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A\Juegos\HSC\PCs\"/>
    </mc:Choice>
  </mc:AlternateContent>
  <xr:revisionPtr revIDLastSave="0" documentId="13_ncr:1_{6DAB8096-362A-4695-8CCE-37A0568A1FFA}"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Mielikki" sheetId="28" r:id="rId3"/>
    <sheet name="Spells" sheetId="26" r:id="rId4"/>
    <sheet name="Feats" sheetId="20" r:id="rId5"/>
    <sheet name="Martial" sheetId="6" r:id="rId6"/>
    <sheet name="Equipment" sheetId="19" r:id="rId7"/>
    <sheet name="Companion" sheetId="27" r:id="rId8"/>
  </sheets>
  <externalReferences>
    <externalReference r:id="rId9"/>
  </externalReferences>
  <definedNames>
    <definedName name="NoShade">'[1]Spell Sheet'!$FH$1</definedName>
    <definedName name="OLE_LINK1" localSheetId="4">Feats!#REF!</definedName>
    <definedName name="OLE_LINK1" localSheetId="3">Spells!#REF!</definedName>
    <definedName name="_xlnm.Print_Area" localSheetId="7">Companion!$A$1:$H$12</definedName>
    <definedName name="_xlnm.Print_Area" localSheetId="6">Equipment!#REF!</definedName>
    <definedName name="_xlnm.Print_Area" localSheetId="4">Feats!#REF!</definedName>
    <definedName name="_xlnm.Print_Area" localSheetId="5">Martial!#REF!</definedName>
    <definedName name="_xlnm.Print_Area" localSheetId="2">Mielikki!$A$1:$I$47</definedName>
    <definedName name="_xlnm.Print_Area" localSheetId="0">'Personal File'!$A$1:$H$46</definedName>
    <definedName name="_xlnm.Print_Area" localSheetId="1">Skills!$A$1:$K$29</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26" l="1"/>
  <c r="C6" i="26"/>
  <c r="C5" i="26"/>
  <c r="C4" i="26"/>
  <c r="C3" i="26"/>
  <c r="C8" i="6"/>
  <c r="C9" i="6"/>
  <c r="C10" i="6"/>
  <c r="M25" i="6"/>
  <c r="M24" i="6"/>
  <c r="M23" i="6"/>
  <c r="N8" i="26" l="1"/>
  <c r="N9" i="26"/>
  <c r="N6" i="26"/>
  <c r="M6" i="26"/>
  <c r="L6" i="26"/>
  <c r="K6" i="26"/>
  <c r="J6" i="26"/>
  <c r="I6" i="26"/>
  <c r="H6" i="26"/>
  <c r="B8" i="4"/>
  <c r="B5" i="15"/>
  <c r="B4" i="15"/>
  <c r="B3" i="15"/>
  <c r="G6" i="26" l="1"/>
  <c r="H37" i="15" l="1"/>
  <c r="H13" i="15"/>
  <c r="E44" i="15"/>
  <c r="E49" i="15"/>
  <c r="E12" i="4"/>
  <c r="G16" i="19"/>
  <c r="C16" i="19"/>
  <c r="G15" i="19"/>
  <c r="C15" i="19"/>
  <c r="C22" i="19"/>
  <c r="B22" i="19" s="1"/>
  <c r="C9" i="27" l="1"/>
  <c r="C8" i="27"/>
  <c r="C7" i="27"/>
  <c r="C6" i="27"/>
  <c r="C5" i="27"/>
  <c r="C4" i="27"/>
  <c r="E48" i="15" l="1"/>
  <c r="B14" i="4"/>
  <c r="B10" i="4"/>
  <c r="I11" i="6"/>
  <c r="C4" i="19"/>
  <c r="G4" i="19"/>
  <c r="B15" i="4"/>
  <c r="B13" i="4"/>
  <c r="B12" i="4"/>
  <c r="B11" i="4"/>
  <c r="H10" i="15"/>
  <c r="E9" i="4"/>
  <c r="M19" i="6"/>
  <c r="G19" i="6"/>
  <c r="F41" i="15"/>
  <c r="F35" i="15"/>
  <c r="F28" i="15"/>
  <c r="F23" i="15"/>
  <c r="F21" i="15"/>
  <c r="F16" i="15"/>
  <c r="F9" i="15"/>
  <c r="F7" i="15"/>
  <c r="D8" i="6"/>
  <c r="D9" i="6"/>
  <c r="D10" i="6"/>
  <c r="H11" i="6" l="1"/>
  <c r="J11" i="6" s="1"/>
  <c r="H10" i="6"/>
  <c r="H33" i="15"/>
  <c r="H42" i="15" l="1"/>
  <c r="H41" i="15"/>
  <c r="H40" i="15"/>
  <c r="H39" i="15"/>
  <c r="H38" i="15"/>
  <c r="H36" i="15"/>
  <c r="H35" i="15"/>
  <c r="H34" i="15"/>
  <c r="H32" i="15"/>
  <c r="H31" i="15"/>
  <c r="H30" i="15"/>
  <c r="H29" i="15"/>
  <c r="H28" i="15"/>
  <c r="H27" i="15"/>
  <c r="H26" i="15"/>
  <c r="H25" i="15"/>
  <c r="H24" i="15"/>
  <c r="H23" i="15"/>
  <c r="H22" i="15"/>
  <c r="H21" i="15"/>
  <c r="H20" i="15"/>
  <c r="H19" i="15"/>
  <c r="H18" i="15"/>
  <c r="H17" i="15"/>
  <c r="H15" i="15"/>
  <c r="H14" i="15"/>
  <c r="H12" i="15"/>
  <c r="H11" i="15"/>
  <c r="H9" i="15"/>
  <c r="H8" i="15"/>
  <c r="H7" i="15"/>
  <c r="I4" i="6" l="1"/>
  <c r="I15" i="26" l="1"/>
  <c r="B44" i="15" l="1"/>
  <c r="I10" i="6" l="1"/>
  <c r="I8" i="6" l="1"/>
  <c r="I9" i="6"/>
  <c r="G29" i="19" l="1"/>
  <c r="I3" i="6" l="1"/>
  <c r="H16" i="15" l="1"/>
  <c r="I5" i="6" l="1"/>
  <c r="G15" i="26" l="1"/>
  <c r="J15" i="26"/>
  <c r="E11" i="4" l="1"/>
  <c r="H5" i="15" l="1"/>
  <c r="H4" i="15"/>
  <c r="H3" i="15"/>
  <c r="C15" i="4" l="1"/>
  <c r="C14" i="4"/>
  <c r="C13" i="4"/>
  <c r="C12" i="4"/>
  <c r="E4" i="27" s="1"/>
  <c r="F4" i="27" s="1"/>
  <c r="C11" i="4"/>
  <c r="H9" i="6" s="1"/>
  <c r="C10" i="4"/>
  <c r="E46" i="15" l="1"/>
  <c r="E47" i="15"/>
  <c r="E45" i="15"/>
  <c r="E13" i="4"/>
  <c r="E15" i="4" s="1"/>
  <c r="E14" i="4" s="1"/>
  <c r="J10" i="6"/>
  <c r="J9" i="6"/>
  <c r="B9" i="4"/>
  <c r="H8" i="6"/>
  <c r="J8" i="6" s="1"/>
  <c r="C13" i="26"/>
  <c r="C12" i="26"/>
  <c r="H4" i="6"/>
  <c r="J4" i="6" s="1"/>
  <c r="H3" i="6"/>
  <c r="J3" i="6" s="1"/>
  <c r="H5" i="6"/>
  <c r="J5" i="6" s="1"/>
  <c r="D31" i="15"/>
  <c r="E31" i="15" s="1"/>
  <c r="D36" i="15"/>
  <c r="D26" i="15"/>
  <c r="D25" i="15"/>
  <c r="D24" i="15"/>
  <c r="D3" i="15"/>
  <c r="E3" i="15" s="1"/>
  <c r="D4" i="15"/>
  <c r="G4" i="15" s="1"/>
  <c r="D5" i="15"/>
  <c r="H43" i="15"/>
  <c r="H6" i="15"/>
  <c r="G31" i="15" l="1"/>
  <c r="I31" i="15" s="1"/>
  <c r="G25" i="15"/>
  <c r="I25" i="15" s="1"/>
  <c r="E25" i="15"/>
  <c r="G24" i="15"/>
  <c r="I24" i="15" s="1"/>
  <c r="E24" i="15"/>
  <c r="G26" i="15"/>
  <c r="I26" i="15" s="1"/>
  <c r="E26" i="15"/>
  <c r="G36" i="15"/>
  <c r="I36" i="15" s="1"/>
  <c r="E36" i="15"/>
  <c r="E4" i="15"/>
  <c r="I4" i="15"/>
  <c r="G3" i="15"/>
  <c r="I3" i="15" s="1"/>
  <c r="E5" i="15"/>
  <c r="G5" i="15"/>
  <c r="I5" i="15" l="1"/>
  <c r="D37" i="15" l="1"/>
  <c r="D19" i="15"/>
  <c r="D39" i="15"/>
  <c r="D41" i="15"/>
  <c r="D38" i="15"/>
  <c r="D40" i="15"/>
  <c r="D33" i="15"/>
  <c r="D42" i="15"/>
  <c r="D29" i="15"/>
  <c r="D35" i="15"/>
  <c r="D14" i="15"/>
  <c r="D12" i="15"/>
  <c r="D43" i="15"/>
  <c r="D34" i="15"/>
  <c r="D32" i="15"/>
  <c r="D30" i="15"/>
  <c r="D28" i="15"/>
  <c r="D27" i="15"/>
  <c r="D23" i="15"/>
  <c r="D22" i="15"/>
  <c r="D21" i="15"/>
  <c r="D20" i="15"/>
  <c r="D18" i="15"/>
  <c r="D17" i="15"/>
  <c r="D16" i="15"/>
  <c r="D15" i="15"/>
  <c r="D13" i="15"/>
  <c r="D11" i="15"/>
  <c r="D10" i="15"/>
  <c r="D9" i="15"/>
  <c r="D8" i="15"/>
  <c r="D7" i="15"/>
  <c r="D6" i="15"/>
  <c r="E8" i="15" l="1"/>
  <c r="G8" i="15"/>
  <c r="E6" i="15"/>
  <c r="G6" i="15"/>
  <c r="I6" i="15" s="1"/>
  <c r="E10" i="15"/>
  <c r="G10" i="15"/>
  <c r="E16" i="15"/>
  <c r="G16" i="15"/>
  <c r="E21" i="15"/>
  <c r="G21" i="15"/>
  <c r="E28" i="15"/>
  <c r="G28" i="15"/>
  <c r="I28" i="15" s="1"/>
  <c r="E43" i="15"/>
  <c r="G43" i="15"/>
  <c r="E29" i="15"/>
  <c r="G29" i="15"/>
  <c r="I29" i="15" s="1"/>
  <c r="E38" i="15"/>
  <c r="G38" i="15"/>
  <c r="E19" i="15"/>
  <c r="G19" i="15"/>
  <c r="E7" i="15"/>
  <c r="G7" i="15"/>
  <c r="E17" i="15"/>
  <c r="G17" i="15"/>
  <c r="E22" i="15"/>
  <c r="G22" i="15"/>
  <c r="E30" i="15"/>
  <c r="G30" i="15"/>
  <c r="I30" i="15" s="1"/>
  <c r="E12" i="15"/>
  <c r="G12" i="15"/>
  <c r="E42" i="15"/>
  <c r="G42" i="15"/>
  <c r="E41" i="15"/>
  <c r="G41" i="15"/>
  <c r="E37" i="15"/>
  <c r="G37" i="15"/>
  <c r="E13" i="15"/>
  <c r="G13" i="15"/>
  <c r="I13" i="15" s="1"/>
  <c r="E18" i="15"/>
  <c r="G18" i="15"/>
  <c r="E23" i="15"/>
  <c r="G23" i="15"/>
  <c r="E32" i="15"/>
  <c r="G32" i="15"/>
  <c r="E14" i="15"/>
  <c r="G14" i="15"/>
  <c r="E33" i="15"/>
  <c r="G33" i="15"/>
  <c r="E11" i="15"/>
  <c r="G11" i="15"/>
  <c r="I11" i="15" s="1"/>
  <c r="E9" i="15"/>
  <c r="G9" i="15"/>
  <c r="E15" i="15"/>
  <c r="G15" i="15"/>
  <c r="E20" i="15"/>
  <c r="G20" i="15"/>
  <c r="E27" i="15"/>
  <c r="G27" i="15"/>
  <c r="E34" i="15"/>
  <c r="G34" i="15"/>
  <c r="I34" i="15" s="1"/>
  <c r="E35" i="15"/>
  <c r="G35" i="15"/>
  <c r="E40" i="15"/>
  <c r="G40" i="15"/>
  <c r="I40" i="15" s="1"/>
  <c r="E39" i="15"/>
  <c r="G39" i="15"/>
  <c r="I12" i="15" l="1"/>
  <c r="I41" i="15"/>
  <c r="I9" i="15"/>
  <c r="I23" i="15"/>
  <c r="I7" i="15"/>
  <c r="I27" i="15"/>
  <c r="I15" i="15"/>
  <c r="I32" i="15"/>
  <c r="I18" i="15"/>
  <c r="I17" i="15"/>
  <c r="I19" i="15"/>
  <c r="I16" i="15"/>
  <c r="I39" i="15"/>
  <c r="I35" i="15"/>
  <c r="I14" i="15"/>
  <c r="I42" i="15"/>
  <c r="I43" i="15"/>
  <c r="I21" i="15"/>
  <c r="I33" i="15"/>
  <c r="I37" i="15"/>
  <c r="I20" i="15"/>
  <c r="I38"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8" authorId="0" shapeId="0" xr:uid="{00000000-0006-0000-0000-000001000000}">
      <text>
        <r>
          <rPr>
            <i/>
            <sz val="12"/>
            <color indexed="81"/>
            <rFont val="Times New Roman"/>
            <family val="1"/>
          </rPr>
          <t>aid +1
haste +1
shaken -2</t>
        </r>
      </text>
    </comment>
    <comment ref="C9" authorId="0" shapeId="0" xr:uid="{00000000-0006-0000-0000-000002000000}">
      <text>
        <r>
          <rPr>
            <b/>
            <sz val="12"/>
            <color indexed="81"/>
            <rFont val="Times New Roman"/>
            <family val="1"/>
          </rPr>
          <t>BLOODED</t>
        </r>
        <r>
          <rPr>
            <sz val="12"/>
            <color indexed="81"/>
            <rFont val="Times New Roman"/>
            <family val="1"/>
          </rPr>
          <t xml:space="preserve">
You know what it means to fight for your life, and the value of quick wits and quicker reactions when blades are bared and deadly spells chanted.  Enemies find it difficult to catch you off guard.
</t>
        </r>
        <r>
          <rPr>
            <b/>
            <sz val="12"/>
            <color indexed="81"/>
            <rFont val="Times New Roman"/>
            <family val="1"/>
          </rPr>
          <t xml:space="preserve">Benefit:  </t>
        </r>
        <r>
          <rPr>
            <sz val="12"/>
            <color indexed="81"/>
            <rFont val="Times New Roman"/>
            <family val="1"/>
          </rPr>
          <t>You get a +2 bonus on Initiative and a +2 bonus on all Spot checks.
FRCS 37</t>
        </r>
      </text>
    </comment>
    <comment ref="B10" authorId="0" shapeId="0" xr:uid="{845FF28F-72CE-43CF-BDEE-33B61B751F9E}">
      <text>
        <r>
          <rPr>
            <sz val="12"/>
            <color indexed="81"/>
            <rFont val="Times New Roman"/>
            <family val="1"/>
          </rPr>
          <t>-1 Poison</t>
        </r>
      </text>
    </comment>
    <comment ref="E10" authorId="0" shapeId="0" xr:uid="{31E75391-B1C7-41E6-A8D4-2F4B6FFB1320}">
      <text>
        <r>
          <rPr>
            <sz val="12"/>
            <color indexed="81"/>
            <rFont val="Times New Roman"/>
            <family val="1"/>
          </rPr>
          <t>See PHB 162</t>
        </r>
      </text>
    </comment>
    <comment ref="E12" authorId="0" shapeId="0" xr:uid="{00000000-0006-0000-0000-000007000000}">
      <text>
        <r>
          <rPr>
            <sz val="12"/>
            <color indexed="81"/>
            <rFont val="Times New Roman"/>
            <family val="1"/>
          </rPr>
          <t>[(4 * 8 Ranger) * 75%]
+[(1 * 8 Druid) * 75%]
+ (5 * 0 Con)</t>
        </r>
      </text>
    </comment>
    <comment ref="E13" authorId="0" shapeId="0" xr:uid="{00000000-0006-0000-0000-000008000000}">
      <text>
        <r>
          <rPr>
            <sz val="12"/>
            <color indexed="81"/>
            <rFont val="Times New Roman"/>
            <family val="1"/>
          </rPr>
          <t>Vulnerable -1</t>
        </r>
        <r>
          <rPr>
            <i/>
            <sz val="12"/>
            <color indexed="81"/>
            <rFont val="Times New Roman"/>
            <family val="1"/>
          </rPr>
          <t xml:space="preserve">
shield of faith +3
surge of fortune +2
haste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8" authorId="0" shapeId="0" xr:uid="{00000000-0006-0000-0100-000004000000}">
      <text>
        <r>
          <rPr>
            <sz val="12"/>
            <color indexed="81"/>
            <rFont val="Times New Roman"/>
            <family val="1"/>
          </rPr>
          <t>Blooded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41" authorId="0" shapeId="0" xr:uid="{C1144184-BDB8-4D8D-BD16-DC2AE7D44E69}">
      <text>
        <r>
          <rPr>
            <sz val="12"/>
            <color indexed="81"/>
            <rFont val="Times New Roman"/>
            <family val="1"/>
          </rPr>
          <t>grasshopper leg</t>
        </r>
      </text>
    </comment>
    <comment ref="D42" authorId="0" shapeId="0" xr:uid="{817C17F3-D239-481A-B0B3-825F1DBE14FA}">
      <text>
        <r>
          <rPr>
            <sz val="12"/>
            <color indexed="81"/>
            <rFont val="Times New Roman"/>
            <family val="1"/>
          </rPr>
          <t>kuo-toa scale</t>
        </r>
      </text>
    </comment>
    <comment ref="D44" authorId="0" shapeId="0" xr:uid="{E7531B7A-B29A-41A7-9D28-DB8BBA004AAB}">
      <text>
        <r>
          <rPr>
            <sz val="12"/>
            <color indexed="81"/>
            <rFont val="Times New Roman"/>
            <family val="1"/>
          </rPr>
          <t>Pinch of dirt</t>
        </r>
      </text>
    </comment>
    <comment ref="D51" authorId="0" shapeId="0" xr:uid="{950883FB-D61F-40E8-A5FB-AED821C84AB3}">
      <text>
        <r>
          <rPr>
            <sz val="12"/>
            <color indexed="81"/>
            <rFont val="Times New Roman"/>
            <family val="1"/>
          </rPr>
          <t>fish scale</t>
        </r>
      </text>
    </comment>
    <comment ref="D58" authorId="0" shapeId="0" xr:uid="{FC89C37C-05CA-4ED3-B2B5-EE1F9F944A94}">
      <text>
        <r>
          <rPr>
            <sz val="12"/>
            <color indexed="81"/>
            <rFont val="Times New Roman"/>
            <family val="1"/>
          </rPr>
          <t>Oil-filled hourglass</t>
        </r>
      </text>
    </comment>
    <comment ref="D59" authorId="0" shapeId="0" xr:uid="{D167C61A-1FFD-4EF6-A9D2-7CF62C266F11}">
      <text>
        <r>
          <rPr>
            <sz val="12"/>
            <color indexed="81"/>
            <rFont val="Times New Roman"/>
            <family val="1"/>
          </rPr>
          <t>Snake scales</t>
        </r>
      </text>
    </comment>
    <comment ref="D63" authorId="0" shapeId="0" xr:uid="{6EB982AD-A362-4E0D-95FE-069AE0C26B1E}">
      <text>
        <r>
          <rPr>
            <sz val="12"/>
            <color indexed="81"/>
            <rFont val="Times New Roman"/>
            <family val="1"/>
          </rPr>
          <t>drop of bile</t>
        </r>
      </text>
    </comment>
    <comment ref="D64" authorId="0" shapeId="0" xr:uid="{C421BCA6-9EB3-4554-B973-7A116E24B84E}">
      <text>
        <r>
          <rPr>
            <sz val="12"/>
            <color indexed="81"/>
            <rFont val="Times New Roman"/>
            <family val="1"/>
          </rPr>
          <t>copper wire</t>
        </r>
      </text>
    </comment>
    <comment ref="D69" authorId="0" shapeId="0" xr:uid="{0B619146-CBD1-44F7-8DC5-5C2DDCC36060}">
      <text>
        <r>
          <rPr>
            <sz val="12"/>
            <color indexed="81"/>
            <rFont val="Times New Roman"/>
            <family val="1"/>
          </rPr>
          <t>MW arrow/bolt</t>
        </r>
      </text>
    </comment>
    <comment ref="D70" authorId="0" shapeId="0" xr:uid="{072A70B0-7EC7-4412-9474-6D499C562F17}">
      <text>
        <r>
          <rPr>
            <sz val="12"/>
            <color indexed="81"/>
            <rFont val="Times New Roman"/>
            <family val="1"/>
          </rPr>
          <t>Bait for said animal</t>
        </r>
      </text>
    </comment>
    <comment ref="D72" authorId="0" shapeId="0" xr:uid="{B61E54B4-C426-45F3-B468-583B475B2AEC}">
      <text>
        <r>
          <rPr>
            <sz val="12"/>
            <color indexed="81"/>
            <rFont val="Times New Roman"/>
            <family val="1"/>
          </rPr>
          <t>fur, feathers, skin</t>
        </r>
      </text>
    </comment>
    <comment ref="D75" authorId="0" shapeId="0" xr:uid="{D0021554-70E4-4B61-9AEE-5FC3EE5E6C85}">
      <text>
        <r>
          <rPr>
            <sz val="12"/>
            <color indexed="81"/>
            <rFont val="Times New Roman"/>
            <family val="1"/>
          </rPr>
          <t>three-inch wooden dowel</t>
        </r>
      </text>
    </comment>
    <comment ref="D82" authorId="0" shapeId="0" xr:uid="{A26C7111-DAD2-47D4-BB50-B14DBEFC5A0C}">
      <text>
        <r>
          <rPr>
            <sz val="12"/>
            <color indexed="81"/>
            <rFont val="Times New Roman"/>
            <family val="1"/>
          </rPr>
          <t>Small thorn</t>
        </r>
      </text>
    </comment>
    <comment ref="D86" authorId="0" shapeId="0" xr:uid="{DB51D533-A134-490A-B257-B3FC32D61890}">
      <text>
        <r>
          <rPr>
            <sz val="12"/>
            <color indexed="81"/>
            <rFont val="Times New Roman"/>
            <family val="1"/>
          </rPr>
          <t>Bull-shit or bull-hair</t>
        </r>
      </text>
    </comment>
    <comment ref="D87" authorId="0" shapeId="0" xr:uid="{99572EF1-B7BE-4448-88F5-96E595EA00C2}">
      <text>
        <r>
          <rPr>
            <sz val="12"/>
            <color indexed="81"/>
            <rFont val="Times New Roman"/>
            <family val="1"/>
          </rPr>
          <t>Pinch of cat fur</t>
        </r>
      </text>
    </comment>
    <comment ref="D88" authorId="0" shapeId="0" xr:uid="{68CAB2CA-D26B-4CB2-8785-1F9B2CF18393}">
      <text>
        <r>
          <rPr>
            <sz val="12"/>
            <color indexed="81"/>
            <rFont val="Times New Roman"/>
            <family val="1"/>
          </rPr>
          <t>drop of blood &amp; pinch of saltpeter</t>
        </r>
      </text>
    </comment>
    <comment ref="D98" authorId="0" shapeId="0" xr:uid="{A30330DD-BB06-4470-B0F1-16AA55B7B34E}">
      <text>
        <r>
          <rPr>
            <sz val="12"/>
            <color indexed="81"/>
            <rFont val="Times New Roman"/>
            <family val="1"/>
          </rPr>
          <t>Eagle feathers or droppings</t>
        </r>
      </text>
    </comment>
    <comment ref="D103" authorId="0" shapeId="0" xr:uid="{8A8E7419-EFDC-45F8-8CDF-CBE22A3DD6F0}">
      <text>
        <r>
          <rPr>
            <sz val="12"/>
            <color indexed="81"/>
            <rFont val="Times New Roman"/>
            <family val="1"/>
          </rPr>
          <t>Snake scales</t>
        </r>
      </text>
    </comment>
    <comment ref="D105" authorId="0" shapeId="0" xr:uid="{0D15A4EF-5BA4-4CE7-ACAE-B422A601A949}">
      <text>
        <r>
          <rPr>
            <sz val="12"/>
            <color indexed="81"/>
            <rFont val="Times New Roman"/>
            <family val="1"/>
          </rPr>
          <t>½ lb. gold dust
(25-GP value)</t>
        </r>
      </text>
    </comment>
    <comment ref="D107" authorId="0" shapeId="0" xr:uid="{3E18DB6F-FF31-40A2-9680-884A2F8B5F3E}">
      <text>
        <r>
          <rPr>
            <sz val="12"/>
            <color indexed="81"/>
            <rFont val="Times New Roman"/>
            <family val="1"/>
          </rPr>
          <t>tallow, bringstone, powdered iron</t>
        </r>
      </text>
    </comment>
    <comment ref="D109" authorId="0" shapeId="0" xr:uid="{426491F5-C018-4265-9DE8-94C35F9CBCF1}">
      <text>
        <r>
          <rPr>
            <sz val="12"/>
            <color indexed="81"/>
            <rFont val="Times New Roman"/>
            <family val="1"/>
          </rPr>
          <t>drop of water</t>
        </r>
      </text>
    </comment>
    <comment ref="D112" authorId="0" shapeId="0" xr:uid="{E70962E5-D758-4253-8208-AD5FA11BBBE1}">
      <text>
        <r>
          <rPr>
            <sz val="12"/>
            <color indexed="81"/>
            <rFont val="Times New Roman"/>
            <family val="1"/>
          </rPr>
          <t>small mint leaf</t>
        </r>
      </text>
    </comment>
    <comment ref="D117" authorId="0" shapeId="0" xr:uid="{0B92C0CA-8870-4AE8-A3F6-5C6D7A0FC5B9}">
      <text>
        <r>
          <rPr>
            <sz val="12"/>
            <color indexed="81"/>
            <rFont val="Times New Roman"/>
            <family val="1"/>
          </rPr>
          <t>Dried seaweed</t>
        </r>
      </text>
    </comment>
    <comment ref="D119" authorId="0" shapeId="0" xr:uid="{5426F6D1-3464-41BF-A6FF-B25116E7EB85}">
      <text>
        <r>
          <rPr>
            <sz val="12"/>
            <color indexed="81"/>
            <rFont val="Times New Roman"/>
            <family val="1"/>
          </rPr>
          <t>pebble found in a node</t>
        </r>
      </text>
    </comment>
    <comment ref="D123" authorId="0" shapeId="0" xr:uid="{05643518-6BAF-4940-A3F9-CECA9D96FED7}">
      <text>
        <r>
          <rPr>
            <sz val="12"/>
            <color indexed="81"/>
            <rFont val="Times New Roman"/>
            <family val="1"/>
          </rPr>
          <t>Feathers or pinch of owl droppings</t>
        </r>
      </text>
    </comment>
    <comment ref="D124" authorId="0" shapeId="0" xr:uid="{3B5FE253-0088-48F6-A0AB-2CA8E796EDAB}">
      <text>
        <r>
          <rPr>
            <sz val="12"/>
            <color indexed="81"/>
            <rFont val="Times New Roman"/>
            <family val="1"/>
          </rPr>
          <t>Silver wire knot</t>
        </r>
      </text>
    </comment>
    <comment ref="D130" authorId="0" shapeId="0" xr:uid="{D9B3A74E-A129-4E04-9215-914EC5444E39}">
      <text>
        <r>
          <rPr>
            <sz val="12"/>
            <color indexed="81"/>
            <rFont val="Times New Roman"/>
            <family val="1"/>
          </rPr>
          <t>Wool or fur</t>
        </r>
      </text>
    </comment>
    <comment ref="D131" authorId="0" shapeId="0" xr:uid="{1FEE42C9-BE12-4ACC-872F-1ED2337DD7EA}">
      <text>
        <r>
          <rPr>
            <sz val="12"/>
            <color indexed="81"/>
            <rFont val="Times New Roman"/>
            <family val="1"/>
          </rPr>
          <t>knotted rope</t>
        </r>
      </text>
    </comment>
    <comment ref="D132" authorId="0" shapeId="0" xr:uid="{DC2740B1-E80A-4893-81EF-5B29CD4C1232}">
      <text>
        <r>
          <rPr>
            <sz val="12"/>
            <color indexed="81"/>
            <rFont val="Times New Roman"/>
            <family val="1"/>
          </rPr>
          <t>Snake scales</t>
        </r>
      </text>
    </comment>
    <comment ref="D136" authorId="0" shapeId="0" xr:uid="{CD5BD5D3-52E2-4873-8F54-1696BF2C5EA9}">
      <text>
        <r>
          <rPr>
            <sz val="12"/>
            <color indexed="81"/>
            <rFont val="Times New Roman"/>
            <family val="1"/>
          </rPr>
          <t>1 drop of bitumen and live spider (both to be eaten)</t>
        </r>
      </text>
    </comment>
    <comment ref="D139" authorId="0" shapeId="0" xr:uid="{73DECE72-3BFE-4A90-A0C4-C88761C671D5}">
      <text>
        <r>
          <rPr>
            <sz val="12"/>
            <rFont val="Times New Roman"/>
            <family val="1"/>
          </rPr>
          <t>Square of red cloth</t>
        </r>
      </text>
    </comment>
    <comment ref="A141" authorId="0" shapeId="0" xr:uid="{68B33181-B2D3-49DE-B2C5-002A4B2D1E40}">
      <text>
        <r>
          <rPr>
            <sz val="12"/>
            <color indexed="81"/>
            <rFont val="Times New Roman"/>
            <family val="1"/>
          </rPr>
          <t>also in Complete Arcane</t>
        </r>
      </text>
    </comment>
    <comment ref="D141" authorId="0" shapeId="0" xr:uid="{4E4B3F3C-8627-455B-AB69-5F627BB2E85A}">
      <text>
        <r>
          <rPr>
            <sz val="12"/>
            <color indexed="81"/>
            <rFont val="Times New Roman"/>
            <family val="1"/>
          </rPr>
          <t>goldfish scale</t>
        </r>
      </text>
    </comment>
    <comment ref="D142" authorId="0" shapeId="0" xr:uid="{B200107F-B7EB-4553-A5DD-692E50AD4774}">
      <text>
        <r>
          <rPr>
            <sz val="12"/>
            <color indexed="81"/>
            <rFont val="Times New Roman"/>
            <family val="1"/>
          </rPr>
          <t>tern feathers/guano</t>
        </r>
      </text>
    </comment>
    <comment ref="D147" authorId="0" shapeId="0" xr:uid="{C4BB57D2-F74D-47D3-B653-ECA654FD6F92}">
      <text>
        <r>
          <rPr>
            <sz val="12"/>
            <color indexed="81"/>
            <rFont val="Times New Roman"/>
            <family val="1"/>
          </rPr>
          <t>spine from a sea urchin</t>
        </r>
      </text>
    </comment>
    <comment ref="D149" authorId="0" shapeId="0" xr:uid="{D09128C3-1B57-4161-9077-D02F79EBB296}">
      <text>
        <r>
          <rPr>
            <sz val="12"/>
            <color indexed="81"/>
            <rFont val="Times New Roman"/>
            <family val="1"/>
          </rPr>
          <t>Tiny piece of vine</t>
        </r>
      </text>
    </comment>
    <comment ref="A154" authorId="0" shapeId="0" xr:uid="{1354E856-3BF5-4923-A872-8EDBC69707D1}">
      <text>
        <r>
          <rPr>
            <sz val="12"/>
            <color indexed="81"/>
            <rFont val="Times New Roman"/>
            <family val="1"/>
          </rPr>
          <t>also in Champions of Ruin</t>
        </r>
      </text>
    </comment>
    <comment ref="D154" authorId="0" shapeId="0" xr:uid="{30C187E9-EED8-4447-8E36-01E797BEAD42}">
      <text>
        <r>
          <rPr>
            <sz val="12"/>
            <color indexed="81"/>
            <rFont val="Times New Roman"/>
            <family val="1"/>
          </rPr>
          <t>vial of water</t>
        </r>
      </text>
    </comment>
    <comment ref="D156" authorId="0" shapeId="0" xr:uid="{384F4E86-23C2-4C9D-B9B2-9D6B16968775}">
      <text>
        <r>
          <rPr>
            <sz val="12"/>
            <color indexed="81"/>
            <rFont val="Times New Roman"/>
            <family val="1"/>
          </rPr>
          <t>Stone earth from home plane</t>
        </r>
      </text>
    </comment>
    <comment ref="D158" authorId="0" shapeId="0" xr:uid="{876CEB72-98BD-4640-93FD-39351197A473}">
      <text>
        <r>
          <rPr>
            <sz val="12"/>
            <color indexed="81"/>
            <rFont val="Times New Roman"/>
            <family val="1"/>
          </rPr>
          <t>Stone earth from home plane</t>
        </r>
      </text>
    </comment>
    <comment ref="D159" authorId="0" shapeId="0" xr:uid="{1E6EE5FC-BD84-4FE3-8E54-42A1F312EDF7}">
      <text>
        <r>
          <rPr>
            <sz val="12"/>
            <color indexed="81"/>
            <rFont val="Times New Roman"/>
            <family val="1"/>
          </rPr>
          <t>bird of prey talon</t>
        </r>
      </text>
    </comment>
    <comment ref="D169" authorId="0" shapeId="0" xr:uid="{BF1614D0-0F32-46A0-BE74-31D426930547}">
      <text>
        <r>
          <rPr>
            <sz val="12"/>
            <color indexed="81"/>
            <rFont val="Times New Roman"/>
            <family val="1"/>
          </rPr>
          <t>magic potion</t>
        </r>
      </text>
    </comment>
    <comment ref="D184" authorId="0" shapeId="0" xr:uid="{BD0E0973-5B62-4C7A-8DBE-D081D4965465}">
      <text>
        <r>
          <rPr>
            <sz val="12"/>
            <color indexed="81"/>
            <rFont val="Times New Roman"/>
            <family val="1"/>
          </rPr>
          <t>Charcoal</t>
        </r>
      </text>
    </comment>
    <comment ref="D193" authorId="0" shapeId="0" xr:uid="{AD1183FC-5E8F-4655-98D3-CA6FE04628A7}">
      <text>
        <r>
          <rPr>
            <sz val="12"/>
            <color indexed="81"/>
            <rFont val="Times New Roman"/>
            <family val="1"/>
          </rPr>
          <t>handful of thick scales</t>
        </r>
      </text>
    </comment>
    <comment ref="D194" authorId="0" shapeId="0" xr:uid="{BD05FA46-CE3D-4D3D-88BA-A144D2AD6C78}">
      <text>
        <r>
          <rPr>
            <sz val="12"/>
            <color indexed="81"/>
            <rFont val="Times New Roman"/>
            <family val="1"/>
          </rPr>
          <t>pinch of dust &amp; few drops of water</t>
        </r>
      </text>
    </comment>
    <comment ref="D198" authorId="0" shapeId="0" xr:uid="{73E5DC09-0C44-495E-BC55-9A2229D7EDED}">
      <text>
        <r>
          <rPr>
            <sz val="12"/>
            <color indexed="81"/>
            <rFont val="Times New Roman"/>
            <family val="1"/>
          </rPr>
          <t>dinosaur jawbone</t>
        </r>
      </text>
    </comment>
    <comment ref="D199" authorId="0" shapeId="0" xr:uid="{B2A2DA1F-53BB-484E-BA53-6DEBE9DA93BB}">
      <text/>
    </comment>
    <comment ref="D201" authorId="0" shapeId="0" xr:uid="{8E81BF7E-CEE8-4345-8292-2A213425905A}">
      <text>
        <r>
          <rPr>
            <sz val="12"/>
            <color indexed="81"/>
            <rFont val="Times New Roman"/>
            <family val="1"/>
          </rPr>
          <t>1 thorn</t>
        </r>
      </text>
    </comment>
    <comment ref="D205" authorId="0" shapeId="0" xr:uid="{990EDE1B-5193-4369-B678-C31AD915D881}">
      <text/>
    </comment>
    <comment ref="D207" authorId="0" shapeId="0" xr:uid="{6E7A8929-3FBC-420C-BA5D-EE6850BDB15B}">
      <text/>
    </comment>
    <comment ref="D211" authorId="0" shapeId="0" xr:uid="{773D8E7A-15C9-454A-A5F0-4BD6A57E1E20}">
      <text>
        <r>
          <rPr>
            <sz val="12"/>
            <color indexed="81"/>
            <rFont val="Times New Roman"/>
            <family val="1"/>
          </rPr>
          <t>two small iron rods</t>
        </r>
      </text>
    </comment>
    <comment ref="D220" authorId="0" shapeId="0" xr:uid="{1D99D151-8B04-4DE5-9359-9948A85E225C}">
      <text/>
    </comment>
    <comment ref="D227" authorId="0" shapeId="0" xr:uid="{45B2C858-80B7-4028-8246-F286DA5BA401}">
      <text/>
    </comment>
    <comment ref="D232" authorId="0" shapeId="0" xr:uid="{FD935F18-901D-4305-919B-46C39BD2A9BE}">
      <text>
        <r>
          <rPr>
            <sz val="12"/>
            <color indexed="81"/>
            <rFont val="Times New Roman"/>
            <family val="1"/>
          </rPr>
          <t>pinch of dust &amp; a few drops of water</t>
        </r>
      </text>
    </comment>
    <comment ref="D234" authorId="0" shapeId="0" xr:uid="{EFC0BA9E-CF48-4337-AF49-9DB451D64FE0}">
      <text>
        <r>
          <rPr>
            <sz val="12"/>
            <color indexed="81"/>
            <rFont val="Times New Roman"/>
            <family val="1"/>
          </rPr>
          <t>Dung from an evil creature</t>
        </r>
      </text>
    </comment>
    <comment ref="D241" authorId="0" shapeId="0" xr:uid="{E1D1B5E4-2718-46C2-9CC0-30EA5D532892}">
      <text>
        <r>
          <rPr>
            <sz val="12"/>
            <color indexed="81"/>
            <rFont val="Times New Roman"/>
            <family val="1"/>
          </rPr>
          <t>1000 GPs' worth of unguents</t>
        </r>
      </text>
    </comment>
    <comment ref="D244" authorId="0" shapeId="0" xr:uid="{A244AF3A-27A7-418B-823E-147B851695B8}">
      <text>
        <r>
          <rPr>
            <sz val="12"/>
            <color indexed="81"/>
            <rFont val="Times New Roman"/>
            <family val="1"/>
          </rPr>
          <t>Natural pool of water</t>
        </r>
      </text>
    </comment>
    <comment ref="D250" authorId="0" shapeId="0" xr:uid="{2711F1FA-BB39-4DB1-AF23-A5A55B2B0676}">
      <text>
        <r>
          <rPr>
            <sz val="12"/>
            <color indexed="81"/>
            <rFont val="Times New Roman"/>
            <family val="1"/>
          </rPr>
          <t>100+ GP worth of diamond dust</t>
        </r>
      </text>
    </comment>
    <comment ref="D254" authorId="0" shapeId="0" xr:uid="{81888693-22AC-4694-8C15-A63A02382A2D}">
      <text>
        <r>
          <rPr>
            <sz val="12"/>
            <color indexed="81"/>
            <rFont val="Times New Roman"/>
            <family val="1"/>
          </rPr>
          <t>1 fish tooth</t>
        </r>
      </text>
    </comment>
    <comment ref="D255" authorId="0" shapeId="0" xr:uid="{46966BA5-91BD-44FC-AFAB-DFCC6EB9560F}">
      <text>
        <r>
          <rPr>
            <sz val="12"/>
            <color indexed="81"/>
            <rFont val="Times New Roman"/>
            <family val="1"/>
          </rPr>
          <t>driftwood wrapped with red thread</t>
        </r>
      </text>
    </comment>
    <comment ref="D258" authorId="0" shapeId="0" xr:uid="{46AA515B-A6E2-4D3A-80F7-249062994E09}">
      <text>
        <r>
          <rPr>
            <sz val="12"/>
            <color indexed="81"/>
            <rFont val="Times New Roman"/>
            <family val="1"/>
          </rPr>
          <t>Flawless, 250-GP gemstone</t>
        </r>
      </text>
    </comment>
    <comment ref="D262" authorId="0" shapeId="0" xr:uid="{5467F768-8452-4D72-A20F-56D334D8DCF5}">
      <text>
        <r>
          <rPr>
            <sz val="12"/>
            <color indexed="81"/>
            <rFont val="Times New Roman"/>
            <family val="1"/>
          </rPr>
          <t>powdered squid beak and sucker from kraken tentacle</t>
        </r>
      </text>
    </comment>
    <comment ref="D272" authorId="0" shapeId="0" xr:uid="{EA08AED6-3465-454B-8307-1E798F6E9F48}">
      <text>
        <r>
          <rPr>
            <sz val="12"/>
            <color indexed="81"/>
            <rFont val="Times New Roman"/>
            <family val="1"/>
          </rPr>
          <t>limestone</t>
        </r>
      </text>
    </comment>
    <comment ref="D277" authorId="0" shapeId="0" xr:uid="{038DA25D-406E-4BD8-BDF1-533A5A634629}">
      <text>
        <r>
          <rPr>
            <sz val="12"/>
            <color indexed="81"/>
            <rFont val="Times New Roman"/>
            <family val="1"/>
          </rPr>
          <t>scented ointment</t>
        </r>
      </text>
    </comment>
    <comment ref="D278" authorId="0" shapeId="0" xr:uid="{0CDD3C61-4924-4E51-8BCB-E3D265836ACE}">
      <text>
        <r>
          <rPr>
            <sz val="12"/>
            <color indexed="81"/>
            <rFont val="Times New Roman"/>
            <family val="1"/>
          </rPr>
          <t>handful of ice or snow that must be pressed to the target’s body.</t>
        </r>
      </text>
    </comment>
    <comment ref="D281" authorId="0" shapeId="0" xr:uid="{9B792ACE-8FA7-41DE-9356-402C1B71E96B}">
      <text>
        <r>
          <rPr>
            <sz val="12"/>
            <color indexed="81"/>
            <rFont val="Times New Roman"/>
            <family val="1"/>
          </rPr>
          <t>dandelion fluff and herbs</t>
        </r>
      </text>
    </comment>
    <comment ref="D284" authorId="0" shapeId="0" xr:uid="{A8D17D50-67BD-432A-8940-6649A556C96B}">
      <text>
        <r>
          <rPr>
            <sz val="12"/>
            <color indexed="81"/>
            <rFont val="Times New Roman"/>
            <family val="1"/>
          </rPr>
          <t>granite &amp; 250 GPs' worth of diamond dust</t>
        </r>
      </text>
    </comment>
    <comment ref="D286" authorId="0" shapeId="0" xr:uid="{0EB938DE-C25D-4205-9FF3-43F628D2F1B3}">
      <text>
        <r>
          <rPr>
            <sz val="12"/>
            <color indexed="81"/>
            <rFont val="Times New Roman"/>
            <family val="1"/>
          </rPr>
          <t>stone or mud from deep ocean trench</t>
        </r>
      </text>
    </comment>
    <comment ref="D290" authorId="0" shapeId="0" xr:uid="{9B1240A6-4A2A-4479-A0A6-005939CAC244}">
      <text>
        <r>
          <rPr>
            <sz val="12"/>
            <color indexed="81"/>
            <rFont val="Times New Roman"/>
            <family val="1"/>
          </rPr>
          <t>Herbs, oils, and incense worth at least 1,000 gp, plus 1,000 gp per level of the spell to be tied to the unhallowed area.</t>
        </r>
      </text>
    </comment>
    <comment ref="D293" authorId="0" shapeId="0" xr:uid="{84C09A56-5FC1-45A0-903F-C4ADC96F654F}">
      <text>
        <r>
          <rPr>
            <sz val="12"/>
            <color indexed="81"/>
            <rFont val="Times New Roman"/>
            <family val="1"/>
          </rPr>
          <t>handful of sand</t>
        </r>
      </text>
    </comment>
    <comment ref="D295" authorId="0" shapeId="0" xr:uid="{3FE14057-D637-4301-9696-E5C8E397BD82}">
      <text>
        <r>
          <rPr>
            <sz val="12"/>
            <color indexed="81"/>
            <rFont val="Times New Roman"/>
            <family val="1"/>
          </rPr>
          <t>live termite</t>
        </r>
      </text>
    </comment>
    <comment ref="D296" authorId="0" shapeId="0" xr:uid="{6D2E5F7C-55DB-4B4B-929A-54E03771B24F}">
      <text>
        <r>
          <rPr>
            <sz val="12"/>
            <color indexed="81"/>
            <rFont val="Times New Roman"/>
            <family val="1"/>
          </rPr>
          <t>handful of 
alkaline salts</t>
        </r>
      </text>
    </comment>
    <comment ref="D299" authorId="0" shapeId="0" xr:uid="{102A5648-7665-4A54-AFF1-F94D55F1125B}">
      <text>
        <r>
          <rPr>
            <sz val="12"/>
            <color indexed="81"/>
            <rFont val="Times New Roman"/>
            <family val="1"/>
          </rPr>
          <t>Bull-shit or bull-hair</t>
        </r>
      </text>
    </comment>
    <comment ref="D301" authorId="0" shapeId="0" xr:uid="{80A5D037-02F1-4536-93A5-08CEA086CDFB}">
      <text>
        <r>
          <rPr>
            <sz val="12"/>
            <color indexed="81"/>
            <rFont val="Times New Roman"/>
            <family val="1"/>
          </rPr>
          <t>Pinch of cat fur</t>
        </r>
      </text>
    </comment>
    <comment ref="D302" authorId="0" shapeId="0" xr:uid="{841C9308-0906-4077-9B53-70F717418609}">
      <text>
        <r>
          <rPr>
            <sz val="12"/>
            <color indexed="81"/>
            <rFont val="Times New Roman"/>
            <family val="1"/>
          </rPr>
          <t>A statuette of a Celestial or fiend worth 50 gp.</t>
        </r>
      </text>
    </comment>
    <comment ref="D306" authorId="0" shapeId="0" xr:uid="{53C9BCE5-D380-4A11-8569-F88CE844D8D4}">
      <text>
        <r>
          <rPr>
            <sz val="12"/>
            <color indexed="81"/>
            <rFont val="Times New Roman"/>
            <family val="1"/>
          </rPr>
          <t>Eagle feathers or droppings</t>
        </r>
      </text>
    </comment>
    <comment ref="D310" authorId="0" shapeId="0" xr:uid="{B88DA808-BB18-495E-8C96-46B6278053A7}">
      <text>
        <r>
          <rPr>
            <sz val="12"/>
            <color indexed="81"/>
            <rFont val="Times New Roman"/>
            <family val="1"/>
          </rPr>
          <t>pinch of earth and snow</t>
        </r>
      </text>
    </comment>
    <comment ref="D313" authorId="0" shapeId="0" xr:uid="{3CDC402D-2188-4B9D-B728-4BF8A75D3061}">
      <text>
        <r>
          <rPr>
            <sz val="12"/>
            <color indexed="81"/>
            <rFont val="Times New Roman"/>
            <family val="1"/>
          </rPr>
          <t>Feathers or pinch of owl droppings</t>
        </r>
      </text>
    </comment>
    <comment ref="D318" authorId="0" shapeId="0" xr:uid="{6A446BD4-344E-4FF5-B48A-0B0956D2DECB}">
      <text>
        <r>
          <rPr>
            <sz val="12"/>
            <color indexed="81"/>
            <rFont val="Times New Roman"/>
            <family val="1"/>
          </rPr>
          <t>Small block of granite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3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2" authorId="0" shapeId="0" xr:uid="{7F98E22C-34DA-4080-8417-50EBB6950251}">
      <text>
        <r>
          <rPr>
            <sz val="12"/>
            <color indexed="81"/>
            <rFont val="Times New Roman"/>
            <family val="1"/>
          </rPr>
          <t>At 1st level, a ranger may select a type of creature from among those given on Table 3–14: Ranger Favored Enemies. Due to his extensive study on his chosen type of foe and training in the proper techniques for combating such creatures, the ranger gains a +2 bonus on Bluff, Listen, Sense Motive, Spot, and Survival checks when using these skills against creatures of this type. Likewise, he gets a +2 bonus on weapon damage rolls against such creatures.
PHB 47</t>
        </r>
      </text>
    </comment>
    <comment ref="A3" authorId="0" shapeId="0" xr:uid="{00000000-0006-0000-0400-000005000000}">
      <text>
        <r>
          <rPr>
            <sz val="12"/>
            <color indexed="81"/>
            <rFont val="Times New Roman"/>
            <family val="1"/>
          </rPr>
          <t xml:space="preserve">You can get greater distance out of a ranged weapon.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When you use a projectile weapon, such as a bow, its range increment increases by one-half (multiply by 1-1/2).  When you use a thrown weapon, its range increment is doubled.
PHB 94</t>
        </r>
      </text>
    </comment>
    <comment ref="C3" authorId="0" shapeId="0" xr:uid="{00000000-0006-0000-0400-00000400000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A4" authorId="0" shapeId="0" xr:uid="{00000000-0006-0000-0400-00000D000000}">
      <text>
        <r>
          <rPr>
            <sz val="12"/>
            <color indexed="81"/>
            <rFont val="Times New Roman"/>
            <family val="1"/>
          </rPr>
          <t xml:space="preserve">You know what it means to fight for your life, and the value of quick wits and quicker reactions when blades are bared and deadly spells chanted.  Enemies find it difficult to catch you off guard.
</t>
        </r>
        <r>
          <rPr>
            <b/>
            <sz val="12"/>
            <color indexed="81"/>
            <rFont val="Times New Roman"/>
            <family val="1"/>
          </rPr>
          <t xml:space="preserve">Benefit:  </t>
        </r>
        <r>
          <rPr>
            <sz val="12"/>
            <color indexed="81"/>
            <rFont val="Times New Roman"/>
            <family val="1"/>
          </rPr>
          <t>You get a +2 bonus on Initiative and a +2 bonus on all Spot checks.
FRCS 37</t>
        </r>
      </text>
    </comment>
    <comment ref="C4" authorId="0" shapeId="0" xr:uid="{00000000-0006-0000-0400-00000C000000}">
      <text>
        <r>
          <rPr>
            <sz val="12"/>
            <color indexed="81"/>
            <rFont val="Times New Roman"/>
            <family val="1"/>
          </rPr>
          <t>A ranger can use body language, vocalizations, and demeanor to improve the attitude of an animal (such as a bear or a monitor lizard).  This ability functions just like a Diplomacy check to improve the attitude of a person (see page 72).  The ranger rolls 1d20 and adds his ranger level and his Charisma bonus to determine the wild empathy check result. The typical domestic animal has a starting attitude of indifferent, while wild animals are usually unfriendly.
To use wild empathy, the ranger and the animal must be able to study each other, which means that they must be within 30 feet of one another under normal visibility conditions. Generally, influencing an animal in this way takes 1 minute, but, as with influencing people, it might take more or less time.  The ranger can also use this ability to influence a magical beast with an Intelligence score of 1 or 2 (such as a basilisk or a girallon), but he takes a –4 penalty on the check.
PHB 47</t>
        </r>
      </text>
    </comment>
    <comment ref="C5" authorId="0" shapeId="0" xr:uid="{3DE728ED-FE4F-43FE-B7C4-E6DD7AEE20C9}">
      <text>
        <r>
          <rPr>
            <sz val="12"/>
            <color indexed="81"/>
            <rFont val="Times New Roman"/>
            <family val="1"/>
          </rPr>
          <t>A ranger can use body language, vocalizations, and demeanor to improve the attitude of an animal (such as a bear or a monitor lizard).  This ability functions just like a Diplomacy check to improve the attitude of a person (see page 72).  The ranger rolls 1d20 and adds his ranger level and his Charisma bonus to determine the wild empathy check result. The typical domestic animal has a starting attitude of indifferent, while wild animals are usually unfriendly.
To use wild empathy, the ranger and the animal must be able to study each other, which means that they must be within 30 feet of one another under normal visibility conditions. Generally, influencing an animal in this way takes 1 minute, but, as with influencing people, it might take more or less time.  The ranger can also use this ability to influence a magical beast with an Intelligence score of 1 or 2 (such as a basilisk or a girallon), but he takes a –4 penalty on the check.
PHB 47</t>
        </r>
      </text>
    </comment>
    <comment ref="C6" authorId="0" shapeId="0" xr:uid="{CA08929A-8D2B-41C2-91B7-E9A74F21EE4D}">
      <text>
        <r>
          <rPr>
            <sz val="12"/>
            <color indexed="81"/>
            <rFont val="Times New Roman"/>
            <family val="1"/>
          </rPr>
          <t xml:space="preserve">You can follow the trails of creatures and characters across most
types of terrain.
</t>
        </r>
        <r>
          <rPr>
            <b/>
            <sz val="12"/>
            <color indexed="81"/>
            <rFont val="Times New Roman"/>
            <family val="1"/>
          </rPr>
          <t xml:space="preserve">Benefit:  </t>
        </r>
        <r>
          <rPr>
            <sz val="12"/>
            <color indexed="81"/>
            <rFont val="Times New Roman"/>
            <family val="1"/>
          </rPr>
          <t xml:space="preserve">To find tracks or to follow them for 1 mile requires a successful Survival check.  You must make another Survival check every time the tracks become difficult to follow, such as when other tracks cross them or when the tracks backtrack and diverge.
You move at half your normal speed (or at your normal speed with a –5 penalty on the check, or at up to twice your normal speed with a –20 penalty on the check).
If you fail a Survival check, you can retry after 1 hour (outdoors) or 10 minutes (indoors) of searching.
</t>
        </r>
        <r>
          <rPr>
            <b/>
            <sz val="12"/>
            <color indexed="81"/>
            <rFont val="Times New Roman"/>
            <family val="1"/>
          </rPr>
          <t xml:space="preserve">Normal:  </t>
        </r>
        <r>
          <rPr>
            <sz val="12"/>
            <color indexed="81"/>
            <rFont val="Times New Roman"/>
            <family val="1"/>
          </rPr>
          <t xml:space="preserve">Without this feat, you can use the Survival skill to find tracks, but you can follow them only if the DC for the task is 10 or lower. Alternatively, you can use the Search skill to find a footprint or similar sign of a creature’s passage using the DCs given above, but you can’t use Search to follow tracks, even if someone else has already found them.
</t>
        </r>
        <r>
          <rPr>
            <b/>
            <sz val="12"/>
            <color indexed="81"/>
            <rFont val="Times New Roman"/>
            <family val="1"/>
          </rPr>
          <t xml:space="preserve">Special:  </t>
        </r>
        <r>
          <rPr>
            <sz val="12"/>
            <color indexed="81"/>
            <rFont val="Times New Roman"/>
            <family val="1"/>
          </rPr>
          <t>A ranger automatically has Track as a bonus feat. He
need not select it.  This feat does not allow you to find or follow the tracks made by a subject of a pass without trace spell.
PHB 101</t>
        </r>
      </text>
    </comment>
    <comment ref="C10" authorId="0" shapeId="0" xr:uid="{29383871-BCE2-4579-B1DE-40A89B184221}">
      <text>
        <r>
          <rPr>
            <sz val="12"/>
            <color indexed="81"/>
            <rFont val="Times New Roman"/>
            <family val="1"/>
          </rPr>
          <t>A druid may begin play with an animal companion selected from the following list:  badger, camel, dire rat, dog, riding dog, eagle, hawk, horse (light or heavy), owl, pony, snake (Small or Medium viper), or wolf.  If the DM’s campaign takes place wholly or partly in an aquatic environment, the DM may add the following creatures to the druid’s list of options:  crocodile, porpoise, Medium shark, and squid.  This animal is a loyal companion that accompanies the druid on her adventures as appropriate for its kind.
A 1st-level druid’s companion is completely typical for its kind except as noted in the sidebar on page 36.  As a druid advances in level, the animal’s power increases as shown on the table in the sidebar.
If a druid releases her companion from service, she may gain a new one by performing a ceremony requiring 24 uninterrupted hours of prayer.  This ceremony can also replace an animal companion that has perished.
A druid of 4th level or higher may select from alternative lists of animals (see the sidebar).  Should she select an animal companion from one of these alternative lists, the creature gains abilities as if the character’s druid level were lower than it actually is.  Subtract the value indicated in the appropriate list header from the character’s druid level and compare the result with the druid level entry on the table in the sidebar to determine the animal companion’s powers.  (If this adjustment would reduce the druid’s effective level to 0 or lower, she can’t have that animal as a companion.) For example, a 6th-level druid could select a leopard as an animal companion.  The leopard would have characteristics and special abilities as if the druid were 3rd level (taking into account the –3 adjustment) instead of 6th level.
PHB 35</t>
        </r>
      </text>
    </comment>
    <comment ref="C11" authorId="0" shapeId="0" xr:uid="{EDB37365-9D2E-4D53-8C58-689AF288E6F2}">
      <text>
        <r>
          <rPr>
            <sz val="12"/>
            <color indexed="81"/>
            <rFont val="Times New Roman"/>
            <family val="1"/>
          </rPr>
          <t>A ranger can use body language, vocalizations, and demeanor to improve the attitude of an animal (such as a bear or a monitor lizard).  This ability functions just like a Diplomacy check to improve the attitude of a person (see page 72).  The ranger rolls 1d20 and adds his ranger level and his Charisma bonus to determine the wild empathy check result. The typical domestic animal has a starting attitude of indifferent, while wild animals are usually unfriendly.
To use wild empathy, the ranger and the animal must be able to study each other, which means that they must be within 30 feet of one another under normal visibility conditions. Generally, influencing an animal in this way takes 1 minute, but, as with influencing people, it might take more or less time.  The ranger can also use this ability to influence a magical beast with an Intelligence score of 1 or 2 (such as a basilisk or a girallon), but he takes a –4 penalty on the check.
PHB 47</t>
        </r>
      </text>
    </comment>
    <comment ref="C12" authorId="0" shapeId="0" xr:uid="{B44EE704-1814-4D60-AB8C-76D08EAB2BDC}">
      <text>
        <r>
          <rPr>
            <sz val="12"/>
            <color indexed="81"/>
            <rFont val="Times New Roman"/>
            <family val="1"/>
          </rPr>
          <t xml:space="preserve">You can follow the trails of creatures and characters across most
types of terrain.
</t>
        </r>
        <r>
          <rPr>
            <b/>
            <sz val="12"/>
            <color indexed="81"/>
            <rFont val="Times New Roman"/>
            <family val="1"/>
          </rPr>
          <t xml:space="preserve">Benefit:  </t>
        </r>
        <r>
          <rPr>
            <sz val="12"/>
            <color indexed="81"/>
            <rFont val="Times New Roman"/>
            <family val="1"/>
          </rPr>
          <t xml:space="preserve">To find tracks or to follow them for 1 mile requires a successful Survival check.  You must make another Survival check every time the tracks become difficult to follow, such as when other tracks cross them or when the tracks backtrack and diverge.
You move at half your normal speed (or at your normal speed with a –5 penalty on the check, or at up to twice your normal speed with a –20 penalty on the check).
If you fail a Survival check, you can retry after 1 hour (outdoors) or 10 minutes (indoors) of searching.
</t>
        </r>
        <r>
          <rPr>
            <b/>
            <sz val="12"/>
            <color indexed="81"/>
            <rFont val="Times New Roman"/>
            <family val="1"/>
          </rPr>
          <t xml:space="preserve">Normal:  </t>
        </r>
        <r>
          <rPr>
            <sz val="12"/>
            <color indexed="81"/>
            <rFont val="Times New Roman"/>
            <family val="1"/>
          </rPr>
          <t xml:space="preserve">Without this feat, you can use the Survival skill to find tracks, but you can follow them only if the DC for the task is 10 or lower. Alternatively, you can use the Search skill to find a footprint or similar sign of a creature’s passage using the DCs given above, but you can’t use Search to follow tracks, even if someone else has already found them.
</t>
        </r>
        <r>
          <rPr>
            <b/>
            <sz val="12"/>
            <color indexed="81"/>
            <rFont val="Times New Roman"/>
            <family val="1"/>
          </rPr>
          <t xml:space="preserve">Special:  </t>
        </r>
        <r>
          <rPr>
            <sz val="12"/>
            <color indexed="81"/>
            <rFont val="Times New Roman"/>
            <family val="1"/>
          </rPr>
          <t>A ranger automatically has Track as a bonus feat. He
need not select it.  This feat does not allow you to find or follow the tracks made by a subject of a pass without trace spell.
PHB 101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8" authorId="0" shapeId="0" xr:uid="{00000000-0006-0000-0500-000002000000}">
      <text>
        <r>
          <rPr>
            <sz val="12"/>
            <color indexed="81"/>
            <rFont val="Times New Roman"/>
            <family val="1"/>
          </rPr>
          <t>+1 MW Weapon</t>
        </r>
      </text>
    </comment>
    <comment ref="D9" authorId="0" shapeId="0" xr:uid="{00000000-0006-0000-0500-00000B000000}">
      <text>
        <r>
          <rPr>
            <sz val="12"/>
            <color indexed="81"/>
            <rFont val="Times New Roman"/>
            <family val="1"/>
          </rPr>
          <t xml:space="preserve">Weapon +1
Ranged Mastery +2
</t>
        </r>
        <r>
          <rPr>
            <b/>
            <sz val="12"/>
            <color indexed="51"/>
            <rFont val="Times New Roman"/>
            <family val="1"/>
          </rPr>
          <t>Greater Magic Weapon +3</t>
        </r>
      </text>
    </comment>
    <comment ref="D10" authorId="0" shapeId="0" xr:uid="{00000000-0006-0000-0500-00000E000000}">
      <text>
        <r>
          <rPr>
            <sz val="12"/>
            <color indexed="81"/>
            <rFont val="Times New Roman"/>
            <family val="1"/>
          </rPr>
          <t xml:space="preserve">Weapon +1
Ranged Mastery +2
</t>
        </r>
        <r>
          <rPr>
            <b/>
            <sz val="12"/>
            <color indexed="51"/>
            <rFont val="Times New Roman"/>
            <family val="1"/>
          </rPr>
          <t>Greater Magic Weapon +3</t>
        </r>
      </text>
    </comment>
    <comment ref="D14" authorId="0" shapeId="0" xr:uid="{00000000-0006-0000-0500-00001900000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10" authorId="0" shapeId="0" xr:uid="{5F059B8D-4419-4C2B-8004-5524A7FA178E}">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 ref="A20" authorId="0" shapeId="0" xr:uid="{6ADA623B-73E9-47FE-B13C-BAD4C4EF4D4A}">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enchantment
</t>
        </r>
        <r>
          <rPr>
            <b/>
            <sz val="12"/>
            <color indexed="81"/>
            <rFont val="Times New Roman"/>
            <family val="1"/>
          </rPr>
          <t xml:space="preserve">Activation: </t>
        </r>
        <r>
          <rPr>
            <sz val="12"/>
            <color indexed="81"/>
            <rFont val="Times New Roman"/>
            <family val="1"/>
          </rPr>
          <t xml:space="preserve">Full-round (manipulation); see text
</t>
        </r>
        <r>
          <rPr>
            <b/>
            <sz val="12"/>
            <color indexed="81"/>
            <rFont val="Times New Roman"/>
            <family val="1"/>
          </rPr>
          <t xml:space="preserve">Weight: </t>
        </r>
        <r>
          <rPr>
            <sz val="12"/>
            <color indexed="81"/>
            <rFont val="Times New Roman"/>
            <family val="1"/>
          </rPr>
          <t>6 lb.
This woolen sleeping bag is embroidered with stars and moons in silver and blue thread, and it smells of lavender.
A magic bedroll grants you a comfortable and peaceful night’s sleep. As long as you lie in it, you gain the benefi t of an endure elements spell. After sleeping for 8 hours in the bedroll, you recover 1 hit point per character level, in addition to the hit points you recover normally. Getting into or out of a magic bedroll is a full-round action.
MIC 163</t>
        </r>
      </text>
    </comment>
    <comment ref="A21" authorId="0" shapeId="0" xr:uid="{EB9CD5CD-BD91-4BE1-9A85-1F9ACDCBB851}">
      <text>
        <r>
          <rPr>
            <b/>
            <sz val="12"/>
            <color indexed="81"/>
            <rFont val="Times New Roman"/>
            <family val="1"/>
          </rPr>
          <t xml:space="preserve">Price (Item Level): </t>
        </r>
        <r>
          <rPr>
            <sz val="12"/>
            <color indexed="81"/>
            <rFont val="Times New Roman"/>
            <family val="1"/>
          </rPr>
          <t xml:space="preserve">200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This common-looking brown clay mug has persistent stains just under the rim. Three times per day, when you recite the command word, this mug fi lls with 12 ounces of water, cheap ale, or watery wine (your choice).
MIC 160</t>
        </r>
      </text>
    </comment>
  </commentList>
</comments>
</file>

<file path=xl/sharedStrings.xml><?xml version="1.0" encoding="utf-8"?>
<sst xmlns="http://schemas.openxmlformats.org/spreadsheetml/2006/main" count="2740" uniqueCount="704">
  <si>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</si>
  <si>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</si>
  <si>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</si>
  <si>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</si>
  <si>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</si>
  <si>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</si>
  <si>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</si>
  <si>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</si>
  <si>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</si>
  <si>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</si>
  <si>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</si>
  <si>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</si>
  <si>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</si>
  <si>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</si>
  <si>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</si>
  <si>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</si>
  <si>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</si>
  <si>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</si>
  <si>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</si>
  <si>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</si>
  <si>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</si>
  <si>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</si>
  <si>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</si>
  <si>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</si>
  <si>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</si>
  <si>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</si>
  <si>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</si>
  <si>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</si>
  <si>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</si>
  <si>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</si>
  <si>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</si>
  <si>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</si>
  <si>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</si>
  <si>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</si>
  <si>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</si>
  <si>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</si>
  <si>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</si>
  <si>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</si>
  <si>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</si>
  <si>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</si>
  <si>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</si>
  <si>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</si>
  <si>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</si>
  <si>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</si>
  <si>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</si>
  <si>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</si>
  <si>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</si>
  <si>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</si>
  <si>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</si>
  <si>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</si>
  <si>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</si>
  <si>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</si>
  <si>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</si>
  <si>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</si>
  <si>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</si>
  <si>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</si>
  <si>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</si>
  <si>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</si>
  <si>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</si>
  <si>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</si>
  <si>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</si>
  <si>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</si>
  <si>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</si>
  <si>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Spell</t>
  </si>
  <si>
    <t>Cast?</t>
  </si>
  <si>
    <t>Languages</t>
  </si>
  <si>
    <t>Equipment Worn</t>
  </si>
  <si>
    <t>Item</t>
  </si>
  <si>
    <t>Effects/</t>
  </si>
  <si>
    <t>Notes</t>
  </si>
  <si>
    <t>Check</t>
  </si>
  <si>
    <t>Arcane</t>
  </si>
  <si>
    <t>Speed</t>
  </si>
  <si>
    <t>Sleight of Hand</t>
  </si>
  <si>
    <t>Survival</t>
  </si>
  <si>
    <t>DC</t>
  </si>
  <si>
    <t>Weapon Proficiencies</t>
  </si>
  <si>
    <t>Atk</t>
  </si>
  <si>
    <t>1st</t>
  </si>
  <si>
    <t>2nd</t>
  </si>
  <si>
    <t>3rd</t>
  </si>
  <si>
    <t>4th</t>
  </si>
  <si>
    <t>Spell Level</t>
  </si>
  <si>
    <t>Wisdom Bonus</t>
  </si>
  <si>
    <t>Feats</t>
  </si>
  <si>
    <t>Roll</t>
  </si>
  <si>
    <t>Skill/Save</t>
  </si>
  <si>
    <t>30’</t>
  </si>
  <si>
    <t>Value</t>
  </si>
  <si>
    <t>Total Equity:</t>
  </si>
  <si>
    <t>x2</t>
  </si>
  <si>
    <t>Traveler’s Outfit</t>
  </si>
  <si>
    <t>eight</t>
  </si>
  <si>
    <t>Grapple, Unarmed Strike</t>
  </si>
  <si>
    <t>1d3</t>
  </si>
  <si>
    <t>Bludgeon</t>
  </si>
  <si>
    <t>Scrolls and Potions</t>
  </si>
  <si>
    <t>CLev</t>
  </si>
  <si>
    <t>Female</t>
  </si>
  <si>
    <t>Low-light Vision</t>
  </si>
  <si>
    <t>Stash:  ?</t>
  </si>
  <si>
    <t>1d8</t>
  </si>
  <si>
    <t>-</t>
  </si>
  <si>
    <t>Total Spells</t>
  </si>
  <si>
    <t>+1 within 30’</t>
  </si>
  <si>
    <t>Dagger</t>
  </si>
  <si>
    <t>1d4</t>
  </si>
  <si>
    <t>19-20, x2</t>
  </si>
  <si>
    <t>Prcg/Slsh</t>
  </si>
  <si>
    <t>q</t>
  </si>
  <si>
    <t>Chaotic Good</t>
  </si>
  <si>
    <t>Ranger Features</t>
  </si>
  <si>
    <t>All Weapons, Armor &amp; Shields</t>
  </si>
  <si>
    <t>Ranger</t>
  </si>
  <si>
    <t>ranger 1</t>
  </si>
  <si>
    <t>ranger 2</t>
  </si>
  <si>
    <t>Regional: Blooded</t>
  </si>
  <si>
    <t>Slashing</t>
  </si>
  <si>
    <t>Arrows</t>
  </si>
  <si>
    <t>R2: Combat Style: Archery (Rapid Shot)</t>
  </si>
  <si>
    <t>R1: Wild Empathy</t>
  </si>
  <si>
    <t>R1: Track</t>
  </si>
  <si>
    <t>115 lbs</t>
  </si>
  <si>
    <t>Race</t>
  </si>
  <si>
    <t>Age</t>
  </si>
  <si>
    <t>Class</t>
  </si>
  <si>
    <t>Region</t>
  </si>
  <si>
    <t>Sex</t>
  </si>
  <si>
    <t>Deity</t>
  </si>
  <si>
    <t>Height</t>
  </si>
  <si>
    <t>Alignment</t>
  </si>
  <si>
    <t>Weight</t>
  </si>
  <si>
    <t>Attack Bonus</t>
  </si>
  <si>
    <t>Base Speed</t>
  </si>
  <si>
    <t>Initiative</t>
  </si>
  <si>
    <t>Actual Speed</t>
  </si>
  <si>
    <t>Strength</t>
  </si>
  <si>
    <t>Lb. Capacity</t>
  </si>
  <si>
    <t>Dexterity</t>
  </si>
  <si>
    <t>Lb. Carried</t>
  </si>
  <si>
    <t>Constitution</t>
  </si>
  <si>
    <t>Hit Points</t>
  </si>
  <si>
    <t>Intelligence</t>
  </si>
  <si>
    <t>Touch AC</t>
  </si>
  <si>
    <t>Wisdom</t>
  </si>
  <si>
    <t>FF AC</t>
  </si>
  <si>
    <t>Charisma</t>
  </si>
  <si>
    <t>AC</t>
  </si>
  <si>
    <t>Nihm</t>
  </si>
  <si>
    <t>Tighthorn</t>
  </si>
  <si>
    <t>Played by Ed</t>
  </si>
  <si>
    <t>Elf</t>
  </si>
  <si>
    <t>5’ 6”</t>
  </si>
  <si>
    <t>Battledale</t>
  </si>
  <si>
    <t>Profession: Painter</t>
  </si>
  <si>
    <t>Craft: Bowyer</t>
  </si>
  <si>
    <t>Knowledge: Dungeoneering</t>
  </si>
  <si>
    <t>Knowledge: Geography</t>
  </si>
  <si>
    <t>Knowledge: Nature</t>
  </si>
  <si>
    <t>Perform: [type]</t>
  </si>
  <si>
    <t>Speak Language: [type]</t>
  </si>
  <si>
    <t>Racial Abilities</t>
  </si>
  <si>
    <t>+2 versus Enchantments</t>
  </si>
  <si>
    <t>Immunity to Sleep</t>
  </si>
  <si>
    <t>R1: Endurance</t>
  </si>
  <si>
    <t>1st: Point Blank Shot</t>
  </si>
  <si>
    <t>3rd: Far Shot</t>
  </si>
  <si>
    <t>Backpack</t>
  </si>
  <si>
    <t>Gold Coins</t>
  </si>
  <si>
    <t>Cold Weather Outfit</t>
  </si>
  <si>
    <t>Courtier’s Outfit</t>
  </si>
  <si>
    <t>Flint &amp; Steel</t>
  </si>
  <si>
    <t>Magic Bedroll</t>
  </si>
  <si>
    <t>Everfull Mug</t>
  </si>
  <si>
    <t>MW Artisan Tools</t>
  </si>
  <si>
    <t>Rope, Silk</t>
  </si>
  <si>
    <t>50’</t>
  </si>
  <si>
    <t>Studded Leather Armor</t>
  </si>
  <si>
    <t>Longbow, Rapid Shot</t>
  </si>
  <si>
    <r>
      <t xml:space="preserve">Longbow, </t>
    </r>
    <r>
      <rPr>
        <i/>
        <sz val="12"/>
        <rFont val="Times New Roman"/>
        <family val="1"/>
      </rPr>
      <t>haste</t>
    </r>
  </si>
  <si>
    <t>x3</t>
  </si>
  <si>
    <t>100’</t>
  </si>
  <si>
    <t>Rapier</t>
  </si>
  <si>
    <r>
      <t>38</t>
    </r>
    <r>
      <rPr>
        <sz val="13"/>
        <rFont val="Times New Roman"/>
        <family val="1"/>
      </rPr>
      <t>/</t>
    </r>
    <r>
      <rPr>
        <sz val="13"/>
        <color indexed="51"/>
        <rFont val="Times New Roman"/>
        <family val="1"/>
      </rPr>
      <t>76</t>
    </r>
    <r>
      <rPr>
        <sz val="13"/>
        <rFont val="Times New Roman"/>
        <family val="1"/>
      </rPr>
      <t>/</t>
    </r>
    <r>
      <rPr>
        <sz val="13"/>
        <color indexed="10"/>
        <rFont val="Times New Roman"/>
        <family val="1"/>
      </rPr>
      <t>115</t>
    </r>
  </si>
  <si>
    <t>R1: Favored Enemy: Giants</t>
  </si>
  <si>
    <t>ranger 3</t>
  </si>
  <si>
    <t>Sylvan, Draconic</t>
  </si>
  <si>
    <t>Common, Elven</t>
  </si>
  <si>
    <t>Mirror, Small, Metal</t>
  </si>
  <si>
    <t>Mielikki</t>
  </si>
  <si>
    <r>
      <t xml:space="preserve">Potion of </t>
    </r>
    <r>
      <rPr>
        <i/>
        <sz val="12"/>
        <rFont val="Times New Roman"/>
        <family val="1"/>
      </rPr>
      <t>Cure Light Wounds</t>
    </r>
  </si>
  <si>
    <r>
      <t xml:space="preserve">Potion of </t>
    </r>
    <r>
      <rPr>
        <i/>
        <sz val="12"/>
        <rFont val="Times New Roman"/>
        <family val="1"/>
      </rPr>
      <t>Remove Fear</t>
    </r>
  </si>
  <si>
    <r>
      <t xml:space="preserve">Potion of </t>
    </r>
    <r>
      <rPr>
        <i/>
        <sz val="12"/>
        <rFont val="Times New Roman"/>
        <family val="1"/>
      </rPr>
      <t>Darkvision</t>
    </r>
  </si>
  <si>
    <t>Pouches, Belt</t>
  </si>
  <si>
    <t>Silver Coins</t>
  </si>
  <si>
    <t>Dagger, Thrown</t>
  </si>
  <si>
    <t>ranger 4</t>
  </si>
  <si>
    <t>Magic Fang</t>
  </si>
  <si>
    <t>Neutral</t>
  </si>
  <si>
    <t>Size</t>
  </si>
  <si>
    <t>Tiny</t>
  </si>
  <si>
    <t>TAC/AC</t>
  </si>
  <si>
    <t>BAB</t>
  </si>
  <si>
    <t>Fort</t>
  </si>
  <si>
    <t>Ref</t>
  </si>
  <si>
    <t>Animal Companion</t>
  </si>
  <si>
    <t>3</t>
  </si>
  <si>
    <t>30’/10’ Burrow</t>
  </si>
  <si>
    <t>Badger</t>
  </si>
  <si>
    <t>Heward’s Handy Haversack</t>
  </si>
  <si>
    <t>% Full:</t>
  </si>
  <si>
    <t>Soft Equity Ceiling:</t>
  </si>
  <si>
    <t>1d6</t>
  </si>
  <si>
    <t>Daisy</t>
  </si>
  <si>
    <t>Druid</t>
  </si>
  <si>
    <t>druid 1</t>
  </si>
  <si>
    <t>Druid Features</t>
  </si>
  <si>
    <t>Nature Sense</t>
  </si>
  <si>
    <t>Wild Empathy</t>
  </si>
  <si>
    <t>Ranger Spells</t>
  </si>
  <si>
    <t>School</t>
  </si>
  <si>
    <t>Components</t>
  </si>
  <si>
    <t>Casting</t>
  </si>
  <si>
    <t>Range</t>
  </si>
  <si>
    <t>Duration</t>
  </si>
  <si>
    <t>Reference</t>
  </si>
  <si>
    <t>Page</t>
  </si>
  <si>
    <t>Create Water</t>
  </si>
  <si>
    <t>Conjuration</t>
  </si>
  <si>
    <t>V S</t>
  </si>
  <si>
    <t>1 SA</t>
  </si>
  <si>
    <t>25’ + 2½’/lvl</t>
  </si>
  <si>
    <t>Instant</t>
  </si>
  <si>
    <t>PHB</t>
  </si>
  <si>
    <t>Cure Minor Wounds</t>
  </si>
  <si>
    <t>Touch</t>
  </si>
  <si>
    <t>Detect Crossroads</t>
  </si>
  <si>
    <t>Divination</t>
  </si>
  <si>
    <t>special</t>
  </si>
  <si>
    <t xml:space="preserve">Magic of Faerûn </t>
  </si>
  <si>
    <t>Detect Magic</t>
  </si>
  <si>
    <t>Universal</t>
  </si>
  <si>
    <t>60’</t>
  </si>
  <si>
    <t>1 min/lvl</t>
  </si>
  <si>
    <t>Detect Poison</t>
  </si>
  <si>
    <t>219</t>
  </si>
  <si>
    <t>Flare</t>
  </si>
  <si>
    <t>Evocation</t>
  </si>
  <si>
    <t>V</t>
  </si>
  <si>
    <t>232</t>
  </si>
  <si>
    <t>Guidance</t>
  </si>
  <si>
    <t>1 minute</t>
  </si>
  <si>
    <t>Know Direction</t>
  </si>
  <si>
    <t>Personal</t>
  </si>
  <si>
    <t>246</t>
  </si>
  <si>
    <t>Light</t>
  </si>
  <si>
    <t>V M</t>
  </si>
  <si>
    <t>10 min/lvl</t>
  </si>
  <si>
    <t>Mending</t>
  </si>
  <si>
    <t>Transmutation</t>
  </si>
  <si>
    <t>10’</t>
  </si>
  <si>
    <t>253</t>
  </si>
  <si>
    <t>Naturewatch</t>
  </si>
  <si>
    <t>Necromancy</t>
  </si>
  <si>
    <t>S</t>
  </si>
  <si>
    <t>Complete Divine</t>
  </si>
  <si>
    <t>Purify Food &amp; Drink</t>
  </si>
  <si>
    <t>Read Magic</t>
  </si>
  <si>
    <t>V S F</t>
  </si>
  <si>
    <t>269</t>
  </si>
  <si>
    <t>Resistance</t>
  </si>
  <si>
    <t>Abjuration</t>
  </si>
  <si>
    <t>V S M/DF</t>
  </si>
  <si>
    <t>Virtue</t>
  </si>
  <si>
    <t>V S DF</t>
  </si>
  <si>
    <t>Animate Water</t>
  </si>
  <si>
    <t>1 FR</t>
  </si>
  <si>
    <t>1 round</t>
  </si>
  <si>
    <t>Complete Arcane</t>
  </si>
  <si>
    <t>Animate Wood</t>
  </si>
  <si>
    <t>Blinding Spittle</t>
  </si>
  <si>
    <t>Magic of Faerûn</t>
  </si>
  <si>
    <t>Beastland Ferocity</t>
  </si>
  <si>
    <t>Enchantment</t>
  </si>
  <si>
    <t xml:space="preserve">Planar Handbook </t>
  </si>
  <si>
    <t>Calm Animals</t>
  </si>
  <si>
    <t>207</t>
  </si>
  <si>
    <t>Charm Animal</t>
  </si>
  <si>
    <t>1 hr/lvl</t>
  </si>
  <si>
    <t>208</t>
  </si>
  <si>
    <t>Claws of the Beast</t>
  </si>
  <si>
    <t>1 rnd/lvl</t>
  </si>
  <si>
    <t>Player’s Guide to Faerûn</t>
  </si>
  <si>
    <t>Conjure Ice Beast I</t>
  </si>
  <si>
    <t xml:space="preserve">Frostburn </t>
  </si>
  <si>
    <t>Cure Light Wounds</t>
  </si>
  <si>
    <t>Deep Breath</t>
  </si>
  <si>
    <t>Swift</t>
  </si>
  <si>
    <t>Spell Compendium</t>
  </si>
  <si>
    <t>Detect Animals &amp; Plants</t>
  </si>
  <si>
    <t>400’ + 40’/lvl</t>
  </si>
  <si>
    <t>218</t>
  </si>
  <si>
    <t>Detect Snares &amp; Pits</t>
  </si>
  <si>
    <t>220</t>
  </si>
  <si>
    <t>Ease of Breath</t>
  </si>
  <si>
    <t>Frostburn</t>
  </si>
  <si>
    <t>Endure Elements</t>
  </si>
  <si>
    <t>24 hours</t>
  </si>
  <si>
    <t>Enrage Animals</t>
  </si>
  <si>
    <t>Champions of Ruin</t>
  </si>
  <si>
    <t>Entangle</t>
  </si>
  <si>
    <t>227</t>
  </si>
  <si>
    <t>Eyes of the Avoral</t>
  </si>
  <si>
    <t>V S F DF</t>
  </si>
  <si>
    <t>Book of Exalted Deeds</t>
  </si>
  <si>
    <t>Faerie Fire</t>
  </si>
  <si>
    <t>229</t>
  </si>
  <si>
    <t>Goodberry</t>
  </si>
  <si>
    <t>1 day/lvl</t>
  </si>
  <si>
    <t>237</t>
  </si>
  <si>
    <t>Hawkeye</t>
  </si>
  <si>
    <t>Complete Adventurer</t>
  </si>
  <si>
    <t>Healhful Rest</t>
  </si>
  <si>
    <t>10 min.</t>
  </si>
  <si>
    <t>Compelte Adventurer</t>
  </si>
  <si>
    <t>Hide from Animals</t>
  </si>
  <si>
    <t>S DF</t>
  </si>
  <si>
    <t>241</t>
  </si>
  <si>
    <t>Horrible Taste</t>
  </si>
  <si>
    <t>Immediate</t>
  </si>
  <si>
    <t>Champions of Valor</t>
  </si>
  <si>
    <t>V S M</t>
  </si>
  <si>
    <t>Kuo-Toa Skin</t>
  </si>
  <si>
    <t>Stormwrack</t>
  </si>
  <si>
    <t>Locate Touchstone</t>
  </si>
  <si>
    <t>100</t>
  </si>
  <si>
    <t>Longstrider</t>
  </si>
  <si>
    <t>249</t>
  </si>
  <si>
    <t>250</t>
  </si>
  <si>
    <t>Magic Stone</t>
  </si>
  <si>
    <t>30 minutes</t>
  </si>
  <si>
    <t>251</t>
  </si>
  <si>
    <t>Obscuring Mist</t>
  </si>
  <si>
    <t>30’ radius</t>
  </si>
  <si>
    <t>258</t>
  </si>
  <si>
    <t>Omen of Peril</t>
  </si>
  <si>
    <t>V F</t>
  </si>
  <si>
    <t>Pass without Trace</t>
  </si>
  <si>
    <t>Produce Flame</t>
  </si>
  <si>
    <t>None</t>
  </si>
  <si>
    <t>265</t>
  </si>
  <si>
    <t>Quickswim</t>
  </si>
  <si>
    <t>Raging Flame</t>
  </si>
  <si>
    <t>100’ + 10’/lvl</t>
  </si>
  <si>
    <t>Raptor’s Sight</t>
  </si>
  <si>
    <t>Races of the Wild</t>
  </si>
  <si>
    <t>Resist Planar Alignment</t>
  </si>
  <si>
    <t>Planar Handbook</t>
  </si>
  <si>
    <t>Sandblast</t>
  </si>
  <si>
    <t>Shillelagh</t>
  </si>
  <si>
    <t>278</t>
  </si>
  <si>
    <t>Silvered Claws</t>
  </si>
  <si>
    <t xml:space="preserve">Book of Exalted Deeds </t>
  </si>
  <si>
    <t>Slow Burn</t>
  </si>
  <si>
    <t>Snake’s Swiftness</t>
  </si>
  <si>
    <t>Miniatures Handbook</t>
  </si>
  <si>
    <t>Speak with Animals</t>
  </si>
  <si>
    <t>281</t>
  </si>
  <si>
    <t>Spider Hand</t>
  </si>
  <si>
    <t>Book of Vile Darkness</t>
  </si>
  <si>
    <t>Summon Nature’s Ally I</t>
  </si>
  <si>
    <t>288</t>
  </si>
  <si>
    <t>Suspend Disease</t>
  </si>
  <si>
    <t>Thunderhead</t>
  </si>
  <si>
    <t>Traveler’s Mount</t>
  </si>
  <si>
    <t>Vigor, Lesser</t>
  </si>
  <si>
    <t>Vine Strike</t>
  </si>
  <si>
    <t>V DF</t>
  </si>
  <si>
    <t>Webfoot</t>
  </si>
  <si>
    <t>Woodwisp Arrow</t>
  </si>
  <si>
    <t>Animal Messenger</t>
  </si>
  <si>
    <t>Animal Trance</t>
  </si>
  <si>
    <t>Animalistic Power</t>
  </si>
  <si>
    <t>PHB II</t>
  </si>
  <si>
    <t>Animate Fire</t>
  </si>
  <si>
    <t>Avoid Planar Effects</t>
  </si>
  <si>
    <t>20’</t>
  </si>
  <si>
    <t>Balancing Lorecall</t>
  </si>
  <si>
    <t>Barkskin</t>
  </si>
  <si>
    <t>Bear’s Endurance</t>
  </si>
  <si>
    <t>Beastmask</t>
  </si>
  <si>
    <t>Illusion</t>
  </si>
  <si>
    <t>5+1 min/lvl</t>
  </si>
  <si>
    <t>Defenders of the Faith</t>
  </si>
  <si>
    <t>Blaze of Light</t>
  </si>
  <si>
    <t>Heroes of Battle</t>
  </si>
  <si>
    <t>Blood Frenzy</t>
  </si>
  <si>
    <t>Body Ward</t>
  </si>
  <si>
    <t>Complete Champion</t>
  </si>
  <si>
    <t>Brambles</t>
  </si>
  <si>
    <t>Branch to Branch</t>
  </si>
  <si>
    <t>Briar Web</t>
  </si>
  <si>
    <t>Brumal Stiffening</t>
  </si>
  <si>
    <t>Bull’s Strength</t>
  </si>
  <si>
    <t>Cat’s Grace</t>
  </si>
  <si>
    <t>Chameleon</t>
  </si>
  <si>
    <t>Chill Metal</t>
  </si>
  <si>
    <t>Circle of Nausea</t>
  </si>
  <si>
    <t>Cloudburst</t>
  </si>
  <si>
    <t>Conjure Ice Beast II</t>
  </si>
  <si>
    <t>Conjure Ice Object</t>
  </si>
  <si>
    <t>Daggerspell Stance</t>
  </si>
  <si>
    <t>Delay Poison</t>
  </si>
  <si>
    <t>Detect Aberration</t>
  </si>
  <si>
    <t>Lords of Madness</t>
  </si>
  <si>
    <t>Divine Presence</t>
  </si>
  <si>
    <t>Eagle’s Splendor</t>
  </si>
  <si>
    <t>Earthbind</t>
  </si>
  <si>
    <t>Easy Trail</t>
  </si>
  <si>
    <t>40’</t>
  </si>
  <si>
    <t>Embrace the Wild</t>
  </si>
  <si>
    <t>Estanna’s Stew</t>
  </si>
  <si>
    <t>0’</t>
  </si>
  <si>
    <t>Filter</t>
  </si>
  <si>
    <t>Tome &amp; Blood</t>
  </si>
  <si>
    <t>Fins to Feet</t>
  </si>
  <si>
    <t>Fire Trap</t>
  </si>
  <si>
    <t>10 minutes</t>
  </si>
  <si>
    <t>Perm.</t>
  </si>
  <si>
    <t>Flame Blade</t>
  </si>
  <si>
    <t>Flaming Sphere</t>
  </si>
  <si>
    <t>Fog Cloud</t>
  </si>
  <si>
    <t>Frost Weapon</t>
  </si>
  <si>
    <t>Gaze Screen</t>
  </si>
  <si>
    <t>Gust of Wind</t>
  </si>
  <si>
    <t>Healing Lorecall</t>
  </si>
  <si>
    <t>Heat Metal</t>
  </si>
  <si>
    <t>7 rounds</t>
  </si>
  <si>
    <t>Hold Animal</t>
  </si>
  <si>
    <t>Invoke the Cerulean Sign</t>
  </si>
  <si>
    <t>Jaws of the Moray</t>
  </si>
  <si>
    <t>Kelpstrand</t>
  </si>
  <si>
    <t>Listening Lorecall</t>
  </si>
  <si>
    <t>Locate Node</t>
  </si>
  <si>
    <t>V S F/DF</t>
  </si>
  <si>
    <t>1 mile/lvl</t>
  </si>
  <si>
    <t>Metal Fang</t>
  </si>
  <si>
    <t>Nature’s Favor</t>
  </si>
  <si>
    <t>Obscuring Snow</t>
  </si>
  <si>
    <t>Owl’s Wisdom</t>
  </si>
  <si>
    <t>Portal Well</t>
  </si>
  <si>
    <t>Pressure Sphere</t>
  </si>
  <si>
    <t>Reduce Animal</t>
  </si>
  <si>
    <t>Remove Addiction</t>
  </si>
  <si>
    <t>Resist Energy</t>
  </si>
  <si>
    <t>Restoration, Lesser</t>
  </si>
  <si>
    <t>Share Husk</t>
  </si>
  <si>
    <t>Share Talents</t>
  </si>
  <si>
    <t>Snake’s Swiftness, Legion’s</t>
  </si>
  <si>
    <t>Snare</t>
  </si>
  <si>
    <t>Soften Earth &amp; Stone</t>
  </si>
  <si>
    <t>Soul Ward</t>
  </si>
  <si>
    <t>Spider Climb</t>
  </si>
  <si>
    <t>Summon Dire Hawk</t>
  </si>
  <si>
    <t>Summon Nature’s Ally II</t>
  </si>
  <si>
    <t>Summon Swarm</t>
  </si>
  <si>
    <t>Sweet Water</t>
  </si>
  <si>
    <t>Tern’s Persistence</t>
  </si>
  <si>
    <t>Thin Air</t>
  </si>
  <si>
    <t>Tojanida Sight</t>
  </si>
  <si>
    <t>Train Animal</t>
  </si>
  <si>
    <t>Tree Shape</t>
  </si>
  <si>
    <t>Urchin’s Spines</t>
  </si>
  <si>
    <t>Warp Wood</t>
  </si>
  <si>
    <t>Whip of Thorns</t>
  </si>
  <si>
    <t>Wood Shape</t>
  </si>
  <si>
    <t>Woodland Veil</t>
  </si>
  <si>
    <t>Wracking Touch</t>
  </si>
  <si>
    <t>Affliction</t>
  </si>
  <si>
    <t>Air Breathing</t>
  </si>
  <si>
    <t>S M/DF</t>
  </si>
  <si>
    <t>2 hrs/lvl</t>
  </si>
  <si>
    <t>Alter Fortune</t>
  </si>
  <si>
    <t>Attune Form</t>
  </si>
  <si>
    <t>Aura of Cold, Lesser</t>
  </si>
  <si>
    <t>5’</t>
  </si>
  <si>
    <t>Babau Slime</t>
  </si>
  <si>
    <t>Beast Claws</t>
  </si>
  <si>
    <t>Binding Snow</t>
  </si>
  <si>
    <t>V S DF Frostfell</t>
  </si>
  <si>
    <t>Blindsight</t>
  </si>
  <si>
    <t>Call Lightning</t>
  </si>
  <si>
    <t>Circle Dance</t>
  </si>
  <si>
    <t>Conjure Ice Beast III</t>
  </si>
  <si>
    <t>Contagion</t>
  </si>
  <si>
    <t>Cure Moderate Wounds</t>
  </si>
  <si>
    <t>Diminish Plants</t>
  </si>
  <si>
    <t>Dominate Animal</t>
  </si>
  <si>
    <t>Energize Potion</t>
  </si>
  <si>
    <t>Entangling Staff</t>
  </si>
  <si>
    <t>Favorable Wind</t>
  </si>
  <si>
    <t>Fly, Swift</t>
  </si>
  <si>
    <t>Forest Voice</t>
  </si>
  <si>
    <t>Unlimited</t>
  </si>
  <si>
    <t>Greenfire</t>
  </si>
  <si>
    <t>Unapproachable East</t>
  </si>
  <si>
    <t>Harrier</t>
  </si>
  <si>
    <t>Heart of Air</t>
  </si>
  <si>
    <t>Complete Mage</t>
  </si>
  <si>
    <t>Heart of Earth</t>
  </si>
  <si>
    <t>Heart of Fire</t>
  </si>
  <si>
    <t>Heart of Water</t>
  </si>
  <si>
    <t>Ice Shape</t>
  </si>
  <si>
    <t>Magic Fang, Greater</t>
  </si>
  <si>
    <t>Meld into Ice</t>
  </si>
  <si>
    <t>Meld into Stone</t>
  </si>
  <si>
    <t>Neutralize Poison</t>
  </si>
  <si>
    <t>Node Door</t>
  </si>
  <si>
    <t>Plant Growth</t>
  </si>
  <si>
    <t>Poison</t>
  </si>
  <si>
    <t>Protection from Energy</t>
  </si>
  <si>
    <t>Quench</t>
  </si>
  <si>
    <t>Remove Disease</t>
  </si>
  <si>
    <t>Resist Energy, Mass</t>
  </si>
  <si>
    <t>Resist Taint</t>
  </si>
  <si>
    <t>Heroes of Horror</t>
  </si>
  <si>
    <t>Scales of the Sea Lord</t>
  </si>
  <si>
    <t>Sleet Storm</t>
  </si>
  <si>
    <t>Speak with Plants</t>
  </si>
  <si>
    <t>Spike Growth</t>
  </si>
  <si>
    <t>Spikes</t>
  </si>
  <si>
    <t>Spiritjaws</t>
  </si>
  <si>
    <t>Stone Shape</t>
  </si>
  <si>
    <t>Summon Nature’s Ally III</t>
  </si>
  <si>
    <t>Thornskin</t>
  </si>
  <si>
    <t>Vigor</t>
  </si>
  <si>
    <t>Vigor, Mass, Lesser</t>
  </si>
  <si>
    <t>Vision of the Omniscient Eye</t>
  </si>
  <si>
    <t>Dragon Magic</t>
  </si>
  <si>
    <t>Water Breathing</t>
  </si>
  <si>
    <t>Weather Eye</t>
  </si>
  <si>
    <t>1+1 mile/lvl</t>
  </si>
  <si>
    <t>Wind Wall</t>
  </si>
  <si>
    <t>Winter’s Embrace</t>
  </si>
  <si>
    <t>Air Walk</t>
  </si>
  <si>
    <t>Antiplant Shell</t>
  </si>
  <si>
    <t>Arc of Lightning</t>
  </si>
  <si>
    <t>Battlefield Illumination</t>
  </si>
  <si>
    <t>Bear’s Heart</t>
  </si>
  <si>
    <t>Boreal Wind</t>
  </si>
  <si>
    <t>Chain of Eyes</t>
  </si>
  <si>
    <t>Claws of the Savage</t>
  </si>
  <si>
    <t>Command Plants</t>
  </si>
  <si>
    <t>Conjure Ice Beast IV</t>
  </si>
  <si>
    <t>Control Currents</t>
  </si>
  <si>
    <t>20’/level</t>
  </si>
  <si>
    <t>Control Water</t>
  </si>
  <si>
    <t>Cure Serious Wounds</t>
  </si>
  <si>
    <t>Dispel Magic</t>
  </si>
  <si>
    <t>Energy Vortex</t>
  </si>
  <si>
    <t>Enhance Wild Shape</t>
  </si>
  <si>
    <t>Flame Strike</t>
  </si>
  <si>
    <t>Forestfold</t>
  </si>
  <si>
    <t>Freedom of Movement</t>
  </si>
  <si>
    <t>Freeze Armor</t>
  </si>
  <si>
    <t>Giant Vermin</t>
  </si>
  <si>
    <t>Healing Spirit</t>
  </si>
  <si>
    <t>Hibernal Healing</t>
  </si>
  <si>
    <t>V S Frostfell</t>
  </si>
  <si>
    <t>Ice Storm</t>
  </si>
  <si>
    <t>1 full round</t>
  </si>
  <si>
    <t>Iconic Manifestation</t>
  </si>
  <si>
    <t>1 swift</t>
  </si>
  <si>
    <t>Infallible Servant</t>
  </si>
  <si>
    <t>Exemplars of Evil</t>
  </si>
  <si>
    <t>Jaws of the Wolf</t>
  </si>
  <si>
    <t>Lay of the Land</t>
  </si>
  <si>
    <t>3 FR</t>
  </si>
  <si>
    <t>Meteoric Strike</t>
  </si>
  <si>
    <t>Nature’s Balance</t>
  </si>
  <si>
    <t>Perinarch</t>
  </si>
  <si>
    <t>Planar Tolerance</t>
  </si>
  <si>
    <t>Reincarnate</t>
  </si>
  <si>
    <t>V S M DF</t>
  </si>
  <si>
    <t>Renewed Vigor</t>
  </si>
  <si>
    <t>Rusting Grasp</t>
  </si>
  <si>
    <t>Scrying</t>
  </si>
  <si>
    <t>V S M/DF F</t>
  </si>
  <si>
    <t>1 hour</t>
  </si>
  <si>
    <t>Sheltered Vitality</t>
  </si>
  <si>
    <t>Libris Mortis</t>
  </si>
  <si>
    <t>Spike Stones</t>
  </si>
  <si>
    <t>Stars of Arvandor</t>
  </si>
  <si>
    <t>Summon Elementite Swarm</t>
  </si>
  <si>
    <t>Summon Nature’s Ally IV</t>
  </si>
  <si>
    <t>Summon Pest Swarm</t>
  </si>
  <si>
    <t>Cityscape</t>
  </si>
  <si>
    <t>Thalassemia</t>
  </si>
  <si>
    <t>Touchstone Lightning</t>
  </si>
  <si>
    <t>Unholy Beast</t>
  </si>
  <si>
    <t>Vortex of Teeth</t>
  </si>
  <si>
    <t>Wake Trailing</t>
  </si>
  <si>
    <t>Wind at Back</t>
  </si>
  <si>
    <t>1 day</t>
  </si>
  <si>
    <t>Animal Growth</t>
  </si>
  <si>
    <t>Astral Hospice</t>
  </si>
  <si>
    <t>Atonement</t>
  </si>
  <si>
    <t>V S M F DF XP</t>
  </si>
  <si>
    <t>Awaken</t>
  </si>
  <si>
    <t>V S F XP</t>
  </si>
  <si>
    <t>Baleful Polymorph</t>
  </si>
  <si>
    <t>Permanent</t>
  </si>
  <si>
    <t>Blackwater Tentacle</t>
  </si>
  <si>
    <t>Bleed</t>
  </si>
  <si>
    <t>Call Avalanche</t>
  </si>
  <si>
    <t>Call Lightning Storm</t>
  </si>
  <si>
    <t>Commune with Nature</t>
  </si>
  <si>
    <t>Conjure Ice Beast V</t>
  </si>
  <si>
    <t>Control Winds</t>
  </si>
  <si>
    <t>40’/lvl</t>
  </si>
  <si>
    <t>Cure Critical Wounds</t>
  </si>
  <si>
    <t>Death Ward</t>
  </si>
  <si>
    <t>Fireward</t>
  </si>
  <si>
    <t>Flowsight</t>
  </si>
  <si>
    <t>1 min</t>
  </si>
  <si>
    <t>Focus Touchstone Energy</t>
  </si>
  <si>
    <t>Hallow</t>
  </si>
  <si>
    <t>Hibernate</t>
  </si>
  <si>
    <t>1 wk/lvl</t>
  </si>
  <si>
    <t>Insect Plague</t>
  </si>
  <si>
    <t>Magic Convalescence</t>
  </si>
  <si>
    <t>Mantle of the Icy Soul</t>
  </si>
  <si>
    <t>Pass through Ice</t>
  </si>
  <si>
    <t>Radiance</t>
  </si>
  <si>
    <t>Revelation</t>
  </si>
  <si>
    <t>Dragons of Faerûn</t>
  </si>
  <si>
    <t>Seed of Life</t>
  </si>
  <si>
    <t>10+1 rnd/lvl</t>
  </si>
  <si>
    <t>Spear of the Valarian</t>
  </si>
  <si>
    <t>Stoneskin</t>
  </si>
  <si>
    <t>Summon Nature’s Ally V</t>
  </si>
  <si>
    <t>Transformation of the Deeps</t>
  </si>
  <si>
    <t>Transmute Mud to Rock</t>
  </si>
  <si>
    <t>Transmute Rock to Mud</t>
  </si>
  <si>
    <t>Tree Stride</t>
  </si>
  <si>
    <t>Unhallow</t>
  </si>
  <si>
    <t>Vigor, Greater</t>
  </si>
  <si>
    <t>Wall of Fire</t>
  </si>
  <si>
    <t>Wall of Sand</t>
  </si>
  <si>
    <t>Conc. + 1/lvl</t>
  </si>
  <si>
    <t>Wall of Thorns</t>
  </si>
  <si>
    <t>Wood Rot</t>
  </si>
  <si>
    <t>Airy Water</t>
  </si>
  <si>
    <t>S M</t>
  </si>
  <si>
    <t>Antilife Shell</t>
  </si>
  <si>
    <t>Bear’s Endurance, Mass</t>
  </si>
  <si>
    <t>Bull’s Strength, Mass</t>
  </si>
  <si>
    <t>Call of the Twilight Defender</t>
  </si>
  <si>
    <t>Cat’s Grace, Mass</t>
  </si>
  <si>
    <t>Chasing Perfection</t>
  </si>
  <si>
    <t>Cometfall</t>
  </si>
  <si>
    <t>Conjure Ice Beast VI</t>
  </si>
  <si>
    <t>Cure Light Wounds, Mass</t>
  </si>
  <si>
    <t>Eagle’s Splendor, Mass</t>
  </si>
  <si>
    <t>Energy Immunity</t>
  </si>
  <si>
    <t>Find the Path</t>
  </si>
  <si>
    <t>Ice Rift</t>
  </si>
  <si>
    <t>Miasma</t>
  </si>
  <si>
    <t>3 rnd/lvl</t>
  </si>
  <si>
    <t>Miasma of Entropy</t>
  </si>
  <si>
    <t>Owl’s Wisdom, Mass</t>
  </si>
  <si>
    <t>Plant Body</t>
  </si>
  <si>
    <t>Savage Species</t>
  </si>
  <si>
    <t>Stone Tell</t>
  </si>
  <si>
    <t>Summon Greater Elemental</t>
  </si>
  <si>
    <t>Summon Nature’s Ally VI</t>
  </si>
  <si>
    <t>Wall of Stone</t>
  </si>
  <si>
    <t>Conjure Ice Beast VII</t>
  </si>
  <si>
    <t>Cure Moderate Wounds, Mass</t>
  </si>
  <si>
    <t>Scry Location</t>
  </si>
  <si>
    <t>Complete Scoundrel</t>
  </si>
  <si>
    <t>Summon Nature’s Ally VII</t>
  </si>
  <si>
    <t>Wind Walk</t>
  </si>
  <si>
    <t>Conjure Ice Beast VIII</t>
  </si>
  <si>
    <t>Cure Serious Wounds, Mass</t>
  </si>
  <si>
    <t>Summon Nature’s Ally VIII</t>
  </si>
  <si>
    <t>Word of Recall</t>
  </si>
  <si>
    <t>Conjure Ice Beast IX</t>
  </si>
  <si>
    <t>Elemental Swarm</t>
  </si>
  <si>
    <t>Perinarch, Planar</t>
  </si>
  <si>
    <t>Summon Nature’s Ally IX</t>
  </si>
  <si>
    <t>Spells Granted by Mielikki</t>
  </si>
  <si>
    <t>Druid Spells</t>
  </si>
  <si>
    <t>Ranger Spells per Day</t>
  </si>
  <si>
    <t>0th</t>
  </si>
  <si>
    <t>5th</t>
  </si>
  <si>
    <t>6th</t>
  </si>
  <si>
    <t>7th</t>
  </si>
  <si>
    <t>Total Divine</t>
  </si>
  <si>
    <t>Ranger Caster Level:</t>
  </si>
  <si>
    <t>Druid Caster Level:</t>
  </si>
  <si>
    <t>Druid Spells per Day</t>
  </si>
  <si>
    <t>Ring of Protection +1</t>
  </si>
  <si>
    <t>Longbow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</si>
</sst>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 [$₲-474]"/>
  </numFmts>
  <fonts count="72"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2"/>
      <color indexed="81"/>
      <name val="Times New Roman"/>
      <family val="1"/>
    </font>
    <font>
      <i/>
      <sz val="16"/>
      <color theme="0"/>
      <name val="Times New Roman"/>
      <family val="1"/>
    </font>
    <font>
      <i/>
      <sz val="18"/>
      <color rgb="FF9966FF"/>
      <name val="Times New Roman"/>
      <family val="1"/>
    </font>
    <font>
      <sz val="13"/>
      <color rgb="FFFF0000"/>
      <name val="Times New Roman"/>
      <family val="1"/>
    </font>
    <font>
      <i/>
      <sz val="18"/>
      <color rgb="FF009900"/>
      <name val="Times New Roman"/>
      <family val="1"/>
    </font>
    <font>
      <sz val="13"/>
      <color rgb="FF009900"/>
      <name val="Times New Roman"/>
      <family val="1"/>
    </font>
    <font>
      <sz val="12"/>
      <name val="Times New Roman"/>
      <family val="1"/>
    </font>
    <font>
      <b/>
      <sz val="12"/>
      <color indexed="51"/>
      <name val="Times New Roman"/>
      <family val="1"/>
    </font>
    <font>
      <i/>
      <sz val="12"/>
      <name val="Times New Roman"/>
      <family val="1"/>
    </font>
    <font>
      <b/>
      <sz val="13"/>
      <color rgb="FF00B0F0"/>
      <name val="Times New Roman"/>
      <family val="1"/>
    </font>
    <font>
      <i/>
      <sz val="20"/>
      <color rgb="FFFFC000"/>
      <name val="Times New Roman"/>
      <family val="1"/>
    </font>
    <font>
      <b/>
      <sz val="12"/>
      <color indexed="48"/>
      <name val="Times New Roman"/>
      <family val="1"/>
    </font>
    <font>
      <i/>
      <sz val="12"/>
      <color indexed="9"/>
      <name val="Times New Roman"/>
      <family val="1"/>
    </font>
    <font>
      <i/>
      <sz val="13"/>
      <name val="Times New Roman"/>
      <family val="1"/>
    </font>
    <font>
      <b/>
      <sz val="13"/>
      <color indexed="20"/>
      <name val="Times New Roman"/>
      <family val="1"/>
    </font>
    <font>
      <i/>
      <sz val="17"/>
      <name val="Times New Roman"/>
      <family val="1"/>
    </font>
    <font>
      <i/>
      <sz val="18"/>
      <color rgb="FF00B050"/>
      <name val="Times New Roman"/>
      <family val="1"/>
    </font>
    <font>
      <sz val="13"/>
      <color rgb="FF00B050"/>
      <name val="Times New Roman"/>
      <family val="1"/>
    </font>
    <font>
      <b/>
      <sz val="13"/>
      <color rgb="FF00B050"/>
      <name val="Times New Roman"/>
      <family val="1"/>
    </font>
  </fonts>
  <fills count="21">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9966FF"/>
        <bgColor indexed="64"/>
      </patternFill>
    </fill>
    <fill>
      <patternFill patternType="solid">
        <fgColor rgb="FF009900"/>
        <bgColor indexed="64"/>
      </patternFill>
    </fill>
    <fill>
      <patternFill patternType="solid">
        <fgColor theme="0" tint="-0.249977111117893"/>
        <bgColor indexed="55"/>
      </patternFill>
    </fill>
    <fill>
      <patternFill patternType="solid">
        <fgColor rgb="FF9900FF"/>
        <bgColor indexed="64"/>
      </patternFill>
    </fill>
    <fill>
      <patternFill patternType="solid">
        <fgColor indexed="10"/>
        <bgColor indexed="64"/>
      </patternFill>
    </fill>
    <fill>
      <patternFill patternType="solid">
        <fgColor rgb="FF00B050"/>
        <bgColor indexed="64"/>
      </patternFill>
    </fill>
    <fill>
      <patternFill patternType="solid">
        <fgColor theme="0"/>
        <bgColor indexed="64"/>
      </patternFill>
    </fill>
    <fill>
      <patternFill patternType="solid">
        <fgColor theme="0" tint="-0.14999847407452621"/>
        <bgColor indexed="64"/>
      </patternFill>
    </fill>
  </fills>
  <borders count="135">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hair">
        <color indexed="64"/>
      </left>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double">
        <color indexed="64"/>
      </left>
      <right style="double">
        <color indexed="64"/>
      </right>
      <top/>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double">
        <color indexed="64"/>
      </right>
      <top style="medium">
        <color indexed="64"/>
      </top>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right style="hair">
        <color indexed="64"/>
      </right>
      <top style="medium">
        <color indexed="64"/>
      </top>
      <bottom style="hair">
        <color indexed="64"/>
      </bottom>
      <diagonal/>
    </border>
    <border>
      <left style="double">
        <color indexed="64"/>
      </left>
      <right/>
      <top style="thin">
        <color indexed="64"/>
      </top>
      <bottom/>
      <diagonal/>
    </border>
    <border>
      <left style="double">
        <color indexed="64"/>
      </left>
      <right style="double">
        <color indexed="64"/>
      </right>
      <top/>
      <bottom style="double">
        <color indexed="64"/>
      </bottom>
      <diagonal/>
    </border>
    <border>
      <left style="double">
        <color indexed="64"/>
      </left>
      <right style="double">
        <color indexed="64"/>
      </right>
      <top style="hair">
        <color indexed="64"/>
      </top>
      <bottom style="medium">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top/>
      <bottom style="hair">
        <color indexed="64"/>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thin">
        <color auto="1"/>
      </left>
      <right style="thin">
        <color auto="1"/>
      </right>
      <top style="double">
        <color auto="1"/>
      </top>
      <bottom style="thin">
        <color auto="1"/>
      </bottom>
      <diagonal/>
    </border>
    <border>
      <left style="double">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thin">
        <color indexed="64"/>
      </right>
      <top/>
      <bottom/>
      <diagonal/>
    </border>
  </borders>
  <cellStyleXfs count="12">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9" fillId="0" borderId="0"/>
    <xf numFmtId="0" fontId="2" fillId="0" borderId="0"/>
    <xf numFmtId="0" fontId="42" fillId="0" borderId="0"/>
    <xf numFmtId="0" fontId="2" fillId="0" borderId="0"/>
    <xf numFmtId="0" fontId="2" fillId="0" borderId="0"/>
    <xf numFmtId="0" fontId="1" fillId="0" borderId="0"/>
    <xf numFmtId="9" fontId="2" fillId="0" borderId="0" applyFont="0" applyFill="0" applyBorder="0" applyAlignment="0" applyProtection="0"/>
    <xf numFmtId="43" fontId="59" fillId="0" borderId="0" applyFont="0" applyFill="0" applyBorder="0" applyAlignment="0" applyProtection="0"/>
  </cellStyleXfs>
  <cellXfs count="573">
    <xf numFmtId="0" fontId="0" fillId="0" borderId="0" xfId="0"/>
    <xf numFmtId="0" fontId="12" fillId="3" borderId="67" xfId="0" applyFont="1" applyFill="1" applyBorder="1" applyAlignment="1">
      <alignment horizontal="centerContinuous" vertical="center"/>
    </xf>
    <xf numFmtId="0" fontId="12" fillId="3" borderId="41" xfId="0" applyFont="1" applyFill="1" applyBorder="1" applyAlignment="1">
      <alignment horizontal="center" vertical="center"/>
    </xf>
    <xf numFmtId="0" fontId="12" fillId="3" borderId="41" xfId="0" applyFont="1" applyFill="1" applyBorder="1" applyAlignment="1">
      <alignment horizontal="center" vertical="center" wrapText="1"/>
    </xf>
    <xf numFmtId="0" fontId="12" fillId="3" borderId="68" xfId="0" applyFont="1" applyFill="1" applyBorder="1" applyAlignment="1">
      <alignment horizontal="center" vertical="center"/>
    </xf>
    <xf numFmtId="0" fontId="4" fillId="0" borderId="0" xfId="0" applyFont="1" applyAlignment="1">
      <alignment vertical="center"/>
    </xf>
    <xf numFmtId="0" fontId="52" fillId="0" borderId="33" xfId="0" applyFont="1" applyBorder="1" applyAlignment="1">
      <alignment horizontal="centerContinuous" vertical="center" wrapText="1"/>
    </xf>
    <xf numFmtId="0" fontId="37" fillId="2" borderId="64" xfId="0" applyFont="1" applyFill="1" applyBorder="1" applyAlignment="1">
      <alignment horizontal="right" vertical="center"/>
    </xf>
    <xf numFmtId="0" fontId="38" fillId="2" borderId="65" xfId="0" applyFont="1" applyFill="1" applyBorder="1" applyAlignment="1">
      <alignment horizontal="left" vertical="center"/>
    </xf>
    <xf numFmtId="0" fontId="20" fillId="2" borderId="65" xfId="0" applyFont="1" applyFill="1" applyBorder="1" applyAlignment="1">
      <alignment horizontal="left" vertical="center"/>
    </xf>
    <xf numFmtId="0" fontId="4" fillId="2" borderId="65" xfId="0" applyFont="1" applyFill="1" applyBorder="1" applyAlignment="1">
      <alignment horizontal="centerContinuous" vertical="center"/>
    </xf>
    <xf numFmtId="0" fontId="5" fillId="2" borderId="65" xfId="0" applyFont="1" applyFill="1" applyBorder="1" applyAlignment="1">
      <alignment horizontal="centerContinuous" vertical="center"/>
    </xf>
    <xf numFmtId="0" fontId="36" fillId="2" borderId="66" xfId="1" applyFont="1" applyFill="1" applyBorder="1" applyAlignment="1" applyProtection="1">
      <alignment horizontal="right" vertical="center"/>
    </xf>
    <xf numFmtId="0" fontId="5" fillId="0" borderId="0" xfId="0" applyFont="1" applyAlignment="1">
      <alignment vertical="center"/>
    </xf>
    <xf numFmtId="0" fontId="6" fillId="0" borderId="1" xfId="0" applyFont="1" applyBorder="1" applyAlignment="1">
      <alignment horizontal="righ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horizontal="center" vertical="center"/>
    </xf>
    <xf numFmtId="0" fontId="7" fillId="0" borderId="2" xfId="0" applyFont="1" applyBorder="1" applyAlignment="1">
      <alignment horizontal="left" vertical="center"/>
    </xf>
    <xf numFmtId="0" fontId="6" fillId="4" borderId="69" xfId="0" applyFont="1" applyFill="1" applyBorder="1" applyAlignment="1">
      <alignment horizontal="right" vertical="center"/>
    </xf>
    <xf numFmtId="0" fontId="6" fillId="4" borderId="85" xfId="0" applyFont="1" applyFill="1" applyBorder="1" applyAlignment="1">
      <alignment horizontal="right" vertical="center"/>
    </xf>
    <xf numFmtId="49" fontId="7" fillId="0" borderId="70" xfId="0" applyNumberFormat="1" applyFont="1" applyBorder="1" applyAlignment="1">
      <alignment horizontal="center" vertical="center"/>
    </xf>
    <xf numFmtId="0" fontId="7" fillId="0" borderId="0" xfId="0" applyFont="1" applyAlignment="1">
      <alignment horizontal="left" vertical="center"/>
    </xf>
    <xf numFmtId="0" fontId="8" fillId="2" borderId="13" xfId="0" applyFont="1" applyFill="1" applyBorder="1" applyAlignment="1">
      <alignment horizontal="right" vertical="center"/>
    </xf>
    <xf numFmtId="0" fontId="26" fillId="0" borderId="14" xfId="0" applyFont="1" applyBorder="1" applyAlignment="1">
      <alignment horizontal="center" vertical="center"/>
    </xf>
    <xf numFmtId="0" fontId="8" fillId="4" borderId="56"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4" xfId="0" applyNumberFormat="1" applyFont="1" applyBorder="1" applyAlignment="1">
      <alignment horizontal="center" vertical="center"/>
    </xf>
    <xf numFmtId="0" fontId="8" fillId="4" borderId="54" xfId="0" applyFont="1" applyFill="1" applyBorder="1" applyAlignment="1">
      <alignment horizontal="right" vertical="center"/>
    </xf>
    <xf numFmtId="164" fontId="6" fillId="7" borderId="28" xfId="0" applyNumberFormat="1" applyFont="1" applyFill="1" applyBorder="1" applyAlignment="1">
      <alignment horizontal="center"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27" xfId="0" applyFont="1" applyBorder="1" applyAlignment="1">
      <alignment horizontal="center" vertical="center"/>
    </xf>
    <xf numFmtId="0" fontId="43" fillId="2" borderId="4" xfId="0" applyFont="1" applyFill="1" applyBorder="1" applyAlignment="1">
      <alignment horizontal="right" vertical="center"/>
    </xf>
    <xf numFmtId="0" fontId="11" fillId="4" borderId="54" xfId="0" applyFont="1" applyFill="1" applyBorder="1" applyAlignment="1">
      <alignment horizontal="right" vertical="center"/>
    </xf>
    <xf numFmtId="0" fontId="22" fillId="2" borderId="4" xfId="0" applyFont="1" applyFill="1" applyBorder="1" applyAlignment="1">
      <alignment horizontal="right" vertical="center"/>
    </xf>
    <xf numFmtId="0" fontId="9" fillId="0" borderId="3" xfId="0" applyFont="1" applyBorder="1" applyAlignment="1">
      <alignment horizontal="center" vertical="center"/>
    </xf>
    <xf numFmtId="0" fontId="14" fillId="2" borderId="15" xfId="0" applyFont="1" applyFill="1" applyBorder="1" applyAlignment="1">
      <alignment horizontal="right" vertical="center"/>
    </xf>
    <xf numFmtId="49" fontId="26" fillId="0" borderId="23" xfId="0" applyNumberFormat="1" applyFont="1" applyBorder="1" applyAlignment="1">
      <alignment horizontal="center" vertical="center"/>
    </xf>
    <xf numFmtId="0" fontId="11" fillId="4" borderId="55" xfId="0" applyFont="1" applyFill="1" applyBorder="1" applyAlignment="1">
      <alignment horizontal="right" vertical="center"/>
    </xf>
    <xf numFmtId="0" fontId="3" fillId="0" borderId="1"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Alignment="1">
      <alignment horizontal="right" vertical="center"/>
    </xf>
    <xf numFmtId="0" fontId="5" fillId="0" borderId="0" xfId="0" applyFont="1" applyAlignment="1">
      <alignment horizontal="left" vertical="center"/>
    </xf>
    <xf numFmtId="0" fontId="25" fillId="0" borderId="22" xfId="0" applyFont="1" applyBorder="1" applyAlignment="1">
      <alignment horizontal="centerContinuous" vertical="center"/>
    </xf>
    <xf numFmtId="0" fontId="16" fillId="0" borderId="0" xfId="0" applyFont="1" applyAlignment="1">
      <alignment horizontal="centerContinuous" vertical="center"/>
    </xf>
    <xf numFmtId="0" fontId="45" fillId="0" borderId="1" xfId="0" applyFont="1" applyBorder="1" applyAlignment="1">
      <alignment vertical="center"/>
    </xf>
    <xf numFmtId="0" fontId="7" fillId="0" borderId="24" xfId="0" applyFont="1" applyBorder="1" applyAlignment="1">
      <alignment horizontal="center" vertical="center"/>
    </xf>
    <xf numFmtId="0" fontId="46" fillId="0" borderId="24" xfId="0" applyFont="1" applyBorder="1" applyAlignment="1">
      <alignment horizontal="center" vertical="center" wrapText="1"/>
    </xf>
    <xf numFmtId="1" fontId="7" fillId="0" borderId="24" xfId="0" applyNumberFormat="1" applyFont="1" applyBorder="1" applyAlignment="1">
      <alignment horizontal="center" vertical="center" wrapText="1"/>
    </xf>
    <xf numFmtId="0" fontId="7" fillId="0" borderId="26" xfId="0" quotePrefix="1" applyFont="1" applyBorder="1" applyAlignment="1">
      <alignment horizontal="center" vertical="center"/>
    </xf>
    <xf numFmtId="0" fontId="47" fillId="0" borderId="1" xfId="0" applyFont="1" applyBorder="1" applyAlignment="1">
      <alignment vertical="center"/>
    </xf>
    <xf numFmtId="0" fontId="13" fillId="0" borderId="25" xfId="0" applyFont="1" applyBorder="1" applyAlignment="1">
      <alignment horizontal="center" vertical="center"/>
    </xf>
    <xf numFmtId="0" fontId="46" fillId="0" borderId="34" xfId="0" applyFont="1" applyBorder="1" applyAlignment="1">
      <alignment vertical="center"/>
    </xf>
    <xf numFmtId="0" fontId="7" fillId="0" borderId="50" xfId="0" applyFont="1" applyBorder="1" applyAlignment="1">
      <alignment horizontal="center" vertical="center"/>
    </xf>
    <xf numFmtId="0" fontId="48" fillId="0" borderId="50" xfId="0" applyFont="1" applyBorder="1" applyAlignment="1">
      <alignment horizontal="center" vertical="center" wrapText="1"/>
    </xf>
    <xf numFmtId="1" fontId="7" fillId="0" borderId="50" xfId="0" applyNumberFormat="1" applyFont="1" applyBorder="1" applyAlignment="1">
      <alignment horizontal="center" vertical="center" wrapText="1"/>
    </xf>
    <xf numFmtId="0" fontId="7" fillId="0" borderId="37" xfId="0" quotePrefix="1" applyFont="1" applyBorder="1" applyAlignment="1">
      <alignment horizontal="center" vertical="center"/>
    </xf>
    <xf numFmtId="0" fontId="11" fillId="0" borderId="1" xfId="0" applyFont="1" applyBorder="1" applyAlignment="1">
      <alignment vertical="center"/>
    </xf>
    <xf numFmtId="49" fontId="17" fillId="0" borderId="24" xfId="0" applyNumberFormat="1" applyFont="1" applyBorder="1" applyAlignment="1">
      <alignment horizontal="center" vertical="center"/>
    </xf>
    <xf numFmtId="0" fontId="17" fillId="0" borderId="25" xfId="0" applyFont="1" applyBorder="1" applyAlignment="1">
      <alignment horizontal="center" vertical="center"/>
    </xf>
    <xf numFmtId="0" fontId="11" fillId="0" borderId="25" xfId="0" applyFont="1" applyBorder="1" applyAlignment="1">
      <alignment horizontal="center" vertical="center"/>
    </xf>
    <xf numFmtId="0" fontId="7" fillId="0" borderId="25" xfId="0" applyFont="1" applyBorder="1" applyAlignment="1">
      <alignment horizontal="center" vertical="center"/>
    </xf>
    <xf numFmtId="49" fontId="7" fillId="0" borderId="25" xfId="0" applyNumberFormat="1" applyFont="1" applyBorder="1" applyAlignment="1">
      <alignment horizontal="center" vertical="center"/>
    </xf>
    <xf numFmtId="0" fontId="7" fillId="0" borderId="26" xfId="0" applyFont="1" applyBorder="1" applyAlignment="1">
      <alignment horizontal="center" vertical="center"/>
    </xf>
    <xf numFmtId="0" fontId="19" fillId="0" borderId="0" xfId="0" applyFont="1" applyAlignment="1">
      <alignment vertical="center"/>
    </xf>
    <xf numFmtId="0" fontId="13" fillId="0" borderId="1" xfId="0" applyFont="1" applyBorder="1" applyAlignment="1">
      <alignment vertical="center"/>
    </xf>
    <xf numFmtId="49" fontId="24" fillId="0" borderId="24" xfId="0" applyNumberFormat="1" applyFont="1" applyBorder="1" applyAlignment="1">
      <alignment horizontal="center" vertical="center"/>
    </xf>
    <xf numFmtId="0" fontId="24" fillId="0" borderId="25" xfId="0" applyFont="1" applyBorder="1" applyAlignment="1">
      <alignment horizontal="center" vertical="center"/>
    </xf>
    <xf numFmtId="0" fontId="32" fillId="0" borderId="0" xfId="0" applyFont="1" applyAlignment="1">
      <alignment vertical="center"/>
    </xf>
    <xf numFmtId="0" fontId="14" fillId="0" borderId="1" xfId="0" applyFont="1" applyBorder="1" applyAlignment="1">
      <alignment vertical="center"/>
    </xf>
    <xf numFmtId="49" fontId="23" fillId="0" borderId="24" xfId="0" applyNumberFormat="1" applyFont="1" applyBorder="1" applyAlignment="1">
      <alignment horizontal="center" vertical="center"/>
    </xf>
    <xf numFmtId="0" fontId="23" fillId="0" borderId="25" xfId="0" applyFont="1" applyBorder="1" applyAlignment="1">
      <alignment horizontal="center" vertical="center"/>
    </xf>
    <xf numFmtId="0" fontId="14" fillId="0" borderId="25" xfId="0" applyFont="1" applyBorder="1" applyAlignment="1">
      <alignment horizontal="center" vertical="center"/>
    </xf>
    <xf numFmtId="0" fontId="30" fillId="0" borderId="0" xfId="0" applyFont="1" applyAlignment="1">
      <alignment vertical="center"/>
    </xf>
    <xf numFmtId="0" fontId="29" fillId="0" borderId="0" xfId="0" applyFont="1" applyAlignment="1">
      <alignment vertical="center"/>
    </xf>
    <xf numFmtId="0" fontId="11" fillId="5" borderId="1" xfId="0" applyFont="1" applyFill="1" applyBorder="1" applyAlignment="1">
      <alignment vertical="center"/>
    </xf>
    <xf numFmtId="0" fontId="7" fillId="5" borderId="24" xfId="0" applyFont="1" applyFill="1" applyBorder="1" applyAlignment="1">
      <alignment horizontal="center" vertical="center"/>
    </xf>
    <xf numFmtId="49" fontId="17" fillId="5" borderId="24" xfId="0" applyNumberFormat="1" applyFont="1" applyFill="1" applyBorder="1" applyAlignment="1">
      <alignment horizontal="center" vertical="center"/>
    </xf>
    <xf numFmtId="0" fontId="17" fillId="5" borderId="25" xfId="0" applyFont="1" applyFill="1" applyBorder="1" applyAlignment="1">
      <alignment horizontal="center" vertical="center"/>
    </xf>
    <xf numFmtId="0" fontId="11" fillId="5" borderId="25" xfId="0" applyFont="1" applyFill="1" applyBorder="1" applyAlignment="1">
      <alignment horizontal="center" vertical="center"/>
    </xf>
    <xf numFmtId="49" fontId="7" fillId="5" borderId="25" xfId="0" applyNumberFormat="1" applyFont="1" applyFill="1" applyBorder="1" applyAlignment="1">
      <alignment horizontal="center" vertical="center"/>
    </xf>
    <xf numFmtId="0" fontId="7" fillId="5" borderId="26" xfId="0" applyFont="1" applyFill="1" applyBorder="1" applyAlignment="1">
      <alignment horizontal="center" vertical="center"/>
    </xf>
    <xf numFmtId="0" fontId="31" fillId="0" borderId="0" xfId="0" applyFont="1" applyAlignment="1">
      <alignment vertical="center"/>
    </xf>
    <xf numFmtId="0" fontId="7" fillId="8" borderId="24" xfId="0" applyFont="1" applyFill="1" applyBorder="1" applyAlignment="1">
      <alignment horizontal="center" vertical="center"/>
    </xf>
    <xf numFmtId="49" fontId="7" fillId="8" borderId="25" xfId="0" applyNumberFormat="1" applyFont="1" applyFill="1" applyBorder="1" applyAlignment="1">
      <alignment horizontal="center" vertical="center"/>
    </xf>
    <xf numFmtId="0" fontId="7" fillId="8" borderId="26" xfId="0" quotePrefix="1" applyFont="1" applyFill="1" applyBorder="1" applyAlignment="1">
      <alignment horizontal="center" vertical="center"/>
    </xf>
    <xf numFmtId="0" fontId="11" fillId="6" borderId="1" xfId="0" applyFont="1" applyFill="1" applyBorder="1" applyAlignment="1">
      <alignment vertical="center"/>
    </xf>
    <xf numFmtId="0" fontId="7" fillId="6" borderId="24" xfId="0" applyFont="1" applyFill="1" applyBorder="1" applyAlignment="1">
      <alignment horizontal="center" vertical="center"/>
    </xf>
    <xf numFmtId="49" fontId="17" fillId="6" borderId="24" xfId="0" applyNumberFormat="1" applyFont="1" applyFill="1" applyBorder="1" applyAlignment="1">
      <alignment horizontal="center" vertical="center"/>
    </xf>
    <xf numFmtId="0" fontId="17" fillId="6" borderId="25" xfId="0" applyFont="1" applyFill="1" applyBorder="1" applyAlignment="1">
      <alignment horizontal="center" vertical="center"/>
    </xf>
    <xf numFmtId="0" fontId="11" fillId="6" borderId="25" xfId="0" applyFont="1" applyFill="1" applyBorder="1" applyAlignment="1">
      <alignment horizontal="center" vertical="center"/>
    </xf>
    <xf numFmtId="49" fontId="7" fillId="6" borderId="25" xfId="0" applyNumberFormat="1" applyFont="1" applyFill="1" applyBorder="1" applyAlignment="1">
      <alignment horizontal="center" vertical="center"/>
    </xf>
    <xf numFmtId="0" fontId="7" fillId="6" borderId="26" xfId="0" applyFont="1" applyFill="1" applyBorder="1" applyAlignment="1">
      <alignment horizontal="center" vertical="center"/>
    </xf>
    <xf numFmtId="0" fontId="22" fillId="0" borderId="1" xfId="0" applyFont="1" applyBorder="1" applyAlignment="1">
      <alignment vertical="center"/>
    </xf>
    <xf numFmtId="49" fontId="28" fillId="0" borderId="24" xfId="0" applyNumberFormat="1" applyFont="1" applyBorder="1" applyAlignment="1">
      <alignment horizontal="center" vertical="center"/>
    </xf>
    <xf numFmtId="0" fontId="28" fillId="0" borderId="25" xfId="0" applyFont="1" applyBorder="1" applyAlignment="1">
      <alignment horizontal="center" vertical="center"/>
    </xf>
    <xf numFmtId="0" fontId="22" fillId="0" borderId="25" xfId="0" applyFont="1" applyBorder="1" applyAlignment="1">
      <alignment horizontal="center" vertical="center"/>
    </xf>
    <xf numFmtId="0" fontId="13" fillId="5" borderId="1" xfId="0" applyFont="1" applyFill="1" applyBorder="1" applyAlignment="1">
      <alignment vertical="center"/>
    </xf>
    <xf numFmtId="49" fontId="24" fillId="5" borderId="24" xfId="0" applyNumberFormat="1" applyFont="1" applyFill="1" applyBorder="1" applyAlignment="1">
      <alignment horizontal="center" vertical="center"/>
    </xf>
    <xf numFmtId="0" fontId="24" fillId="5" borderId="25" xfId="0" applyFont="1" applyFill="1" applyBorder="1" applyAlignment="1">
      <alignment horizontal="center" vertical="center"/>
    </xf>
    <xf numFmtId="0" fontId="13" fillId="5" borderId="25" xfId="0" applyFont="1" applyFill="1" applyBorder="1" applyAlignment="1">
      <alignment horizontal="center" vertical="center"/>
    </xf>
    <xf numFmtId="0" fontId="13" fillId="4" borderId="1" xfId="0" applyFont="1" applyFill="1" applyBorder="1" applyAlignment="1">
      <alignment vertical="center"/>
    </xf>
    <xf numFmtId="0" fontId="7" fillId="4" borderId="24" xfId="0" applyFont="1" applyFill="1" applyBorder="1" applyAlignment="1">
      <alignment horizontal="center" vertical="center"/>
    </xf>
    <xf numFmtId="49" fontId="24" fillId="4" borderId="24" xfId="0" applyNumberFormat="1" applyFont="1" applyFill="1" applyBorder="1" applyAlignment="1">
      <alignment horizontal="center" vertical="center"/>
    </xf>
    <xf numFmtId="0" fontId="24" fillId="4" borderId="25" xfId="0" applyFont="1" applyFill="1" applyBorder="1" applyAlignment="1">
      <alignment horizontal="center" vertical="center"/>
    </xf>
    <xf numFmtId="0" fontId="13" fillId="4" borderId="25" xfId="0" applyFont="1" applyFill="1" applyBorder="1" applyAlignment="1">
      <alignment horizontal="center" vertical="center"/>
    </xf>
    <xf numFmtId="0" fontId="7" fillId="4" borderId="26" xfId="0" applyFont="1" applyFill="1" applyBorder="1" applyAlignment="1">
      <alignment horizontal="center" vertical="center"/>
    </xf>
    <xf numFmtId="0" fontId="14" fillId="5" borderId="1" xfId="0" applyFont="1" applyFill="1" applyBorder="1" applyAlignment="1">
      <alignment vertical="center"/>
    </xf>
    <xf numFmtId="49" fontId="23" fillId="5" borderId="24" xfId="0" applyNumberFormat="1" applyFont="1" applyFill="1" applyBorder="1" applyAlignment="1">
      <alignment horizontal="center" vertical="center"/>
    </xf>
    <xf numFmtId="0" fontId="23" fillId="5" borderId="25" xfId="0" applyFont="1" applyFill="1" applyBorder="1" applyAlignment="1">
      <alignment horizontal="center" vertical="center"/>
    </xf>
    <xf numFmtId="0" fontId="14" fillId="5" borderId="25"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left" vertical="center"/>
    </xf>
    <xf numFmtId="0" fontId="6" fillId="0" borderId="31" xfId="0" applyFont="1" applyBorder="1" applyAlignment="1">
      <alignment horizontal="centerContinuous" vertical="center" wrapText="1"/>
    </xf>
    <xf numFmtId="0" fontId="6" fillId="0" borderId="32" xfId="0" applyFont="1" applyBorder="1" applyAlignment="1">
      <alignment horizontal="centerContinuous" vertical="center" wrapText="1"/>
    </xf>
    <xf numFmtId="0" fontId="7" fillId="0" borderId="0" xfId="0" applyFont="1" applyAlignment="1">
      <alignment vertical="center" wrapText="1"/>
    </xf>
    <xf numFmtId="0" fontId="2" fillId="0" borderId="0" xfId="0" applyFont="1" applyAlignment="1">
      <alignment vertical="center" wrapText="1"/>
    </xf>
    <xf numFmtId="0" fontId="16" fillId="0" borderId="0" xfId="0" applyFont="1" applyAlignment="1">
      <alignment horizontal="centerContinuous" vertical="center" wrapText="1"/>
    </xf>
    <xf numFmtId="0" fontId="40" fillId="0" borderId="0" xfId="0" applyFont="1" applyAlignment="1">
      <alignment horizontal="centerContinuous" vertical="center" wrapText="1"/>
    </xf>
    <xf numFmtId="0" fontId="4" fillId="0" borderId="5"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2" xfId="0" applyFont="1" applyBorder="1" applyAlignment="1">
      <alignment horizontal="right" vertical="center" wrapText="1"/>
    </xf>
    <xf numFmtId="0" fontId="2" fillId="0" borderId="59" xfId="0" applyFont="1" applyBorder="1" applyAlignment="1">
      <alignment horizontal="center" vertical="center" wrapText="1"/>
    </xf>
    <xf numFmtId="0" fontId="2" fillId="10" borderId="60" xfId="0" applyFont="1" applyFill="1" applyBorder="1" applyAlignment="1">
      <alignment horizontal="center" vertical="center" wrapText="1"/>
    </xf>
    <xf numFmtId="0" fontId="2" fillId="10" borderId="61" xfId="0" applyFont="1" applyFill="1" applyBorder="1" applyAlignment="1">
      <alignment horizontal="center" vertical="center" wrapText="1"/>
    </xf>
    <xf numFmtId="0" fontId="7" fillId="0" borderId="49" xfId="0" applyFont="1" applyBorder="1" applyAlignment="1">
      <alignment horizontal="center" vertical="center"/>
    </xf>
    <xf numFmtId="49" fontId="7" fillId="0" borderId="49" xfId="0" applyNumberFormat="1" applyFont="1" applyBorder="1" applyAlignment="1">
      <alignment horizontal="center" vertical="center"/>
    </xf>
    <xf numFmtId="0" fontId="35" fillId="7" borderId="38" xfId="2" applyNumberFormat="1" applyFont="1" applyFill="1" applyBorder="1" applyAlignment="1">
      <alignment horizontal="center" vertical="center" shrinkToFit="1"/>
    </xf>
    <xf numFmtId="0" fontId="7" fillId="0" borderId="0" xfId="0" applyFont="1" applyAlignment="1">
      <alignment horizontal="left" vertical="center" wrapText="1"/>
    </xf>
    <xf numFmtId="0" fontId="6" fillId="0" borderId="0" xfId="0" applyFont="1" applyAlignment="1">
      <alignment horizontal="right" vertical="center" wrapText="1"/>
    </xf>
    <xf numFmtId="0" fontId="3" fillId="0" borderId="0" xfId="0" applyFont="1" applyAlignment="1">
      <alignment horizontal="centerContinuous" vertical="center"/>
    </xf>
    <xf numFmtId="0" fontId="51" fillId="0" borderId="33" xfId="0" applyFont="1" applyBorder="1" applyAlignment="1">
      <alignment horizontal="centerContinuous" vertical="center"/>
    </xf>
    <xf numFmtId="0" fontId="7" fillId="0" borderId="0" xfId="0" applyFont="1" applyAlignment="1">
      <alignment horizontal="center" vertical="center" wrapText="1"/>
    </xf>
    <xf numFmtId="0" fontId="7" fillId="0" borderId="52" xfId="0" applyFont="1" applyBorder="1" applyAlignment="1">
      <alignment horizontal="centerContinuous" vertical="center"/>
    </xf>
    <xf numFmtId="164" fontId="3" fillId="0" borderId="0" xfId="0" applyNumberFormat="1" applyFont="1" applyAlignment="1">
      <alignment horizontal="centerContinuous" vertical="center"/>
    </xf>
    <xf numFmtId="0" fontId="5" fillId="0" borderId="0" xfId="0" applyFont="1" applyAlignment="1">
      <alignment horizontal="center" vertical="center"/>
    </xf>
    <xf numFmtId="0" fontId="21" fillId="3" borderId="40" xfId="0" applyFont="1" applyFill="1" applyBorder="1" applyAlignment="1">
      <alignment horizontal="center" vertical="center"/>
    </xf>
    <xf numFmtId="164" fontId="21" fillId="3" borderId="41" xfId="0" applyNumberFormat="1" applyFont="1" applyFill="1" applyBorder="1" applyAlignment="1">
      <alignment horizontal="center" vertical="center"/>
    </xf>
    <xf numFmtId="0" fontId="21" fillId="3" borderId="40" xfId="0" applyFont="1" applyFill="1" applyBorder="1" applyAlignment="1">
      <alignment horizontal="right" vertical="center"/>
    </xf>
    <xf numFmtId="0" fontId="21" fillId="3" borderId="42" xfId="0" applyFont="1" applyFill="1" applyBorder="1" applyAlignment="1">
      <alignment vertical="center"/>
    </xf>
    <xf numFmtId="0" fontId="2" fillId="0" borderId="76" xfId="0" applyFont="1" applyBorder="1" applyAlignment="1">
      <alignment horizontal="center" vertical="center" shrinkToFit="1"/>
    </xf>
    <xf numFmtId="164" fontId="5" fillId="0" borderId="48" xfId="0" applyNumberFormat="1" applyFont="1" applyBorder="1" applyAlignment="1">
      <alignment horizontal="center" vertical="center" shrinkToFit="1"/>
    </xf>
    <xf numFmtId="0" fontId="5" fillId="0" borderId="48" xfId="0" applyFont="1" applyBorder="1" applyAlignment="1">
      <alignment horizontal="left" vertical="center"/>
    </xf>
    <xf numFmtId="0" fontId="5" fillId="0" borderId="47" xfId="0" applyFont="1" applyBorder="1" applyAlignment="1">
      <alignment horizontal="left" vertical="center" shrinkToFit="1"/>
    </xf>
    <xf numFmtId="0" fontId="2" fillId="0" borderId="0" xfId="0" applyFont="1" applyAlignment="1">
      <alignment horizontal="center" vertical="center"/>
    </xf>
    <xf numFmtId="0" fontId="2" fillId="0" borderId="77" xfId="0" applyFont="1" applyBorder="1" applyAlignment="1">
      <alignment horizontal="center" vertical="center" shrinkToFit="1"/>
    </xf>
    <xf numFmtId="0" fontId="5" fillId="0" borderId="43" xfId="0" applyFont="1" applyBorder="1" applyAlignment="1">
      <alignment horizontal="left" vertical="center"/>
    </xf>
    <xf numFmtId="0" fontId="5" fillId="0" borderId="44" xfId="0" applyFont="1" applyBorder="1" applyAlignment="1">
      <alignment horizontal="left" vertical="center" shrinkToFit="1"/>
    </xf>
    <xf numFmtId="0" fontId="2" fillId="0" borderId="79" xfId="0" applyFont="1" applyBorder="1" applyAlignment="1">
      <alignment horizontal="center" vertical="center" shrinkToFit="1"/>
    </xf>
    <xf numFmtId="0" fontId="5" fillId="0" borderId="80" xfId="0" applyFont="1" applyBorder="1" applyAlignment="1">
      <alignment horizontal="left" vertical="center"/>
    </xf>
    <xf numFmtId="0" fontId="5" fillId="0" borderId="81" xfId="0" applyFont="1" applyBorder="1" applyAlignment="1">
      <alignment horizontal="left" vertical="center" shrinkToFit="1"/>
    </xf>
    <xf numFmtId="164" fontId="5" fillId="0" borderId="80" xfId="0" applyNumberFormat="1" applyFont="1" applyBorder="1" applyAlignment="1">
      <alignment horizontal="center" vertical="center" shrinkToFit="1"/>
    </xf>
    <xf numFmtId="0" fontId="2" fillId="0" borderId="78" xfId="0" applyFont="1" applyBorder="1" applyAlignment="1">
      <alignment horizontal="center" vertical="center" shrinkToFit="1"/>
    </xf>
    <xf numFmtId="0" fontId="2" fillId="0" borderId="45" xfId="0" applyFont="1" applyBorder="1" applyAlignment="1">
      <alignment horizontal="center" vertical="center" shrinkToFit="1"/>
    </xf>
    <xf numFmtId="0" fontId="5" fillId="0" borderId="46" xfId="0" applyFont="1" applyBorder="1" applyAlignment="1">
      <alignment horizontal="left" vertical="center" shrinkToFit="1"/>
    </xf>
    <xf numFmtId="0" fontId="3" fillId="0" borderId="0" xfId="0" applyFont="1" applyAlignment="1">
      <alignment horizontal="centerContinuous" vertical="center" shrinkToFit="1"/>
    </xf>
    <xf numFmtId="0" fontId="2" fillId="0" borderId="48" xfId="0" applyFont="1" applyBorder="1" applyAlignment="1">
      <alignment horizontal="center" vertical="center" shrinkToFit="1"/>
    </xf>
    <xf numFmtId="0" fontId="2" fillId="0" borderId="43" xfId="0" applyFont="1" applyBorder="1" applyAlignment="1">
      <alignment horizontal="center" vertical="center" shrinkToFit="1"/>
    </xf>
    <xf numFmtId="164" fontId="5" fillId="0" borderId="43" xfId="0" applyNumberFormat="1" applyFont="1" applyBorder="1" applyAlignment="1">
      <alignment horizontal="center" vertical="center" shrinkToFit="1"/>
    </xf>
    <xf numFmtId="164" fontId="5" fillId="0" borderId="45" xfId="0" applyNumberFormat="1" applyFont="1" applyBorder="1" applyAlignment="1">
      <alignment horizontal="center" vertical="center" shrinkToFit="1"/>
    </xf>
    <xf numFmtId="0" fontId="2" fillId="0" borderId="45" xfId="0" applyFont="1" applyBorder="1" applyAlignment="1">
      <alignment horizontal="left" vertical="center"/>
    </xf>
    <xf numFmtId="164" fontId="5" fillId="0" borderId="0" xfId="0" applyNumberFormat="1" applyFont="1" applyAlignment="1">
      <alignment horizontal="center" vertical="center"/>
    </xf>
    <xf numFmtId="0" fontId="3" fillId="0" borderId="0" xfId="0" applyFont="1" applyAlignment="1">
      <alignment vertical="center"/>
    </xf>
    <xf numFmtId="0" fontId="21" fillId="11" borderId="16" xfId="0" applyFont="1" applyFill="1" applyBorder="1" applyAlignment="1">
      <alignment horizontal="center" vertical="center"/>
    </xf>
    <xf numFmtId="0" fontId="21" fillId="11" borderId="17" xfId="0" applyFont="1" applyFill="1" applyBorder="1" applyAlignment="1">
      <alignment horizontal="center" vertical="center"/>
    </xf>
    <xf numFmtId="49" fontId="21" fillId="11" borderId="17" xfId="0" applyNumberFormat="1" applyFont="1" applyFill="1" applyBorder="1" applyAlignment="1">
      <alignment horizontal="center" vertical="center"/>
    </xf>
    <xf numFmtId="0" fontId="21" fillId="11" borderId="21" xfId="0" applyFont="1" applyFill="1" applyBorder="1" applyAlignment="1">
      <alignment horizontal="center" vertical="center"/>
    </xf>
    <xf numFmtId="0" fontId="49" fillId="12" borderId="21" xfId="0" applyFont="1" applyFill="1" applyBorder="1" applyAlignment="1">
      <alignment horizontal="center" vertical="center"/>
    </xf>
    <xf numFmtId="0" fontId="21" fillId="11" borderId="18" xfId="0" applyFont="1" applyFill="1" applyBorder="1" applyAlignment="1">
      <alignment horizontal="center" vertical="center"/>
    </xf>
    <xf numFmtId="0" fontId="5" fillId="0" borderId="0" xfId="0" applyFont="1" applyAlignment="1">
      <alignment horizontal="centerContinuous" vertical="center"/>
    </xf>
    <xf numFmtId="0" fontId="21" fillId="11" borderId="21" xfId="0" applyFont="1" applyFill="1" applyBorder="1" applyAlignment="1">
      <alignment horizontal="centerContinuous" vertical="center"/>
    </xf>
    <xf numFmtId="0" fontId="21" fillId="11" borderId="71" xfId="0" applyFont="1" applyFill="1" applyBorder="1" applyAlignment="1">
      <alignment horizontal="centerContinuous" vertical="center"/>
    </xf>
    <xf numFmtId="0" fontId="21" fillId="11" borderId="53" xfId="0" applyFont="1" applyFill="1" applyBorder="1" applyAlignment="1">
      <alignment horizontal="centerContinuous" vertical="center"/>
    </xf>
    <xf numFmtId="164" fontId="2" fillId="0" borderId="74" xfId="0" applyNumberFormat="1" applyFont="1" applyBorder="1" applyAlignment="1">
      <alignment horizontal="centerContinuous" vertical="center"/>
    </xf>
    <xf numFmtId="0" fontId="2" fillId="0" borderId="75" xfId="0" applyFont="1" applyBorder="1" applyAlignment="1">
      <alignment horizontal="centerContinuous" vertical="center"/>
    </xf>
    <xf numFmtId="0" fontId="21" fillId="11" borderId="19" xfId="0" applyFont="1" applyFill="1" applyBorder="1" applyAlignment="1">
      <alignment horizontal="centerContinuous" vertical="center"/>
    </xf>
    <xf numFmtId="0" fontId="21" fillId="11" borderId="20" xfId="0" applyFont="1" applyFill="1" applyBorder="1" applyAlignment="1">
      <alignment horizontal="centerContinuous" vertical="center"/>
    </xf>
    <xf numFmtId="0" fontId="50" fillId="12" borderId="48" xfId="0" applyFont="1" applyFill="1" applyBorder="1" applyAlignment="1">
      <alignment horizontal="center" vertical="center"/>
    </xf>
    <xf numFmtId="0" fontId="2" fillId="0" borderId="48" xfId="0" applyFont="1" applyBorder="1" applyAlignment="1">
      <alignment horizontal="center" vertical="center"/>
    </xf>
    <xf numFmtId="49" fontId="2" fillId="0" borderId="48" xfId="0" applyNumberFormat="1" applyFont="1" applyBorder="1" applyAlignment="1">
      <alignment horizontal="center" vertical="center"/>
    </xf>
    <xf numFmtId="0" fontId="2" fillId="0" borderId="47" xfId="0" applyFont="1" applyBorder="1" applyAlignment="1">
      <alignment horizontal="center" vertical="center"/>
    </xf>
    <xf numFmtId="0" fontId="2" fillId="0" borderId="78" xfId="0" applyFont="1" applyBorder="1" applyAlignment="1">
      <alignment horizontal="center" vertical="center"/>
    </xf>
    <xf numFmtId="0" fontId="2" fillId="0" borderId="45" xfId="0" applyFont="1" applyBorder="1" applyAlignment="1">
      <alignment horizontal="center" vertical="center"/>
    </xf>
    <xf numFmtId="0" fontId="2" fillId="0" borderId="45" xfId="0" quotePrefix="1" applyFont="1" applyBorder="1" applyAlignment="1">
      <alignment horizontal="center" vertical="center" wrapText="1"/>
    </xf>
    <xf numFmtId="49" fontId="2" fillId="0" borderId="45" xfId="2" applyNumberFormat="1" applyFont="1" applyBorder="1" applyAlignment="1">
      <alignment horizontal="center" vertical="center"/>
    </xf>
    <xf numFmtId="164" fontId="5" fillId="0" borderId="45" xfId="0" applyNumberFormat="1" applyFont="1" applyBorder="1" applyAlignment="1">
      <alignment horizontal="center" vertical="center"/>
    </xf>
    <xf numFmtId="1" fontId="50" fillId="12" borderId="45" xfId="0" applyNumberFormat="1" applyFont="1" applyFill="1" applyBorder="1" applyAlignment="1">
      <alignment horizontal="center" vertical="center"/>
    </xf>
    <xf numFmtId="1" fontId="5" fillId="0" borderId="45" xfId="0" applyNumberFormat="1" applyFont="1" applyBorder="1" applyAlignment="1">
      <alignment horizontal="center" vertical="center"/>
    </xf>
    <xf numFmtId="0" fontId="4" fillId="0" borderId="46" xfId="0" applyFont="1" applyBorder="1" applyAlignment="1">
      <alignment horizontal="center" vertical="center"/>
    </xf>
    <xf numFmtId="164" fontId="2" fillId="0" borderId="45" xfId="0" applyNumberFormat="1" applyFont="1" applyBorder="1" applyAlignment="1">
      <alignment horizontal="center" vertical="center"/>
    </xf>
    <xf numFmtId="164" fontId="5" fillId="0" borderId="48" xfId="0" applyNumberFormat="1" applyFont="1" applyBorder="1" applyAlignment="1">
      <alignment horizontal="center" vertical="center"/>
    </xf>
    <xf numFmtId="0" fontId="2" fillId="0" borderId="45" xfId="0" quotePrefix="1" applyFont="1" applyBorder="1" applyAlignment="1">
      <alignment horizontal="center" vertical="center"/>
    </xf>
    <xf numFmtId="9" fontId="2" fillId="0" borderId="45" xfId="0" applyNumberFormat="1" applyFont="1" applyBorder="1" applyAlignment="1">
      <alignment horizontal="center" vertical="center"/>
    </xf>
    <xf numFmtId="164" fontId="2" fillId="0" borderId="87" xfId="0" applyNumberFormat="1" applyFont="1" applyBorder="1" applyAlignment="1">
      <alignment horizontal="centerContinuous" vertical="center"/>
    </xf>
    <xf numFmtId="164" fontId="21" fillId="3" borderId="33" xfId="0" applyNumberFormat="1" applyFont="1" applyFill="1" applyBorder="1" applyAlignment="1">
      <alignment horizontal="center" vertical="center"/>
    </xf>
    <xf numFmtId="164" fontId="2" fillId="0" borderId="88" xfId="0" applyNumberFormat="1" applyFont="1" applyBorder="1" applyAlignment="1">
      <alignment horizontal="centerContinuous" vertical="center"/>
    </xf>
    <xf numFmtId="0" fontId="5" fillId="0" borderId="89" xfId="0" quotePrefix="1" applyFont="1" applyBorder="1" applyAlignment="1">
      <alignment horizontal="centerContinuous" vertical="center"/>
    </xf>
    <xf numFmtId="0" fontId="2" fillId="0" borderId="43" xfId="0" quotePrefix="1" applyFont="1" applyBorder="1" applyAlignment="1">
      <alignment horizontal="center" vertical="center"/>
    </xf>
    <xf numFmtId="0" fontId="2" fillId="0" borderId="43" xfId="0" applyFont="1" applyBorder="1" applyAlignment="1">
      <alignment horizontal="center" vertical="center"/>
    </xf>
    <xf numFmtId="9" fontId="2" fillId="0" borderId="43" xfId="0" applyNumberFormat="1" applyFont="1" applyBorder="1" applyAlignment="1">
      <alignment horizontal="center" vertical="center"/>
    </xf>
    <xf numFmtId="164" fontId="2" fillId="0" borderId="90" xfId="0" applyNumberFormat="1" applyFont="1" applyBorder="1" applyAlignment="1">
      <alignment horizontal="centerContinuous" vertical="center"/>
    </xf>
    <xf numFmtId="0" fontId="2" fillId="0" borderId="80" xfId="0" applyFont="1" applyBorder="1" applyAlignment="1">
      <alignment horizontal="center" vertical="center" shrinkToFit="1"/>
    </xf>
    <xf numFmtId="1" fontId="2" fillId="0" borderId="48" xfId="0" applyNumberFormat="1" applyFont="1" applyBorder="1" applyAlignment="1">
      <alignment horizontal="center" vertical="center"/>
    </xf>
    <xf numFmtId="164" fontId="2" fillId="0" borderId="43" xfId="0" applyNumberFormat="1" applyFont="1" applyBorder="1" applyAlignment="1">
      <alignment horizontal="center" vertical="center"/>
    </xf>
    <xf numFmtId="164" fontId="2" fillId="0" borderId="48" xfId="0" applyNumberFormat="1" applyFont="1" applyBorder="1" applyAlignment="1">
      <alignment horizontal="center" vertical="center"/>
    </xf>
    <xf numFmtId="1" fontId="7" fillId="0" borderId="12" xfId="0" applyNumberFormat="1" applyFont="1" applyBorder="1" applyAlignment="1">
      <alignment horizontal="center" vertical="center"/>
    </xf>
    <xf numFmtId="1" fontId="7" fillId="0" borderId="27" xfId="0" applyNumberFormat="1" applyFont="1" applyBorder="1" applyAlignment="1">
      <alignment horizontal="center" vertical="center"/>
    </xf>
    <xf numFmtId="1" fontId="2" fillId="0" borderId="57" xfId="0" applyNumberFormat="1" applyFont="1" applyBorder="1" applyAlignment="1">
      <alignment horizontal="center" vertical="center" shrinkToFit="1"/>
    </xf>
    <xf numFmtId="1" fontId="2" fillId="0" borderId="52" xfId="0" applyNumberFormat="1" applyFont="1" applyBorder="1" applyAlignment="1">
      <alignment horizontal="center" vertical="center" shrinkToFit="1"/>
    </xf>
    <xf numFmtId="1" fontId="5" fillId="0" borderId="0" xfId="0" applyNumberFormat="1" applyFont="1" applyAlignment="1">
      <alignment vertical="center"/>
    </xf>
    <xf numFmtId="1" fontId="21" fillId="3" borderId="33" xfId="0" applyNumberFormat="1" applyFont="1" applyFill="1" applyBorder="1" applyAlignment="1">
      <alignment horizontal="center" vertical="center"/>
    </xf>
    <xf numFmtId="1" fontId="5" fillId="0" borderId="0" xfId="0" applyNumberFormat="1" applyFont="1" applyAlignment="1">
      <alignment horizontal="center" vertical="center"/>
    </xf>
    <xf numFmtId="0" fontId="7" fillId="0" borderId="23" xfId="0" quotePrefix="1" applyFont="1" applyBorder="1" applyAlignment="1">
      <alignment horizontal="center" vertical="center"/>
    </xf>
    <xf numFmtId="1" fontId="4" fillId="0" borderId="0" xfId="0" applyNumberFormat="1" applyFont="1" applyAlignment="1">
      <alignment horizontal="center" vertical="center"/>
    </xf>
    <xf numFmtId="0" fontId="21" fillId="11" borderId="91" xfId="0" applyFont="1" applyFill="1" applyBorder="1" applyAlignment="1">
      <alignment horizontal="center" vertical="center"/>
    </xf>
    <xf numFmtId="0" fontId="2" fillId="0" borderId="0" xfId="0" applyFont="1" applyAlignment="1">
      <alignment vertical="center"/>
    </xf>
    <xf numFmtId="0" fontId="21" fillId="0" borderId="93" xfId="0" applyFont="1" applyBorder="1" applyAlignment="1">
      <alignment horizontal="centerContinuous" vertical="center"/>
    </xf>
    <xf numFmtId="0" fontId="2" fillId="0" borderId="94" xfId="0" applyFont="1" applyBorder="1" applyAlignment="1">
      <alignment horizontal="center" vertical="center"/>
    </xf>
    <xf numFmtId="0" fontId="2" fillId="0" borderId="95" xfId="0" applyFont="1" applyBorder="1" applyAlignment="1">
      <alignment horizontal="centerContinuous" vertical="center"/>
    </xf>
    <xf numFmtId="1" fontId="2" fillId="0" borderId="96" xfId="0" applyNumberFormat="1" applyFont="1" applyBorder="1" applyAlignment="1">
      <alignment horizontal="center" vertical="center"/>
    </xf>
    <xf numFmtId="0" fontId="21" fillId="0" borderId="72" xfId="0" applyFont="1" applyBorder="1" applyAlignment="1">
      <alignment horizontal="centerContinuous" vertical="center"/>
    </xf>
    <xf numFmtId="0" fontId="2" fillId="0" borderId="97" xfId="0" applyFont="1" applyBorder="1" applyAlignment="1">
      <alignment horizontal="center" vertical="center"/>
    </xf>
    <xf numFmtId="0" fontId="2" fillId="0" borderId="73" xfId="0" applyFont="1" applyBorder="1" applyAlignment="1">
      <alignment horizontal="centerContinuous" vertical="center"/>
    </xf>
    <xf numFmtId="1" fontId="2" fillId="0" borderId="39" xfId="0" applyNumberFormat="1" applyFont="1" applyBorder="1" applyAlignment="1">
      <alignment horizontal="center" vertical="center"/>
    </xf>
    <xf numFmtId="0" fontId="2" fillId="0" borderId="84" xfId="0" applyFont="1" applyBorder="1" applyAlignment="1">
      <alignment horizontal="centerContinuous" vertical="center" shrinkToFit="1"/>
    </xf>
    <xf numFmtId="0" fontId="2" fillId="0" borderId="74" xfId="0" applyFont="1" applyBorder="1" applyAlignment="1">
      <alignment horizontal="centerContinuous" vertical="center"/>
    </xf>
    <xf numFmtId="49" fontId="2" fillId="0" borderId="98" xfId="0" applyNumberFormat="1" applyFont="1" applyBorder="1" applyAlignment="1">
      <alignment horizontal="center" vertical="center"/>
    </xf>
    <xf numFmtId="1" fontId="2" fillId="0" borderId="52" xfId="0" applyNumberFormat="1" applyFont="1" applyBorder="1" applyAlignment="1">
      <alignment horizontal="center" vertical="center"/>
    </xf>
    <xf numFmtId="1" fontId="2" fillId="0" borderId="99" xfId="0" applyNumberFormat="1" applyFont="1" applyBorder="1" applyAlignment="1">
      <alignment horizontal="center" vertical="center" shrinkToFit="1"/>
    </xf>
    <xf numFmtId="0" fontId="6" fillId="4" borderId="11" xfId="0" applyFont="1" applyFill="1" applyBorder="1" applyAlignment="1">
      <alignment horizontal="right" vertical="center"/>
    </xf>
    <xf numFmtId="49" fontId="7" fillId="0" borderId="100" xfId="0" applyNumberFormat="1" applyFont="1" applyBorder="1" applyAlignment="1">
      <alignment horizontal="centerContinuous" vertical="center"/>
    </xf>
    <xf numFmtId="0" fontId="2" fillId="0" borderId="101" xfId="0" applyFont="1" applyBorder="1" applyAlignment="1">
      <alignment horizontal="centerContinuous" vertical="center"/>
    </xf>
    <xf numFmtId="0" fontId="6" fillId="4" borderId="29" xfId="0" applyFont="1" applyFill="1" applyBorder="1" applyAlignment="1">
      <alignment horizontal="right" vertical="center"/>
    </xf>
    <xf numFmtId="165" fontId="2" fillId="0" borderId="0" xfId="0" applyNumberFormat="1" applyFont="1" applyAlignment="1">
      <alignment horizontal="center" vertical="center"/>
    </xf>
    <xf numFmtId="1" fontId="21" fillId="11" borderId="33" xfId="0" applyNumberFormat="1" applyFont="1" applyFill="1" applyBorder="1" applyAlignment="1">
      <alignment horizontal="center" vertical="center"/>
    </xf>
    <xf numFmtId="1" fontId="2" fillId="0" borderId="82" xfId="0" applyNumberFormat="1" applyFont="1" applyBorder="1" applyAlignment="1">
      <alignment horizontal="center" vertical="center"/>
    </xf>
    <xf numFmtId="0" fontId="55" fillId="0" borderId="33" xfId="0" applyFont="1" applyBorder="1" applyAlignment="1">
      <alignment horizontal="centerContinuous" vertical="center" wrapText="1"/>
    </xf>
    <xf numFmtId="0" fontId="56" fillId="0" borderId="39" xfId="0" applyFont="1" applyBorder="1" applyAlignment="1">
      <alignment horizontal="center" vertical="center" shrinkToFit="1"/>
    </xf>
    <xf numFmtId="0" fontId="56" fillId="0" borderId="39" xfId="0" applyFont="1" applyBorder="1" applyAlignment="1">
      <alignment horizontal="centerContinuous" vertical="center"/>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2" fillId="13" borderId="78" xfId="0" applyFont="1" applyFill="1" applyBorder="1" applyAlignment="1">
      <alignment horizontal="center" vertical="center"/>
    </xf>
    <xf numFmtId="0" fontId="2" fillId="13" borderId="45" xfId="0" applyFont="1" applyFill="1" applyBorder="1" applyAlignment="1">
      <alignment horizontal="center" vertical="center"/>
    </xf>
    <xf numFmtId="49" fontId="2" fillId="13" borderId="45" xfId="0" applyNumberFormat="1" applyFont="1" applyFill="1" applyBorder="1" applyAlignment="1">
      <alignment horizontal="center" vertical="center"/>
    </xf>
    <xf numFmtId="164" fontId="2" fillId="13" borderId="45" xfId="0" applyNumberFormat="1" applyFont="1" applyFill="1" applyBorder="1" applyAlignment="1">
      <alignment horizontal="center" vertical="center"/>
    </xf>
    <xf numFmtId="1" fontId="2" fillId="13" borderId="45" xfId="0" applyNumberFormat="1" applyFont="1" applyFill="1" applyBorder="1" applyAlignment="1">
      <alignment horizontal="center" vertical="center"/>
    </xf>
    <xf numFmtId="1" fontId="2" fillId="13" borderId="52" xfId="0" applyNumberFormat="1" applyFont="1" applyFill="1" applyBorder="1" applyAlignment="1">
      <alignment horizontal="center" vertical="center"/>
    </xf>
    <xf numFmtId="0" fontId="2" fillId="13" borderId="46" xfId="0" applyFont="1" applyFill="1" applyBorder="1" applyAlignment="1">
      <alignment horizontal="center" vertical="center"/>
    </xf>
    <xf numFmtId="0" fontId="6" fillId="0" borderId="0" xfId="0" quotePrefix="1" applyFont="1" applyAlignment="1">
      <alignment horizontal="right" vertical="center"/>
    </xf>
    <xf numFmtId="0" fontId="2" fillId="0" borderId="106" xfId="0" applyFont="1" applyBorder="1" applyAlignment="1">
      <alignment horizontal="center" vertical="center"/>
    </xf>
    <xf numFmtId="0" fontId="2" fillId="0" borderId="107" xfId="0" applyFont="1" applyBorder="1" applyAlignment="1">
      <alignment horizontal="center" vertical="center"/>
    </xf>
    <xf numFmtId="164" fontId="2" fillId="0" borderId="107" xfId="0" applyNumberFormat="1" applyFont="1" applyBorder="1" applyAlignment="1">
      <alignment horizontal="center" vertical="center"/>
    </xf>
    <xf numFmtId="1" fontId="50" fillId="12" borderId="107" xfId="0" applyNumberFormat="1" applyFont="1" applyFill="1" applyBorder="1" applyAlignment="1">
      <alignment horizontal="center" vertical="center"/>
    </xf>
    <xf numFmtId="1" fontId="2" fillId="0" borderId="107" xfId="0" applyNumberFormat="1" applyFont="1" applyBorder="1" applyAlignment="1">
      <alignment horizontal="center" vertical="center"/>
    </xf>
    <xf numFmtId="0" fontId="2" fillId="0" borderId="108" xfId="0" quotePrefix="1" applyFont="1" applyBorder="1" applyAlignment="1">
      <alignment horizontal="center" vertical="center"/>
    </xf>
    <xf numFmtId="0" fontId="2" fillId="0" borderId="109" xfId="0" applyFont="1" applyBorder="1" applyAlignment="1">
      <alignment horizontal="center" vertical="center"/>
    </xf>
    <xf numFmtId="0" fontId="2" fillId="0" borderId="110" xfId="0" applyFont="1" applyBorder="1" applyAlignment="1">
      <alignment horizontal="center" vertical="center"/>
    </xf>
    <xf numFmtId="49" fontId="2" fillId="0" borderId="110" xfId="0" applyNumberFormat="1" applyFont="1" applyBorder="1" applyAlignment="1">
      <alignment horizontal="center" vertical="center"/>
    </xf>
    <xf numFmtId="164" fontId="2" fillId="0" borderId="110" xfId="0" applyNumberFormat="1" applyFont="1" applyBorder="1" applyAlignment="1">
      <alignment horizontal="center" vertical="center"/>
    </xf>
    <xf numFmtId="1" fontId="50" fillId="12" borderId="110" xfId="0" applyNumberFormat="1" applyFont="1" applyFill="1" applyBorder="1" applyAlignment="1">
      <alignment horizontal="center" vertical="center"/>
    </xf>
    <xf numFmtId="1" fontId="2" fillId="0" borderId="110" xfId="0" applyNumberFormat="1" applyFont="1" applyBorder="1" applyAlignment="1">
      <alignment horizontal="center" vertical="center"/>
    </xf>
    <xf numFmtId="0" fontId="2" fillId="0" borderId="111" xfId="0" quotePrefix="1" applyFont="1" applyBorder="1" applyAlignment="1">
      <alignment horizontal="center" vertical="center"/>
    </xf>
    <xf numFmtId="1" fontId="2" fillId="0" borderId="99" xfId="0" applyNumberFormat="1" applyFont="1" applyBorder="1" applyAlignment="1">
      <alignment horizontal="center" vertical="center"/>
    </xf>
    <xf numFmtId="0" fontId="2" fillId="0" borderId="109" xfId="0" applyFont="1" applyBorder="1" applyAlignment="1">
      <alignment horizontal="center" vertical="center" shrinkToFit="1"/>
    </xf>
    <xf numFmtId="0" fontId="5" fillId="0" borderId="112" xfId="0" applyFont="1" applyBorder="1" applyAlignment="1">
      <alignment horizontal="centerContinuous" vertical="center"/>
    </xf>
    <xf numFmtId="0" fontId="5" fillId="0" borderId="48" xfId="0" applyFont="1" applyBorder="1" applyAlignment="1">
      <alignment horizontal="center" vertical="center"/>
    </xf>
    <xf numFmtId="49" fontId="2" fillId="0" borderId="86" xfId="0" applyNumberFormat="1" applyFont="1" applyBorder="1" applyAlignment="1">
      <alignment horizontal="centerContinuous" vertical="center"/>
    </xf>
    <xf numFmtId="0" fontId="2" fillId="0" borderId="84" xfId="0" applyFont="1" applyBorder="1" applyAlignment="1">
      <alignment horizontal="centerContinuous" vertical="center"/>
    </xf>
    <xf numFmtId="0" fontId="5" fillId="0" borderId="63" xfId="0" applyFont="1" applyBorder="1" applyAlignment="1">
      <alignment horizontal="centerContinuous" vertical="center"/>
    </xf>
    <xf numFmtId="0" fontId="5" fillId="0" borderId="45" xfId="0" applyFont="1" applyBorder="1" applyAlignment="1">
      <alignment horizontal="center" vertical="center"/>
    </xf>
    <xf numFmtId="49" fontId="2" fillId="0" borderId="45" xfId="0" applyNumberFormat="1" applyFont="1" applyBorder="1" applyAlignment="1">
      <alignment horizontal="center" vertical="center"/>
    </xf>
    <xf numFmtId="49" fontId="2" fillId="0" borderId="87" xfId="0" applyNumberFormat="1" applyFont="1" applyBorder="1" applyAlignment="1">
      <alignment horizontal="centerContinuous" vertical="center"/>
    </xf>
    <xf numFmtId="49" fontId="2" fillId="0" borderId="74" xfId="0" applyNumberFormat="1" applyFont="1" applyBorder="1" applyAlignment="1">
      <alignment horizontal="centerContinuous" vertical="center"/>
    </xf>
    <xf numFmtId="0" fontId="5" fillId="0" borderId="75" xfId="0" applyFont="1" applyBorder="1" applyAlignment="1">
      <alignment horizontal="centerContinuous" vertical="center"/>
    </xf>
    <xf numFmtId="0" fontId="2" fillId="0" borderId="92" xfId="0" applyFont="1" applyBorder="1" applyAlignment="1">
      <alignment horizontal="centerContinuous" vertical="center"/>
    </xf>
    <xf numFmtId="49" fontId="2" fillId="0" borderId="93" xfId="0" applyNumberFormat="1" applyFont="1" applyBorder="1" applyAlignment="1">
      <alignment horizontal="centerContinuous" vertical="center"/>
    </xf>
    <xf numFmtId="0" fontId="5" fillId="0" borderId="95" xfId="0" applyFont="1" applyBorder="1" applyAlignment="1">
      <alignment horizontal="centerContinuous" vertical="center"/>
    </xf>
    <xf numFmtId="1" fontId="2" fillId="0" borderId="0" xfId="0" applyNumberFormat="1" applyFont="1" applyAlignment="1">
      <alignment horizontal="center" vertical="center"/>
    </xf>
    <xf numFmtId="0" fontId="2" fillId="0" borderId="77" xfId="0" applyFont="1" applyBorder="1" applyAlignment="1">
      <alignment horizontal="center" shrinkToFit="1"/>
    </xf>
    <xf numFmtId="0" fontId="2" fillId="0" borderId="58" xfId="0" applyFont="1" applyBorder="1" applyAlignment="1">
      <alignment horizontal="center" shrinkToFit="1"/>
    </xf>
    <xf numFmtId="164" fontId="2" fillId="0" borderId="43" xfId="0" applyNumberFormat="1" applyFont="1" applyBorder="1" applyAlignment="1">
      <alignment horizontal="center" shrinkToFit="1"/>
    </xf>
    <xf numFmtId="0" fontId="2" fillId="0" borderId="43" xfId="0" applyFont="1" applyBorder="1" applyAlignment="1">
      <alignment horizontal="left"/>
    </xf>
    <xf numFmtId="0" fontId="2" fillId="0" borderId="44" xfId="0" applyFont="1" applyBorder="1" applyAlignment="1">
      <alignment horizontal="left" shrinkToFit="1"/>
    </xf>
    <xf numFmtId="0" fontId="2" fillId="0" borderId="0" xfId="0" applyFont="1" applyAlignment="1">
      <alignment horizontal="center"/>
    </xf>
    <xf numFmtId="1" fontId="2" fillId="0" borderId="39" xfId="0" applyNumberFormat="1" applyFont="1" applyBorder="1" applyAlignment="1">
      <alignment horizontal="center" vertical="center" shrinkToFit="1"/>
    </xf>
    <xf numFmtId="0" fontId="50" fillId="12" borderId="110" xfId="0" applyFont="1" applyFill="1" applyBorder="1" applyAlignment="1">
      <alignment horizontal="center" vertical="center"/>
    </xf>
    <xf numFmtId="0" fontId="2" fillId="0" borderId="111" xfId="0" applyFont="1" applyBorder="1" applyAlignment="1">
      <alignment horizontal="center" vertical="center"/>
    </xf>
    <xf numFmtId="49" fontId="17" fillId="0" borderId="37" xfId="0" applyNumberFormat="1" applyFont="1" applyBorder="1" applyAlignment="1">
      <alignment horizontal="center" shrinkToFit="1"/>
    </xf>
    <xf numFmtId="0" fontId="57" fillId="0" borderId="30" xfId="0" applyFont="1" applyBorder="1" applyAlignment="1">
      <alignment horizontal="centerContinuous" vertical="center" wrapText="1"/>
    </xf>
    <xf numFmtId="0" fontId="12" fillId="14" borderId="34" xfId="0" applyFont="1" applyFill="1" applyBorder="1" applyAlignment="1">
      <alignment horizontal="centerContinuous" vertical="center"/>
    </xf>
    <xf numFmtId="0" fontId="12" fillId="14" borderId="35" xfId="0" applyFont="1" applyFill="1" applyBorder="1" applyAlignment="1">
      <alignment horizontal="center" vertical="center"/>
    </xf>
    <xf numFmtId="0" fontId="12" fillId="14" borderId="36" xfId="0" applyFont="1" applyFill="1" applyBorder="1" applyAlignment="1">
      <alignment horizontal="center" vertical="center"/>
    </xf>
    <xf numFmtId="0" fontId="54" fillId="14" borderId="33" xfId="0" applyFont="1" applyFill="1" applyBorder="1" applyAlignment="1">
      <alignment horizontal="centerContinuous"/>
    </xf>
    <xf numFmtId="0" fontId="56" fillId="0" borderId="39" xfId="0" applyFont="1" applyBorder="1" applyAlignment="1">
      <alignment horizontal="centerContinuous"/>
    </xf>
    <xf numFmtId="0" fontId="58" fillId="0" borderId="52" xfId="0" quotePrefix="1" applyFont="1" applyBorder="1" applyAlignment="1">
      <alignment horizontal="centerContinuous"/>
    </xf>
    <xf numFmtId="0" fontId="58" fillId="0" borderId="82" xfId="0" applyFont="1" applyBorder="1" applyAlignment="1">
      <alignment horizontal="center" shrinkToFit="1"/>
    </xf>
    <xf numFmtId="0" fontId="7" fillId="0" borderId="102" xfId="0" applyFont="1" applyBorder="1" applyAlignment="1">
      <alignment horizontal="center" vertical="center"/>
    </xf>
    <xf numFmtId="49" fontId="7" fillId="0" borderId="102" xfId="0" applyNumberFormat="1" applyFont="1" applyBorder="1" applyAlignment="1">
      <alignment horizontal="center" vertical="center"/>
    </xf>
    <xf numFmtId="0" fontId="35" fillId="7" borderId="103" xfId="2" applyNumberFormat="1" applyFont="1" applyFill="1" applyBorder="1" applyAlignment="1">
      <alignment horizontal="center" vertical="center" shrinkToFit="1"/>
    </xf>
    <xf numFmtId="43" fontId="2" fillId="0" borderId="110" xfId="11" applyFont="1" applyFill="1" applyBorder="1" applyAlignment="1">
      <alignment horizontal="center" vertical="center" shrinkToFit="1"/>
    </xf>
    <xf numFmtId="0" fontId="13" fillId="8" borderId="1" xfId="0" applyFont="1" applyFill="1" applyBorder="1" applyAlignment="1">
      <alignment vertical="center"/>
    </xf>
    <xf numFmtId="49" fontId="24" fillId="8" borderId="24" xfId="0" applyNumberFormat="1" applyFont="1" applyFill="1" applyBorder="1" applyAlignment="1">
      <alignment horizontal="center" vertical="center"/>
    </xf>
    <xf numFmtId="0" fontId="24" fillId="8" borderId="25" xfId="0" applyFont="1" applyFill="1" applyBorder="1" applyAlignment="1">
      <alignment horizontal="center" vertical="center"/>
    </xf>
    <xf numFmtId="0" fontId="13" fillId="8" borderId="25" xfId="0" applyFont="1" applyFill="1" applyBorder="1" applyAlignment="1">
      <alignment horizontal="center" vertical="center"/>
    </xf>
    <xf numFmtId="0" fontId="7" fillId="8" borderId="26" xfId="0" applyFont="1" applyFill="1" applyBorder="1" applyAlignment="1">
      <alignment horizontal="center" vertical="center"/>
    </xf>
    <xf numFmtId="0" fontId="8" fillId="8" borderId="1" xfId="0" applyFont="1" applyFill="1" applyBorder="1" applyAlignment="1">
      <alignment vertical="center"/>
    </xf>
    <xf numFmtId="49" fontId="18" fillId="8" borderId="24" xfId="0" applyNumberFormat="1" applyFont="1" applyFill="1" applyBorder="1" applyAlignment="1">
      <alignment horizontal="center" vertical="center"/>
    </xf>
    <xf numFmtId="0" fontId="18" fillId="8" borderId="25" xfId="0" applyFont="1" applyFill="1" applyBorder="1" applyAlignment="1">
      <alignment horizontal="center" vertical="center"/>
    </xf>
    <xf numFmtId="0" fontId="8" fillId="8" borderId="25" xfId="0" applyFont="1" applyFill="1" applyBorder="1" applyAlignment="1">
      <alignment horizontal="center" vertical="center"/>
    </xf>
    <xf numFmtId="0" fontId="22" fillId="8" borderId="1" xfId="0" applyFont="1" applyFill="1" applyBorder="1" applyAlignment="1">
      <alignment vertical="center"/>
    </xf>
    <xf numFmtId="49" fontId="28" fillId="8" borderId="24" xfId="0" applyNumberFormat="1" applyFont="1" applyFill="1" applyBorder="1" applyAlignment="1">
      <alignment horizontal="center" vertical="center"/>
    </xf>
    <xf numFmtId="0" fontId="28" fillId="8" borderId="25" xfId="0" applyFont="1" applyFill="1" applyBorder="1" applyAlignment="1">
      <alignment horizontal="center" vertical="center"/>
    </xf>
    <xf numFmtId="0" fontId="22" fillId="8" borderId="25" xfId="0" applyFont="1" applyFill="1" applyBorder="1" applyAlignment="1">
      <alignment horizontal="center" vertical="center"/>
    </xf>
    <xf numFmtId="0" fontId="7" fillId="8" borderId="25" xfId="0" applyFont="1" applyFill="1" applyBorder="1" applyAlignment="1">
      <alignment horizontal="center" vertical="center"/>
    </xf>
    <xf numFmtId="0" fontId="11" fillId="9" borderId="1" xfId="0" applyFont="1" applyFill="1" applyBorder="1" applyAlignment="1">
      <alignment vertical="center"/>
    </xf>
    <xf numFmtId="0" fontId="7" fillId="9" borderId="24" xfId="0" applyFont="1" applyFill="1" applyBorder="1" applyAlignment="1">
      <alignment horizontal="center" vertical="center"/>
    </xf>
    <xf numFmtId="49" fontId="17" fillId="9" borderId="24" xfId="0" applyNumberFormat="1" applyFont="1" applyFill="1" applyBorder="1" applyAlignment="1">
      <alignment horizontal="center" vertical="center"/>
    </xf>
    <xf numFmtId="0" fontId="17" fillId="9" borderId="25" xfId="0" applyFont="1" applyFill="1" applyBorder="1" applyAlignment="1">
      <alignment horizontal="center" vertical="center"/>
    </xf>
    <xf numFmtId="0" fontId="11" fillId="9" borderId="25" xfId="0" applyFont="1" applyFill="1" applyBorder="1" applyAlignment="1">
      <alignment horizontal="center" vertical="center"/>
    </xf>
    <xf numFmtId="49" fontId="7" fillId="9" borderId="25" xfId="0" applyNumberFormat="1" applyFont="1" applyFill="1" applyBorder="1" applyAlignment="1">
      <alignment horizontal="center" vertical="center"/>
    </xf>
    <xf numFmtId="49" fontId="7" fillId="15" borderId="25" xfId="0" applyNumberFormat="1" applyFont="1" applyFill="1" applyBorder="1" applyAlignment="1">
      <alignment horizontal="center" vertical="center"/>
    </xf>
    <xf numFmtId="0" fontId="7" fillId="9" borderId="26" xfId="0" quotePrefix="1" applyFont="1" applyFill="1" applyBorder="1" applyAlignment="1">
      <alignment horizontal="center" vertical="center"/>
    </xf>
    <xf numFmtId="0" fontId="11" fillId="8" borderId="1" xfId="0" applyFont="1" applyFill="1" applyBorder="1" applyAlignment="1">
      <alignment vertical="center"/>
    </xf>
    <xf numFmtId="49" fontId="17" fillId="8" borderId="24" xfId="0" applyNumberFormat="1" applyFont="1" applyFill="1" applyBorder="1" applyAlignment="1">
      <alignment horizontal="center" vertical="center"/>
    </xf>
    <xf numFmtId="0" fontId="17" fillId="8" borderId="25" xfId="0" applyFont="1" applyFill="1" applyBorder="1" applyAlignment="1">
      <alignment horizontal="center" vertical="center"/>
    </xf>
    <xf numFmtId="0" fontId="11" fillId="8" borderId="25" xfId="0" applyFont="1" applyFill="1" applyBorder="1" applyAlignment="1">
      <alignment horizontal="center" vertical="center"/>
    </xf>
    <xf numFmtId="1" fontId="7" fillId="0" borderId="104" xfId="0" applyNumberFormat="1" applyFont="1" applyBorder="1" applyAlignment="1">
      <alignment horizontal="centerContinuous" vertical="center"/>
    </xf>
    <xf numFmtId="0" fontId="2" fillId="0" borderId="105" xfId="0" applyFont="1" applyBorder="1" applyAlignment="1">
      <alignment horizontal="centerContinuous" vertical="center"/>
    </xf>
    <xf numFmtId="0" fontId="7" fillId="0" borderId="52" xfId="0" applyFont="1" applyBorder="1" applyAlignment="1">
      <alignment horizontal="center" vertical="center" shrinkToFit="1"/>
    </xf>
    <xf numFmtId="0" fontId="25" fillId="0" borderId="33" xfId="0" applyFont="1" applyBorder="1" applyAlignment="1">
      <alignment horizontal="centerContinuous" vertical="center" wrapText="1"/>
    </xf>
    <xf numFmtId="0" fontId="7" fillId="0" borderId="57" xfId="0" quotePrefix="1" applyFont="1" applyBorder="1" applyAlignment="1">
      <alignment horizontal="centerContinuous" vertical="center"/>
    </xf>
    <xf numFmtId="0" fontId="7" fillId="0" borderId="57" xfId="0" applyFont="1" applyBorder="1" applyAlignment="1">
      <alignment horizontal="centerContinuous" vertical="center"/>
    </xf>
    <xf numFmtId="0" fontId="7" fillId="0" borderId="52" xfId="0" quotePrefix="1" applyFont="1" applyBorder="1" applyAlignment="1">
      <alignment horizontal="centerContinuous" vertical="center"/>
    </xf>
    <xf numFmtId="0" fontId="7" fillId="0" borderId="24" xfId="0" applyFont="1" applyBorder="1" applyAlignment="1">
      <alignment horizontal="center" vertical="center" wrapText="1"/>
    </xf>
    <xf numFmtId="0" fontId="7" fillId="0" borderId="50" xfId="0" applyFont="1" applyBorder="1" applyAlignment="1">
      <alignment horizontal="center" vertical="center" wrapText="1"/>
    </xf>
    <xf numFmtId="0" fontId="2" fillId="0" borderId="107" xfId="0" quotePrefix="1" applyFont="1" applyBorder="1" applyAlignment="1">
      <alignment horizontal="center" vertical="center"/>
    </xf>
    <xf numFmtId="49" fontId="2" fillId="0" borderId="110" xfId="0" quotePrefix="1" applyNumberFormat="1" applyFont="1" applyBorder="1" applyAlignment="1">
      <alignment horizontal="center" vertical="center"/>
    </xf>
    <xf numFmtId="0" fontId="13" fillId="8" borderId="8" xfId="0" applyFont="1" applyFill="1" applyBorder="1" applyAlignment="1">
      <alignment vertical="center"/>
    </xf>
    <xf numFmtId="0" fontId="7" fillId="8" borderId="49" xfId="0" applyFont="1" applyFill="1" applyBorder="1" applyAlignment="1">
      <alignment horizontal="center" vertical="center"/>
    </xf>
    <xf numFmtId="49" fontId="24" fillId="8" borderId="49" xfId="0" applyNumberFormat="1" applyFont="1" applyFill="1" applyBorder="1" applyAlignment="1">
      <alignment horizontal="center" vertical="center"/>
    </xf>
    <xf numFmtId="0" fontId="24" fillId="8" borderId="51" xfId="0" applyFont="1" applyFill="1" applyBorder="1" applyAlignment="1">
      <alignment horizontal="center" vertical="center"/>
    </xf>
    <xf numFmtId="0" fontId="13" fillId="8" borderId="51" xfId="0" applyFont="1" applyFill="1" applyBorder="1" applyAlignment="1">
      <alignment horizontal="center" vertical="center"/>
    </xf>
    <xf numFmtId="49" fontId="7" fillId="8" borderId="51" xfId="0" applyNumberFormat="1" applyFont="1" applyFill="1" applyBorder="1" applyAlignment="1">
      <alignment horizontal="center" vertical="center"/>
    </xf>
    <xf numFmtId="0" fontId="7" fillId="8" borderId="38" xfId="0" applyFont="1" applyFill="1" applyBorder="1" applyAlignment="1">
      <alignment horizontal="center" vertical="center"/>
    </xf>
    <xf numFmtId="0" fontId="14" fillId="8" borderId="1" xfId="0" applyFont="1" applyFill="1" applyBorder="1" applyAlignment="1">
      <alignment vertical="center"/>
    </xf>
    <xf numFmtId="49" fontId="23" fillId="8" borderId="24" xfId="0" applyNumberFormat="1" applyFont="1" applyFill="1" applyBorder="1" applyAlignment="1">
      <alignment horizontal="center" vertical="center"/>
    </xf>
    <xf numFmtId="0" fontId="23" fillId="8" borderId="25" xfId="0" applyFont="1" applyFill="1" applyBorder="1" applyAlignment="1">
      <alignment horizontal="center" vertical="center"/>
    </xf>
    <xf numFmtId="0" fontId="14" fillId="8" borderId="25" xfId="0" applyFont="1" applyFill="1" applyBorder="1" applyAlignment="1">
      <alignment horizontal="center" vertical="center"/>
    </xf>
    <xf numFmtId="0" fontId="48" fillId="16" borderId="40" xfId="0" applyFont="1" applyFill="1" applyBorder="1" applyAlignment="1">
      <alignment horizontal="center" vertical="center" wrapText="1"/>
    </xf>
    <xf numFmtId="0" fontId="4" fillId="0" borderId="114" xfId="0" applyFont="1" applyBorder="1" applyAlignment="1">
      <alignment horizontal="right" vertical="center" wrapText="1"/>
    </xf>
    <xf numFmtId="0" fontId="41" fillId="14" borderId="116" xfId="0" applyFont="1" applyFill="1" applyBorder="1" applyAlignment="1">
      <alignment horizontal="center" vertical="center" wrapText="1"/>
    </xf>
    <xf numFmtId="0" fontId="4" fillId="10" borderId="117" xfId="0" applyFont="1" applyFill="1" applyBorder="1" applyAlignment="1">
      <alignment horizontal="center" vertical="center" wrapText="1"/>
    </xf>
    <xf numFmtId="0" fontId="4" fillId="10" borderId="118" xfId="0" applyFont="1" applyFill="1" applyBorder="1" applyAlignment="1">
      <alignment horizontal="center" vertical="center" wrapText="1"/>
    </xf>
    <xf numFmtId="0" fontId="4" fillId="0" borderId="115" xfId="0" applyFont="1" applyBorder="1" applyAlignment="1">
      <alignment horizontal="right" vertical="center" wrapText="1"/>
    </xf>
    <xf numFmtId="0" fontId="2" fillId="0" borderId="119" xfId="0" applyFont="1" applyBorder="1" applyAlignment="1">
      <alignment horizontal="center" vertical="center" wrapText="1"/>
    </xf>
    <xf numFmtId="0" fontId="2" fillId="10" borderId="120" xfId="0" applyFont="1" applyFill="1" applyBorder="1" applyAlignment="1">
      <alignment horizontal="center" vertical="center" wrapText="1"/>
    </xf>
    <xf numFmtId="0" fontId="2" fillId="10" borderId="121" xfId="0" applyFont="1" applyFill="1" applyBorder="1" applyAlignment="1">
      <alignment horizontal="center" vertical="center" wrapText="1"/>
    </xf>
    <xf numFmtId="49" fontId="7" fillId="0" borderId="12" xfId="0" applyNumberFormat="1" applyFont="1" applyBorder="1" applyAlignment="1">
      <alignment horizontal="center" vertical="center"/>
    </xf>
    <xf numFmtId="0" fontId="10" fillId="8" borderId="1" xfId="0" applyFont="1" applyFill="1" applyBorder="1" applyAlignment="1">
      <alignment vertical="center"/>
    </xf>
    <xf numFmtId="49" fontId="27" fillId="8" borderId="24" xfId="0" applyNumberFormat="1" applyFont="1" applyFill="1" applyBorder="1" applyAlignment="1">
      <alignment horizontal="center" vertical="center"/>
    </xf>
    <xf numFmtId="0" fontId="27" fillId="8" borderId="25" xfId="0" applyFont="1" applyFill="1" applyBorder="1" applyAlignment="1">
      <alignment horizontal="center" vertical="center"/>
    </xf>
    <xf numFmtId="0" fontId="10" fillId="8" borderId="25" xfId="0" applyFont="1" applyFill="1" applyBorder="1" applyAlignment="1">
      <alignment horizontal="center" vertical="center"/>
    </xf>
    <xf numFmtId="0" fontId="48" fillId="16" borderId="25" xfId="0" applyFont="1" applyFill="1" applyBorder="1" applyAlignment="1">
      <alignment horizontal="center" vertical="center"/>
    </xf>
    <xf numFmtId="0" fontId="48" fillId="16" borderId="50" xfId="0" applyFont="1" applyFill="1" applyBorder="1" applyAlignment="1">
      <alignment horizontal="center" vertical="center"/>
    </xf>
    <xf numFmtId="0" fontId="48" fillId="16" borderId="49" xfId="0" applyFont="1" applyFill="1" applyBorder="1" applyAlignment="1">
      <alignment horizontal="center" vertical="center"/>
    </xf>
    <xf numFmtId="0" fontId="7" fillId="0" borderId="39" xfId="0" applyFont="1" applyBorder="1" applyAlignment="1">
      <alignment horizontal="center" vertical="center" shrinkToFit="1"/>
    </xf>
    <xf numFmtId="0" fontId="56" fillId="0" borderId="52" xfId="0" applyFont="1" applyBorder="1" applyAlignment="1">
      <alignment horizontal="center" vertical="center" shrinkToFit="1"/>
    </xf>
    <xf numFmtId="0" fontId="62" fillId="2" borderId="4" xfId="0" applyFont="1" applyFill="1" applyBorder="1" applyAlignment="1">
      <alignment horizontal="right" vertical="center"/>
    </xf>
    <xf numFmtId="0" fontId="5" fillId="0" borderId="80" xfId="0" applyFont="1" applyBorder="1" applyAlignment="1">
      <alignment horizontal="center" vertical="center" shrinkToFit="1"/>
    </xf>
    <xf numFmtId="164" fontId="2" fillId="0" borderId="80" xfId="0" applyNumberFormat="1" applyFont="1" applyBorder="1" applyAlignment="1">
      <alignment horizontal="center" vertical="center" shrinkToFit="1"/>
    </xf>
    <xf numFmtId="0" fontId="2" fillId="0" borderId="80" xfId="0" applyFont="1" applyBorder="1" applyAlignment="1">
      <alignment horizontal="left" vertical="center"/>
    </xf>
    <xf numFmtId="3" fontId="5" fillId="0" borderId="80" xfId="0" applyNumberFormat="1" applyFont="1" applyBorder="1" applyAlignment="1">
      <alignment horizontal="center" vertical="center" shrinkToFit="1"/>
    </xf>
    <xf numFmtId="164" fontId="2" fillId="0" borderId="45" xfId="0" applyNumberFormat="1" applyFont="1" applyBorder="1" applyAlignment="1">
      <alignment horizontal="center" vertical="center" shrinkToFit="1"/>
    </xf>
    <xf numFmtId="0" fontId="5" fillId="0" borderId="45" xfId="0" applyFont="1" applyBorder="1" applyAlignment="1">
      <alignment horizontal="left" vertical="center"/>
    </xf>
    <xf numFmtId="0" fontId="2" fillId="0" borderId="92" xfId="0" applyFont="1" applyBorder="1" applyAlignment="1">
      <alignment horizontal="centerContinuous" vertical="center" shrinkToFit="1"/>
    </xf>
    <xf numFmtId="0" fontId="2" fillId="0" borderId="122" xfId="0" applyFont="1" applyBorder="1" applyAlignment="1">
      <alignment horizontal="centerContinuous" vertical="center" shrinkToFit="1"/>
    </xf>
    <xf numFmtId="0" fontId="2" fillId="0" borderId="83" xfId="0" applyFont="1" applyBorder="1" applyAlignment="1">
      <alignment horizontal="centerContinuous" vertical="center" shrinkToFit="1"/>
    </xf>
    <xf numFmtId="2" fontId="2" fillId="0" borderId="57" xfId="0" applyNumberFormat="1" applyFont="1" applyBorder="1" applyAlignment="1">
      <alignment horizontal="center" vertical="center" shrinkToFit="1"/>
    </xf>
    <xf numFmtId="0" fontId="7" fillId="0" borderId="14" xfId="0" applyFont="1" applyBorder="1" applyAlignment="1">
      <alignment horizontal="center" vertical="center"/>
    </xf>
    <xf numFmtId="3" fontId="2" fillId="0" borderId="80" xfId="0" applyNumberFormat="1" applyFont="1" applyBorder="1" applyAlignment="1">
      <alignment horizontal="left" vertical="center"/>
    </xf>
    <xf numFmtId="0" fontId="58" fillId="0" borderId="113" xfId="0" applyFont="1" applyBorder="1" applyAlignment="1">
      <alignment horizontal="center" vertical="center" shrinkToFit="1"/>
    </xf>
    <xf numFmtId="0" fontId="58" fillId="0" borderId="8" xfId="0" applyFont="1" applyBorder="1" applyAlignment="1">
      <alignment horizontal="center" vertical="center" shrinkToFit="1"/>
    </xf>
    <xf numFmtId="0" fontId="63" fillId="2" borderId="123" xfId="5" applyFont="1" applyFill="1" applyBorder="1" applyAlignment="1">
      <alignment horizontal="right" vertical="center"/>
    </xf>
    <xf numFmtId="0" fontId="20" fillId="2" borderId="124" xfId="5" applyFont="1" applyFill="1" applyBorder="1" applyAlignment="1">
      <alignment horizontal="left" vertical="center"/>
    </xf>
    <xf numFmtId="0" fontId="64" fillId="2" borderId="124" xfId="5" applyFont="1" applyFill="1" applyBorder="1" applyAlignment="1">
      <alignment horizontal="centerContinuous" vertical="center"/>
    </xf>
    <xf numFmtId="0" fontId="2" fillId="2" borderId="124" xfId="5" applyFill="1" applyBorder="1" applyAlignment="1">
      <alignment horizontal="left" vertical="center"/>
    </xf>
    <xf numFmtId="0" fontId="4" fillId="2" borderId="124" xfId="5" applyFont="1" applyFill="1" applyBorder="1" applyAlignment="1">
      <alignment horizontal="centerContinuous" vertical="center"/>
    </xf>
    <xf numFmtId="0" fontId="65" fillId="2" borderId="125" xfId="5" applyFont="1" applyFill="1" applyBorder="1" applyAlignment="1">
      <alignment horizontal="right" vertical="center"/>
    </xf>
    <xf numFmtId="0" fontId="2" fillId="0" borderId="0" xfId="5" applyAlignment="1">
      <alignment vertical="center"/>
    </xf>
    <xf numFmtId="0" fontId="6" fillId="0" borderId="1" xfId="5" applyFont="1" applyBorder="1" applyAlignment="1">
      <alignment horizontal="right" vertical="center"/>
    </xf>
    <xf numFmtId="0" fontId="66" fillId="0" borderId="0" xfId="5" applyFont="1" applyAlignment="1">
      <alignment horizontal="centerContinuous" vertical="center"/>
    </xf>
    <xf numFmtId="0" fontId="6" fillId="0" borderId="0" xfId="5" applyFont="1" applyAlignment="1">
      <alignment horizontal="right" vertical="center"/>
    </xf>
    <xf numFmtId="0" fontId="7" fillId="0" borderId="0" xfId="5" applyFont="1" applyAlignment="1">
      <alignment horizontal="center" vertical="center"/>
    </xf>
    <xf numFmtId="49" fontId="7" fillId="0" borderId="2" xfId="5" quotePrefix="1" applyNumberFormat="1" applyFont="1" applyBorder="1" applyAlignment="1">
      <alignment horizontal="center" vertical="center"/>
    </xf>
    <xf numFmtId="0" fontId="6" fillId="0" borderId="8" xfId="5" applyFont="1" applyBorder="1" applyAlignment="1">
      <alignment horizontal="right" vertical="center"/>
    </xf>
    <xf numFmtId="0" fontId="66" fillId="0" borderId="9" xfId="5" applyFont="1" applyBorder="1" applyAlignment="1">
      <alignment horizontal="centerContinuous" vertical="center"/>
    </xf>
    <xf numFmtId="0" fontId="7" fillId="0" borderId="9" xfId="5" applyFont="1" applyBorder="1" applyAlignment="1">
      <alignment horizontal="centerContinuous" vertical="center"/>
    </xf>
    <xf numFmtId="0" fontId="6" fillId="0" borderId="9" xfId="5" applyFont="1" applyBorder="1" applyAlignment="1">
      <alignment horizontal="right" vertical="center"/>
    </xf>
    <xf numFmtId="0" fontId="7" fillId="0" borderId="9" xfId="5" applyFont="1" applyBorder="1" applyAlignment="1">
      <alignment horizontal="center" vertical="center"/>
    </xf>
    <xf numFmtId="0" fontId="7" fillId="0" borderId="10" xfId="5" applyFont="1" applyBorder="1" applyAlignment="1">
      <alignment horizontal="center" vertical="center"/>
    </xf>
    <xf numFmtId="0" fontId="8" fillId="2" borderId="13" xfId="5" applyFont="1" applyFill="1" applyBorder="1" applyAlignment="1">
      <alignment horizontal="right" vertical="center"/>
    </xf>
    <xf numFmtId="0" fontId="7" fillId="0" borderId="14" xfId="5" applyFont="1" applyBorder="1" applyAlignment="1">
      <alignment horizontal="center" vertical="center"/>
    </xf>
    <xf numFmtId="0" fontId="26" fillId="0" borderId="126" xfId="7" applyFont="1" applyBorder="1" applyAlignment="1">
      <alignment horizontal="center" vertical="center"/>
    </xf>
    <xf numFmtId="0" fontId="8" fillId="4" borderId="127" xfId="7" applyFont="1" applyFill="1" applyBorder="1" applyAlignment="1">
      <alignment horizontal="right" vertical="center"/>
    </xf>
    <xf numFmtId="1" fontId="7" fillId="0" borderId="6" xfId="7" applyNumberFormat="1" applyFont="1" applyBorder="1" applyAlignment="1">
      <alignment horizontal="center" vertical="center"/>
    </xf>
    <xf numFmtId="1" fontId="6" fillId="17" borderId="70" xfId="7" applyNumberFormat="1" applyFont="1" applyFill="1" applyBorder="1" applyAlignment="1">
      <alignment horizontal="center" vertical="center"/>
    </xf>
    <xf numFmtId="0" fontId="7" fillId="0" borderId="7" xfId="5" applyFont="1" applyBorder="1" applyAlignment="1">
      <alignment horizontal="center" vertical="center"/>
    </xf>
    <xf numFmtId="0" fontId="13" fillId="2" borderId="4" xfId="5" applyFont="1" applyFill="1" applyBorder="1" applyAlignment="1">
      <alignment horizontal="right" vertical="center"/>
    </xf>
    <xf numFmtId="0" fontId="7" fillId="0" borderId="3" xfId="5" applyFont="1" applyBorder="1" applyAlignment="1">
      <alignment horizontal="center" vertical="center"/>
    </xf>
    <xf numFmtId="0" fontId="26" fillId="0" borderId="128" xfId="7" applyFont="1" applyBorder="1" applyAlignment="1">
      <alignment horizontal="center" vertical="center"/>
    </xf>
    <xf numFmtId="0" fontId="11" fillId="4" borderId="83" xfId="7" applyFont="1" applyFill="1" applyBorder="1" applyAlignment="1">
      <alignment horizontal="right" vertical="center"/>
    </xf>
    <xf numFmtId="0" fontId="7" fillId="0" borderId="97" xfId="7" quotePrefix="1" applyFont="1" applyBorder="1" applyAlignment="1">
      <alignment horizontal="center" vertical="center"/>
    </xf>
    <xf numFmtId="1" fontId="7" fillId="0" borderId="12" xfId="7" applyNumberFormat="1" applyFont="1" applyBorder="1" applyAlignment="1">
      <alignment horizontal="center" vertical="center"/>
    </xf>
    <xf numFmtId="0" fontId="7" fillId="0" borderId="2" xfId="5" applyFont="1" applyBorder="1" applyAlignment="1">
      <alignment horizontal="center" vertical="center"/>
    </xf>
    <xf numFmtId="0" fontId="10" fillId="2" borderId="4" xfId="5" applyFont="1" applyFill="1" applyBorder="1" applyAlignment="1">
      <alignment horizontal="right" vertical="center"/>
    </xf>
    <xf numFmtId="0" fontId="8" fillId="4" borderId="83" xfId="7" applyFont="1" applyFill="1" applyBorder="1" applyAlignment="1">
      <alignment horizontal="right" vertical="center"/>
    </xf>
    <xf numFmtId="0" fontId="7" fillId="0" borderId="129" xfId="7" quotePrefix="1" applyFont="1" applyBorder="1" applyAlignment="1">
      <alignment horizontal="center" vertical="center"/>
    </xf>
    <xf numFmtId="0" fontId="8" fillId="0" borderId="1" xfId="7" applyFont="1" applyBorder="1" applyAlignment="1">
      <alignment horizontal="right" vertical="center"/>
    </xf>
    <xf numFmtId="0" fontId="11" fillId="2" borderId="4" xfId="5" applyFont="1" applyFill="1" applyBorder="1" applyAlignment="1">
      <alignment horizontal="right" vertical="center"/>
    </xf>
    <xf numFmtId="0" fontId="7" fillId="0" borderId="129" xfId="7" applyFont="1" applyBorder="1" applyAlignment="1">
      <alignment horizontal="center" vertical="center"/>
    </xf>
    <xf numFmtId="0" fontId="11" fillId="0" borderId="1" xfId="7" applyFont="1" applyBorder="1" applyAlignment="1">
      <alignment horizontal="right" vertical="center"/>
    </xf>
    <xf numFmtId="0" fontId="22" fillId="2" borderId="4" xfId="5" applyFont="1" applyFill="1" applyBorder="1" applyAlignment="1">
      <alignment horizontal="right" vertical="center"/>
    </xf>
    <xf numFmtId="0" fontId="26" fillId="0" borderId="3" xfId="7" applyFont="1" applyBorder="1" applyAlignment="1">
      <alignment horizontal="center" vertical="center"/>
    </xf>
    <xf numFmtId="0" fontId="67" fillId="4" borderId="130" xfId="7" applyFont="1" applyFill="1" applyBorder="1" applyAlignment="1">
      <alignment horizontal="right" vertical="center"/>
    </xf>
    <xf numFmtId="0" fontId="14" fillId="2" borderId="15" xfId="5" applyFont="1" applyFill="1" applyBorder="1" applyAlignment="1">
      <alignment horizontal="right" vertical="center"/>
    </xf>
    <xf numFmtId="0" fontId="7" fillId="0" borderId="100" xfId="5" applyFont="1" applyBorder="1" applyAlignment="1">
      <alignment horizontal="center" vertical="center"/>
    </xf>
    <xf numFmtId="0" fontId="26" fillId="0" borderId="100" xfId="7" applyFont="1" applyBorder="1" applyAlignment="1">
      <alignment horizontal="center" vertical="center"/>
    </xf>
    <xf numFmtId="0" fontId="10" fillId="4" borderId="15" xfId="7" applyFont="1" applyFill="1" applyBorder="1" applyAlignment="1">
      <alignment horizontal="right" vertical="center"/>
    </xf>
    <xf numFmtId="0" fontId="7" fillId="0" borderId="38" xfId="7" applyFont="1" applyBorder="1" applyAlignment="1">
      <alignment horizontal="center" vertical="center"/>
    </xf>
    <xf numFmtId="0" fontId="7" fillId="0" borderId="0" xfId="5" applyFont="1" applyAlignment="1">
      <alignment horizontal="left" vertical="center"/>
    </xf>
    <xf numFmtId="0" fontId="7" fillId="0" borderId="2" xfId="5" applyFont="1" applyBorder="1" applyAlignment="1">
      <alignment horizontal="left" vertical="center"/>
    </xf>
    <xf numFmtId="0" fontId="11" fillId="0" borderId="1" xfId="5" applyFont="1" applyBorder="1" applyAlignment="1">
      <alignment horizontal="right" vertical="center"/>
    </xf>
    <xf numFmtId="0" fontId="7" fillId="0" borderId="1" xfId="5" applyFont="1" applyBorder="1" applyAlignment="1">
      <alignment vertical="center"/>
    </xf>
    <xf numFmtId="0" fontId="7" fillId="0" borderId="8" xfId="5" applyFont="1" applyBorder="1" applyAlignment="1">
      <alignment vertical="center"/>
    </xf>
    <xf numFmtId="0" fontId="7" fillId="0" borderId="9" xfId="5" applyFont="1" applyBorder="1" applyAlignment="1">
      <alignment vertical="center"/>
    </xf>
    <xf numFmtId="0" fontId="7" fillId="0" borderId="10" xfId="5" applyFont="1" applyBorder="1" applyAlignment="1">
      <alignment vertical="center"/>
    </xf>
    <xf numFmtId="0" fontId="4" fillId="0" borderId="0" xfId="5" applyFont="1" applyAlignment="1">
      <alignment horizontal="right" vertical="center"/>
    </xf>
    <xf numFmtId="0" fontId="2" fillId="0" borderId="0" xfId="5" applyAlignment="1">
      <alignment horizontal="left" vertical="center"/>
    </xf>
    <xf numFmtId="0" fontId="2" fillId="0" borderId="0" xfId="0" applyFont="1" applyAlignment="1">
      <alignment horizontal="center" vertical="center" shrinkToFit="1"/>
    </xf>
    <xf numFmtId="0" fontId="68" fillId="0" borderId="0" xfId="0" applyFont="1" applyAlignment="1">
      <alignment vertical="center"/>
    </xf>
    <xf numFmtId="0" fontId="2" fillId="0" borderId="0" xfId="0" applyFont="1" applyAlignment="1">
      <alignment horizontal="left" vertical="center" shrinkToFit="1"/>
    </xf>
    <xf numFmtId="0" fontId="5" fillId="0" borderId="0" xfId="0" applyFont="1" applyAlignment="1">
      <alignment horizontal="left" vertical="center" shrinkToFit="1"/>
    </xf>
    <xf numFmtId="1" fontId="2" fillId="0" borderId="0" xfId="0" applyNumberFormat="1" applyFont="1" applyAlignment="1">
      <alignment horizontal="center" vertical="center" shrinkToFit="1"/>
    </xf>
    <xf numFmtId="0" fontId="21" fillId="3" borderId="21" xfId="0" applyFont="1" applyFill="1" applyBorder="1" applyAlignment="1">
      <alignment horizontal="center" vertical="center"/>
    </xf>
    <xf numFmtId="9" fontId="21" fillId="3" borderId="20" xfId="2" applyFont="1" applyFill="1" applyBorder="1" applyAlignment="1">
      <alignment horizontal="center" vertical="center"/>
    </xf>
    <xf numFmtId="0" fontId="69" fillId="0" borderId="22" xfId="5" applyFont="1" applyBorder="1" applyAlignment="1">
      <alignment horizontal="centerContinuous" vertical="center"/>
    </xf>
    <xf numFmtId="0" fontId="16" fillId="0" borderId="0" xfId="5" applyFont="1" applyAlignment="1">
      <alignment horizontal="centerContinuous" vertical="center"/>
    </xf>
    <xf numFmtId="0" fontId="12" fillId="18" borderId="131" xfId="5" applyFont="1" applyFill="1" applyBorder="1" applyAlignment="1">
      <alignment horizontal="centerContinuous" vertical="center"/>
    </xf>
    <xf numFmtId="0" fontId="12" fillId="18" borderId="132" xfId="5" applyFont="1" applyFill="1" applyBorder="1" applyAlignment="1">
      <alignment horizontal="center" vertical="center"/>
    </xf>
    <xf numFmtId="0" fontId="21" fillId="18" borderId="132" xfId="5" applyFont="1" applyFill="1" applyBorder="1" applyAlignment="1">
      <alignment horizontal="center" vertical="center" wrapText="1"/>
    </xf>
    <xf numFmtId="0" fontId="12" fillId="18" borderId="132" xfId="5" applyFont="1" applyFill="1" applyBorder="1" applyAlignment="1">
      <alignment horizontal="center" vertical="center" wrapText="1"/>
    </xf>
    <xf numFmtId="0" fontId="12" fillId="18" borderId="133" xfId="5" applyFont="1" applyFill="1" applyBorder="1" applyAlignment="1">
      <alignment horizontal="centerContinuous" vertical="center"/>
    </xf>
    <xf numFmtId="0" fontId="4" fillId="0" borderId="0" xfId="5" applyFont="1" applyAlignment="1">
      <alignment vertical="center"/>
    </xf>
    <xf numFmtId="0" fontId="70" fillId="0" borderId="1" xfId="5" applyFont="1" applyBorder="1" applyAlignment="1">
      <alignment horizontal="center" vertical="center" shrinkToFit="1"/>
    </xf>
    <xf numFmtId="0" fontId="7" fillId="0" borderId="24" xfId="5" applyFont="1" applyBorder="1" applyAlignment="1">
      <alignment horizontal="center" vertical="center" wrapText="1"/>
    </xf>
    <xf numFmtId="9" fontId="7" fillId="0" borderId="24" xfId="10" applyFont="1" applyFill="1" applyBorder="1" applyAlignment="1">
      <alignment horizontal="center" vertical="center" shrinkToFit="1"/>
    </xf>
    <xf numFmtId="9" fontId="7" fillId="0" borderId="25" xfId="10" applyFont="1" applyFill="1" applyBorder="1" applyAlignment="1">
      <alignment horizontal="center" vertical="center" shrinkToFit="1"/>
    </xf>
    <xf numFmtId="0" fontId="7" fillId="0" borderId="25" xfId="4" applyFont="1" applyBorder="1" applyAlignment="1">
      <alignment horizontal="center" vertical="center" wrapText="1"/>
    </xf>
    <xf numFmtId="0" fontId="7" fillId="0" borderId="25" xfId="10" applyNumberFormat="1" applyFont="1" applyFill="1" applyBorder="1" applyAlignment="1">
      <alignment horizontal="center" vertical="center" shrinkToFit="1"/>
    </xf>
    <xf numFmtId="0" fontId="7" fillId="0" borderId="25" xfId="2" applyNumberFormat="1" applyFont="1" applyFill="1" applyBorder="1" applyAlignment="1">
      <alignment horizontal="center" vertical="center" shrinkToFit="1"/>
    </xf>
    <xf numFmtId="0" fontId="7" fillId="0" borderId="26" xfId="5" applyFont="1" applyBorder="1" applyAlignment="1">
      <alignment horizontal="center" vertical="center" wrapText="1"/>
    </xf>
    <xf numFmtId="0" fontId="7" fillId="0" borderId="26" xfId="4" applyFont="1" applyBorder="1" applyAlignment="1">
      <alignment horizontal="center" vertical="center" wrapText="1"/>
    </xf>
    <xf numFmtId="9" fontId="7" fillId="0" borderId="24" xfId="2" applyFont="1" applyFill="1" applyBorder="1" applyAlignment="1">
      <alignment horizontal="center" vertical="center" shrinkToFit="1"/>
    </xf>
    <xf numFmtId="9" fontId="7" fillId="0" borderId="25" xfId="2" applyFont="1" applyFill="1" applyBorder="1" applyAlignment="1">
      <alignment horizontal="center" vertical="center" shrinkToFit="1"/>
    </xf>
    <xf numFmtId="0" fontId="7" fillId="0" borderId="25" xfId="5" applyFont="1" applyBorder="1" applyAlignment="1">
      <alignment horizontal="center" vertical="center" shrinkToFit="1"/>
    </xf>
    <xf numFmtId="0" fontId="70" fillId="0" borderId="34" xfId="5" applyFont="1" applyBorder="1" applyAlignment="1">
      <alignment horizontal="center" vertical="center" shrinkToFit="1"/>
    </xf>
    <xf numFmtId="0" fontId="7" fillId="0" borderId="50" xfId="5" applyFont="1" applyBorder="1" applyAlignment="1">
      <alignment horizontal="center" vertical="center" wrapText="1"/>
    </xf>
    <xf numFmtId="9" fontId="7" fillId="0" borderId="50" xfId="10" applyFont="1" applyFill="1" applyBorder="1" applyAlignment="1">
      <alignment horizontal="center" vertical="center" shrinkToFit="1"/>
    </xf>
    <xf numFmtId="9" fontId="7" fillId="0" borderId="14" xfId="10" applyFont="1" applyFill="1" applyBorder="1" applyAlignment="1">
      <alignment horizontal="center" vertical="center" shrinkToFit="1"/>
    </xf>
    <xf numFmtId="0" fontId="7" fillId="0" borderId="14" xfId="4" applyFont="1" applyBorder="1" applyAlignment="1">
      <alignment horizontal="center" vertical="center" wrapText="1"/>
    </xf>
    <xf numFmtId="0" fontId="7" fillId="0" borderId="14" xfId="10" applyNumberFormat="1" applyFont="1" applyFill="1" applyBorder="1" applyAlignment="1">
      <alignment horizontal="center" vertical="center" shrinkToFit="1"/>
    </xf>
    <xf numFmtId="0" fontId="7" fillId="0" borderId="37" xfId="4" applyFont="1" applyBorder="1" applyAlignment="1">
      <alignment horizontal="center" vertical="center" wrapText="1"/>
    </xf>
    <xf numFmtId="0" fontId="7" fillId="0" borderId="26" xfId="5" applyFont="1" applyBorder="1" applyAlignment="1">
      <alignment horizontal="center" vertical="center"/>
    </xf>
    <xf numFmtId="0" fontId="7" fillId="0" borderId="25" xfId="5" applyFont="1" applyBorder="1" applyAlignment="1">
      <alignment horizontal="center" vertical="center"/>
    </xf>
    <xf numFmtId="49" fontId="7" fillId="0" borderId="26" xfId="5" applyNumberFormat="1" applyFont="1" applyBorder="1" applyAlignment="1">
      <alignment horizontal="center" vertical="center" wrapText="1"/>
    </xf>
    <xf numFmtId="0" fontId="7" fillId="0" borderId="25" xfId="5" applyFont="1" applyBorder="1" applyAlignment="1">
      <alignment horizontal="center" vertical="center" wrapText="1"/>
    </xf>
    <xf numFmtId="0" fontId="7" fillId="0" borderId="25" xfId="2" applyNumberFormat="1" applyFont="1" applyBorder="1" applyAlignment="1">
      <alignment horizontal="center" vertical="center" shrinkToFit="1"/>
    </xf>
    <xf numFmtId="0" fontId="7" fillId="0" borderId="24" xfId="5" applyFont="1" applyBorder="1" applyAlignment="1">
      <alignment horizontal="center" vertical="center" shrinkToFit="1"/>
    </xf>
    <xf numFmtId="0" fontId="70" fillId="19" borderId="1" xfId="5" applyFont="1" applyFill="1" applyBorder="1" applyAlignment="1">
      <alignment horizontal="center" vertical="center" shrinkToFit="1"/>
    </xf>
    <xf numFmtId="0" fontId="7" fillId="19" borderId="24" xfId="5" applyFont="1" applyFill="1" applyBorder="1" applyAlignment="1">
      <alignment horizontal="center" vertical="center" wrapText="1"/>
    </xf>
    <xf numFmtId="9" fontId="7" fillId="19" borderId="24" xfId="10" applyFont="1" applyFill="1" applyBorder="1" applyAlignment="1">
      <alignment horizontal="center" vertical="center" shrinkToFit="1"/>
    </xf>
    <xf numFmtId="9" fontId="7" fillId="19" borderId="25" xfId="10" applyFont="1" applyFill="1" applyBorder="1" applyAlignment="1">
      <alignment horizontal="center" vertical="center" shrinkToFit="1"/>
    </xf>
    <xf numFmtId="0" fontId="7" fillId="19" borderId="25" xfId="5" applyFont="1" applyFill="1" applyBorder="1" applyAlignment="1">
      <alignment horizontal="center" vertical="center" shrinkToFit="1"/>
    </xf>
    <xf numFmtId="0" fontId="7" fillId="19" borderId="25" xfId="10" applyNumberFormat="1" applyFont="1" applyFill="1" applyBorder="1" applyAlignment="1">
      <alignment horizontal="center" vertical="center" shrinkToFit="1"/>
    </xf>
    <xf numFmtId="0" fontId="70" fillId="19" borderId="34" xfId="5" applyFont="1" applyFill="1" applyBorder="1" applyAlignment="1">
      <alignment horizontal="center" vertical="center" shrinkToFit="1"/>
    </xf>
    <xf numFmtId="0" fontId="7" fillId="19" borderId="50" xfId="5" applyFont="1" applyFill="1" applyBorder="1" applyAlignment="1">
      <alignment horizontal="center" vertical="center" wrapText="1"/>
    </xf>
    <xf numFmtId="9" fontId="7" fillId="19" borderId="50" xfId="2" applyFont="1" applyFill="1" applyBorder="1" applyAlignment="1">
      <alignment horizontal="center" vertical="center" shrinkToFit="1"/>
    </xf>
    <xf numFmtId="9" fontId="7" fillId="19" borderId="14" xfId="2" applyFont="1" applyFill="1" applyBorder="1" applyAlignment="1">
      <alignment horizontal="center" vertical="center" shrinkToFit="1"/>
    </xf>
    <xf numFmtId="0" fontId="7" fillId="19" borderId="14" xfId="5" applyFont="1" applyFill="1" applyBorder="1" applyAlignment="1">
      <alignment horizontal="center" vertical="center" shrinkToFit="1"/>
    </xf>
    <xf numFmtId="0" fontId="7" fillId="19" borderId="14" xfId="2" applyNumberFormat="1" applyFont="1" applyFill="1" applyBorder="1" applyAlignment="1">
      <alignment horizontal="center" vertical="center" shrinkToFit="1"/>
    </xf>
    <xf numFmtId="0" fontId="7" fillId="19" borderId="37" xfId="5" applyFont="1" applyFill="1" applyBorder="1" applyAlignment="1">
      <alignment horizontal="center" vertical="center" wrapText="1"/>
    </xf>
    <xf numFmtId="0" fontId="7" fillId="0" borderId="26" xfId="5" quotePrefix="1" applyFont="1" applyBorder="1" applyAlignment="1">
      <alignment horizontal="center" vertical="center" wrapText="1"/>
    </xf>
    <xf numFmtId="9" fontId="7" fillId="0" borderId="24" xfId="2" applyFont="1" applyBorder="1" applyAlignment="1">
      <alignment horizontal="center" vertical="center" shrinkToFit="1"/>
    </xf>
    <xf numFmtId="9" fontId="7" fillId="0" borderId="50" xfId="2" applyFont="1" applyFill="1" applyBorder="1" applyAlignment="1">
      <alignment horizontal="center" vertical="center" shrinkToFit="1"/>
    </xf>
    <xf numFmtId="0" fontId="7" fillId="0" borderId="14" xfId="5" applyFont="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7" fillId="0" borderId="37" xfId="5" applyFont="1" applyBorder="1" applyAlignment="1">
      <alignment horizontal="center" vertical="center"/>
    </xf>
    <xf numFmtId="0" fontId="7" fillId="0" borderId="37" xfId="5" applyFont="1" applyBorder="1" applyAlignment="1">
      <alignment horizontal="center" vertical="center" wrapText="1"/>
    </xf>
    <xf numFmtId="0" fontId="7" fillId="0" borderId="26" xfId="5" applyFont="1" applyBorder="1" applyAlignment="1">
      <alignment horizontal="center" vertical="center" shrinkToFit="1"/>
    </xf>
    <xf numFmtId="9" fontId="7" fillId="0" borderId="14" xfId="2" applyFont="1" applyFill="1" applyBorder="1" applyAlignment="1">
      <alignment horizontal="center" vertical="center" shrinkToFit="1"/>
    </xf>
    <xf numFmtId="0" fontId="7" fillId="0" borderId="37" xfId="5" applyFont="1" applyBorder="1" applyAlignment="1">
      <alignment horizontal="center" vertical="center" shrinkToFit="1"/>
    </xf>
    <xf numFmtId="0" fontId="70" fillId="9" borderId="1" xfId="5" applyFont="1" applyFill="1" applyBorder="1" applyAlignment="1">
      <alignment horizontal="center" vertical="center" shrinkToFit="1"/>
    </xf>
    <xf numFmtId="0" fontId="7" fillId="9" borderId="24" xfId="5" applyFont="1" applyFill="1" applyBorder="1" applyAlignment="1">
      <alignment horizontal="center" vertical="center" wrapText="1"/>
    </xf>
    <xf numFmtId="9" fontId="7" fillId="9" borderId="24" xfId="10" applyFont="1" applyFill="1" applyBorder="1" applyAlignment="1">
      <alignment horizontal="center" vertical="center" shrinkToFit="1"/>
    </xf>
    <xf numFmtId="9" fontId="7" fillId="9" borderId="25" xfId="10" applyFont="1" applyFill="1" applyBorder="1" applyAlignment="1">
      <alignment horizontal="center" vertical="center" shrinkToFit="1"/>
    </xf>
    <xf numFmtId="0" fontId="7" fillId="9" borderId="25" xfId="5" applyFont="1" applyFill="1" applyBorder="1" applyAlignment="1">
      <alignment horizontal="center" vertical="center" shrinkToFit="1"/>
    </xf>
    <xf numFmtId="0" fontId="7" fillId="9" borderId="25" xfId="10" applyNumberFormat="1" applyFont="1" applyFill="1" applyBorder="1" applyAlignment="1">
      <alignment horizontal="center" vertical="center" shrinkToFit="1"/>
    </xf>
    <xf numFmtId="0" fontId="7" fillId="9" borderId="25" xfId="2" applyNumberFormat="1" applyFont="1" applyFill="1" applyBorder="1" applyAlignment="1">
      <alignment horizontal="center" vertical="center" shrinkToFit="1"/>
    </xf>
    <xf numFmtId="0" fontId="7" fillId="9" borderId="26" xfId="5" applyFont="1" applyFill="1" applyBorder="1" applyAlignment="1">
      <alignment horizontal="center" vertical="center"/>
    </xf>
    <xf numFmtId="9" fontId="7" fillId="9" borderId="24" xfId="2" applyFont="1" applyFill="1" applyBorder="1" applyAlignment="1">
      <alignment horizontal="center" vertical="center" shrinkToFit="1"/>
    </xf>
    <xf numFmtId="9" fontId="7" fillId="9" borderId="25" xfId="2" applyFont="1" applyFill="1" applyBorder="1" applyAlignment="1">
      <alignment horizontal="center" vertical="center" shrinkToFit="1"/>
    </xf>
    <xf numFmtId="0" fontId="7" fillId="9" borderId="26" xfId="5" applyFont="1" applyFill="1" applyBorder="1" applyAlignment="1">
      <alignment horizontal="center" vertical="center" wrapText="1"/>
    </xf>
    <xf numFmtId="0" fontId="7" fillId="9" borderId="25" xfId="5" applyFont="1" applyFill="1" applyBorder="1" applyAlignment="1">
      <alignment horizontal="center" vertical="center" wrapText="1"/>
    </xf>
    <xf numFmtId="0" fontId="7" fillId="9" borderId="26" xfId="5" applyFont="1" applyFill="1" applyBorder="1" applyAlignment="1">
      <alignment horizontal="center" vertical="center" shrinkToFit="1"/>
    </xf>
    <xf numFmtId="0" fontId="70" fillId="9" borderId="34" xfId="5" applyFont="1" applyFill="1" applyBorder="1" applyAlignment="1">
      <alignment horizontal="center" vertical="center" shrinkToFit="1"/>
    </xf>
    <xf numFmtId="0" fontId="7" fillId="9" borderId="50" xfId="5" applyFont="1" applyFill="1" applyBorder="1" applyAlignment="1">
      <alignment horizontal="center" vertical="center" wrapText="1"/>
    </xf>
    <xf numFmtId="9" fontId="7" fillId="9" borderId="50" xfId="2" applyFont="1" applyFill="1" applyBorder="1" applyAlignment="1">
      <alignment horizontal="center" vertical="center" shrinkToFit="1"/>
    </xf>
    <xf numFmtId="9" fontId="7" fillId="9" borderId="14" xfId="2" applyFont="1" applyFill="1" applyBorder="1" applyAlignment="1">
      <alignment horizontal="center" vertical="center" shrinkToFit="1"/>
    </xf>
    <xf numFmtId="0" fontId="7" fillId="9" borderId="14" xfId="5" applyFont="1" applyFill="1" applyBorder="1" applyAlignment="1">
      <alignment horizontal="center" vertical="center" shrinkToFit="1"/>
    </xf>
    <xf numFmtId="0" fontId="7" fillId="9" borderId="14" xfId="10" applyNumberFormat="1" applyFont="1" applyFill="1" applyBorder="1" applyAlignment="1">
      <alignment horizontal="center" vertical="center" shrinkToFit="1"/>
    </xf>
    <xf numFmtId="0" fontId="7" fillId="9" borderId="14" xfId="2" applyNumberFormat="1" applyFont="1" applyFill="1" applyBorder="1" applyAlignment="1">
      <alignment horizontal="center" vertical="center" shrinkToFit="1"/>
    </xf>
    <xf numFmtId="0" fontId="7" fillId="9" borderId="37" xfId="5" applyFont="1" applyFill="1" applyBorder="1" applyAlignment="1">
      <alignment horizontal="center" vertical="center" wrapText="1"/>
    </xf>
    <xf numFmtId="9" fontId="7" fillId="9" borderId="134" xfId="10" applyFont="1" applyFill="1" applyBorder="1" applyAlignment="1">
      <alignment horizontal="center" vertical="center" shrinkToFit="1"/>
    </xf>
    <xf numFmtId="0" fontId="70" fillId="9" borderId="8" xfId="5" applyFont="1" applyFill="1" applyBorder="1" applyAlignment="1">
      <alignment horizontal="center" vertical="center" shrinkToFit="1"/>
    </xf>
    <xf numFmtId="0" fontId="7" fillId="9" borderId="49" xfId="5" applyFont="1" applyFill="1" applyBorder="1" applyAlignment="1">
      <alignment horizontal="center" vertical="center" wrapText="1"/>
    </xf>
    <xf numFmtId="9" fontId="7" fillId="9" borderId="49" xfId="2" applyFont="1" applyFill="1" applyBorder="1" applyAlignment="1">
      <alignment horizontal="center" vertical="center" shrinkToFit="1"/>
    </xf>
    <xf numFmtId="9" fontId="7" fillId="9" borderId="51" xfId="2" applyFont="1" applyFill="1" applyBorder="1" applyAlignment="1">
      <alignment horizontal="center" vertical="center" shrinkToFit="1"/>
    </xf>
    <xf numFmtId="0" fontId="7" fillId="9" borderId="51" xfId="5" applyFont="1" applyFill="1" applyBorder="1" applyAlignment="1">
      <alignment horizontal="center" vertical="center" wrapText="1"/>
    </xf>
    <xf numFmtId="0" fontId="7" fillId="9" borderId="51" xfId="2" applyNumberFormat="1" applyFont="1" applyFill="1" applyBorder="1" applyAlignment="1">
      <alignment horizontal="center" vertical="center" shrinkToFit="1"/>
    </xf>
    <xf numFmtId="0" fontId="7" fillId="9" borderId="38" xfId="5" applyFont="1" applyFill="1" applyBorder="1" applyAlignment="1">
      <alignment horizontal="center" vertical="center" shrinkToFit="1"/>
    </xf>
    <xf numFmtId="0" fontId="69" fillId="0" borderId="30" xfId="0" applyFont="1" applyBorder="1" applyAlignment="1">
      <alignment horizontal="centerContinuous" vertical="center" wrapText="1"/>
    </xf>
    <xf numFmtId="0" fontId="12" fillId="18" borderId="34" xfId="0" applyFont="1" applyFill="1" applyBorder="1" applyAlignment="1">
      <alignment horizontal="centerContinuous" vertical="center" wrapText="1"/>
    </xf>
    <xf numFmtId="0" fontId="12" fillId="18" borderId="35" xfId="0" applyFont="1" applyFill="1" applyBorder="1" applyAlignment="1">
      <alignment horizontal="center" vertical="center" wrapText="1"/>
    </xf>
    <xf numFmtId="0" fontId="12" fillId="18" borderId="36" xfId="0" applyFont="1" applyFill="1" applyBorder="1" applyAlignment="1">
      <alignment horizontal="center" vertical="center" wrapText="1"/>
    </xf>
    <xf numFmtId="0" fontId="70" fillId="0" borderId="1" xfId="0" applyFont="1" applyBorder="1" applyAlignment="1">
      <alignment horizontal="center" vertical="center" shrinkToFit="1"/>
    </xf>
    <xf numFmtId="1" fontId="7" fillId="0" borderId="24" xfId="0" applyNumberFormat="1" applyFont="1" applyBorder="1" applyAlignment="1">
      <alignment horizontal="center" vertical="center"/>
    </xf>
    <xf numFmtId="0" fontId="35" fillId="7" borderId="26" xfId="2" applyNumberFormat="1" applyFont="1" applyFill="1" applyBorder="1" applyAlignment="1">
      <alignment horizontal="center" vertical="center" shrinkToFit="1"/>
    </xf>
    <xf numFmtId="0" fontId="70" fillId="0" borderId="34" xfId="0" applyFont="1" applyBorder="1" applyAlignment="1">
      <alignment horizontal="center" vertical="center" shrinkToFit="1"/>
    </xf>
    <xf numFmtId="1" fontId="7" fillId="0" borderId="50" xfId="0" applyNumberFormat="1" applyFont="1" applyBorder="1" applyAlignment="1">
      <alignment horizontal="center" vertical="center"/>
    </xf>
    <xf numFmtId="0" fontId="35" fillId="7" borderId="37" xfId="2" applyNumberFormat="1" applyFont="1" applyFill="1" applyBorder="1" applyAlignment="1">
      <alignment horizontal="center" vertical="center" shrinkToFit="1"/>
    </xf>
    <xf numFmtId="0" fontId="69" fillId="0" borderId="0" xfId="0" applyFont="1" applyAlignment="1">
      <alignment horizontal="centerContinuous" vertical="center" wrapText="1"/>
    </xf>
    <xf numFmtId="0" fontId="2" fillId="0" borderId="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4" fillId="0" borderId="39" xfId="0" applyFont="1" applyBorder="1" applyAlignment="1">
      <alignment horizontal="right" vertical="center" wrapText="1"/>
    </xf>
    <xf numFmtId="0" fontId="2" fillId="0" borderId="58" xfId="0" applyFont="1" applyBorder="1" applyAlignment="1">
      <alignment horizontal="center" vertical="center" wrapText="1"/>
    </xf>
    <xf numFmtId="0" fontId="4" fillId="0" borderId="52" xfId="0" applyFont="1" applyBorder="1" applyAlignment="1">
      <alignment horizontal="right" vertical="center" wrapText="1"/>
    </xf>
    <xf numFmtId="0" fontId="41" fillId="18" borderId="63" xfId="0" applyFont="1" applyFill="1" applyBorder="1" applyAlignment="1">
      <alignment horizontal="center" vertical="center" wrapText="1"/>
    </xf>
    <xf numFmtId="0" fontId="41" fillId="18" borderId="45" xfId="0" applyFont="1" applyFill="1" applyBorder="1" applyAlignment="1">
      <alignment horizontal="center" vertical="center" wrapText="1"/>
    </xf>
    <xf numFmtId="0" fontId="41" fillId="18" borderId="46" xfId="0" applyFont="1" applyFill="1" applyBorder="1" applyAlignment="1">
      <alignment horizontal="center" vertical="center" wrapText="1"/>
    </xf>
    <xf numFmtId="0" fontId="2" fillId="20" borderId="60" xfId="0" applyFont="1" applyFill="1" applyBorder="1" applyAlignment="1">
      <alignment horizontal="center" vertical="center" wrapText="1"/>
    </xf>
    <xf numFmtId="0" fontId="2" fillId="20" borderId="61" xfId="0" applyFont="1" applyFill="1" applyBorder="1" applyAlignment="1">
      <alignment horizontal="center" vertical="center" wrapText="1"/>
    </xf>
    <xf numFmtId="0" fontId="2" fillId="20" borderId="43" xfId="0" applyFont="1" applyFill="1" applyBorder="1" applyAlignment="1">
      <alignment horizontal="center" vertical="center" wrapText="1"/>
    </xf>
    <xf numFmtId="0" fontId="2" fillId="20" borderId="44" xfId="0" applyFont="1" applyFill="1" applyBorder="1" applyAlignment="1">
      <alignment horizontal="center" vertical="center" wrapText="1"/>
    </xf>
    <xf numFmtId="0" fontId="2" fillId="0" borderId="60" xfId="0" applyFont="1" applyBorder="1" applyAlignment="1">
      <alignment horizontal="center" vertical="center" wrapText="1"/>
    </xf>
    <xf numFmtId="0" fontId="2" fillId="0" borderId="43" xfId="0" applyFont="1" applyBorder="1" applyAlignment="1">
      <alignment horizontal="center" vertical="center" wrapText="1"/>
    </xf>
    <xf numFmtId="0" fontId="70" fillId="0" borderId="0" xfId="0" applyFont="1" applyAlignment="1">
      <alignment horizontal="center" vertical="center" shrinkToFit="1"/>
    </xf>
    <xf numFmtId="1" fontId="7" fillId="0" borderId="0" xfId="0" applyNumberFormat="1" applyFont="1" applyAlignment="1">
      <alignment horizontal="center" vertical="center"/>
    </xf>
    <xf numFmtId="0" fontId="71" fillId="0" borderId="34" xfId="0" applyFont="1" applyBorder="1" applyAlignment="1">
      <alignment horizontal="center" vertical="center" shrinkToFit="1"/>
    </xf>
  </cellXfs>
  <cellStyles count="12">
    <cellStyle name="Comma" xfId="11" builtinId="3"/>
    <cellStyle name="Excel Built-in Normal" xfId="6" xr:uid="{00000000-0005-0000-0000-000001000000}"/>
    <cellStyle name="Hyperlink" xfId="1" builtinId="8"/>
    <cellStyle name="Normal" xfId="0" builtinId="0"/>
    <cellStyle name="Normal 2" xfId="4" xr:uid="{00000000-0005-0000-0000-000004000000}"/>
    <cellStyle name="Normal 2 2" xfId="5" xr:uid="{00000000-0005-0000-0000-000005000000}"/>
    <cellStyle name="Normal 3" xfId="8" xr:uid="{00000000-0005-0000-0000-000006000000}"/>
    <cellStyle name="Normal 4" xfId="7" xr:uid="{00000000-0005-0000-0000-000007000000}"/>
    <cellStyle name="Normal 5" xfId="9" xr:uid="{00000000-0005-0000-0000-000008000000}"/>
    <cellStyle name="Percent" xfId="2" builtinId="5"/>
    <cellStyle name="Percent 2" xfId="3" xr:uid="{00000000-0005-0000-0000-00000A000000}"/>
    <cellStyle name="Percent 2 2" xfId="10" xr:uid="{00000000-0005-0000-0000-00000B000000}"/>
  </cellStyles>
  <dxfs count="18">
    <dxf>
      <font>
        <b/>
        <i val="0"/>
        <condense val="0"/>
        <extend val="0"/>
      </font>
      <fill>
        <patternFill>
          <bgColor indexed="51"/>
        </patternFill>
      </fill>
    </dxf>
    <dxf>
      <font>
        <b/>
        <i val="0"/>
        <condense val="0"/>
        <extend val="0"/>
      </font>
      <fill>
        <patternFill>
          <bgColor indexed="11"/>
        </patternFill>
      </fill>
    </dxf>
    <dxf>
      <font>
        <color rgb="FFFF0000"/>
      </font>
    </dxf>
    <dxf>
      <font>
        <color rgb="FFFF0000"/>
      </font>
    </dxf>
    <dxf>
      <fill>
        <patternFill>
          <bgColor theme="0" tint="-0.2499465926084170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9900FF"/>
      <color rgb="FF9966FF"/>
      <color rgb="FF0000FF"/>
      <color rgb="FF009900"/>
      <color rgb="FFCCFF99"/>
      <color rgb="FF00CC66"/>
      <color rgb="FFCCCC00"/>
      <color rgb="FF99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358392</xdr:colOff>
      <xdr:row>1</xdr:row>
      <xdr:rowOff>30479</xdr:rowOff>
    </xdr:from>
    <xdr:to>
      <xdr:col>6</xdr:col>
      <xdr:colOff>952500</xdr:colOff>
      <xdr:row>15</xdr:row>
      <xdr:rowOff>274320</xdr:rowOff>
    </xdr:to>
    <xdr:pic>
      <xdr:nvPicPr>
        <xdr:cNvPr id="6" name="Picture 5" descr="Pathfinder Female Elf Ranger , Png Download - Female High Elf Pathfinder, Transparent Png ">
          <a:extLst>
            <a:ext uri="{FF2B5EF4-FFF2-40B4-BE49-F238E27FC236}">
              <a16:creationId xmlns:a16="http://schemas.microsoft.com/office/drawing/2014/main" id="{811D0677-5D35-4FF0-82A7-4AC884552D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39892" y="403859"/>
          <a:ext cx="1714248" cy="3276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16</xdr:row>
      <xdr:rowOff>66675</xdr:rowOff>
    </xdr:from>
    <xdr:to>
      <xdr:col>6</xdr:col>
      <xdr:colOff>1276350</xdr:colOff>
      <xdr:row>45</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62400"/>
          <a:ext cx="6962775" cy="9344025"/>
        </a:xfrm>
        <a:prstGeom prst="rect">
          <a:avLst/>
        </a:prstGeom>
        <a:solidFill>
          <a:schemeClr val="bg1"/>
        </a:solidFill>
        <a:ln w="9525">
          <a:noFill/>
          <a:miter lim="800000"/>
          <a:headEnd/>
          <a:tailEnd/>
        </a:ln>
      </xdr:spPr>
      <xdr:txBody>
        <a:bodyPr vertOverflow="clip" wrap="square" lIns="27432" tIns="27432" rIns="27432" bIns="0" anchor="t" upright="1"/>
        <a:lstStyle/>
        <a:p>
          <a:r>
            <a:rPr lang="en-US" sz="1200" b="1">
              <a:effectLst/>
              <a:latin typeface="Times New Roman" panose="02020603050405020304" pitchFamily="18" charset="0"/>
              <a:ea typeface="+mn-ea"/>
              <a:cs typeface="Times New Roman" panose="02020603050405020304" pitchFamily="18" charset="0"/>
            </a:rPr>
            <a:t>Physical Description:  </a:t>
          </a:r>
          <a:r>
            <a:rPr lang="en-US" sz="1200">
              <a:effectLst/>
              <a:latin typeface="Times New Roman" panose="02020603050405020304" pitchFamily="18" charset="0"/>
              <a:ea typeface="+mn-ea"/>
              <a:cs typeface="Times New Roman" panose="02020603050405020304" pitchFamily="18" charset="0"/>
            </a:rPr>
            <a:t>Tall, thin, and physically fit, Nihm has dark green eyes and long blond hair, rare or an elf. She moves with a graceful stride and balance.   </a:t>
          </a:r>
        </a:p>
        <a:p>
          <a:endParaRPr lang="en-US" sz="1200" b="1">
            <a:effectLst/>
            <a:latin typeface="Times New Roman" panose="02020603050405020304" pitchFamily="18" charset="0"/>
            <a:ea typeface="+mn-ea"/>
            <a:cs typeface="Times New Roman" panose="02020603050405020304" pitchFamily="18" charset="0"/>
          </a:endParaRPr>
        </a:p>
        <a:p>
          <a:r>
            <a:rPr lang="en-US" sz="1200" b="1">
              <a:effectLst/>
              <a:latin typeface="Times New Roman" panose="02020603050405020304" pitchFamily="18" charset="0"/>
              <a:ea typeface="+mn-ea"/>
              <a:cs typeface="Times New Roman" panose="02020603050405020304" pitchFamily="18" charset="0"/>
            </a:rPr>
            <a:t>History:  </a:t>
          </a:r>
          <a:r>
            <a:rPr lang="en-US" sz="1200">
              <a:effectLst/>
              <a:latin typeface="Times New Roman" panose="02020603050405020304" pitchFamily="18" charset="0"/>
              <a:ea typeface="+mn-ea"/>
              <a:cs typeface="Times New Roman" panose="02020603050405020304" pitchFamily="18" charset="0"/>
            </a:rPr>
            <a:t>Nihm grew up in Battledale, spending a good amount of her time roaming the ruins and plains.  As a child she would spend hours exploring the tangled, overgrown ruins as well as going through the underground cellars, basements and tunnels.  She developed excellent balance, coordination and muscle tone. </a:t>
          </a:r>
        </a:p>
        <a:p>
          <a:r>
            <a:rPr lang="en-US" sz="1200">
              <a:effectLst/>
              <a:latin typeface="Times New Roman" panose="02020603050405020304" pitchFamily="18" charset="0"/>
              <a:ea typeface="+mn-ea"/>
              <a:cs typeface="Times New Roman" panose="02020603050405020304" pitchFamily="18" charset="0"/>
            </a:rPr>
            <a:t>As she got older, her brother and father taught her to use a longbow, something she became very good with.  Once she had the basics down, she would spend hours practicing.  She would use it for hunting as well as for simple target practice.  She loved shooting fruits off of trees and sharing them with any animals that would come up to her.  </a:t>
          </a:r>
        </a:p>
        <a:p>
          <a:r>
            <a:rPr lang="en-US" sz="1200">
              <a:effectLst/>
              <a:latin typeface="Times New Roman" panose="02020603050405020304" pitchFamily="18" charset="0"/>
              <a:ea typeface="+mn-ea"/>
              <a:cs typeface="Times New Roman" panose="02020603050405020304" pitchFamily="18" charset="0"/>
            </a:rPr>
            <a:t>As she grew older, Nihm would spend more and more time in the wild, staying away for days.  Not only did she study the geography and animals, but the plants and other creatures as well.  She learned their habits, their strengths and their weaknesses.  She learned how best to spot them, sneak up on them and observe them.  </a:t>
          </a:r>
        </a:p>
        <a:p>
          <a:r>
            <a:rPr lang="en-US" sz="1200">
              <a:effectLst/>
              <a:latin typeface="Times New Roman" panose="02020603050405020304" pitchFamily="18" charset="0"/>
              <a:ea typeface="+mn-ea"/>
              <a:cs typeface="Times New Roman" panose="02020603050405020304" pitchFamily="18" charset="0"/>
            </a:rPr>
            <a:t>She also learned quite a bit about the evil creatures that roamed the lands as well.  She spent many hours watching and learning their ways, habits and weaknesses.  One of the first enemies she became better at dealing with were giants.  Though there were many kinds that she encountered, she learned that many had similar weaknesses that she could take advantage of.  </a:t>
          </a:r>
        </a:p>
        <a:p>
          <a:r>
            <a:rPr lang="en-US" sz="1200">
              <a:effectLst/>
              <a:latin typeface="Times New Roman" panose="02020603050405020304" pitchFamily="18" charset="0"/>
              <a:ea typeface="+mn-ea"/>
              <a:cs typeface="Times New Roman" panose="02020603050405020304" pitchFamily="18" charset="0"/>
            </a:rPr>
            <a:t>Eventually, Nihm began to travel to other lands, wanting to see the rest of the world.  She ended up hiring on as a guard for a merchant caravan headed to Waterdeep.  Once there, she found the large city life very different from that of the open lands of Battledale.  She found it very interesting and also rather unsettling at the same time.  In order to get away from the city from time to time, she hired herself out as a guide, tracker and guard.  On several occasions she found herself working with a rather charming human named Leelusham Moontracer, or Lee for short.  </a:t>
          </a:r>
        </a:p>
        <a:p>
          <a:r>
            <a:rPr lang="en-US" sz="1200">
              <a:effectLst/>
              <a:latin typeface="Times New Roman" panose="02020603050405020304" pitchFamily="18" charset="0"/>
              <a:ea typeface="+mn-ea"/>
              <a:cs typeface="Times New Roman" panose="02020603050405020304" pitchFamily="18" charset="0"/>
            </a:rPr>
            <a:t>Nihm found him to be a rather competent and reliable scout and fighter.  After returning from a job as scouts for the local militia, Nihm suggested they team up.  She was not surprised when Lee eagerly accepted the offer.  The two then settled on the purchase of a small shop near the north gate.  There they set up shop and Nihm used her artistic talents to paint a simple sign in their window saying  ‘Guides for Hire’. </a:t>
          </a:r>
        </a:p>
        <a:p>
          <a:endParaRPr lang="en-US" sz="1200" b="1">
            <a:effectLst/>
            <a:latin typeface="Times New Roman" panose="02020603050405020304" pitchFamily="18" charset="0"/>
            <a:ea typeface="+mn-ea"/>
            <a:cs typeface="Times New Roman" panose="02020603050405020304" pitchFamily="18" charset="0"/>
          </a:endParaRPr>
        </a:p>
        <a:p>
          <a:r>
            <a:rPr lang="en-US" sz="1200" b="1">
              <a:effectLst/>
              <a:latin typeface="Times New Roman" panose="02020603050405020304" pitchFamily="18" charset="0"/>
              <a:ea typeface="+mn-ea"/>
              <a:cs typeface="Times New Roman" panose="02020603050405020304" pitchFamily="18" charset="0"/>
            </a:rPr>
            <a:t>Personality:  </a:t>
          </a:r>
          <a:r>
            <a:rPr lang="en-US" sz="1200">
              <a:effectLst/>
              <a:latin typeface="Times New Roman" panose="02020603050405020304" pitchFamily="18" charset="0"/>
              <a:ea typeface="+mn-ea"/>
              <a:cs typeface="Times New Roman" panose="02020603050405020304" pitchFamily="18" charset="0"/>
            </a:rPr>
            <a:t>Nihm is rather private most of the time, preferring to spend her time reading or painting.  She is slow to anger and slow to trust, at least humanoids.  However, she is a fierce defender of her friends, the few she has.  If an argument starts up, Nihm will usually remain calm and let the other person babble on before she steps in to speak, then it’s normally very short and to the point.  Though she has a long life ahead of her, she sees no sense in wasting it on petty disputes.</a:t>
          </a:r>
        </a:p>
      </xdr:txBody>
    </xdr:sp>
    <xdr:clientData/>
  </xdr:twoCellAnchor>
  <xdr:twoCellAnchor>
    <xdr:from>
      <xdr:col>5</xdr:col>
      <xdr:colOff>66675</xdr:colOff>
      <xdr:row>12</xdr:row>
      <xdr:rowOff>205740</xdr:rowOff>
    </xdr:from>
    <xdr:to>
      <xdr:col>6</xdr:col>
      <xdr:colOff>1238250</xdr:colOff>
      <xdr:row>15</xdr:row>
      <xdr:rowOff>238124</xdr:rowOff>
    </xdr:to>
    <xdr:sp macro="" textlink="">
      <xdr:nvSpPr>
        <xdr:cNvPr id="5" name="Text Box 60">
          <a:extLst>
            <a:ext uri="{FF2B5EF4-FFF2-40B4-BE49-F238E27FC236}">
              <a16:creationId xmlns:a16="http://schemas.microsoft.com/office/drawing/2014/main" id="{00000000-0008-0000-0000-000005000000}"/>
            </a:ext>
          </a:extLst>
        </xdr:cNvPr>
        <xdr:cNvSpPr txBox="1">
          <a:spLocks noChangeArrowheads="1"/>
        </xdr:cNvSpPr>
      </xdr:nvSpPr>
      <xdr:spPr bwMode="auto">
        <a:xfrm>
          <a:off x="4349115" y="2750820"/>
          <a:ext cx="2291715" cy="68008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1"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E333329-C320-4CAB-8F04-721C4A0AF294}"/>
            </a:ext>
          </a:extLst>
        </xdr:cNvPr>
        <xdr:cNvSpPr>
          <a:spLocks noChangeArrowheads="1"/>
        </xdr:cNvSpPr>
      </xdr:nvSpPr>
      <xdr:spPr bwMode="auto">
        <a:xfrm>
          <a:off x="7338060" y="0"/>
          <a:ext cx="185166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234315</xdr:colOff>
      <xdr:row>1</xdr:row>
      <xdr:rowOff>123825</xdr:rowOff>
    </xdr:from>
    <xdr:to>
      <xdr:col>4</xdr:col>
      <xdr:colOff>120015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12</xdr:row>
      <xdr:rowOff>0</xdr:rowOff>
    </xdr:to>
    <xdr:sp macro="" textlink="">
      <xdr:nvSpPr>
        <xdr:cNvPr id="2" name="Text Box 1">
          <a:extLst>
            <a:ext uri="{FF2B5EF4-FFF2-40B4-BE49-F238E27FC236}">
              <a16:creationId xmlns:a16="http://schemas.microsoft.com/office/drawing/2014/main" id="{C9075F6B-4082-4280-9899-CB1B45A503A7}"/>
            </a:ext>
          </a:extLst>
        </xdr:cNvPr>
        <xdr:cNvSpPr txBox="1">
          <a:spLocks noChangeArrowheads="1"/>
        </xdr:cNvSpPr>
      </xdr:nvSpPr>
      <xdr:spPr bwMode="auto">
        <a:xfrm>
          <a:off x="0" y="2135505"/>
          <a:ext cx="3893820" cy="64579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Skills:</a:t>
          </a:r>
          <a:r>
            <a:rPr lang="en-US" sz="1200" b="0" i="0" u="none" strike="noStrike" baseline="0">
              <a:solidFill>
                <a:srgbClr val="000000"/>
              </a:solidFill>
              <a:latin typeface="Times New Roman"/>
              <a:cs typeface="Times New Roman"/>
            </a:rPr>
            <a:t>  Escape Artist +7, Listen +3, Spot +3.</a:t>
          </a:r>
        </a:p>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2 claws +4 melee 1d2–1 and bite –1 melee 1d3–1</a:t>
          </a:r>
        </a:p>
        <a:p>
          <a:pPr algn="just" rtl="0">
            <a:defRPr sz="1000"/>
          </a:pPr>
          <a:r>
            <a:rPr lang="en-US" sz="1200" b="0" i="0" u="none" strike="noStrike" baseline="0">
              <a:solidFill>
                <a:srgbClr val="000000"/>
              </a:solidFill>
              <a:latin typeface="Times New Roman"/>
              <a:cs typeface="Times New Roman"/>
            </a:rPr>
            <a:t>Rage</a:t>
          </a:r>
        </a:p>
      </xdr:txBody>
    </xdr:sp>
    <xdr:clientData/>
  </xdr:twoCellAnchor>
  <xdr:twoCellAnchor>
    <xdr:from>
      <xdr:col>5</xdr:col>
      <xdr:colOff>9525</xdr:colOff>
      <xdr:row>5</xdr:row>
      <xdr:rowOff>9525</xdr:rowOff>
    </xdr:from>
    <xdr:to>
      <xdr:col>6</xdr:col>
      <xdr:colOff>1333500</xdr:colOff>
      <xdr:row>11</xdr:row>
      <xdr:rowOff>209550</xdr:rowOff>
    </xdr:to>
    <xdr:sp macro="" textlink="">
      <xdr:nvSpPr>
        <xdr:cNvPr id="3" name="Text Box 2">
          <a:extLst>
            <a:ext uri="{FF2B5EF4-FFF2-40B4-BE49-F238E27FC236}">
              <a16:creationId xmlns:a16="http://schemas.microsoft.com/office/drawing/2014/main" id="{16DA130F-7A6C-4DBD-887F-1201EE945100}"/>
            </a:ext>
          </a:extLst>
        </xdr:cNvPr>
        <xdr:cNvSpPr txBox="1">
          <a:spLocks noChangeArrowheads="1"/>
        </xdr:cNvSpPr>
      </xdr:nvSpPr>
      <xdr:spPr bwMode="auto">
        <a:xfrm>
          <a:off x="3910965" y="1266825"/>
          <a:ext cx="1735455" cy="150304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200" b="1" i="0" u="none" strike="noStrike" baseline="0">
              <a:solidFill>
                <a:srgbClr val="000000"/>
              </a:solidFill>
              <a:latin typeface="Times New Roman" pitchFamily="18" charset="0"/>
              <a:cs typeface="Times New Roman" pitchFamily="18" charset="0"/>
            </a:rPr>
            <a:t>Feats and Qualities:  </a:t>
          </a:r>
          <a:r>
            <a:rPr lang="en-US" sz="1200" b="0" i="0" u="none" strike="noStrike" baseline="0">
              <a:solidFill>
                <a:srgbClr val="000000"/>
              </a:solidFill>
              <a:latin typeface="Times New Roman" pitchFamily="18" charset="0"/>
              <a:cs typeface="Times New Roman" pitchFamily="18" charset="0"/>
            </a:rPr>
            <a:t>Track Weapon Finesse</a:t>
          </a:r>
        </a:p>
        <a:p>
          <a:pPr algn="just" rtl="0">
            <a:defRPr sz="1000"/>
          </a:pPr>
          <a:endParaRPr lang="en-US" sz="1200" b="0" i="0" u="none" strike="noStrike" baseline="0">
            <a:solidFill>
              <a:srgbClr val="000000"/>
            </a:solidFill>
            <a:latin typeface="Times New Roman" pitchFamily="18" charset="0"/>
            <a:cs typeface="Times New Roman" pitchFamily="18" charset="0"/>
          </a:endParaRPr>
        </a:p>
        <a:p>
          <a:pPr algn="just" rtl="0">
            <a:defRPr sz="1000"/>
          </a:pPr>
          <a:r>
            <a:rPr lang="en-US" sz="1200" b="1" i="0" u="none" strike="noStrike" baseline="0">
              <a:solidFill>
                <a:srgbClr val="000000"/>
              </a:solidFill>
              <a:latin typeface="Times New Roman" pitchFamily="18" charset="0"/>
              <a:cs typeface="Times New Roman" pitchFamily="18" charset="0"/>
            </a:rPr>
            <a:t>Tricks: </a:t>
          </a:r>
          <a:r>
            <a:rPr lang="en-US" sz="1200" b="0" i="0" u="none" strike="noStrike" baseline="0">
              <a:solidFill>
                <a:srgbClr val="000000"/>
              </a:solidFill>
              <a:latin typeface="Times New Roman" pitchFamily="18" charset="0"/>
              <a:cs typeface="Times New Roman" pitchFamily="18" charset="0"/>
            </a:rPr>
            <a:t>Come, Defend, Fetch, Guard, Heel, Stay, Track</a:t>
          </a:r>
        </a:p>
        <a:p>
          <a:pPr algn="just" rtl="0">
            <a:defRPr sz="1000"/>
          </a:pPr>
          <a:r>
            <a:rPr lang="en-US" sz="1200" b="1" i="0" u="none" strike="noStrike" baseline="0">
              <a:solidFill>
                <a:srgbClr val="000000"/>
              </a:solidFill>
              <a:latin typeface="Times New Roman" pitchFamily="18" charset="0"/>
              <a:cs typeface="Times New Roman" pitchFamily="18" charset="0"/>
            </a:rPr>
            <a:t>Bonus Trick:  </a:t>
          </a:r>
          <a:r>
            <a:rPr lang="en-US" sz="1200" b="0" i="0" u="none" strike="noStrike" baseline="0">
              <a:solidFill>
                <a:srgbClr val="000000"/>
              </a:solidFill>
              <a:latin typeface="Times New Roman" pitchFamily="18" charset="0"/>
              <a:cs typeface="Times New Roman" pitchFamily="18" charset="0"/>
            </a:rPr>
            <a:t>Bury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litz2670@Yahoo.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7"/>
  <sheetViews>
    <sheetView showGridLines="0" tabSelected="1" zoomScaleNormal="100" workbookViewId="0"/>
  </sheetViews>
  <sheetFormatPr defaultColWidth="13" defaultRowHeight="15.6" x14ac:dyDescent="0.3"/>
  <cols>
    <col min="1" max="1" width="14.5" style="53" bestFit="1" customWidth="1"/>
    <col min="2" max="2" width="11.296875" style="54" customWidth="1"/>
    <col min="3" max="3" width="6.796875" style="54" customWidth="1"/>
    <col min="4" max="4" width="14" style="53" bestFit="1" customWidth="1"/>
    <col min="5" max="5" width="10.8984375" style="54" bestFit="1" customWidth="1"/>
    <col min="6" max="6" width="14.69921875" style="53" customWidth="1"/>
    <col min="7" max="7" width="17.09765625" style="54" customWidth="1"/>
    <col min="8" max="16384" width="13" style="13"/>
  </cols>
  <sheetData>
    <row r="1" spans="1:7" ht="29.4" thickTop="1" thickBot="1" x14ac:dyDescent="0.35">
      <c r="A1" s="7" t="s">
        <v>148</v>
      </c>
      <c r="B1" s="8" t="s">
        <v>149</v>
      </c>
      <c r="C1" s="9"/>
      <c r="D1" s="10"/>
      <c r="E1" s="11"/>
      <c r="F1" s="10"/>
      <c r="G1" s="12" t="s">
        <v>150</v>
      </c>
    </row>
    <row r="2" spans="1:7" ht="17.399999999999999" thickTop="1" x14ac:dyDescent="0.3">
      <c r="A2" s="14" t="s">
        <v>123</v>
      </c>
      <c r="B2" s="15" t="s">
        <v>151</v>
      </c>
      <c r="C2" s="15"/>
      <c r="D2" s="16" t="s">
        <v>124</v>
      </c>
      <c r="E2" s="17">
        <v>30</v>
      </c>
      <c r="F2"/>
      <c r="G2" s="18"/>
    </row>
    <row r="3" spans="1:7" ht="16.8" x14ac:dyDescent="0.3">
      <c r="A3" s="14" t="s">
        <v>125</v>
      </c>
      <c r="B3" s="15" t="s">
        <v>113</v>
      </c>
      <c r="C3" s="15"/>
      <c r="D3" s="16" t="s">
        <v>0</v>
      </c>
      <c r="E3" s="17">
        <v>4</v>
      </c>
      <c r="F3" s="16"/>
      <c r="G3" s="18"/>
    </row>
    <row r="4" spans="1:7" ht="16.8" x14ac:dyDescent="0.3">
      <c r="A4" s="14" t="s">
        <v>125</v>
      </c>
      <c r="B4" s="15" t="s">
        <v>214</v>
      </c>
      <c r="C4" s="15"/>
      <c r="D4" s="16" t="s">
        <v>0</v>
      </c>
      <c r="E4" s="17">
        <v>1</v>
      </c>
      <c r="F4" s="16"/>
      <c r="G4" s="18"/>
    </row>
    <row r="5" spans="1:7" ht="16.8" x14ac:dyDescent="0.3">
      <c r="A5" s="14" t="s">
        <v>126</v>
      </c>
      <c r="B5" s="15" t="s">
        <v>153</v>
      </c>
      <c r="C5" s="15"/>
      <c r="D5" s="16" t="s">
        <v>127</v>
      </c>
      <c r="E5" s="17" t="s">
        <v>98</v>
      </c>
      <c r="F5" s="16"/>
      <c r="G5" s="18"/>
    </row>
    <row r="6" spans="1:7" ht="16.8" x14ac:dyDescent="0.3">
      <c r="A6" s="14" t="s">
        <v>128</v>
      </c>
      <c r="B6" s="15" t="s">
        <v>189</v>
      </c>
      <c r="C6" s="15"/>
      <c r="D6" s="16" t="s">
        <v>129</v>
      </c>
      <c r="E6" s="17" t="s">
        <v>152</v>
      </c>
      <c r="F6" s="16"/>
      <c r="G6" s="18"/>
    </row>
    <row r="7" spans="1:7" ht="17.399999999999999" thickBot="1" x14ac:dyDescent="0.35">
      <c r="A7" s="14" t="s">
        <v>130</v>
      </c>
      <c r="B7" s="15" t="s">
        <v>110</v>
      </c>
      <c r="C7" s="15"/>
      <c r="D7" s="16" t="s">
        <v>131</v>
      </c>
      <c r="E7" s="17" t="s">
        <v>122</v>
      </c>
      <c r="F7" s="16"/>
      <c r="G7" s="18"/>
    </row>
    <row r="8" spans="1:7" ht="17.399999999999999" thickTop="1" x14ac:dyDescent="0.3">
      <c r="A8" s="19" t="s">
        <v>132</v>
      </c>
      <c r="B8" s="341">
        <f>E3+0</f>
        <v>4</v>
      </c>
      <c r="C8" s="342"/>
      <c r="D8" s="20" t="s">
        <v>133</v>
      </c>
      <c r="E8" s="21" t="s">
        <v>87</v>
      </c>
      <c r="F8" s="22"/>
      <c r="G8" s="18"/>
    </row>
    <row r="9" spans="1:7" ht="17.399999999999999" thickBot="1" x14ac:dyDescent="0.35">
      <c r="A9" s="244" t="s">
        <v>134</v>
      </c>
      <c r="B9" s="245">
        <f>C11+2</f>
        <v>4</v>
      </c>
      <c r="C9" s="246"/>
      <c r="D9" s="247" t="s">
        <v>135</v>
      </c>
      <c r="E9" s="372" t="str">
        <f>E8</f>
        <v>30’</v>
      </c>
      <c r="F9" s="22"/>
      <c r="G9" s="18"/>
    </row>
    <row r="10" spans="1:7" ht="17.399999999999999" thickTop="1" x14ac:dyDescent="0.3">
      <c r="A10" s="23" t="s">
        <v>136</v>
      </c>
      <c r="B10" s="393">
        <f>11</f>
        <v>11</v>
      </c>
      <c r="C10" s="24" t="str">
        <f t="shared" ref="C10:C15" si="0">IF(B10&gt;9.9,CONCATENATE("+",ROUNDDOWN((B10-10)/2,0)),ROUNDUP((B10-10)/2,0))</f>
        <v>+0</v>
      </c>
      <c r="D10" s="25" t="s">
        <v>137</v>
      </c>
      <c r="E10" s="302" t="s">
        <v>183</v>
      </c>
      <c r="F10" s="22"/>
      <c r="G10" s="18"/>
    </row>
    <row r="11" spans="1:7" ht="16.8" x14ac:dyDescent="0.3">
      <c r="A11" s="26" t="s">
        <v>138</v>
      </c>
      <c r="B11" s="30">
        <f>15</f>
        <v>15</v>
      </c>
      <c r="C11" s="27" t="str">
        <f t="shared" si="0"/>
        <v>+2</v>
      </c>
      <c r="D11" s="28" t="s">
        <v>139</v>
      </c>
      <c r="E11" s="29">
        <f>SUM(Martial!G5:G19)+SUM(Equipment!C3:C21)</f>
        <v>75.584999999999994</v>
      </c>
      <c r="F11" s="22"/>
      <c r="G11" s="18"/>
    </row>
    <row r="12" spans="1:7" ht="16.8" x14ac:dyDescent="0.3">
      <c r="A12" s="382" t="s">
        <v>140</v>
      </c>
      <c r="B12" s="30">
        <f>10</f>
        <v>10</v>
      </c>
      <c r="C12" s="31" t="str">
        <f t="shared" si="0"/>
        <v>+0</v>
      </c>
      <c r="D12" s="28" t="s">
        <v>141</v>
      </c>
      <c r="E12" s="32">
        <f>ROUNDUP(((E3*8)*0.75)+((E4*8)*0.75)+((E3+E4)*C12),0)</f>
        <v>30</v>
      </c>
      <c r="F12" s="22"/>
      <c r="G12" s="18"/>
    </row>
    <row r="13" spans="1:7" ht="16.8" x14ac:dyDescent="0.3">
      <c r="A13" s="33" t="s">
        <v>142</v>
      </c>
      <c r="B13" s="30">
        <f>14</f>
        <v>14</v>
      </c>
      <c r="C13" s="27" t="str">
        <f t="shared" si="0"/>
        <v>+2</v>
      </c>
      <c r="D13" s="34" t="s">
        <v>143</v>
      </c>
      <c r="E13" s="221">
        <f>-1+10+C11</f>
        <v>11</v>
      </c>
      <c r="F13" s="14"/>
      <c r="G13" s="18"/>
    </row>
    <row r="14" spans="1:7" ht="16.8" x14ac:dyDescent="0.3">
      <c r="A14" s="35" t="s">
        <v>144</v>
      </c>
      <c r="B14" s="36">
        <f>13</f>
        <v>13</v>
      </c>
      <c r="C14" s="27" t="str">
        <f t="shared" si="0"/>
        <v>+1</v>
      </c>
      <c r="D14" s="34" t="s">
        <v>145</v>
      </c>
      <c r="E14" s="221">
        <f>E15-C11</f>
        <v>13</v>
      </c>
      <c r="F14" s="22"/>
      <c r="G14" s="18"/>
    </row>
    <row r="15" spans="1:7" ht="17.399999999999999" thickBot="1" x14ac:dyDescent="0.35">
      <c r="A15" s="37" t="s">
        <v>146</v>
      </c>
      <c r="B15" s="227">
        <f>12</f>
        <v>12</v>
      </c>
      <c r="C15" s="38" t="str">
        <f t="shared" si="0"/>
        <v>+1</v>
      </c>
      <c r="D15" s="39" t="s">
        <v>147</v>
      </c>
      <c r="E15" s="220">
        <f>E13+SUM(Martial!B15:B16)</f>
        <v>15</v>
      </c>
      <c r="F15" s="22"/>
      <c r="G15" s="18"/>
    </row>
    <row r="16" spans="1:7" ht="24" thickTop="1" thickBot="1" x14ac:dyDescent="0.35">
      <c r="A16" s="40" t="s">
        <v>17</v>
      </c>
      <c r="B16" s="41"/>
      <c r="C16" s="41"/>
      <c r="F16" s="42"/>
      <c r="G16" s="43"/>
    </row>
    <row r="17" spans="1:7" s="5" customFormat="1" ht="17.399999999999999" thickTop="1" x14ac:dyDescent="0.3">
      <c r="A17" s="44"/>
      <c r="B17" s="45"/>
      <c r="C17" s="45"/>
      <c r="D17" s="45"/>
      <c r="E17" s="45"/>
      <c r="F17" s="45"/>
      <c r="G17" s="46"/>
    </row>
    <row r="18" spans="1:7" s="5" customFormat="1" ht="16.8" x14ac:dyDescent="0.3">
      <c r="A18" s="47"/>
      <c r="B18" s="48"/>
      <c r="C18" s="48"/>
      <c r="D18" s="48"/>
      <c r="E18" s="48"/>
      <c r="F18" s="48"/>
      <c r="G18" s="49"/>
    </row>
    <row r="19" spans="1:7" s="5" customFormat="1" ht="16.8" x14ac:dyDescent="0.3">
      <c r="A19" s="47"/>
      <c r="B19" s="48"/>
      <c r="C19" s="48"/>
      <c r="D19" s="48"/>
      <c r="E19" s="48"/>
      <c r="F19" s="48"/>
      <c r="G19" s="49"/>
    </row>
    <row r="20" spans="1:7" s="5" customFormat="1" ht="16.8" x14ac:dyDescent="0.3">
      <c r="A20" s="47"/>
      <c r="B20" s="48"/>
      <c r="C20" s="48"/>
      <c r="D20" s="48"/>
      <c r="E20" s="48"/>
      <c r="F20" s="48"/>
      <c r="G20" s="49"/>
    </row>
    <row r="21" spans="1:7" s="5" customFormat="1" ht="16.8" x14ac:dyDescent="0.3">
      <c r="A21" s="47"/>
      <c r="B21" s="48"/>
      <c r="C21" s="48"/>
      <c r="D21" s="48"/>
      <c r="E21" s="48"/>
      <c r="F21" s="48"/>
      <c r="G21" s="49"/>
    </row>
    <row r="22" spans="1:7" s="5" customFormat="1" ht="16.8" x14ac:dyDescent="0.3">
      <c r="A22" s="47"/>
      <c r="B22" s="48"/>
      <c r="C22" s="48"/>
      <c r="D22" s="48"/>
      <c r="E22" s="48"/>
      <c r="F22" s="48"/>
      <c r="G22" s="49"/>
    </row>
    <row r="23" spans="1:7" s="5" customFormat="1" ht="16.8" x14ac:dyDescent="0.3">
      <c r="A23" s="47"/>
      <c r="B23" s="48"/>
      <c r="C23" s="48"/>
      <c r="D23" s="48"/>
      <c r="E23" s="48"/>
      <c r="F23" s="48"/>
      <c r="G23" s="49"/>
    </row>
    <row r="24" spans="1:7" s="5" customFormat="1" ht="16.8" x14ac:dyDescent="0.3">
      <c r="A24" s="47"/>
      <c r="B24" s="48"/>
      <c r="C24" s="48"/>
      <c r="D24" s="48"/>
      <c r="E24" s="48"/>
      <c r="F24" s="48"/>
      <c r="G24" s="49"/>
    </row>
    <row r="25" spans="1:7" s="5" customFormat="1" ht="16.8" x14ac:dyDescent="0.3">
      <c r="A25" s="47"/>
      <c r="B25" s="48"/>
      <c r="C25" s="48"/>
      <c r="D25" s="48"/>
      <c r="E25" s="48"/>
      <c r="F25" s="48"/>
      <c r="G25" s="49"/>
    </row>
    <row r="26" spans="1:7" s="5" customFormat="1" ht="16.8" x14ac:dyDescent="0.3">
      <c r="A26" s="47"/>
      <c r="B26" s="48"/>
      <c r="C26" s="48"/>
      <c r="D26" s="48"/>
      <c r="E26" s="48"/>
      <c r="F26" s="48"/>
      <c r="G26" s="49"/>
    </row>
    <row r="27" spans="1:7" s="5" customFormat="1" ht="16.8" x14ac:dyDescent="0.3">
      <c r="A27" s="47"/>
      <c r="B27" s="48"/>
      <c r="C27" s="48"/>
      <c r="D27" s="48"/>
      <c r="E27" s="48"/>
      <c r="F27" s="48"/>
      <c r="G27" s="49"/>
    </row>
    <row r="28" spans="1:7" s="5" customFormat="1" ht="16.8" x14ac:dyDescent="0.3">
      <c r="A28" s="47"/>
      <c r="B28" s="48"/>
      <c r="C28" s="48"/>
      <c r="D28" s="48"/>
      <c r="E28" s="48"/>
      <c r="F28" s="48"/>
      <c r="G28" s="49"/>
    </row>
    <row r="29" spans="1:7" s="5" customFormat="1" ht="16.8" x14ac:dyDescent="0.3">
      <c r="A29" s="47"/>
      <c r="B29" s="48"/>
      <c r="C29" s="48"/>
      <c r="D29" s="48"/>
      <c r="E29" s="48"/>
      <c r="F29" s="48"/>
      <c r="G29" s="49"/>
    </row>
    <row r="30" spans="1:7" s="5" customFormat="1" ht="16.8" x14ac:dyDescent="0.3">
      <c r="A30" s="47"/>
      <c r="B30" s="48"/>
      <c r="C30" s="48"/>
      <c r="D30" s="48"/>
      <c r="E30" s="48"/>
      <c r="F30" s="48"/>
      <c r="G30" s="49"/>
    </row>
    <row r="31" spans="1:7" s="5" customFormat="1" ht="16.8" x14ac:dyDescent="0.3">
      <c r="A31" s="47"/>
      <c r="B31" s="48"/>
      <c r="C31" s="48"/>
      <c r="D31" s="48"/>
      <c r="E31" s="48"/>
      <c r="F31" s="48"/>
      <c r="G31" s="49"/>
    </row>
    <row r="32" spans="1:7" s="5" customFormat="1" ht="16.8" x14ac:dyDescent="0.3">
      <c r="A32" s="47"/>
      <c r="B32" s="48"/>
      <c r="C32" s="48"/>
      <c r="D32" s="48"/>
      <c r="E32" s="48"/>
      <c r="F32" s="48"/>
      <c r="G32" s="49"/>
    </row>
    <row r="33" spans="1:7" s="5" customFormat="1" ht="16.8" x14ac:dyDescent="0.3">
      <c r="A33" s="47"/>
      <c r="B33" s="48"/>
      <c r="C33" s="48"/>
      <c r="D33" s="48"/>
      <c r="E33" s="48"/>
      <c r="F33" s="48"/>
      <c r="G33" s="49"/>
    </row>
    <row r="34" spans="1:7" s="5" customFormat="1" ht="16.8" x14ac:dyDescent="0.3">
      <c r="A34" s="47"/>
      <c r="B34" s="48"/>
      <c r="C34" s="48"/>
      <c r="D34" s="48"/>
      <c r="E34" s="48"/>
      <c r="F34" s="48"/>
      <c r="G34" s="49"/>
    </row>
    <row r="35" spans="1:7" s="5" customFormat="1" ht="16.8" x14ac:dyDescent="0.3">
      <c r="A35" s="47"/>
      <c r="B35" s="48"/>
      <c r="C35" s="48"/>
      <c r="D35" s="48"/>
      <c r="E35" s="48"/>
      <c r="F35" s="48"/>
      <c r="G35" s="49"/>
    </row>
    <row r="36" spans="1:7" s="5" customFormat="1" ht="16.8" x14ac:dyDescent="0.3">
      <c r="A36" s="47"/>
      <c r="B36" s="48"/>
      <c r="C36" s="48"/>
      <c r="D36" s="48"/>
      <c r="E36" s="48"/>
      <c r="F36" s="48"/>
      <c r="G36" s="49"/>
    </row>
    <row r="37" spans="1:7" s="5" customFormat="1" ht="16.8" x14ac:dyDescent="0.3">
      <c r="A37" s="47"/>
      <c r="B37" s="48"/>
      <c r="C37" s="48"/>
      <c r="D37" s="48"/>
      <c r="E37" s="48"/>
      <c r="F37" s="48"/>
      <c r="G37" s="49"/>
    </row>
    <row r="38" spans="1:7" s="5" customFormat="1" ht="16.8" x14ac:dyDescent="0.3">
      <c r="A38" s="47"/>
      <c r="B38" s="48"/>
      <c r="C38" s="48"/>
      <c r="D38" s="48"/>
      <c r="E38" s="48"/>
      <c r="F38" s="48"/>
      <c r="G38" s="49"/>
    </row>
    <row r="39" spans="1:7" s="5" customFormat="1" ht="16.8" x14ac:dyDescent="0.3">
      <c r="A39" s="47"/>
      <c r="B39" s="48"/>
      <c r="C39" s="48"/>
      <c r="D39" s="48"/>
      <c r="E39" s="48"/>
      <c r="F39" s="48"/>
      <c r="G39" s="49"/>
    </row>
    <row r="40" spans="1:7" s="5" customFormat="1" ht="16.8" x14ac:dyDescent="0.3">
      <c r="A40" s="47"/>
      <c r="B40" s="48"/>
      <c r="C40" s="48"/>
      <c r="D40" s="48"/>
      <c r="E40" s="48"/>
      <c r="F40" s="48"/>
      <c r="G40" s="49"/>
    </row>
    <row r="41" spans="1:7" s="5" customFormat="1" ht="16.8" x14ac:dyDescent="0.3">
      <c r="A41" s="47"/>
      <c r="B41" s="48"/>
      <c r="C41" s="48"/>
      <c r="D41" s="48"/>
      <c r="E41" s="48"/>
      <c r="F41" s="48"/>
      <c r="G41" s="49"/>
    </row>
    <row r="42" spans="1:7" s="5" customFormat="1" ht="16.8" x14ac:dyDescent="0.3">
      <c r="A42" s="47"/>
      <c r="B42" s="48"/>
      <c r="C42" s="48"/>
      <c r="D42" s="48"/>
      <c r="E42" s="48"/>
      <c r="F42" s="48"/>
      <c r="G42" s="49"/>
    </row>
    <row r="43" spans="1:7" s="5" customFormat="1" ht="16.8" x14ac:dyDescent="0.3">
      <c r="A43" s="47"/>
      <c r="B43" s="48"/>
      <c r="C43" s="48"/>
      <c r="D43" s="48"/>
      <c r="E43" s="48"/>
      <c r="F43" s="48"/>
      <c r="G43" s="49"/>
    </row>
    <row r="44" spans="1:7" s="5" customFormat="1" ht="16.8" x14ac:dyDescent="0.3">
      <c r="A44" s="47"/>
      <c r="B44" s="48"/>
      <c r="C44" s="48"/>
      <c r="D44" s="48"/>
      <c r="E44" s="48"/>
      <c r="F44" s="48"/>
      <c r="G44" s="49"/>
    </row>
    <row r="45" spans="1:7" s="5" customFormat="1" ht="16.8" x14ac:dyDescent="0.3">
      <c r="A45" s="47"/>
      <c r="B45" s="48"/>
      <c r="C45" s="48"/>
      <c r="D45" s="48"/>
      <c r="E45" s="48"/>
      <c r="F45" s="48"/>
      <c r="G45" s="49"/>
    </row>
    <row r="46" spans="1:7" ht="17.399999999999999" thickBot="1" x14ac:dyDescent="0.35">
      <c r="A46" s="50"/>
      <c r="B46" s="51"/>
      <c r="C46" s="51"/>
      <c r="D46" s="51"/>
      <c r="E46" s="51"/>
      <c r="F46" s="51"/>
      <c r="G46" s="52"/>
    </row>
    <row r="47" spans="1:7" ht="16.2" thickTop="1" x14ac:dyDescent="0.3"/>
  </sheetData>
  <phoneticPr fontId="0" type="noConversion"/>
  <conditionalFormatting sqref="E11">
    <cfRule type="cellIs" dxfId="17" priority="4" stopIfTrue="1" operator="greaterThan">
      <formula>116</formula>
    </cfRule>
    <cfRule type="cellIs" dxfId="16" priority="5" stopIfTrue="1" operator="between">
      <formula>58</formula>
      <formula>116</formula>
    </cfRule>
  </conditionalFormatting>
  <hyperlinks>
    <hyperlink ref="G1" r:id="rId1" xr:uid="{E0D44C78-2383-4312-BE20-F4162359B5A9}"/>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9"/>
  <sheetViews>
    <sheetView showGridLines="0" workbookViewId="0">
      <pane ySplit="2" topLeftCell="A3" activePane="bottomLeft" state="frozen"/>
      <selection pane="bottomLeft" activeCell="A3" sqref="A3"/>
    </sheetView>
  </sheetViews>
  <sheetFormatPr defaultColWidth="13" defaultRowHeight="15.6" x14ac:dyDescent="0.3"/>
  <cols>
    <col min="1" max="1" width="30" style="53" bestFit="1" customWidth="1"/>
    <col min="2" max="2" width="5.8984375" style="53" bestFit="1" customWidth="1"/>
    <col min="3" max="3" width="7.59765625" style="54" hidden="1" customWidth="1"/>
    <col min="4" max="4" width="5.8984375" style="54" hidden="1" customWidth="1"/>
    <col min="5" max="5" width="9.19921875" style="54" bestFit="1" customWidth="1"/>
    <col min="6" max="6" width="6.69921875" style="54" bestFit="1" customWidth="1"/>
    <col min="7" max="7" width="6" style="54" bestFit="1" customWidth="1"/>
    <col min="8" max="8" width="5.19921875" style="54" bestFit="1" customWidth="1"/>
    <col min="9" max="9" width="6.8984375" style="54" bestFit="1" customWidth="1"/>
    <col min="10" max="10" width="26" style="53" bestFit="1" customWidth="1"/>
    <col min="11" max="16384" width="13" style="13"/>
  </cols>
  <sheetData>
    <row r="1" spans="1:10" ht="23.4" thickBot="1" x14ac:dyDescent="0.35">
      <c r="A1" s="55" t="s">
        <v>7</v>
      </c>
      <c r="B1" s="56"/>
      <c r="C1" s="56"/>
      <c r="D1" s="56"/>
      <c r="E1" s="56"/>
      <c r="F1" s="56"/>
      <c r="G1" s="56"/>
      <c r="H1" s="56"/>
      <c r="I1" s="56"/>
      <c r="J1" s="56"/>
    </row>
    <row r="2" spans="1:10" s="5" customFormat="1" ht="34.200000000000003" thickBot="1" x14ac:dyDescent="0.35">
      <c r="A2" s="1" t="s">
        <v>86</v>
      </c>
      <c r="B2" s="2" t="s">
        <v>22</v>
      </c>
      <c r="C2" s="2" t="s">
        <v>29</v>
      </c>
      <c r="D2" s="2" t="s">
        <v>21</v>
      </c>
      <c r="E2" s="3" t="s">
        <v>54</v>
      </c>
      <c r="F2" s="3" t="s">
        <v>30</v>
      </c>
      <c r="G2" s="3" t="s">
        <v>56</v>
      </c>
      <c r="H2" s="363" t="s">
        <v>85</v>
      </c>
      <c r="I2" s="2" t="s">
        <v>70</v>
      </c>
      <c r="J2" s="4" t="s">
        <v>69</v>
      </c>
    </row>
    <row r="3" spans="1:10" s="5" customFormat="1" ht="16.8" x14ac:dyDescent="0.3">
      <c r="A3" s="57" t="s">
        <v>58</v>
      </c>
      <c r="B3" s="58">
        <f>4+2</f>
        <v>6</v>
      </c>
      <c r="C3" s="58" t="s">
        <v>24</v>
      </c>
      <c r="D3" s="58" t="str">
        <f>IF(C3="Str",'Personal File'!$C$10,IF(C3="Dex",'Personal File'!$C$11,IF(C3="Con",'Personal File'!$C$12,IF(C3="Int",'Personal File'!$C$13,IF(C3="Wis",'Personal File'!$C$14,IF(C3="Cha",'Personal File'!$C$15))))))</f>
        <v>+0</v>
      </c>
      <c r="E3" s="59" t="str">
        <f t="shared" ref="E3:E35" si="0">CONCATENATE(C3," (",D3,")")</f>
        <v>Con (+0)</v>
      </c>
      <c r="F3" s="348">
        <v>0</v>
      </c>
      <c r="G3" s="60">
        <f t="shared" ref="G3:G35" si="1">B3+D3+F3</f>
        <v>6</v>
      </c>
      <c r="H3" s="377">
        <f ca="1">RANDBETWEEN(1,20)</f>
        <v>1</v>
      </c>
      <c r="I3" s="60">
        <f t="shared" ref="I3:I35" ca="1" si="2">SUM(G3:H3)</f>
        <v>7</v>
      </c>
      <c r="J3" s="61"/>
    </row>
    <row r="4" spans="1:10" s="5" customFormat="1" ht="16.8" x14ac:dyDescent="0.3">
      <c r="A4" s="62" t="s">
        <v>59</v>
      </c>
      <c r="B4" s="58">
        <f>4+0</f>
        <v>4</v>
      </c>
      <c r="C4" s="58" t="s">
        <v>27</v>
      </c>
      <c r="D4" s="58" t="str">
        <f>IF(C4="Str",'Personal File'!$C$10,IF(C4="Dex",'Personal File'!$C$11,IF(C4="Con",'Personal File'!$C$12,IF(C4="Int",'Personal File'!$C$13,IF(C4="Wis",'Personal File'!$C$14,IF(C4="Cha",'Personal File'!$C$15))))))</f>
        <v>+2</v>
      </c>
      <c r="E4" s="63" t="str">
        <f t="shared" si="0"/>
        <v>Dex (+2)</v>
      </c>
      <c r="F4" s="348">
        <v>0</v>
      </c>
      <c r="G4" s="60">
        <f t="shared" si="1"/>
        <v>6</v>
      </c>
      <c r="H4" s="377">
        <f ca="1">RANDBETWEEN(1,20)</f>
        <v>3</v>
      </c>
      <c r="I4" s="60">
        <f t="shared" ca="1" si="2"/>
        <v>9</v>
      </c>
      <c r="J4" s="61"/>
    </row>
    <row r="5" spans="1:10" s="5" customFormat="1" ht="16.8" x14ac:dyDescent="0.3">
      <c r="A5" s="64" t="s">
        <v>60</v>
      </c>
      <c r="B5" s="65">
        <f>1+2</f>
        <v>3</v>
      </c>
      <c r="C5" s="65" t="s">
        <v>26</v>
      </c>
      <c r="D5" s="65" t="str">
        <f>IF(C5="Str",'Personal File'!$C$10,IF(C5="Dex",'Personal File'!$C$11,IF(C5="Con",'Personal File'!$C$12,IF(C5="Int",'Personal File'!$C$13,IF(C5="Wis",'Personal File'!$C$14,IF(C5="Cha",'Personal File'!$C$15))))))</f>
        <v>+1</v>
      </c>
      <c r="E5" s="66" t="str">
        <f t="shared" si="0"/>
        <v>Wis (+1)</v>
      </c>
      <c r="F5" s="349">
        <v>0</v>
      </c>
      <c r="G5" s="67">
        <f t="shared" si="1"/>
        <v>4</v>
      </c>
      <c r="H5" s="378">
        <f ca="1">RANDBETWEEN(1,20)</f>
        <v>4</v>
      </c>
      <c r="I5" s="67">
        <f t="shared" ca="1" si="2"/>
        <v>8</v>
      </c>
      <c r="J5" s="68"/>
    </row>
    <row r="6" spans="1:10" s="76" customFormat="1" ht="16.8" x14ac:dyDescent="0.3">
      <c r="A6" s="69" t="s">
        <v>31</v>
      </c>
      <c r="B6" s="58">
        <v>0</v>
      </c>
      <c r="C6" s="70" t="s">
        <v>25</v>
      </c>
      <c r="D6" s="71" t="str">
        <f>IF(C6="Str",'Personal File'!$C$10,IF(C6="Dex",'Personal File'!$C$11,IF(C6="Con",'Personal File'!$C$12,IF(C6="Int",'Personal File'!$C$13,IF(C6="Wis",'Personal File'!$C$14,IF(C6="Cha",'Personal File'!$C$15))))))</f>
        <v>+2</v>
      </c>
      <c r="E6" s="72" t="str">
        <f t="shared" si="0"/>
        <v>Int (+2)</v>
      </c>
      <c r="F6" s="73" t="s">
        <v>55</v>
      </c>
      <c r="G6" s="74">
        <f t="shared" si="1"/>
        <v>2</v>
      </c>
      <c r="H6" s="377">
        <f ca="1">RANDBETWEEN(1,20)</f>
        <v>20</v>
      </c>
      <c r="I6" s="74">
        <f t="shared" ca="1" si="2"/>
        <v>22</v>
      </c>
      <c r="J6" s="61"/>
    </row>
    <row r="7" spans="1:10" s="80" customFormat="1" ht="16.8" x14ac:dyDescent="0.3">
      <c r="A7" s="77" t="s">
        <v>32</v>
      </c>
      <c r="B7" s="58">
        <v>0</v>
      </c>
      <c r="C7" s="78" t="s">
        <v>27</v>
      </c>
      <c r="D7" s="79" t="str">
        <f>IF(C7="Str",'Personal File'!$C$10,IF(C7="Dex",'Personal File'!$C$11,IF(C7="Con",'Personal File'!$C$12,IF(C7="Int",'Personal File'!$C$13,IF(C7="Wis",'Personal File'!$C$14,IF(C7="Cha",'Personal File'!$C$15))))))</f>
        <v>+2</v>
      </c>
      <c r="E7" s="63" t="str">
        <f t="shared" si="0"/>
        <v>Dex (+2)</v>
      </c>
      <c r="F7" s="73">
        <f>SUM(Martial!$D$15:$D$16)</f>
        <v>-1</v>
      </c>
      <c r="G7" s="74">
        <f t="shared" si="1"/>
        <v>1</v>
      </c>
      <c r="H7" s="377">
        <f t="shared" ref="H7:H42" ca="1" si="3">RANDBETWEEN(1,20)</f>
        <v>8</v>
      </c>
      <c r="I7" s="74">
        <f t="shared" ca="1" si="2"/>
        <v>9</v>
      </c>
      <c r="J7" s="61"/>
    </row>
    <row r="8" spans="1:10" s="85" customFormat="1" ht="16.8" x14ac:dyDescent="0.3">
      <c r="A8" s="81" t="s">
        <v>33</v>
      </c>
      <c r="B8" s="58">
        <v>0</v>
      </c>
      <c r="C8" s="82" t="s">
        <v>23</v>
      </c>
      <c r="D8" s="83" t="str">
        <f>IF(C8="Str",'Personal File'!$C$10,IF(C8="Dex",'Personal File'!$C$11,IF(C8="Con",'Personal File'!$C$12,IF(C8="Int",'Personal File'!$C$13,IF(C8="Wis",'Personal File'!$C$14,IF(C8="Cha",'Personal File'!$C$15))))))</f>
        <v>+1</v>
      </c>
      <c r="E8" s="84" t="str">
        <f t="shared" si="0"/>
        <v>Cha (+1)</v>
      </c>
      <c r="F8" s="74" t="s">
        <v>55</v>
      </c>
      <c r="G8" s="74">
        <f t="shared" si="1"/>
        <v>1</v>
      </c>
      <c r="H8" s="377">
        <f t="shared" ca="1" si="3"/>
        <v>13</v>
      </c>
      <c r="I8" s="74">
        <f t="shared" ca="1" si="2"/>
        <v>14</v>
      </c>
      <c r="J8" s="61"/>
    </row>
    <row r="9" spans="1:10" s="86" customFormat="1" ht="16.8" x14ac:dyDescent="0.3">
      <c r="A9" s="320" t="s">
        <v>34</v>
      </c>
      <c r="B9" s="95">
        <v>3</v>
      </c>
      <c r="C9" s="321" t="s">
        <v>28</v>
      </c>
      <c r="D9" s="322" t="str">
        <f>IF(C9="Str",'Personal File'!$C$10,IF(C9="Dex",'Personal File'!$C$11,IF(C9="Con",'Personal File'!$C$12,IF(C9="Int",'Personal File'!$C$13,IF(C9="Wis",'Personal File'!$C$14,IF(C9="Cha",'Personal File'!$C$15))))))</f>
        <v>+0</v>
      </c>
      <c r="E9" s="323" t="str">
        <f t="shared" si="0"/>
        <v>Str (+0)</v>
      </c>
      <c r="F9" s="328">
        <f>SUM(Martial!$D$15:$D$16)</f>
        <v>-1</v>
      </c>
      <c r="G9" s="96">
        <f t="shared" si="1"/>
        <v>2</v>
      </c>
      <c r="H9" s="377">
        <f t="shared" ca="1" si="3"/>
        <v>19</v>
      </c>
      <c r="I9" s="96">
        <f t="shared" ca="1" si="2"/>
        <v>21</v>
      </c>
      <c r="J9" s="97"/>
    </row>
    <row r="10" spans="1:10" s="86" customFormat="1" ht="16.8" x14ac:dyDescent="0.3">
      <c r="A10" s="373" t="s">
        <v>8</v>
      </c>
      <c r="B10" s="95">
        <v>3</v>
      </c>
      <c r="C10" s="374" t="s">
        <v>24</v>
      </c>
      <c r="D10" s="375" t="str">
        <f>IF(C10="Str",'Personal File'!$C$10,IF(C10="Dex",'Personal File'!$C$11,IF(C10="Con",'Personal File'!$C$12,IF(C10="Int",'Personal File'!$C$13,IF(C10="Wis",'Personal File'!$C$14,IF(C10="Cha",'Personal File'!$C$15))))))</f>
        <v>+0</v>
      </c>
      <c r="E10" s="376" t="str">
        <f t="shared" si="0"/>
        <v>Con (+0)</v>
      </c>
      <c r="F10" s="96" t="s">
        <v>55</v>
      </c>
      <c r="G10" s="96">
        <f t="shared" si="1"/>
        <v>3</v>
      </c>
      <c r="H10" s="377">
        <f t="shared" ca="1" si="3"/>
        <v>16</v>
      </c>
      <c r="I10" s="96">
        <f t="shared" ca="1" si="2"/>
        <v>19</v>
      </c>
      <c r="J10" s="97"/>
    </row>
    <row r="11" spans="1:10" s="76" customFormat="1" ht="16.8" x14ac:dyDescent="0.3">
      <c r="A11" s="337" t="s">
        <v>155</v>
      </c>
      <c r="B11" s="95">
        <v>2</v>
      </c>
      <c r="C11" s="338" t="s">
        <v>25</v>
      </c>
      <c r="D11" s="339" t="str">
        <f>IF(C11="Str",'Personal File'!$C$10,IF(C11="Dex",'Personal File'!$C$11,IF(C11="Con",'Personal File'!$C$12,IF(C11="Int",'Personal File'!$C$13,IF(C11="Wis",'Personal File'!$C$14,IF(C11="Cha",'Personal File'!$C$15))))))</f>
        <v>+2</v>
      </c>
      <c r="E11" s="340" t="str">
        <f t="shared" si="0"/>
        <v>Int (+2)</v>
      </c>
      <c r="F11" s="96" t="s">
        <v>55</v>
      </c>
      <c r="G11" s="96">
        <f t="shared" si="1"/>
        <v>4</v>
      </c>
      <c r="H11" s="377">
        <f t="shared" ca="1" si="3"/>
        <v>5</v>
      </c>
      <c r="I11" s="96">
        <f t="shared" ca="1" si="2"/>
        <v>9</v>
      </c>
      <c r="J11" s="97"/>
    </row>
    <row r="12" spans="1:10" s="94" customFormat="1" ht="16.8" x14ac:dyDescent="0.3">
      <c r="A12" s="87" t="s">
        <v>35</v>
      </c>
      <c r="B12" s="88">
        <v>0</v>
      </c>
      <c r="C12" s="89" t="s">
        <v>25</v>
      </c>
      <c r="D12" s="90" t="str">
        <f>IF(C12="Str",'Personal File'!$C$10,IF(C12="Dex",'Personal File'!$C$11,IF(C12="Con",'Personal File'!$C$12,IF(C12="Int",'Personal File'!$C$13,IF(C12="Wis",'Personal File'!$C$14,IF(C12="Cha",'Personal File'!$C$15))))))</f>
        <v>+2</v>
      </c>
      <c r="E12" s="91" t="str">
        <f t="shared" si="0"/>
        <v>Int (+2)</v>
      </c>
      <c r="F12" s="92" t="s">
        <v>55</v>
      </c>
      <c r="G12" s="92">
        <f t="shared" si="1"/>
        <v>2</v>
      </c>
      <c r="H12" s="377">
        <f t="shared" ca="1" si="3"/>
        <v>12</v>
      </c>
      <c r="I12" s="92">
        <f t="shared" ca="1" si="2"/>
        <v>14</v>
      </c>
      <c r="J12" s="93"/>
    </row>
    <row r="13" spans="1:10" s="80" customFormat="1" ht="16.8" x14ac:dyDescent="0.3">
      <c r="A13" s="359" t="s">
        <v>36</v>
      </c>
      <c r="B13" s="95">
        <v>1</v>
      </c>
      <c r="C13" s="360" t="s">
        <v>23</v>
      </c>
      <c r="D13" s="361" t="str">
        <f>IF(C13="Str",'Personal File'!$C$10,IF(C13="Dex",'Personal File'!$C$11,IF(C13="Con",'Personal File'!$C$12,IF(C13="Int",'Personal File'!$C$13,IF(C13="Wis",'Personal File'!$C$14,IF(C13="Cha",'Personal File'!$C$15))))))</f>
        <v>+1</v>
      </c>
      <c r="E13" s="362" t="str">
        <f t="shared" si="0"/>
        <v>Cha (+1)</v>
      </c>
      <c r="F13" s="96" t="s">
        <v>55</v>
      </c>
      <c r="G13" s="96">
        <f t="shared" si="1"/>
        <v>2</v>
      </c>
      <c r="H13" s="377">
        <f t="shared" ca="1" si="3"/>
        <v>8</v>
      </c>
      <c r="I13" s="96">
        <f t="shared" ca="1" si="2"/>
        <v>10</v>
      </c>
      <c r="J13" s="97"/>
    </row>
    <row r="14" spans="1:10" s="80" customFormat="1" ht="16.8" x14ac:dyDescent="0.3">
      <c r="A14" s="87" t="s">
        <v>37</v>
      </c>
      <c r="B14" s="88">
        <v>0</v>
      </c>
      <c r="C14" s="89" t="s">
        <v>25</v>
      </c>
      <c r="D14" s="90" t="str">
        <f>IF(C14="Str",'Personal File'!$C$10,IF(C14="Dex",'Personal File'!$C$11,IF(C14="Con",'Personal File'!$C$12,IF(C14="Int",'Personal File'!$C$13,IF(C14="Wis",'Personal File'!$C$14,IF(C14="Cha",'Personal File'!$C$15))))))</f>
        <v>+2</v>
      </c>
      <c r="E14" s="91" t="str">
        <f t="shared" si="0"/>
        <v>Int (+2)</v>
      </c>
      <c r="F14" s="92" t="s">
        <v>55</v>
      </c>
      <c r="G14" s="92">
        <f t="shared" si="1"/>
        <v>2</v>
      </c>
      <c r="H14" s="377">
        <f t="shared" ca="1" si="3"/>
        <v>3</v>
      </c>
      <c r="I14" s="92">
        <f t="shared" ca="1" si="2"/>
        <v>5</v>
      </c>
      <c r="J14" s="93"/>
    </row>
    <row r="15" spans="1:10" s="80" customFormat="1" ht="16.8" x14ac:dyDescent="0.3">
      <c r="A15" s="81" t="s">
        <v>38</v>
      </c>
      <c r="B15" s="58">
        <v>0</v>
      </c>
      <c r="C15" s="82" t="s">
        <v>23</v>
      </c>
      <c r="D15" s="83" t="str">
        <f>IF(C15="Str",'Personal File'!$C$10,IF(C15="Dex",'Personal File'!$C$11,IF(C15="Con",'Personal File'!$C$12,IF(C15="Int",'Personal File'!$C$13,IF(C15="Wis",'Personal File'!$C$14,IF(C15="Cha",'Personal File'!$C$15))))))</f>
        <v>+1</v>
      </c>
      <c r="E15" s="84" t="str">
        <f t="shared" si="0"/>
        <v>Cha (+1)</v>
      </c>
      <c r="F15" s="74" t="s">
        <v>55</v>
      </c>
      <c r="G15" s="74">
        <f t="shared" si="1"/>
        <v>1</v>
      </c>
      <c r="H15" s="377">
        <f t="shared" ca="1" si="3"/>
        <v>7</v>
      </c>
      <c r="I15" s="74">
        <f t="shared" ca="1" si="2"/>
        <v>8</v>
      </c>
      <c r="J15" s="75"/>
    </row>
    <row r="16" spans="1:10" s="80" customFormat="1" ht="16.8" x14ac:dyDescent="0.3">
      <c r="A16" s="77" t="s">
        <v>39</v>
      </c>
      <c r="B16" s="58">
        <v>0</v>
      </c>
      <c r="C16" s="78" t="s">
        <v>27</v>
      </c>
      <c r="D16" s="79" t="str">
        <f>IF(C16="Str",'Personal File'!$C$10,IF(C16="Dex",'Personal File'!$C$11,IF(C16="Con",'Personal File'!$C$12,IF(C16="Int",'Personal File'!$C$13,IF(C16="Wis",'Personal File'!$C$14,IF(C16="Cha",'Personal File'!$C$15))))))</f>
        <v>+2</v>
      </c>
      <c r="E16" s="63" t="str">
        <f t="shared" si="0"/>
        <v>Dex (+2)</v>
      </c>
      <c r="F16" s="74">
        <f>SUM(Martial!$D$15:$D$16)</f>
        <v>-1</v>
      </c>
      <c r="G16" s="74">
        <f t="shared" si="1"/>
        <v>1</v>
      </c>
      <c r="H16" s="377">
        <f t="shared" ca="1" si="3"/>
        <v>18</v>
      </c>
      <c r="I16" s="74">
        <f t="shared" ca="1" si="2"/>
        <v>19</v>
      </c>
      <c r="J16" s="75"/>
    </row>
    <row r="17" spans="1:10" s="80" customFormat="1" ht="16.8" x14ac:dyDescent="0.3">
      <c r="A17" s="98" t="s">
        <v>40</v>
      </c>
      <c r="B17" s="99">
        <v>0</v>
      </c>
      <c r="C17" s="100" t="s">
        <v>25</v>
      </c>
      <c r="D17" s="101" t="str">
        <f>IF(C17="Str",'Personal File'!$C$10,IF(C17="Dex",'Personal File'!$C$11,IF(C17="Con",'Personal File'!$C$12,IF(C17="Int",'Personal File'!$C$13,IF(C17="Wis",'Personal File'!$C$14,IF(C17="Cha",'Personal File'!$C$15))))))</f>
        <v>+2</v>
      </c>
      <c r="E17" s="102" t="str">
        <f t="shared" si="0"/>
        <v>Int (+2)</v>
      </c>
      <c r="F17" s="103" t="s">
        <v>55</v>
      </c>
      <c r="G17" s="103">
        <f t="shared" si="1"/>
        <v>2</v>
      </c>
      <c r="H17" s="377">
        <f t="shared" ca="1" si="3"/>
        <v>14</v>
      </c>
      <c r="I17" s="103">
        <f t="shared" ca="1" si="2"/>
        <v>16</v>
      </c>
      <c r="J17" s="104"/>
    </row>
    <row r="18" spans="1:10" s="80" customFormat="1" ht="16.8" x14ac:dyDescent="0.3">
      <c r="A18" s="81" t="s">
        <v>41</v>
      </c>
      <c r="B18" s="58">
        <v>0</v>
      </c>
      <c r="C18" s="82" t="s">
        <v>23</v>
      </c>
      <c r="D18" s="83" t="str">
        <f>IF(C18="Str",'Personal File'!$C$10,IF(C18="Dex",'Personal File'!$C$11,IF(C18="Con",'Personal File'!$C$12,IF(C18="Int",'Personal File'!$C$13,IF(C18="Wis",'Personal File'!$C$14,IF(C18="Cha",'Personal File'!$C$15))))))</f>
        <v>+1</v>
      </c>
      <c r="E18" s="84" t="str">
        <f t="shared" si="0"/>
        <v>Cha (+1)</v>
      </c>
      <c r="F18" s="74" t="s">
        <v>55</v>
      </c>
      <c r="G18" s="74">
        <f t="shared" si="1"/>
        <v>1</v>
      </c>
      <c r="H18" s="377">
        <f t="shared" ca="1" si="3"/>
        <v>2</v>
      </c>
      <c r="I18" s="74">
        <f t="shared" ca="1" si="2"/>
        <v>3</v>
      </c>
      <c r="J18" s="75"/>
    </row>
    <row r="19" spans="1:10" s="80" customFormat="1" ht="16.8" x14ac:dyDescent="0.3">
      <c r="A19" s="359" t="s">
        <v>10</v>
      </c>
      <c r="B19" s="95">
        <v>5</v>
      </c>
      <c r="C19" s="360" t="s">
        <v>23</v>
      </c>
      <c r="D19" s="361" t="str">
        <f>IF(C19="Str",'Personal File'!$C$10,IF(C19="Dex",'Personal File'!$C$11,IF(C19="Con",'Personal File'!$C$12,IF(C19="Int",'Personal File'!$C$13,IF(C19="Wis",'Personal File'!$C$14,IF(C19="Cha",'Personal File'!$C$15))))))</f>
        <v>+1</v>
      </c>
      <c r="E19" s="362" t="str">
        <f t="shared" si="0"/>
        <v>Cha (+1)</v>
      </c>
      <c r="F19" s="96" t="s">
        <v>55</v>
      </c>
      <c r="G19" s="96">
        <f t="shared" si="1"/>
        <v>6</v>
      </c>
      <c r="H19" s="377">
        <f t="shared" ca="1" si="3"/>
        <v>19</v>
      </c>
      <c r="I19" s="96">
        <f t="shared" ca="1" si="2"/>
        <v>25</v>
      </c>
      <c r="J19" s="319"/>
    </row>
    <row r="20" spans="1:10" s="80" customFormat="1" ht="16.8" x14ac:dyDescent="0.3">
      <c r="A20" s="324" t="s">
        <v>42</v>
      </c>
      <c r="B20" s="95">
        <v>2</v>
      </c>
      <c r="C20" s="325" t="s">
        <v>26</v>
      </c>
      <c r="D20" s="326" t="str">
        <f>IF(C20="Str",'Personal File'!$C$10,IF(C20="Dex",'Personal File'!$C$11,IF(C20="Con",'Personal File'!$C$12,IF(C20="Int",'Personal File'!$C$13,IF(C20="Wis",'Personal File'!$C$14,IF(C20="Cha",'Personal File'!$C$15))))))</f>
        <v>+1</v>
      </c>
      <c r="E20" s="327" t="str">
        <f t="shared" si="0"/>
        <v>Wis (+1)</v>
      </c>
      <c r="F20" s="96" t="s">
        <v>55</v>
      </c>
      <c r="G20" s="96">
        <f t="shared" si="1"/>
        <v>3</v>
      </c>
      <c r="H20" s="377">
        <f t="shared" ca="1" si="3"/>
        <v>15</v>
      </c>
      <c r="I20" s="96">
        <f t="shared" ca="1" si="2"/>
        <v>18</v>
      </c>
      <c r="J20" s="319"/>
    </row>
    <row r="21" spans="1:10" s="80" customFormat="1" ht="16.8" x14ac:dyDescent="0.3">
      <c r="A21" s="315" t="s">
        <v>43</v>
      </c>
      <c r="B21" s="95">
        <v>6</v>
      </c>
      <c r="C21" s="316" t="s">
        <v>27</v>
      </c>
      <c r="D21" s="317" t="str">
        <f>IF(C21="Str",'Personal File'!$C$10,IF(C21="Dex",'Personal File'!$C$11,IF(C21="Con",'Personal File'!$C$12,IF(C21="Int",'Personal File'!$C$13,IF(C21="Wis",'Personal File'!$C$14,IF(C21="Cha",'Personal File'!$C$15))))))</f>
        <v>+2</v>
      </c>
      <c r="E21" s="318" t="str">
        <f t="shared" si="0"/>
        <v>Dex (+2)</v>
      </c>
      <c r="F21" s="96">
        <f>SUM(Martial!$D$15:$D$16)</f>
        <v>-1</v>
      </c>
      <c r="G21" s="96">
        <f t="shared" si="1"/>
        <v>7</v>
      </c>
      <c r="H21" s="377">
        <f t="shared" ca="1" si="3"/>
        <v>1</v>
      </c>
      <c r="I21" s="96">
        <f t="shared" ca="1" si="2"/>
        <v>8</v>
      </c>
      <c r="J21" s="319"/>
    </row>
    <row r="22" spans="1:10" s="80" customFormat="1" ht="16.8" x14ac:dyDescent="0.3">
      <c r="A22" s="81" t="s">
        <v>44</v>
      </c>
      <c r="B22" s="58">
        <v>0</v>
      </c>
      <c r="C22" s="82" t="s">
        <v>23</v>
      </c>
      <c r="D22" s="83" t="str">
        <f>IF(C22="Str",'Personal File'!$C$10,IF(C22="Dex",'Personal File'!$C$11,IF(C22="Con",'Personal File'!$C$12,IF(C22="Int",'Personal File'!$C$13,IF(C22="Wis",'Personal File'!$C$14,IF(C22="Cha",'Personal File'!$C$15))))))</f>
        <v>+1</v>
      </c>
      <c r="E22" s="84" t="str">
        <f t="shared" si="0"/>
        <v>Cha (+1)</v>
      </c>
      <c r="F22" s="74" t="s">
        <v>55</v>
      </c>
      <c r="G22" s="74">
        <f t="shared" si="1"/>
        <v>1</v>
      </c>
      <c r="H22" s="377">
        <f t="shared" ca="1" si="3"/>
        <v>9</v>
      </c>
      <c r="I22" s="74">
        <f t="shared" ca="1" si="2"/>
        <v>10</v>
      </c>
      <c r="J22" s="75"/>
    </row>
    <row r="23" spans="1:10" s="80" customFormat="1" ht="16.8" x14ac:dyDescent="0.3">
      <c r="A23" s="320" t="s">
        <v>45</v>
      </c>
      <c r="B23" s="95">
        <v>2</v>
      </c>
      <c r="C23" s="321" t="s">
        <v>28</v>
      </c>
      <c r="D23" s="322" t="str">
        <f>IF(C23="Str",'Personal File'!$C$10,IF(C23="Dex",'Personal File'!$C$11,IF(C23="Con",'Personal File'!$C$12,IF(C23="Int",'Personal File'!$C$13,IF(C23="Wis",'Personal File'!$C$14,IF(C23="Cha",'Personal File'!$C$15))))))</f>
        <v>+0</v>
      </c>
      <c r="E23" s="323" t="str">
        <f t="shared" si="0"/>
        <v>Str (+0)</v>
      </c>
      <c r="F23" s="96">
        <f>SUM(Martial!$D$15:$D$16)</f>
        <v>-1</v>
      </c>
      <c r="G23" s="96">
        <f t="shared" si="1"/>
        <v>1</v>
      </c>
      <c r="H23" s="377">
        <f t="shared" ca="1" si="3"/>
        <v>18</v>
      </c>
      <c r="I23" s="96">
        <f t="shared" ca="1" si="2"/>
        <v>19</v>
      </c>
      <c r="J23" s="319"/>
    </row>
    <row r="24" spans="1:10" s="80" customFormat="1" ht="16.8" x14ac:dyDescent="0.3">
      <c r="A24" s="337" t="s">
        <v>156</v>
      </c>
      <c r="B24" s="95">
        <v>2</v>
      </c>
      <c r="C24" s="338" t="s">
        <v>25</v>
      </c>
      <c r="D24" s="339" t="str">
        <f>IF(C24="Str",'Personal File'!$C$10,IF(C24="Dex",'Personal File'!$C$11,IF(C24="Con",'Personal File'!$C$12,IF(C24="Int",'Personal File'!$C$13,IF(C24="Wis",'Personal File'!$C$14,IF(C24="Cha",'Personal File'!$C$15))))))</f>
        <v>+2</v>
      </c>
      <c r="E24" s="340" t="str">
        <f t="shared" si="0"/>
        <v>Int (+2)</v>
      </c>
      <c r="F24" s="96" t="s">
        <v>55</v>
      </c>
      <c r="G24" s="96">
        <f t="shared" si="1"/>
        <v>4</v>
      </c>
      <c r="H24" s="377">
        <f t="shared" ca="1" si="3"/>
        <v>4</v>
      </c>
      <c r="I24" s="96">
        <f t="shared" ca="1" si="2"/>
        <v>8</v>
      </c>
      <c r="J24" s="319"/>
    </row>
    <row r="25" spans="1:10" s="80" customFormat="1" ht="16.8" x14ac:dyDescent="0.3">
      <c r="A25" s="337" t="s">
        <v>157</v>
      </c>
      <c r="B25" s="95">
        <v>2</v>
      </c>
      <c r="C25" s="338" t="s">
        <v>25</v>
      </c>
      <c r="D25" s="339" t="str">
        <f>IF(C25="Str",'Personal File'!$C$10,IF(C25="Dex",'Personal File'!$C$11,IF(C25="Con",'Personal File'!$C$12,IF(C25="Int",'Personal File'!$C$13,IF(C25="Wis",'Personal File'!$C$14,IF(C25="Cha",'Personal File'!$C$15))))))</f>
        <v>+2</v>
      </c>
      <c r="E25" s="340" t="str">
        <f t="shared" si="0"/>
        <v>Int (+2)</v>
      </c>
      <c r="F25" s="96" t="s">
        <v>55</v>
      </c>
      <c r="G25" s="96">
        <f t="shared" si="1"/>
        <v>4</v>
      </c>
      <c r="H25" s="377">
        <f t="shared" ca="1" si="3"/>
        <v>13</v>
      </c>
      <c r="I25" s="96">
        <f t="shared" ca="1" si="2"/>
        <v>17</v>
      </c>
      <c r="J25" s="319"/>
    </row>
    <row r="26" spans="1:10" s="80" customFormat="1" ht="16.8" x14ac:dyDescent="0.3">
      <c r="A26" s="337" t="s">
        <v>158</v>
      </c>
      <c r="B26" s="95">
        <v>5</v>
      </c>
      <c r="C26" s="338" t="s">
        <v>25</v>
      </c>
      <c r="D26" s="339" t="str">
        <f>IF(C26="Str",'Personal File'!$C$10,IF(C26="Dex",'Personal File'!$C$11,IF(C26="Con",'Personal File'!$C$12,IF(C26="Int",'Personal File'!$C$13,IF(C26="Wis",'Personal File'!$C$14,IF(C26="Cha",'Personal File'!$C$15))))))</f>
        <v>+2</v>
      </c>
      <c r="E26" s="340" t="str">
        <f t="shared" si="0"/>
        <v>Int (+2)</v>
      </c>
      <c r="F26" s="96" t="s">
        <v>55</v>
      </c>
      <c r="G26" s="96">
        <f t="shared" si="1"/>
        <v>7</v>
      </c>
      <c r="H26" s="377">
        <f t="shared" ca="1" si="3"/>
        <v>19</v>
      </c>
      <c r="I26" s="96">
        <f t="shared" ca="1" si="2"/>
        <v>26</v>
      </c>
      <c r="J26" s="319"/>
    </row>
    <row r="27" spans="1:10" s="80" customFormat="1" ht="16.8" x14ac:dyDescent="0.3">
      <c r="A27" s="324" t="s">
        <v>46</v>
      </c>
      <c r="B27" s="95">
        <v>3</v>
      </c>
      <c r="C27" s="325" t="s">
        <v>26</v>
      </c>
      <c r="D27" s="326" t="str">
        <f>IF(C27="Str",'Personal File'!$C$10,IF(C27="Dex",'Personal File'!$C$11,IF(C27="Con",'Personal File'!$C$12,IF(C27="Int",'Personal File'!$C$13,IF(C27="Wis",'Personal File'!$C$14,IF(C27="Cha",'Personal File'!$C$15))))))</f>
        <v>+1</v>
      </c>
      <c r="E27" s="327" t="str">
        <f t="shared" si="0"/>
        <v>Wis (+1)</v>
      </c>
      <c r="F27" s="96" t="s">
        <v>55</v>
      </c>
      <c r="G27" s="96">
        <f t="shared" si="1"/>
        <v>4</v>
      </c>
      <c r="H27" s="377">
        <f t="shared" ca="1" si="3"/>
        <v>20</v>
      </c>
      <c r="I27" s="96">
        <f t="shared" ca="1" si="2"/>
        <v>24</v>
      </c>
      <c r="J27" s="319"/>
    </row>
    <row r="28" spans="1:10" s="80" customFormat="1" ht="16.8" x14ac:dyDescent="0.3">
      <c r="A28" s="315" t="s">
        <v>11</v>
      </c>
      <c r="B28" s="95">
        <v>6</v>
      </c>
      <c r="C28" s="316" t="s">
        <v>27</v>
      </c>
      <c r="D28" s="317" t="str">
        <f>IF(C28="Str",'Personal File'!$C$10,IF(C28="Dex",'Personal File'!$C$11,IF(C28="Con",'Personal File'!$C$12,IF(C28="Int",'Personal File'!$C$13,IF(C28="Wis",'Personal File'!$C$14,IF(C28="Cha",'Personal File'!$C$15))))))</f>
        <v>+2</v>
      </c>
      <c r="E28" s="318" t="str">
        <f t="shared" si="0"/>
        <v>Dex (+2)</v>
      </c>
      <c r="F28" s="96">
        <f>SUM(Martial!$D$15:$D$16)</f>
        <v>-1</v>
      </c>
      <c r="G28" s="96">
        <f t="shared" si="1"/>
        <v>7</v>
      </c>
      <c r="H28" s="377">
        <f t="shared" ca="1" si="3"/>
        <v>18</v>
      </c>
      <c r="I28" s="96">
        <f t="shared" ca="1" si="2"/>
        <v>25</v>
      </c>
      <c r="J28" s="319"/>
    </row>
    <row r="29" spans="1:10" s="80" customFormat="1" ht="16.8" x14ac:dyDescent="0.3">
      <c r="A29" s="109" t="s">
        <v>47</v>
      </c>
      <c r="B29" s="88">
        <v>0</v>
      </c>
      <c r="C29" s="110" t="s">
        <v>27</v>
      </c>
      <c r="D29" s="111" t="str">
        <f>IF(C29="Str",'Personal File'!$C$10,IF(C29="Dex",'Personal File'!$C$11,IF(C29="Con",'Personal File'!$C$12,IF(C29="Int",'Personal File'!$C$13,IF(C29="Wis",'Personal File'!$C$14,IF(C29="Cha",'Personal File'!$C$15))))))</f>
        <v>+2</v>
      </c>
      <c r="E29" s="112" t="str">
        <f t="shared" si="0"/>
        <v>Dex (+2)</v>
      </c>
      <c r="F29" s="92" t="s">
        <v>55</v>
      </c>
      <c r="G29" s="92">
        <f t="shared" si="1"/>
        <v>2</v>
      </c>
      <c r="H29" s="377">
        <f t="shared" ca="1" si="3"/>
        <v>19</v>
      </c>
      <c r="I29" s="92">
        <f t="shared" ca="1" si="2"/>
        <v>21</v>
      </c>
      <c r="J29" s="93"/>
    </row>
    <row r="30" spans="1:10" ht="16.8" x14ac:dyDescent="0.3">
      <c r="A30" s="81" t="s">
        <v>159</v>
      </c>
      <c r="B30" s="58">
        <v>0</v>
      </c>
      <c r="C30" s="82" t="s">
        <v>23</v>
      </c>
      <c r="D30" s="83" t="str">
        <f>IF(C30="Str",'Personal File'!$C$10,IF(C30="Dex",'Personal File'!$C$11,IF(C30="Con",'Personal File'!$C$12,IF(C30="Int",'Personal File'!$C$13,IF(C30="Wis",'Personal File'!$C$14,IF(C30="Cha",'Personal File'!$C$15))))))</f>
        <v>+1</v>
      </c>
      <c r="E30" s="84" t="str">
        <f t="shared" si="0"/>
        <v>Cha (+1)</v>
      </c>
      <c r="F30" s="74" t="s">
        <v>55</v>
      </c>
      <c r="G30" s="74">
        <f t="shared" si="1"/>
        <v>1</v>
      </c>
      <c r="H30" s="377">
        <f t="shared" ca="1" si="3"/>
        <v>3</v>
      </c>
      <c r="I30" s="74">
        <f t="shared" ca="1" si="2"/>
        <v>4</v>
      </c>
      <c r="J30" s="75"/>
    </row>
    <row r="31" spans="1:10" ht="16.8" x14ac:dyDescent="0.3">
      <c r="A31" s="359" t="s">
        <v>154</v>
      </c>
      <c r="B31" s="95">
        <v>1</v>
      </c>
      <c r="C31" s="325" t="s">
        <v>26</v>
      </c>
      <c r="D31" s="326" t="str">
        <f>IF(C31="Str",'Personal File'!$C$10,IF(C31="Dex",'Personal File'!$C$11,IF(C31="Con",'Personal File'!$C$12,IF(C31="Int",'Personal File'!$C$13,IF(C31="Wis",'Personal File'!$C$14,IF(C31="Cha",'Personal File'!$C$15))))))</f>
        <v>+1</v>
      </c>
      <c r="E31" s="327" t="str">
        <f t="shared" si="0"/>
        <v>Wis (+1)</v>
      </c>
      <c r="F31" s="96" t="s">
        <v>55</v>
      </c>
      <c r="G31" s="96">
        <f t="shared" si="1"/>
        <v>2</v>
      </c>
      <c r="H31" s="377">
        <f t="shared" ca="1" si="3"/>
        <v>19</v>
      </c>
      <c r="I31" s="96">
        <f t="shared" ca="1" si="2"/>
        <v>21</v>
      </c>
      <c r="J31" s="319"/>
    </row>
    <row r="32" spans="1:10" ht="16.8" x14ac:dyDescent="0.3">
      <c r="A32" s="315" t="s">
        <v>12</v>
      </c>
      <c r="B32" s="95">
        <v>3</v>
      </c>
      <c r="C32" s="316" t="s">
        <v>27</v>
      </c>
      <c r="D32" s="317" t="str">
        <f>IF(C32="Str",'Personal File'!$C$10,IF(C32="Dex",'Personal File'!$C$11,IF(C32="Con",'Personal File'!$C$12,IF(C32="Int",'Personal File'!$C$13,IF(C32="Wis",'Personal File'!$C$14,IF(C32="Cha",'Personal File'!$C$15))))))</f>
        <v>+2</v>
      </c>
      <c r="E32" s="318" t="str">
        <f t="shared" si="0"/>
        <v>Dex (+2)</v>
      </c>
      <c r="F32" s="96" t="s">
        <v>55</v>
      </c>
      <c r="G32" s="96">
        <f t="shared" si="1"/>
        <v>5</v>
      </c>
      <c r="H32" s="377">
        <f t="shared" ca="1" si="3"/>
        <v>15</v>
      </c>
      <c r="I32" s="96">
        <f t="shared" ca="1" si="2"/>
        <v>20</v>
      </c>
      <c r="J32" s="319"/>
    </row>
    <row r="33" spans="1:10" ht="16.8" x14ac:dyDescent="0.3">
      <c r="A33" s="337" t="s">
        <v>13</v>
      </c>
      <c r="B33" s="95">
        <v>1</v>
      </c>
      <c r="C33" s="338" t="s">
        <v>25</v>
      </c>
      <c r="D33" s="339" t="str">
        <f>IF(C33="Str",'Personal File'!$C$10,IF(C33="Dex",'Personal File'!$C$11,IF(C33="Con",'Personal File'!$C$12,IF(C33="Int",'Personal File'!$C$13,IF(C33="Wis",'Personal File'!$C$14,IF(C33="Cha",'Personal File'!$C$15))))))</f>
        <v>+2</v>
      </c>
      <c r="E33" s="340" t="str">
        <f t="shared" si="0"/>
        <v>Int (+2)</v>
      </c>
      <c r="F33" s="96" t="s">
        <v>55</v>
      </c>
      <c r="G33" s="96">
        <f t="shared" si="1"/>
        <v>3</v>
      </c>
      <c r="H33" s="377">
        <f t="shared" ca="1" si="3"/>
        <v>11</v>
      </c>
      <c r="I33" s="96">
        <f t="shared" ca="1" si="2"/>
        <v>14</v>
      </c>
      <c r="J33" s="319"/>
    </row>
    <row r="34" spans="1:10" ht="16.8" x14ac:dyDescent="0.3">
      <c r="A34" s="105" t="s">
        <v>48</v>
      </c>
      <c r="B34" s="58">
        <v>0</v>
      </c>
      <c r="C34" s="106" t="s">
        <v>26</v>
      </c>
      <c r="D34" s="107" t="str">
        <f>IF(C34="Str",'Personal File'!$C$10,IF(C34="Dex",'Personal File'!$C$11,IF(C34="Con",'Personal File'!$C$12,IF(C34="Int",'Personal File'!$C$13,IF(C34="Wis",'Personal File'!$C$14,IF(C34="Cha",'Personal File'!$C$15))))))</f>
        <v>+1</v>
      </c>
      <c r="E34" s="108" t="str">
        <f t="shared" si="0"/>
        <v>Wis (+1)</v>
      </c>
      <c r="F34" s="74" t="s">
        <v>55</v>
      </c>
      <c r="G34" s="74">
        <f t="shared" si="1"/>
        <v>1</v>
      </c>
      <c r="H34" s="377">
        <f t="shared" ca="1" si="3"/>
        <v>11</v>
      </c>
      <c r="I34" s="74">
        <f t="shared" ca="1" si="2"/>
        <v>12</v>
      </c>
      <c r="J34" s="75"/>
    </row>
    <row r="35" spans="1:10" ht="16.8" x14ac:dyDescent="0.3">
      <c r="A35" s="109" t="s">
        <v>73</v>
      </c>
      <c r="B35" s="88">
        <v>0</v>
      </c>
      <c r="C35" s="110" t="s">
        <v>27</v>
      </c>
      <c r="D35" s="111" t="str">
        <f>IF(C35="Str",'Personal File'!$C$10,IF(C35="Dex",'Personal File'!$C$11,IF(C35="Con",'Personal File'!$C$12,IF(C35="Int",'Personal File'!$C$13,IF(C35="Wis",'Personal File'!$C$14,IF(C35="Cha",'Personal File'!$C$15))))))</f>
        <v>+2</v>
      </c>
      <c r="E35" s="112" t="str">
        <f t="shared" si="0"/>
        <v>Dex (+2)</v>
      </c>
      <c r="F35" s="92">
        <f>SUM(Martial!$D$15:$D$16)</f>
        <v>-1</v>
      </c>
      <c r="G35" s="92">
        <f t="shared" si="1"/>
        <v>1</v>
      </c>
      <c r="H35" s="377">
        <f t="shared" ca="1" si="3"/>
        <v>12</v>
      </c>
      <c r="I35" s="92">
        <f t="shared" ca="1" si="2"/>
        <v>13</v>
      </c>
      <c r="J35" s="93"/>
    </row>
    <row r="36" spans="1:10" ht="16.8" x14ac:dyDescent="0.3">
      <c r="A36" s="329" t="s">
        <v>160</v>
      </c>
      <c r="B36" s="330">
        <v>0</v>
      </c>
      <c r="C36" s="331" t="s">
        <v>25</v>
      </c>
      <c r="D36" s="332" t="str">
        <f>IF(C36="Str",'Personal File'!$C$10,IF(C36="Dex",'Personal File'!$C$11,IF(C36="Con",'Personal File'!$C$12,IF(C36="Int",'Personal File'!$C$13,IF(C36="Wis",'Personal File'!$C$14,IF(C36="Cha",'Personal File'!$C$15))))))</f>
        <v>+2</v>
      </c>
      <c r="E36" s="333" t="str">
        <f t="shared" ref="E36" si="4">CONCATENATE(C36," (",D36,")")</f>
        <v>Int (+2)</v>
      </c>
      <c r="F36" s="334" t="s">
        <v>55</v>
      </c>
      <c r="G36" s="335">
        <f t="shared" ref="G36" si="5">B36+D36+F36</f>
        <v>2</v>
      </c>
      <c r="H36" s="377">
        <f t="shared" ca="1" si="3"/>
        <v>4</v>
      </c>
      <c r="I36" s="335">
        <f t="shared" ref="I36" ca="1" si="6">SUM(G36:H36)</f>
        <v>6</v>
      </c>
      <c r="J36" s="336"/>
    </row>
    <row r="37" spans="1:10" ht="16.8" x14ac:dyDescent="0.3">
      <c r="A37" s="337" t="s">
        <v>49</v>
      </c>
      <c r="B37" s="95">
        <v>2</v>
      </c>
      <c r="C37" s="338" t="s">
        <v>25</v>
      </c>
      <c r="D37" s="339" t="str">
        <f>IF(C37="Str",'Personal File'!$C$10,IF(C37="Dex",'Personal File'!$C$11,IF(C37="Con",'Personal File'!$C$12,IF(C37="Int",'Personal File'!$C$13,IF(C37="Wis",'Personal File'!$C$14,IF(C37="Cha",'Personal File'!$C$15))))))</f>
        <v>+2</v>
      </c>
      <c r="E37" s="340" t="str">
        <f t="shared" ref="E37:E43" si="7">CONCATENATE(C37," (",D37,")")</f>
        <v>Int (+2)</v>
      </c>
      <c r="F37" s="96" t="s">
        <v>55</v>
      </c>
      <c r="G37" s="96">
        <f t="shared" ref="G37:G43" si="8">B37+D37+F37</f>
        <v>4</v>
      </c>
      <c r="H37" s="377">
        <f t="shared" ca="1" si="3"/>
        <v>15</v>
      </c>
      <c r="I37" s="96">
        <f t="shared" ref="I37:I43" ca="1" si="9">SUM(G37:H37)</f>
        <v>19</v>
      </c>
      <c r="J37" s="97"/>
    </row>
    <row r="38" spans="1:10" ht="16.8" x14ac:dyDescent="0.3">
      <c r="A38" s="324" t="s">
        <v>50</v>
      </c>
      <c r="B38" s="95">
        <v>6</v>
      </c>
      <c r="C38" s="325" t="s">
        <v>26</v>
      </c>
      <c r="D38" s="326" t="str">
        <f>IF(C38="Str",'Personal File'!$C$10,IF(C38="Dex",'Personal File'!$C$11,IF(C38="Con",'Personal File'!$C$12,IF(C38="Int",'Personal File'!$C$13,IF(C38="Wis",'Personal File'!$C$14,IF(C38="Cha",'Personal File'!$C$15))))))</f>
        <v>+1</v>
      </c>
      <c r="E38" s="327" t="str">
        <f t="shared" si="7"/>
        <v>Wis (+1)</v>
      </c>
      <c r="F38" s="328">
        <v>2</v>
      </c>
      <c r="G38" s="96">
        <f t="shared" si="8"/>
        <v>9</v>
      </c>
      <c r="H38" s="377">
        <f t="shared" ca="1" si="3"/>
        <v>17</v>
      </c>
      <c r="I38" s="96">
        <f t="shared" ca="1" si="9"/>
        <v>26</v>
      </c>
      <c r="J38" s="319"/>
    </row>
    <row r="39" spans="1:10" ht="16.8" x14ac:dyDescent="0.3">
      <c r="A39" s="324" t="s">
        <v>74</v>
      </c>
      <c r="B39" s="95">
        <v>4</v>
      </c>
      <c r="C39" s="325" t="s">
        <v>26</v>
      </c>
      <c r="D39" s="326" t="str">
        <f>IF(C39="Str",'Personal File'!$C$10,IF(C39="Dex",'Personal File'!$C$11,IF(C39="Con",'Personal File'!$C$12,IF(C39="Int",'Personal File'!$C$13,IF(C39="Wis",'Personal File'!$C$14,IF(C39="Cha",'Personal File'!$C$15))))))</f>
        <v>+1</v>
      </c>
      <c r="E39" s="327" t="str">
        <f t="shared" si="7"/>
        <v>Wis (+1)</v>
      </c>
      <c r="F39" s="96" t="s">
        <v>55</v>
      </c>
      <c r="G39" s="96">
        <f t="shared" si="8"/>
        <v>5</v>
      </c>
      <c r="H39" s="377">
        <f t="shared" ca="1" si="3"/>
        <v>6</v>
      </c>
      <c r="I39" s="96">
        <f t="shared" ca="1" si="9"/>
        <v>11</v>
      </c>
      <c r="J39" s="319"/>
    </row>
    <row r="40" spans="1:10" ht="16.8" x14ac:dyDescent="0.3">
      <c r="A40" s="320" t="s">
        <v>14</v>
      </c>
      <c r="B40" s="95">
        <v>2</v>
      </c>
      <c r="C40" s="321" t="s">
        <v>28</v>
      </c>
      <c r="D40" s="322" t="str">
        <f>IF(C40="Str",'Personal File'!$C$10,IF(C40="Dex",'Personal File'!$C$11,IF(C40="Con",'Personal File'!$C$12,IF(C40="Int",'Personal File'!$C$13,IF(C40="Wis",'Personal File'!$C$14,IF(C40="Cha",'Personal File'!$C$15))))))</f>
        <v>+0</v>
      </c>
      <c r="E40" s="323" t="str">
        <f t="shared" si="7"/>
        <v>Str (+0)</v>
      </c>
      <c r="F40" s="96" t="s">
        <v>55</v>
      </c>
      <c r="G40" s="96">
        <f t="shared" si="8"/>
        <v>2</v>
      </c>
      <c r="H40" s="377">
        <f t="shared" ca="1" si="3"/>
        <v>9</v>
      </c>
      <c r="I40" s="96">
        <f t="shared" ca="1" si="9"/>
        <v>11</v>
      </c>
      <c r="J40" s="97"/>
    </row>
    <row r="41" spans="1:10" ht="16.8" x14ac:dyDescent="0.3">
      <c r="A41" s="113" t="s">
        <v>51</v>
      </c>
      <c r="B41" s="114">
        <v>0</v>
      </c>
      <c r="C41" s="115" t="s">
        <v>27</v>
      </c>
      <c r="D41" s="116" t="str">
        <f>IF(C41="Str",'Personal File'!$C$10,IF(C41="Dex",'Personal File'!$C$11,IF(C41="Con",'Personal File'!$C$12,IF(C41="Int",'Personal File'!$C$13,IF(C41="Wis",'Personal File'!$C$14,IF(C41="Cha",'Personal File'!$C$15))))))</f>
        <v>+2</v>
      </c>
      <c r="E41" s="117" t="str">
        <f t="shared" si="7"/>
        <v>Dex (+2)</v>
      </c>
      <c r="F41" s="92">
        <f>SUM(Martial!$D$15:$D$16)</f>
        <v>-1</v>
      </c>
      <c r="G41" s="92">
        <f t="shared" si="8"/>
        <v>1</v>
      </c>
      <c r="H41" s="377">
        <f t="shared" ca="1" si="3"/>
        <v>15</v>
      </c>
      <c r="I41" s="92">
        <f t="shared" ca="1" si="9"/>
        <v>16</v>
      </c>
      <c r="J41" s="118"/>
    </row>
    <row r="42" spans="1:10" ht="16.8" x14ac:dyDescent="0.3">
      <c r="A42" s="119" t="s">
        <v>52</v>
      </c>
      <c r="B42" s="88">
        <v>0</v>
      </c>
      <c r="C42" s="120" t="s">
        <v>23</v>
      </c>
      <c r="D42" s="121" t="str">
        <f>IF(C42="Str",'Personal File'!$C$10,IF(C42="Dex",'Personal File'!$C$11,IF(C42="Con",'Personal File'!$C$12,IF(C42="Int",'Personal File'!$C$13,IF(C42="Wis",'Personal File'!$C$14,IF(C42="Cha",'Personal File'!$C$15))))))</f>
        <v>+1</v>
      </c>
      <c r="E42" s="122" t="str">
        <f t="shared" si="7"/>
        <v>Cha (+1)</v>
      </c>
      <c r="F42" s="92" t="s">
        <v>55</v>
      </c>
      <c r="G42" s="92">
        <f t="shared" si="8"/>
        <v>1</v>
      </c>
      <c r="H42" s="377">
        <f t="shared" ca="1" si="3"/>
        <v>8</v>
      </c>
      <c r="I42" s="92">
        <f t="shared" ca="1" si="9"/>
        <v>9</v>
      </c>
      <c r="J42" s="93"/>
    </row>
    <row r="43" spans="1:10" ht="17.399999999999999" thickBot="1" x14ac:dyDescent="0.35">
      <c r="A43" s="352" t="s">
        <v>53</v>
      </c>
      <c r="B43" s="353">
        <v>1</v>
      </c>
      <c r="C43" s="354" t="s">
        <v>27</v>
      </c>
      <c r="D43" s="355" t="str">
        <f>IF(C43="Str",'Personal File'!$C$10,IF(C43="Dex",'Personal File'!$C$11,IF(C43="Con",'Personal File'!$C$12,IF(C43="Int",'Personal File'!$C$13,IF(C43="Wis",'Personal File'!$C$14,IF(C43="Cha",'Personal File'!$C$15))))))</f>
        <v>+2</v>
      </c>
      <c r="E43" s="356" t="str">
        <f t="shared" si="7"/>
        <v>Dex (+2)</v>
      </c>
      <c r="F43" s="357" t="s">
        <v>55</v>
      </c>
      <c r="G43" s="357">
        <f t="shared" si="8"/>
        <v>3</v>
      </c>
      <c r="H43" s="379">
        <f ca="1">RANDBETWEEN(1,20)</f>
        <v>3</v>
      </c>
      <c r="I43" s="357">
        <f t="shared" ca="1" si="9"/>
        <v>6</v>
      </c>
      <c r="J43" s="358"/>
    </row>
    <row r="44" spans="1:10" ht="16.2" thickTop="1" x14ac:dyDescent="0.3">
      <c r="B44" s="123">
        <f>SUM(B6:B43)</f>
        <v>62</v>
      </c>
      <c r="E44" s="228">
        <f>SUM(E45:E49)</f>
        <v>62</v>
      </c>
      <c r="F44" s="124" t="s">
        <v>56</v>
      </c>
    </row>
    <row r="45" spans="1:10" x14ac:dyDescent="0.3">
      <c r="B45" s="123"/>
      <c r="E45" s="292">
        <f>4*(6+'Personal File'!$C$13)</f>
        <v>32</v>
      </c>
      <c r="F45" s="125" t="s">
        <v>114</v>
      </c>
    </row>
    <row r="46" spans="1:10" x14ac:dyDescent="0.3">
      <c r="E46" s="292">
        <f>6+'Personal File'!$C$13</f>
        <v>8</v>
      </c>
      <c r="F46" s="125" t="s">
        <v>115</v>
      </c>
    </row>
    <row r="47" spans="1:10" x14ac:dyDescent="0.3">
      <c r="E47" s="292">
        <f>6+'Personal File'!$C$13</f>
        <v>8</v>
      </c>
      <c r="F47" s="125" t="s">
        <v>185</v>
      </c>
    </row>
    <row r="48" spans="1:10" x14ac:dyDescent="0.3">
      <c r="E48" s="292">
        <f>6+'Personal File'!$C$13</f>
        <v>8</v>
      </c>
      <c r="F48" s="125" t="s">
        <v>196</v>
      </c>
    </row>
    <row r="49" spans="5:6" x14ac:dyDescent="0.3">
      <c r="E49" s="292">
        <f>4+'Personal File'!$C$13</f>
        <v>6</v>
      </c>
      <c r="F49" s="125" t="s">
        <v>215</v>
      </c>
    </row>
  </sheetData>
  <sortState xmlns:xlrd2="http://schemas.microsoft.com/office/spreadsheetml/2017/richdata2" ref="A3:J43">
    <sortCondition ref="A3:A43"/>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EC4BA-4D05-444D-AA5E-1224160F73CA}">
  <dimension ref="A1:I332"/>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25.3984375" style="451" bestFit="1" customWidth="1"/>
    <col min="2" max="2" width="6.19921875" style="451" bestFit="1" customWidth="1"/>
    <col min="3" max="3" width="13.59765625" style="452" bestFit="1" customWidth="1"/>
    <col min="4" max="4" width="11.19921875" style="452" bestFit="1" customWidth="1"/>
    <col min="5" max="5" width="10.5" style="452" bestFit="1" customWidth="1"/>
    <col min="6" max="7" width="13.19921875" style="452" bestFit="1" customWidth="1"/>
    <col min="8" max="8" width="27.296875" style="451" bestFit="1" customWidth="1"/>
    <col min="9" max="9" width="5.5" style="403" bestFit="1" customWidth="1"/>
    <col min="10" max="16384" width="13" style="403"/>
  </cols>
  <sheetData>
    <row r="1" spans="1:9" ht="23.4" thickBot="1" x14ac:dyDescent="0.35">
      <c r="A1" s="460" t="s">
        <v>691</v>
      </c>
      <c r="B1" s="461"/>
      <c r="C1" s="461"/>
      <c r="D1" s="461"/>
      <c r="E1" s="461"/>
      <c r="F1" s="461"/>
      <c r="G1" s="461"/>
      <c r="H1" s="461"/>
    </row>
    <row r="2" spans="1:9" s="467" customFormat="1" ht="31.2" x14ac:dyDescent="0.3">
      <c r="A2" s="462" t="s">
        <v>63</v>
      </c>
      <c r="B2" s="463" t="s">
        <v>0</v>
      </c>
      <c r="C2" s="463" t="s">
        <v>220</v>
      </c>
      <c r="D2" s="464" t="s">
        <v>221</v>
      </c>
      <c r="E2" s="465" t="s">
        <v>222</v>
      </c>
      <c r="F2" s="463" t="s">
        <v>223</v>
      </c>
      <c r="G2" s="463" t="s">
        <v>224</v>
      </c>
      <c r="H2" s="463" t="s">
        <v>225</v>
      </c>
      <c r="I2" s="466" t="s">
        <v>226</v>
      </c>
    </row>
    <row r="3" spans="1:9" s="467" customFormat="1" ht="16.8" x14ac:dyDescent="0.3">
      <c r="A3" s="468" t="s">
        <v>227</v>
      </c>
      <c r="B3" s="469">
        <v>0</v>
      </c>
      <c r="C3" s="470" t="s">
        <v>228</v>
      </c>
      <c r="D3" s="471" t="s">
        <v>229</v>
      </c>
      <c r="E3" s="472" t="s">
        <v>230</v>
      </c>
      <c r="F3" s="473" t="s">
        <v>231</v>
      </c>
      <c r="G3" s="473" t="s">
        <v>232</v>
      </c>
      <c r="H3" s="474" t="s">
        <v>233</v>
      </c>
      <c r="I3" s="475">
        <v>215</v>
      </c>
    </row>
    <row r="4" spans="1:9" s="467" customFormat="1" ht="16.8" x14ac:dyDescent="0.3">
      <c r="A4" s="468" t="s">
        <v>234</v>
      </c>
      <c r="B4" s="469">
        <v>0</v>
      </c>
      <c r="C4" s="470" t="s">
        <v>228</v>
      </c>
      <c r="D4" s="471" t="s">
        <v>229</v>
      </c>
      <c r="E4" s="472" t="s">
        <v>230</v>
      </c>
      <c r="F4" s="473" t="s">
        <v>235</v>
      </c>
      <c r="G4" s="473" t="s">
        <v>232</v>
      </c>
      <c r="H4" s="473" t="s">
        <v>233</v>
      </c>
      <c r="I4" s="476">
        <v>216</v>
      </c>
    </row>
    <row r="5" spans="1:9" s="467" customFormat="1" ht="16.8" x14ac:dyDescent="0.3">
      <c r="A5" s="468" t="s">
        <v>236</v>
      </c>
      <c r="B5" s="469">
        <v>0</v>
      </c>
      <c r="C5" s="470" t="s">
        <v>237</v>
      </c>
      <c r="D5" s="471" t="s">
        <v>229</v>
      </c>
      <c r="E5" s="472" t="s">
        <v>230</v>
      </c>
      <c r="F5" s="473" t="s">
        <v>238</v>
      </c>
      <c r="G5" s="473" t="s">
        <v>8</v>
      </c>
      <c r="H5" s="473" t="s">
        <v>239</v>
      </c>
      <c r="I5" s="476">
        <v>88</v>
      </c>
    </row>
    <row r="6" spans="1:9" s="467" customFormat="1" ht="16.8" x14ac:dyDescent="0.3">
      <c r="A6" s="468" t="s">
        <v>240</v>
      </c>
      <c r="B6" s="469">
        <v>0</v>
      </c>
      <c r="C6" s="470" t="s">
        <v>241</v>
      </c>
      <c r="D6" s="471" t="s">
        <v>229</v>
      </c>
      <c r="E6" s="472" t="s">
        <v>230</v>
      </c>
      <c r="F6" s="473" t="s">
        <v>242</v>
      </c>
      <c r="G6" s="473" t="s">
        <v>243</v>
      </c>
      <c r="H6" s="473" t="s">
        <v>233</v>
      </c>
      <c r="I6" s="476">
        <v>219</v>
      </c>
    </row>
    <row r="7" spans="1:9" s="467" customFormat="1" ht="16.8" x14ac:dyDescent="0.3">
      <c r="A7" s="468" t="s">
        <v>244</v>
      </c>
      <c r="B7" s="469">
        <v>0</v>
      </c>
      <c r="C7" s="470" t="s">
        <v>237</v>
      </c>
      <c r="D7" s="471" t="s">
        <v>229</v>
      </c>
      <c r="E7" s="472" t="s">
        <v>230</v>
      </c>
      <c r="F7" s="473" t="s">
        <v>231</v>
      </c>
      <c r="G7" s="473" t="s">
        <v>232</v>
      </c>
      <c r="H7" s="473" t="s">
        <v>233</v>
      </c>
      <c r="I7" s="476" t="s">
        <v>245</v>
      </c>
    </row>
    <row r="8" spans="1:9" s="467" customFormat="1" ht="16.8" x14ac:dyDescent="0.3">
      <c r="A8" s="468" t="s">
        <v>246</v>
      </c>
      <c r="B8" s="469">
        <v>0</v>
      </c>
      <c r="C8" s="470" t="s">
        <v>247</v>
      </c>
      <c r="D8" s="471" t="s">
        <v>248</v>
      </c>
      <c r="E8" s="472" t="s">
        <v>230</v>
      </c>
      <c r="F8" s="473" t="s">
        <v>231</v>
      </c>
      <c r="G8" s="473" t="s">
        <v>232</v>
      </c>
      <c r="H8" s="473" t="s">
        <v>233</v>
      </c>
      <c r="I8" s="476" t="s">
        <v>249</v>
      </c>
    </row>
    <row r="9" spans="1:9" s="467" customFormat="1" ht="16.8" x14ac:dyDescent="0.3">
      <c r="A9" s="468" t="s">
        <v>250</v>
      </c>
      <c r="B9" s="469">
        <v>0</v>
      </c>
      <c r="C9" s="470" t="s">
        <v>237</v>
      </c>
      <c r="D9" s="471" t="s">
        <v>229</v>
      </c>
      <c r="E9" s="472" t="s">
        <v>230</v>
      </c>
      <c r="F9" s="473" t="s">
        <v>235</v>
      </c>
      <c r="G9" s="473" t="s">
        <v>251</v>
      </c>
      <c r="H9" s="473" t="s">
        <v>233</v>
      </c>
      <c r="I9" s="476">
        <v>238</v>
      </c>
    </row>
    <row r="10" spans="1:9" s="467" customFormat="1" ht="16.8" x14ac:dyDescent="0.3">
      <c r="A10" s="468" t="s">
        <v>252</v>
      </c>
      <c r="B10" s="469">
        <v>0</v>
      </c>
      <c r="C10" s="470" t="s">
        <v>237</v>
      </c>
      <c r="D10" s="471" t="s">
        <v>229</v>
      </c>
      <c r="E10" s="472" t="s">
        <v>230</v>
      </c>
      <c r="F10" s="473" t="s">
        <v>253</v>
      </c>
      <c r="G10" s="473" t="s">
        <v>232</v>
      </c>
      <c r="H10" s="473" t="s">
        <v>233</v>
      </c>
      <c r="I10" s="476" t="s">
        <v>254</v>
      </c>
    </row>
    <row r="11" spans="1:9" s="467" customFormat="1" ht="16.8" x14ac:dyDescent="0.3">
      <c r="A11" s="468" t="s">
        <v>255</v>
      </c>
      <c r="B11" s="469">
        <v>0</v>
      </c>
      <c r="C11" s="470" t="s">
        <v>247</v>
      </c>
      <c r="D11" s="471" t="s">
        <v>256</v>
      </c>
      <c r="E11" s="472" t="s">
        <v>230</v>
      </c>
      <c r="F11" s="473" t="s">
        <v>235</v>
      </c>
      <c r="G11" s="473" t="s">
        <v>257</v>
      </c>
      <c r="H11" s="473" t="s">
        <v>233</v>
      </c>
      <c r="I11" s="476">
        <v>248</v>
      </c>
    </row>
    <row r="12" spans="1:9" s="467" customFormat="1" ht="16.8" x14ac:dyDescent="0.3">
      <c r="A12" s="468" t="s">
        <v>258</v>
      </c>
      <c r="B12" s="469">
        <v>0</v>
      </c>
      <c r="C12" s="470" t="s">
        <v>259</v>
      </c>
      <c r="D12" s="471" t="s">
        <v>229</v>
      </c>
      <c r="E12" s="472" t="s">
        <v>230</v>
      </c>
      <c r="F12" s="473" t="s">
        <v>260</v>
      </c>
      <c r="G12" s="473" t="s">
        <v>232</v>
      </c>
      <c r="H12" s="473" t="s">
        <v>233</v>
      </c>
      <c r="I12" s="476" t="s">
        <v>261</v>
      </c>
    </row>
    <row r="13" spans="1:9" s="467" customFormat="1" ht="16.8" x14ac:dyDescent="0.3">
      <c r="A13" s="468" t="s">
        <v>262</v>
      </c>
      <c r="B13" s="469">
        <v>0</v>
      </c>
      <c r="C13" s="477" t="s">
        <v>263</v>
      </c>
      <c r="D13" s="478" t="s">
        <v>264</v>
      </c>
      <c r="E13" s="479" t="s">
        <v>230</v>
      </c>
      <c r="F13" s="474" t="s">
        <v>231</v>
      </c>
      <c r="G13" s="474" t="s">
        <v>257</v>
      </c>
      <c r="H13" s="474" t="s">
        <v>265</v>
      </c>
      <c r="I13" s="475">
        <v>170</v>
      </c>
    </row>
    <row r="14" spans="1:9" s="467" customFormat="1" ht="16.8" x14ac:dyDescent="0.3">
      <c r="A14" s="468" t="s">
        <v>266</v>
      </c>
      <c r="B14" s="469">
        <v>0</v>
      </c>
      <c r="C14" s="470" t="s">
        <v>241</v>
      </c>
      <c r="D14" s="471" t="s">
        <v>229</v>
      </c>
      <c r="E14" s="472" t="s">
        <v>230</v>
      </c>
      <c r="F14" s="473" t="s">
        <v>260</v>
      </c>
      <c r="G14" s="473" t="s">
        <v>232</v>
      </c>
      <c r="H14" s="473" t="s">
        <v>233</v>
      </c>
      <c r="I14" s="476">
        <v>267</v>
      </c>
    </row>
    <row r="15" spans="1:9" s="467" customFormat="1" ht="16.8" x14ac:dyDescent="0.3">
      <c r="A15" s="468" t="s">
        <v>267</v>
      </c>
      <c r="B15" s="469">
        <v>0</v>
      </c>
      <c r="C15" s="470" t="s">
        <v>241</v>
      </c>
      <c r="D15" s="471" t="s">
        <v>268</v>
      </c>
      <c r="E15" s="472" t="s">
        <v>230</v>
      </c>
      <c r="F15" s="473" t="s">
        <v>253</v>
      </c>
      <c r="G15" s="473" t="s">
        <v>257</v>
      </c>
      <c r="H15" s="473" t="s">
        <v>233</v>
      </c>
      <c r="I15" s="476" t="s">
        <v>269</v>
      </c>
    </row>
    <row r="16" spans="1:9" s="467" customFormat="1" ht="16.8" x14ac:dyDescent="0.3">
      <c r="A16" s="468" t="s">
        <v>270</v>
      </c>
      <c r="B16" s="469">
        <v>0</v>
      </c>
      <c r="C16" s="470" t="s">
        <v>271</v>
      </c>
      <c r="D16" s="471" t="s">
        <v>272</v>
      </c>
      <c r="E16" s="472" t="s">
        <v>230</v>
      </c>
      <c r="F16" s="473" t="s">
        <v>235</v>
      </c>
      <c r="G16" s="473" t="s">
        <v>251</v>
      </c>
      <c r="H16" s="473" t="s">
        <v>233</v>
      </c>
      <c r="I16" s="476">
        <v>272</v>
      </c>
    </row>
    <row r="17" spans="1:9" s="467" customFormat="1" ht="16.8" x14ac:dyDescent="0.3">
      <c r="A17" s="480" t="s">
        <v>273</v>
      </c>
      <c r="B17" s="481">
        <v>0</v>
      </c>
      <c r="C17" s="482" t="s">
        <v>259</v>
      </c>
      <c r="D17" s="483" t="s">
        <v>274</v>
      </c>
      <c r="E17" s="484" t="s">
        <v>230</v>
      </c>
      <c r="F17" s="485" t="s">
        <v>235</v>
      </c>
      <c r="G17" s="485" t="s">
        <v>251</v>
      </c>
      <c r="H17" s="485" t="s">
        <v>233</v>
      </c>
      <c r="I17" s="486">
        <v>298</v>
      </c>
    </row>
    <row r="18" spans="1:9" ht="16.8" x14ac:dyDescent="0.3">
      <c r="A18" s="468" t="s">
        <v>275</v>
      </c>
      <c r="B18" s="469">
        <v>1</v>
      </c>
      <c r="C18" s="477" t="s">
        <v>259</v>
      </c>
      <c r="D18" s="471" t="s">
        <v>229</v>
      </c>
      <c r="E18" s="479" t="s">
        <v>276</v>
      </c>
      <c r="F18" s="473" t="s">
        <v>231</v>
      </c>
      <c r="G18" s="474" t="s">
        <v>277</v>
      </c>
      <c r="H18" s="474" t="s">
        <v>278</v>
      </c>
      <c r="I18" s="487">
        <v>96</v>
      </c>
    </row>
    <row r="19" spans="1:9" ht="16.8" x14ac:dyDescent="0.3">
      <c r="A19" s="468" t="s">
        <v>279</v>
      </c>
      <c r="B19" s="469">
        <v>1</v>
      </c>
      <c r="C19" s="477" t="s">
        <v>259</v>
      </c>
      <c r="D19" s="471" t="s">
        <v>229</v>
      </c>
      <c r="E19" s="479" t="s">
        <v>276</v>
      </c>
      <c r="F19" s="473" t="s">
        <v>235</v>
      </c>
      <c r="G19" s="474" t="s">
        <v>277</v>
      </c>
      <c r="H19" s="474" t="s">
        <v>278</v>
      </c>
      <c r="I19" s="487">
        <v>96</v>
      </c>
    </row>
    <row r="20" spans="1:9" ht="16.8" x14ac:dyDescent="0.3">
      <c r="A20" s="468" t="s">
        <v>280</v>
      </c>
      <c r="B20" s="469">
        <v>1</v>
      </c>
      <c r="C20" s="477" t="s">
        <v>259</v>
      </c>
      <c r="D20" s="471" t="s">
        <v>229</v>
      </c>
      <c r="E20" s="488" t="s">
        <v>230</v>
      </c>
      <c r="F20" s="473" t="s">
        <v>231</v>
      </c>
      <c r="G20" s="473" t="s">
        <v>232</v>
      </c>
      <c r="H20" s="473" t="s">
        <v>281</v>
      </c>
      <c r="I20" s="487">
        <v>82</v>
      </c>
    </row>
    <row r="21" spans="1:9" ht="16.8" x14ac:dyDescent="0.3">
      <c r="A21" s="468" t="s">
        <v>282</v>
      </c>
      <c r="B21" s="469">
        <v>1</v>
      </c>
      <c r="C21" s="470" t="s">
        <v>283</v>
      </c>
      <c r="D21" s="471" t="s">
        <v>274</v>
      </c>
      <c r="E21" s="472" t="s">
        <v>230</v>
      </c>
      <c r="F21" s="473" t="s">
        <v>235</v>
      </c>
      <c r="G21" s="473" t="s">
        <v>243</v>
      </c>
      <c r="H21" s="473" t="s">
        <v>284</v>
      </c>
      <c r="I21" s="476">
        <v>95</v>
      </c>
    </row>
    <row r="22" spans="1:9" ht="16.8" x14ac:dyDescent="0.3">
      <c r="A22" s="468" t="s">
        <v>285</v>
      </c>
      <c r="B22" s="469">
        <v>1</v>
      </c>
      <c r="C22" s="470" t="s">
        <v>283</v>
      </c>
      <c r="D22" s="471" t="s">
        <v>229</v>
      </c>
      <c r="E22" s="479" t="s">
        <v>230</v>
      </c>
      <c r="F22" s="473" t="s">
        <v>231</v>
      </c>
      <c r="G22" s="473" t="s">
        <v>243</v>
      </c>
      <c r="H22" s="473" t="s">
        <v>233</v>
      </c>
      <c r="I22" s="489" t="s">
        <v>286</v>
      </c>
    </row>
    <row r="23" spans="1:9" ht="16.8" x14ac:dyDescent="0.3">
      <c r="A23" s="468" t="s">
        <v>287</v>
      </c>
      <c r="B23" s="469">
        <v>1</v>
      </c>
      <c r="C23" s="470" t="s">
        <v>283</v>
      </c>
      <c r="D23" s="471" t="s">
        <v>229</v>
      </c>
      <c r="E23" s="479" t="s">
        <v>230</v>
      </c>
      <c r="F23" s="473" t="s">
        <v>231</v>
      </c>
      <c r="G23" s="473" t="s">
        <v>288</v>
      </c>
      <c r="H23" s="473" t="s">
        <v>233</v>
      </c>
      <c r="I23" s="489" t="s">
        <v>289</v>
      </c>
    </row>
    <row r="24" spans="1:9" ht="16.8" x14ac:dyDescent="0.3">
      <c r="A24" s="468" t="s">
        <v>290</v>
      </c>
      <c r="B24" s="469">
        <v>1</v>
      </c>
      <c r="C24" s="477" t="s">
        <v>259</v>
      </c>
      <c r="D24" s="471" t="s">
        <v>229</v>
      </c>
      <c r="E24" s="488" t="s">
        <v>230</v>
      </c>
      <c r="F24" s="473" t="s">
        <v>253</v>
      </c>
      <c r="G24" s="473" t="s">
        <v>291</v>
      </c>
      <c r="H24" s="473" t="s">
        <v>292</v>
      </c>
      <c r="I24" s="487">
        <v>101</v>
      </c>
    </row>
    <row r="25" spans="1:9" ht="16.8" x14ac:dyDescent="0.3">
      <c r="A25" s="468" t="s">
        <v>293</v>
      </c>
      <c r="B25" s="469">
        <v>1</v>
      </c>
      <c r="C25" s="470" t="s">
        <v>228</v>
      </c>
      <c r="D25" s="471" t="s">
        <v>274</v>
      </c>
      <c r="E25" s="479" t="s">
        <v>276</v>
      </c>
      <c r="F25" s="473" t="s">
        <v>231</v>
      </c>
      <c r="G25" s="473" t="s">
        <v>291</v>
      </c>
      <c r="H25" s="473" t="s">
        <v>294</v>
      </c>
      <c r="I25" s="489">
        <v>91</v>
      </c>
    </row>
    <row r="26" spans="1:9" ht="16.8" x14ac:dyDescent="0.3">
      <c r="A26" s="468" t="s">
        <v>295</v>
      </c>
      <c r="B26" s="469">
        <v>1</v>
      </c>
      <c r="C26" s="470" t="s">
        <v>228</v>
      </c>
      <c r="D26" s="471" t="s">
        <v>229</v>
      </c>
      <c r="E26" s="479" t="s">
        <v>230</v>
      </c>
      <c r="F26" s="473" t="s">
        <v>235</v>
      </c>
      <c r="G26" s="473" t="s">
        <v>232</v>
      </c>
      <c r="H26" s="473" t="s">
        <v>233</v>
      </c>
      <c r="I26" s="487">
        <v>216</v>
      </c>
    </row>
    <row r="27" spans="1:9" ht="16.8" x14ac:dyDescent="0.3">
      <c r="A27" s="468" t="s">
        <v>296</v>
      </c>
      <c r="B27" s="469">
        <v>1</v>
      </c>
      <c r="C27" s="477" t="s">
        <v>228</v>
      </c>
      <c r="D27" s="478" t="s">
        <v>248</v>
      </c>
      <c r="E27" s="490" t="s">
        <v>297</v>
      </c>
      <c r="F27" s="474" t="s">
        <v>253</v>
      </c>
      <c r="G27" s="491" t="s">
        <v>291</v>
      </c>
      <c r="H27" s="491" t="s">
        <v>298</v>
      </c>
      <c r="I27" s="475">
        <v>61</v>
      </c>
    </row>
    <row r="28" spans="1:9" ht="16.8" x14ac:dyDescent="0.3">
      <c r="A28" s="468" t="s">
        <v>299</v>
      </c>
      <c r="B28" s="469">
        <v>1</v>
      </c>
      <c r="C28" s="470" t="s">
        <v>237</v>
      </c>
      <c r="D28" s="471" t="s">
        <v>274</v>
      </c>
      <c r="E28" s="479" t="s">
        <v>230</v>
      </c>
      <c r="F28" s="473" t="s">
        <v>300</v>
      </c>
      <c r="G28" s="473" t="s">
        <v>257</v>
      </c>
      <c r="H28" s="473" t="s">
        <v>233</v>
      </c>
      <c r="I28" s="487" t="s">
        <v>301</v>
      </c>
    </row>
    <row r="29" spans="1:9" ht="16.8" x14ac:dyDescent="0.3">
      <c r="A29" s="468" t="s">
        <v>302</v>
      </c>
      <c r="B29" s="469">
        <v>1</v>
      </c>
      <c r="C29" s="470" t="s">
        <v>237</v>
      </c>
      <c r="D29" s="471" t="s">
        <v>229</v>
      </c>
      <c r="E29" s="479" t="s">
        <v>230</v>
      </c>
      <c r="F29" s="473" t="s">
        <v>242</v>
      </c>
      <c r="G29" s="473" t="s">
        <v>257</v>
      </c>
      <c r="H29" s="473" t="s">
        <v>233</v>
      </c>
      <c r="I29" s="487" t="s">
        <v>303</v>
      </c>
    </row>
    <row r="30" spans="1:9" ht="16.8" x14ac:dyDescent="0.3">
      <c r="A30" s="468" t="s">
        <v>304</v>
      </c>
      <c r="B30" s="469">
        <v>1</v>
      </c>
      <c r="C30" s="477" t="s">
        <v>263</v>
      </c>
      <c r="D30" s="478" t="s">
        <v>274</v>
      </c>
      <c r="E30" s="479" t="s">
        <v>230</v>
      </c>
      <c r="F30" s="473" t="s">
        <v>235</v>
      </c>
      <c r="G30" s="474" t="s">
        <v>288</v>
      </c>
      <c r="H30" s="474" t="s">
        <v>305</v>
      </c>
      <c r="I30" s="475">
        <v>93</v>
      </c>
    </row>
    <row r="31" spans="1:9" ht="16.8" x14ac:dyDescent="0.3">
      <c r="A31" s="468" t="s">
        <v>306</v>
      </c>
      <c r="B31" s="469">
        <v>1</v>
      </c>
      <c r="C31" s="470" t="s">
        <v>271</v>
      </c>
      <c r="D31" s="471" t="s">
        <v>229</v>
      </c>
      <c r="E31" s="479" t="s">
        <v>230</v>
      </c>
      <c r="F31" s="473" t="s">
        <v>235</v>
      </c>
      <c r="G31" s="473" t="s">
        <v>307</v>
      </c>
      <c r="H31" s="473" t="s">
        <v>233</v>
      </c>
      <c r="I31" s="487">
        <v>226</v>
      </c>
    </row>
    <row r="32" spans="1:9" ht="16.8" x14ac:dyDescent="0.3">
      <c r="A32" s="468" t="s">
        <v>308</v>
      </c>
      <c r="B32" s="469">
        <v>1</v>
      </c>
      <c r="C32" s="470" t="s">
        <v>283</v>
      </c>
      <c r="D32" s="471" t="s">
        <v>229</v>
      </c>
      <c r="E32" s="488" t="s">
        <v>230</v>
      </c>
      <c r="F32" s="473" t="s">
        <v>231</v>
      </c>
      <c r="G32" s="473" t="s">
        <v>243</v>
      </c>
      <c r="H32" s="473" t="s">
        <v>309</v>
      </c>
      <c r="I32" s="487">
        <v>31</v>
      </c>
    </row>
    <row r="33" spans="1:9" ht="16.8" x14ac:dyDescent="0.3">
      <c r="A33" s="468" t="s">
        <v>310</v>
      </c>
      <c r="B33" s="469">
        <v>1</v>
      </c>
      <c r="C33" s="470" t="s">
        <v>259</v>
      </c>
      <c r="D33" s="471" t="s">
        <v>274</v>
      </c>
      <c r="E33" s="479" t="s">
        <v>230</v>
      </c>
      <c r="F33" s="473" t="s">
        <v>300</v>
      </c>
      <c r="G33" s="473" t="s">
        <v>243</v>
      </c>
      <c r="H33" s="473" t="s">
        <v>233</v>
      </c>
      <c r="I33" s="487" t="s">
        <v>311</v>
      </c>
    </row>
    <row r="34" spans="1:9" ht="16.8" x14ac:dyDescent="0.3">
      <c r="A34" s="468" t="s">
        <v>312</v>
      </c>
      <c r="B34" s="469">
        <v>1</v>
      </c>
      <c r="C34" s="477" t="s">
        <v>271</v>
      </c>
      <c r="D34" s="478" t="s">
        <v>313</v>
      </c>
      <c r="E34" s="474" t="s">
        <v>230</v>
      </c>
      <c r="F34" s="474" t="s">
        <v>231</v>
      </c>
      <c r="G34" s="474" t="s">
        <v>288</v>
      </c>
      <c r="H34" s="474" t="s">
        <v>314</v>
      </c>
      <c r="I34" s="475">
        <v>99</v>
      </c>
    </row>
    <row r="35" spans="1:9" ht="16.8" x14ac:dyDescent="0.3">
      <c r="A35" s="468" t="s">
        <v>315</v>
      </c>
      <c r="B35" s="469">
        <v>1</v>
      </c>
      <c r="C35" s="470" t="s">
        <v>247</v>
      </c>
      <c r="D35" s="471" t="s">
        <v>274</v>
      </c>
      <c r="E35" s="479" t="s">
        <v>230</v>
      </c>
      <c r="F35" s="473" t="s">
        <v>300</v>
      </c>
      <c r="G35" s="473" t="s">
        <v>243</v>
      </c>
      <c r="H35" s="473" t="s">
        <v>233</v>
      </c>
      <c r="I35" s="487" t="s">
        <v>316</v>
      </c>
    </row>
    <row r="36" spans="1:9" ht="16.8" x14ac:dyDescent="0.3">
      <c r="A36" s="468" t="s">
        <v>317</v>
      </c>
      <c r="B36" s="469">
        <v>1</v>
      </c>
      <c r="C36" s="470" t="s">
        <v>259</v>
      </c>
      <c r="D36" s="471" t="s">
        <v>274</v>
      </c>
      <c r="E36" s="479" t="s">
        <v>230</v>
      </c>
      <c r="F36" s="473" t="s">
        <v>235</v>
      </c>
      <c r="G36" s="473" t="s">
        <v>318</v>
      </c>
      <c r="H36" s="473" t="s">
        <v>233</v>
      </c>
      <c r="I36" s="487" t="s">
        <v>319</v>
      </c>
    </row>
    <row r="37" spans="1:9" ht="16.8" x14ac:dyDescent="0.3">
      <c r="A37" s="468" t="s">
        <v>320</v>
      </c>
      <c r="B37" s="469">
        <v>1</v>
      </c>
      <c r="C37" s="477" t="s">
        <v>259</v>
      </c>
      <c r="D37" s="471" t="s">
        <v>248</v>
      </c>
      <c r="E37" s="479" t="s">
        <v>230</v>
      </c>
      <c r="F37" s="473" t="s">
        <v>253</v>
      </c>
      <c r="G37" s="474" t="s">
        <v>257</v>
      </c>
      <c r="H37" s="474" t="s">
        <v>321</v>
      </c>
      <c r="I37" s="487">
        <v>151</v>
      </c>
    </row>
    <row r="38" spans="1:9" ht="16.8" x14ac:dyDescent="0.3">
      <c r="A38" s="468" t="s">
        <v>322</v>
      </c>
      <c r="B38" s="469">
        <v>1</v>
      </c>
      <c r="C38" s="470" t="s">
        <v>228</v>
      </c>
      <c r="D38" s="471" t="s">
        <v>229</v>
      </c>
      <c r="E38" s="479" t="s">
        <v>323</v>
      </c>
      <c r="F38" s="473" t="s">
        <v>231</v>
      </c>
      <c r="G38" s="473" t="s">
        <v>307</v>
      </c>
      <c r="H38" s="473" t="s">
        <v>324</v>
      </c>
      <c r="I38" s="487">
        <v>151</v>
      </c>
    </row>
    <row r="39" spans="1:9" ht="16.8" x14ac:dyDescent="0.3">
      <c r="A39" s="468" t="s">
        <v>325</v>
      </c>
      <c r="B39" s="469">
        <v>1</v>
      </c>
      <c r="C39" s="470" t="s">
        <v>271</v>
      </c>
      <c r="D39" s="471" t="s">
        <v>326</v>
      </c>
      <c r="E39" s="479" t="s">
        <v>230</v>
      </c>
      <c r="F39" s="473" t="s">
        <v>235</v>
      </c>
      <c r="G39" s="473" t="s">
        <v>257</v>
      </c>
      <c r="H39" s="473" t="s">
        <v>233</v>
      </c>
      <c r="I39" s="487" t="s">
        <v>327</v>
      </c>
    </row>
    <row r="40" spans="1:9" ht="16.8" x14ac:dyDescent="0.3">
      <c r="A40" s="468" t="s">
        <v>328</v>
      </c>
      <c r="B40" s="469">
        <v>1</v>
      </c>
      <c r="C40" s="470" t="s">
        <v>259</v>
      </c>
      <c r="D40" s="471" t="s">
        <v>229</v>
      </c>
      <c r="E40" s="488" t="s">
        <v>329</v>
      </c>
      <c r="F40" s="473" t="s">
        <v>253</v>
      </c>
      <c r="G40" s="473" t="s">
        <v>291</v>
      </c>
      <c r="H40" s="473" t="s">
        <v>330</v>
      </c>
      <c r="I40" s="487">
        <v>56</v>
      </c>
    </row>
    <row r="41" spans="1:9" ht="16.8" x14ac:dyDescent="0.3">
      <c r="A41" s="468" t="s">
        <v>45</v>
      </c>
      <c r="B41" s="469">
        <v>1</v>
      </c>
      <c r="C41" s="470" t="s">
        <v>259</v>
      </c>
      <c r="D41" s="471" t="s">
        <v>331</v>
      </c>
      <c r="E41" s="479" t="s">
        <v>230</v>
      </c>
      <c r="F41" s="473" t="s">
        <v>235</v>
      </c>
      <c r="G41" s="473" t="s">
        <v>243</v>
      </c>
      <c r="H41" s="473" t="s">
        <v>233</v>
      </c>
      <c r="I41" s="487" t="s">
        <v>254</v>
      </c>
    </row>
    <row r="42" spans="1:9" ht="16.8" x14ac:dyDescent="0.3">
      <c r="A42" s="468" t="s">
        <v>332</v>
      </c>
      <c r="B42" s="469">
        <v>1</v>
      </c>
      <c r="C42" s="492" t="s">
        <v>259</v>
      </c>
      <c r="D42" s="478" t="s">
        <v>272</v>
      </c>
      <c r="E42" s="491" t="s">
        <v>230</v>
      </c>
      <c r="F42" s="491" t="s">
        <v>235</v>
      </c>
      <c r="G42" s="491" t="s">
        <v>288</v>
      </c>
      <c r="H42" s="491" t="s">
        <v>333</v>
      </c>
      <c r="I42" s="475">
        <v>118</v>
      </c>
    </row>
    <row r="43" spans="1:9" ht="16.8" x14ac:dyDescent="0.3">
      <c r="A43" s="468" t="s">
        <v>334</v>
      </c>
      <c r="B43" s="469">
        <v>1</v>
      </c>
      <c r="C43" s="470" t="s">
        <v>237</v>
      </c>
      <c r="D43" s="471" t="s">
        <v>229</v>
      </c>
      <c r="E43" s="479" t="s">
        <v>230</v>
      </c>
      <c r="F43" s="473" t="s">
        <v>238</v>
      </c>
      <c r="G43" s="473" t="s">
        <v>232</v>
      </c>
      <c r="H43" s="473" t="s">
        <v>284</v>
      </c>
      <c r="I43" s="487" t="s">
        <v>335</v>
      </c>
    </row>
    <row r="44" spans="1:9" ht="16.8" x14ac:dyDescent="0.3">
      <c r="A44" s="468" t="s">
        <v>336</v>
      </c>
      <c r="B44" s="469">
        <v>1</v>
      </c>
      <c r="C44" s="470" t="s">
        <v>259</v>
      </c>
      <c r="D44" s="471" t="s">
        <v>331</v>
      </c>
      <c r="E44" s="479" t="s">
        <v>230</v>
      </c>
      <c r="F44" s="473" t="s">
        <v>253</v>
      </c>
      <c r="G44" s="473" t="s">
        <v>288</v>
      </c>
      <c r="H44" s="473" t="s">
        <v>233</v>
      </c>
      <c r="I44" s="475" t="s">
        <v>337</v>
      </c>
    </row>
    <row r="45" spans="1:9" ht="16.8" x14ac:dyDescent="0.3">
      <c r="A45" s="468" t="s">
        <v>197</v>
      </c>
      <c r="B45" s="469">
        <v>1</v>
      </c>
      <c r="C45" s="470" t="s">
        <v>259</v>
      </c>
      <c r="D45" s="471" t="s">
        <v>274</v>
      </c>
      <c r="E45" s="479" t="s">
        <v>230</v>
      </c>
      <c r="F45" s="473" t="s">
        <v>235</v>
      </c>
      <c r="G45" s="473" t="s">
        <v>243</v>
      </c>
      <c r="H45" s="473" t="s">
        <v>233</v>
      </c>
      <c r="I45" s="475" t="s">
        <v>338</v>
      </c>
    </row>
    <row r="46" spans="1:9" ht="16.8" x14ac:dyDescent="0.3">
      <c r="A46" s="468" t="s">
        <v>339</v>
      </c>
      <c r="B46" s="469">
        <v>1</v>
      </c>
      <c r="C46" s="470" t="s">
        <v>259</v>
      </c>
      <c r="D46" s="471" t="s">
        <v>274</v>
      </c>
      <c r="E46" s="479" t="s">
        <v>230</v>
      </c>
      <c r="F46" s="473" t="s">
        <v>235</v>
      </c>
      <c r="G46" s="473" t="s">
        <v>340</v>
      </c>
      <c r="H46" s="473" t="s">
        <v>233</v>
      </c>
      <c r="I46" s="475" t="s">
        <v>341</v>
      </c>
    </row>
    <row r="47" spans="1:9" ht="16.8" x14ac:dyDescent="0.3">
      <c r="A47" s="468" t="s">
        <v>342</v>
      </c>
      <c r="B47" s="469">
        <v>1</v>
      </c>
      <c r="C47" s="470" t="s">
        <v>228</v>
      </c>
      <c r="D47" s="471" t="s">
        <v>229</v>
      </c>
      <c r="E47" s="479" t="s">
        <v>230</v>
      </c>
      <c r="F47" s="473" t="s">
        <v>343</v>
      </c>
      <c r="G47" s="473" t="s">
        <v>243</v>
      </c>
      <c r="H47" s="473" t="s">
        <v>233</v>
      </c>
      <c r="I47" s="475" t="s">
        <v>344</v>
      </c>
    </row>
    <row r="48" spans="1:9" ht="16.8" x14ac:dyDescent="0.3">
      <c r="A48" s="493" t="s">
        <v>345</v>
      </c>
      <c r="B48" s="494">
        <v>1</v>
      </c>
      <c r="C48" s="477" t="s">
        <v>237</v>
      </c>
      <c r="D48" s="478" t="s">
        <v>346</v>
      </c>
      <c r="E48" s="479" t="s">
        <v>276</v>
      </c>
      <c r="F48" s="474" t="s">
        <v>253</v>
      </c>
      <c r="G48" s="474" t="s">
        <v>232</v>
      </c>
      <c r="H48" s="474" t="s">
        <v>265</v>
      </c>
      <c r="I48" s="475">
        <v>171</v>
      </c>
    </row>
    <row r="49" spans="1:9" ht="16.8" x14ac:dyDescent="0.3">
      <c r="A49" s="493" t="s">
        <v>347</v>
      </c>
      <c r="B49" s="494">
        <v>1</v>
      </c>
      <c r="C49" s="495" t="s">
        <v>259</v>
      </c>
      <c r="D49" s="496" t="s">
        <v>274</v>
      </c>
      <c r="E49" s="497" t="s">
        <v>230</v>
      </c>
      <c r="F49" s="498" t="s">
        <v>235</v>
      </c>
      <c r="G49" s="498" t="s">
        <v>288</v>
      </c>
      <c r="H49" s="498" t="s">
        <v>233</v>
      </c>
      <c r="I49" s="475">
        <v>259</v>
      </c>
    </row>
    <row r="50" spans="1:9" ht="16.8" x14ac:dyDescent="0.3">
      <c r="A50" s="493" t="s">
        <v>348</v>
      </c>
      <c r="B50" s="494">
        <v>1</v>
      </c>
      <c r="C50" s="495" t="s">
        <v>247</v>
      </c>
      <c r="D50" s="496" t="s">
        <v>229</v>
      </c>
      <c r="E50" s="497" t="s">
        <v>230</v>
      </c>
      <c r="F50" s="498" t="s">
        <v>349</v>
      </c>
      <c r="G50" s="498" t="s">
        <v>243</v>
      </c>
      <c r="H50" s="498" t="s">
        <v>233</v>
      </c>
      <c r="I50" s="475" t="s">
        <v>350</v>
      </c>
    </row>
    <row r="51" spans="1:9" ht="16.8" x14ac:dyDescent="0.3">
      <c r="A51" s="493" t="s">
        <v>351</v>
      </c>
      <c r="B51" s="494">
        <v>1</v>
      </c>
      <c r="C51" s="492" t="s">
        <v>259</v>
      </c>
      <c r="D51" s="478" t="s">
        <v>272</v>
      </c>
      <c r="E51" s="491" t="s">
        <v>230</v>
      </c>
      <c r="F51" s="491" t="s">
        <v>253</v>
      </c>
      <c r="G51" s="491" t="s">
        <v>288</v>
      </c>
      <c r="H51" s="491" t="s">
        <v>333</v>
      </c>
      <c r="I51" s="475">
        <v>120</v>
      </c>
    </row>
    <row r="52" spans="1:9" ht="16.8" x14ac:dyDescent="0.3">
      <c r="A52" s="493" t="s">
        <v>352</v>
      </c>
      <c r="B52" s="494">
        <v>1</v>
      </c>
      <c r="C52" s="477" t="s">
        <v>259</v>
      </c>
      <c r="D52" s="478" t="s">
        <v>229</v>
      </c>
      <c r="E52" s="474" t="s">
        <v>230</v>
      </c>
      <c r="F52" s="474" t="s">
        <v>353</v>
      </c>
      <c r="G52" s="474" t="s">
        <v>251</v>
      </c>
      <c r="H52" s="474" t="s">
        <v>298</v>
      </c>
      <c r="I52" s="475">
        <v>164</v>
      </c>
    </row>
    <row r="53" spans="1:9" ht="16.8" x14ac:dyDescent="0.3">
      <c r="A53" s="493" t="s">
        <v>354</v>
      </c>
      <c r="B53" s="494">
        <v>1</v>
      </c>
      <c r="C53" s="492" t="s">
        <v>259</v>
      </c>
      <c r="D53" s="478" t="s">
        <v>274</v>
      </c>
      <c r="E53" s="491" t="s">
        <v>230</v>
      </c>
      <c r="F53" s="491" t="s">
        <v>253</v>
      </c>
      <c r="G53" s="491" t="s">
        <v>288</v>
      </c>
      <c r="H53" s="491" t="s">
        <v>355</v>
      </c>
      <c r="I53" s="475">
        <v>175</v>
      </c>
    </row>
    <row r="54" spans="1:9" ht="16.8" x14ac:dyDescent="0.3">
      <c r="A54" s="493" t="s">
        <v>356</v>
      </c>
      <c r="B54" s="494">
        <v>1</v>
      </c>
      <c r="C54" s="495" t="s">
        <v>271</v>
      </c>
      <c r="D54" s="496" t="s">
        <v>274</v>
      </c>
      <c r="E54" s="497" t="s">
        <v>230</v>
      </c>
      <c r="F54" s="498" t="s">
        <v>235</v>
      </c>
      <c r="G54" s="498" t="s">
        <v>257</v>
      </c>
      <c r="H54" s="498" t="s">
        <v>357</v>
      </c>
      <c r="I54" s="475">
        <v>90</v>
      </c>
    </row>
    <row r="55" spans="1:9" ht="16.8" x14ac:dyDescent="0.3">
      <c r="A55" s="493" t="s">
        <v>358</v>
      </c>
      <c r="B55" s="494">
        <v>1</v>
      </c>
      <c r="C55" s="495" t="s">
        <v>247</v>
      </c>
      <c r="D55" s="496" t="s">
        <v>274</v>
      </c>
      <c r="E55" s="497" t="s">
        <v>230</v>
      </c>
      <c r="F55" s="498" t="s">
        <v>260</v>
      </c>
      <c r="G55" s="498" t="s">
        <v>232</v>
      </c>
      <c r="H55" s="498" t="s">
        <v>265</v>
      </c>
      <c r="I55" s="475">
        <v>178</v>
      </c>
    </row>
    <row r="56" spans="1:9" ht="16.8" x14ac:dyDescent="0.3">
      <c r="A56" s="493" t="s">
        <v>359</v>
      </c>
      <c r="B56" s="494">
        <v>1</v>
      </c>
      <c r="C56" s="495" t="s">
        <v>259</v>
      </c>
      <c r="D56" s="496" t="s">
        <v>274</v>
      </c>
      <c r="E56" s="497" t="s">
        <v>230</v>
      </c>
      <c r="F56" s="498" t="s">
        <v>235</v>
      </c>
      <c r="G56" s="498" t="s">
        <v>243</v>
      </c>
      <c r="H56" s="498" t="s">
        <v>233</v>
      </c>
      <c r="I56" s="475" t="s">
        <v>360</v>
      </c>
    </row>
    <row r="57" spans="1:9" ht="16.8" x14ac:dyDescent="0.3">
      <c r="A57" s="493" t="s">
        <v>361</v>
      </c>
      <c r="B57" s="494">
        <v>1</v>
      </c>
      <c r="C57" s="495" t="s">
        <v>259</v>
      </c>
      <c r="D57" s="496" t="s">
        <v>274</v>
      </c>
      <c r="E57" s="497" t="s">
        <v>230</v>
      </c>
      <c r="F57" s="498" t="s">
        <v>235</v>
      </c>
      <c r="G57" s="498" t="s">
        <v>243</v>
      </c>
      <c r="H57" s="498" t="s">
        <v>362</v>
      </c>
      <c r="I57" s="475">
        <v>107</v>
      </c>
    </row>
    <row r="58" spans="1:9" ht="16.8" x14ac:dyDescent="0.3">
      <c r="A58" s="493" t="s">
        <v>363</v>
      </c>
      <c r="B58" s="494">
        <v>1</v>
      </c>
      <c r="C58" s="477" t="s">
        <v>259</v>
      </c>
      <c r="D58" s="478" t="s">
        <v>272</v>
      </c>
      <c r="E58" s="491" t="s">
        <v>230</v>
      </c>
      <c r="F58" s="474" t="s">
        <v>353</v>
      </c>
      <c r="G58" s="474" t="s">
        <v>251</v>
      </c>
      <c r="H58" s="474" t="s">
        <v>298</v>
      </c>
      <c r="I58" s="475">
        <v>192</v>
      </c>
    </row>
    <row r="59" spans="1:9" ht="16.8" x14ac:dyDescent="0.3">
      <c r="A59" s="493" t="s">
        <v>364</v>
      </c>
      <c r="B59" s="494">
        <v>1</v>
      </c>
      <c r="C59" s="477" t="s">
        <v>259</v>
      </c>
      <c r="D59" s="478" t="s">
        <v>272</v>
      </c>
      <c r="E59" s="479" t="s">
        <v>230</v>
      </c>
      <c r="F59" s="474" t="s">
        <v>231</v>
      </c>
      <c r="G59" s="474" t="s">
        <v>232</v>
      </c>
      <c r="H59" s="474" t="s">
        <v>365</v>
      </c>
      <c r="I59" s="475">
        <v>39</v>
      </c>
    </row>
    <row r="60" spans="1:9" ht="16.8" x14ac:dyDescent="0.3">
      <c r="A60" s="493" t="s">
        <v>366</v>
      </c>
      <c r="B60" s="494">
        <v>1</v>
      </c>
      <c r="C60" s="495" t="s">
        <v>237</v>
      </c>
      <c r="D60" s="496" t="s">
        <v>229</v>
      </c>
      <c r="E60" s="497" t="s">
        <v>230</v>
      </c>
      <c r="F60" s="498" t="s">
        <v>253</v>
      </c>
      <c r="G60" s="498" t="s">
        <v>243</v>
      </c>
      <c r="H60" s="498" t="s">
        <v>233</v>
      </c>
      <c r="I60" s="475" t="s">
        <v>367</v>
      </c>
    </row>
    <row r="61" spans="1:9" ht="16.8" x14ac:dyDescent="0.3">
      <c r="A61" s="493" t="s">
        <v>368</v>
      </c>
      <c r="B61" s="494">
        <v>1</v>
      </c>
      <c r="C61" s="477" t="s">
        <v>259</v>
      </c>
      <c r="D61" s="478" t="s">
        <v>229</v>
      </c>
      <c r="E61" s="479" t="s">
        <v>230</v>
      </c>
      <c r="F61" s="474" t="s">
        <v>253</v>
      </c>
      <c r="G61" s="474" t="s">
        <v>243</v>
      </c>
      <c r="H61" s="474" t="s">
        <v>369</v>
      </c>
      <c r="I61" s="475">
        <v>104</v>
      </c>
    </row>
    <row r="62" spans="1:9" ht="16.8" x14ac:dyDescent="0.3">
      <c r="A62" s="493" t="s">
        <v>370</v>
      </c>
      <c r="B62" s="494">
        <v>1</v>
      </c>
      <c r="C62" s="495" t="s">
        <v>228</v>
      </c>
      <c r="D62" s="496" t="s">
        <v>274</v>
      </c>
      <c r="E62" s="497" t="s">
        <v>230</v>
      </c>
      <c r="F62" s="498" t="s">
        <v>231</v>
      </c>
      <c r="G62" s="498" t="s">
        <v>291</v>
      </c>
      <c r="H62" s="498" t="s">
        <v>233</v>
      </c>
      <c r="I62" s="475" t="s">
        <v>371</v>
      </c>
    </row>
    <row r="63" spans="1:9" ht="16.8" x14ac:dyDescent="0.3">
      <c r="A63" s="493" t="s">
        <v>372</v>
      </c>
      <c r="B63" s="494">
        <v>1</v>
      </c>
      <c r="C63" s="477" t="s">
        <v>271</v>
      </c>
      <c r="D63" s="478" t="s">
        <v>331</v>
      </c>
      <c r="E63" s="479" t="s">
        <v>230</v>
      </c>
      <c r="F63" s="474" t="s">
        <v>235</v>
      </c>
      <c r="G63" s="474" t="s">
        <v>307</v>
      </c>
      <c r="H63" s="474" t="s">
        <v>369</v>
      </c>
      <c r="I63" s="475">
        <v>106</v>
      </c>
    </row>
    <row r="64" spans="1:9" ht="16.8" x14ac:dyDescent="0.3">
      <c r="A64" s="493" t="s">
        <v>373</v>
      </c>
      <c r="B64" s="494">
        <v>1</v>
      </c>
      <c r="C64" s="477" t="s">
        <v>247</v>
      </c>
      <c r="D64" s="478" t="s">
        <v>331</v>
      </c>
      <c r="E64" s="491" t="s">
        <v>230</v>
      </c>
      <c r="F64" s="474" t="s">
        <v>231</v>
      </c>
      <c r="G64" s="491" t="s">
        <v>291</v>
      </c>
      <c r="H64" s="491" t="s">
        <v>298</v>
      </c>
      <c r="I64" s="475">
        <v>219</v>
      </c>
    </row>
    <row r="65" spans="1:9" ht="16.8" x14ac:dyDescent="0.3">
      <c r="A65" s="493" t="s">
        <v>374</v>
      </c>
      <c r="B65" s="494">
        <v>1</v>
      </c>
      <c r="C65" s="495" t="s">
        <v>259</v>
      </c>
      <c r="D65" s="496" t="s">
        <v>229</v>
      </c>
      <c r="E65" s="497" t="s">
        <v>230</v>
      </c>
      <c r="F65" s="498" t="s">
        <v>235</v>
      </c>
      <c r="G65" s="498" t="s">
        <v>288</v>
      </c>
      <c r="H65" s="498" t="s">
        <v>265</v>
      </c>
      <c r="I65" s="475">
        <v>184</v>
      </c>
    </row>
    <row r="66" spans="1:9" ht="16.8" x14ac:dyDescent="0.3">
      <c r="A66" s="493" t="s">
        <v>375</v>
      </c>
      <c r="B66" s="494">
        <v>1</v>
      </c>
      <c r="C66" s="495" t="s">
        <v>228</v>
      </c>
      <c r="D66" s="496" t="s">
        <v>229</v>
      </c>
      <c r="E66" s="497" t="s">
        <v>230</v>
      </c>
      <c r="F66" s="498" t="s">
        <v>235</v>
      </c>
      <c r="G66" s="498" t="s">
        <v>238</v>
      </c>
      <c r="H66" s="498" t="s">
        <v>265</v>
      </c>
      <c r="I66" s="475">
        <v>186</v>
      </c>
    </row>
    <row r="67" spans="1:9" ht="16.8" x14ac:dyDescent="0.3">
      <c r="A67" s="493" t="s">
        <v>376</v>
      </c>
      <c r="B67" s="494">
        <v>1</v>
      </c>
      <c r="C67" s="495" t="s">
        <v>237</v>
      </c>
      <c r="D67" s="496" t="s">
        <v>377</v>
      </c>
      <c r="E67" s="497" t="s">
        <v>297</v>
      </c>
      <c r="F67" s="498" t="s">
        <v>253</v>
      </c>
      <c r="G67" s="498" t="s">
        <v>277</v>
      </c>
      <c r="H67" s="498" t="s">
        <v>321</v>
      </c>
      <c r="I67" s="475">
        <v>158</v>
      </c>
    </row>
    <row r="68" spans="1:9" ht="16.8" x14ac:dyDescent="0.3">
      <c r="A68" s="493" t="s">
        <v>378</v>
      </c>
      <c r="B68" s="494">
        <v>1</v>
      </c>
      <c r="C68" s="495" t="s">
        <v>259</v>
      </c>
      <c r="D68" s="496" t="s">
        <v>274</v>
      </c>
      <c r="E68" s="497" t="s">
        <v>230</v>
      </c>
      <c r="F68" s="498" t="s">
        <v>235</v>
      </c>
      <c r="G68" s="498" t="s">
        <v>257</v>
      </c>
      <c r="H68" s="498" t="s">
        <v>333</v>
      </c>
      <c r="I68" s="475">
        <v>125</v>
      </c>
    </row>
    <row r="69" spans="1:9" ht="16.8" x14ac:dyDescent="0.3">
      <c r="A69" s="499" t="s">
        <v>379</v>
      </c>
      <c r="B69" s="500">
        <v>1</v>
      </c>
      <c r="C69" s="501" t="s">
        <v>259</v>
      </c>
      <c r="D69" s="502" t="s">
        <v>331</v>
      </c>
      <c r="E69" s="503" t="s">
        <v>230</v>
      </c>
      <c r="F69" s="504" t="s">
        <v>235</v>
      </c>
      <c r="G69" s="504" t="s">
        <v>243</v>
      </c>
      <c r="H69" s="504" t="s">
        <v>309</v>
      </c>
      <c r="I69" s="505">
        <v>37</v>
      </c>
    </row>
    <row r="70" spans="1:9" ht="16.8" x14ac:dyDescent="0.3">
      <c r="A70" s="493" t="s">
        <v>380</v>
      </c>
      <c r="B70" s="494">
        <v>2</v>
      </c>
      <c r="C70" s="477" t="s">
        <v>283</v>
      </c>
      <c r="D70" s="478" t="s">
        <v>331</v>
      </c>
      <c r="E70" s="479" t="s">
        <v>230</v>
      </c>
      <c r="F70" s="474" t="s">
        <v>231</v>
      </c>
      <c r="G70" s="474" t="s">
        <v>318</v>
      </c>
      <c r="H70" s="474" t="s">
        <v>233</v>
      </c>
      <c r="I70" s="475">
        <v>198</v>
      </c>
    </row>
    <row r="71" spans="1:9" ht="16.8" x14ac:dyDescent="0.3">
      <c r="A71" s="493" t="s">
        <v>381</v>
      </c>
      <c r="B71" s="494">
        <v>2</v>
      </c>
      <c r="C71" s="477" t="s">
        <v>283</v>
      </c>
      <c r="D71" s="471" t="s">
        <v>229</v>
      </c>
      <c r="E71" s="474" t="s">
        <v>230</v>
      </c>
      <c r="F71" s="473" t="s">
        <v>231</v>
      </c>
      <c r="G71" s="474" t="s">
        <v>8</v>
      </c>
      <c r="H71" s="474" t="s">
        <v>233</v>
      </c>
      <c r="I71" s="487">
        <v>198</v>
      </c>
    </row>
    <row r="72" spans="1:9" ht="16.8" x14ac:dyDescent="0.3">
      <c r="A72" s="493" t="s">
        <v>382</v>
      </c>
      <c r="B72" s="494">
        <v>2</v>
      </c>
      <c r="C72" s="477" t="s">
        <v>259</v>
      </c>
      <c r="D72" s="471" t="s">
        <v>331</v>
      </c>
      <c r="E72" s="479" t="s">
        <v>230</v>
      </c>
      <c r="F72" s="473" t="s">
        <v>235</v>
      </c>
      <c r="G72" s="474" t="s">
        <v>243</v>
      </c>
      <c r="H72" s="474" t="s">
        <v>383</v>
      </c>
      <c r="I72" s="475">
        <v>101</v>
      </c>
    </row>
    <row r="73" spans="1:9" ht="16.8" x14ac:dyDescent="0.3">
      <c r="A73" s="493" t="s">
        <v>384</v>
      </c>
      <c r="B73" s="494">
        <v>2</v>
      </c>
      <c r="C73" s="477" t="s">
        <v>259</v>
      </c>
      <c r="D73" s="471" t="s">
        <v>229</v>
      </c>
      <c r="E73" s="479" t="s">
        <v>276</v>
      </c>
      <c r="F73" s="473" t="s">
        <v>231</v>
      </c>
      <c r="G73" s="474" t="s">
        <v>277</v>
      </c>
      <c r="H73" s="474" t="s">
        <v>278</v>
      </c>
      <c r="I73" s="487">
        <v>96</v>
      </c>
    </row>
    <row r="74" spans="1:9" ht="16.8" x14ac:dyDescent="0.3">
      <c r="A74" s="493" t="s">
        <v>385</v>
      </c>
      <c r="B74" s="494">
        <v>2</v>
      </c>
      <c r="C74" s="477" t="s">
        <v>271</v>
      </c>
      <c r="D74" s="478" t="s">
        <v>248</v>
      </c>
      <c r="E74" s="474" t="s">
        <v>230</v>
      </c>
      <c r="F74" s="474" t="s">
        <v>386</v>
      </c>
      <c r="G74" s="474" t="s">
        <v>243</v>
      </c>
      <c r="H74" s="474" t="s">
        <v>357</v>
      </c>
      <c r="I74" s="487">
        <v>94</v>
      </c>
    </row>
    <row r="75" spans="1:9" ht="16.8" x14ac:dyDescent="0.3">
      <c r="A75" s="493" t="s">
        <v>387</v>
      </c>
      <c r="B75" s="494">
        <v>2</v>
      </c>
      <c r="C75" s="477" t="s">
        <v>237</v>
      </c>
      <c r="D75" s="478" t="s">
        <v>272</v>
      </c>
      <c r="E75" s="479" t="s">
        <v>230</v>
      </c>
      <c r="F75" s="473" t="s">
        <v>253</v>
      </c>
      <c r="G75" s="474" t="s">
        <v>243</v>
      </c>
      <c r="H75" s="474" t="s">
        <v>321</v>
      </c>
      <c r="I75" s="487">
        <v>143</v>
      </c>
    </row>
    <row r="76" spans="1:9" ht="16.8" x14ac:dyDescent="0.3">
      <c r="A76" s="493" t="s">
        <v>388</v>
      </c>
      <c r="B76" s="494">
        <v>2</v>
      </c>
      <c r="C76" s="477" t="s">
        <v>259</v>
      </c>
      <c r="D76" s="478" t="s">
        <v>274</v>
      </c>
      <c r="E76" s="479" t="s">
        <v>230</v>
      </c>
      <c r="F76" s="474" t="s">
        <v>235</v>
      </c>
      <c r="G76" s="474" t="s">
        <v>257</v>
      </c>
      <c r="H76" s="474" t="s">
        <v>233</v>
      </c>
      <c r="I76" s="475">
        <v>203</v>
      </c>
    </row>
    <row r="77" spans="1:9" ht="16.8" x14ac:dyDescent="0.3">
      <c r="A77" s="493" t="s">
        <v>389</v>
      </c>
      <c r="B77" s="494">
        <v>2</v>
      </c>
      <c r="C77" s="477" t="s">
        <v>259</v>
      </c>
      <c r="D77" s="478" t="s">
        <v>274</v>
      </c>
      <c r="E77" s="479" t="s">
        <v>230</v>
      </c>
      <c r="F77" s="474" t="s">
        <v>235</v>
      </c>
      <c r="G77" s="474" t="s">
        <v>243</v>
      </c>
      <c r="H77" s="474" t="s">
        <v>233</v>
      </c>
      <c r="I77" s="506">
        <v>203</v>
      </c>
    </row>
    <row r="78" spans="1:9" ht="16.8" x14ac:dyDescent="0.3">
      <c r="A78" s="493" t="s">
        <v>390</v>
      </c>
      <c r="B78" s="494">
        <v>2</v>
      </c>
      <c r="C78" s="477" t="s">
        <v>391</v>
      </c>
      <c r="D78" s="478" t="s">
        <v>229</v>
      </c>
      <c r="E78" s="479" t="s">
        <v>230</v>
      </c>
      <c r="F78" s="474" t="s">
        <v>235</v>
      </c>
      <c r="G78" s="474" t="s">
        <v>392</v>
      </c>
      <c r="H78" s="474" t="s">
        <v>393</v>
      </c>
      <c r="I78" s="475">
        <v>81</v>
      </c>
    </row>
    <row r="79" spans="1:9" ht="16.8" x14ac:dyDescent="0.3">
      <c r="A79" s="493" t="s">
        <v>394</v>
      </c>
      <c r="B79" s="494">
        <v>2</v>
      </c>
      <c r="C79" s="477" t="s">
        <v>247</v>
      </c>
      <c r="D79" s="478" t="s">
        <v>229</v>
      </c>
      <c r="E79" s="479" t="s">
        <v>230</v>
      </c>
      <c r="F79" s="474" t="s">
        <v>242</v>
      </c>
      <c r="G79" s="474" t="s">
        <v>232</v>
      </c>
      <c r="H79" s="474" t="s">
        <v>395</v>
      </c>
      <c r="I79" s="475">
        <v>125</v>
      </c>
    </row>
    <row r="80" spans="1:9" ht="16.8" x14ac:dyDescent="0.3">
      <c r="A80" s="493" t="s">
        <v>396</v>
      </c>
      <c r="B80" s="469">
        <v>2</v>
      </c>
      <c r="C80" s="477" t="s">
        <v>259</v>
      </c>
      <c r="D80" s="471" t="s">
        <v>229</v>
      </c>
      <c r="E80" s="488" t="s">
        <v>230</v>
      </c>
      <c r="F80" s="473" t="s">
        <v>253</v>
      </c>
      <c r="G80" s="473" t="s">
        <v>291</v>
      </c>
      <c r="H80" s="473" t="s">
        <v>281</v>
      </c>
      <c r="I80" s="487">
        <v>82</v>
      </c>
    </row>
    <row r="81" spans="1:9" ht="16.8" x14ac:dyDescent="0.3">
      <c r="A81" s="493" t="s">
        <v>397</v>
      </c>
      <c r="B81" s="469">
        <v>2</v>
      </c>
      <c r="C81" s="477" t="s">
        <v>271</v>
      </c>
      <c r="D81" s="478" t="s">
        <v>274</v>
      </c>
      <c r="E81" s="479" t="s">
        <v>230</v>
      </c>
      <c r="F81" s="474" t="s">
        <v>235</v>
      </c>
      <c r="G81" s="474" t="s">
        <v>243</v>
      </c>
      <c r="H81" s="474" t="s">
        <v>398</v>
      </c>
      <c r="I81" s="475">
        <v>117</v>
      </c>
    </row>
    <row r="82" spans="1:9" ht="16.8" x14ac:dyDescent="0.3">
      <c r="A82" s="493" t="s">
        <v>399</v>
      </c>
      <c r="B82" s="494">
        <v>2</v>
      </c>
      <c r="C82" s="477" t="s">
        <v>259</v>
      </c>
      <c r="D82" s="478" t="s">
        <v>331</v>
      </c>
      <c r="E82" s="479" t="s">
        <v>230</v>
      </c>
      <c r="F82" s="474" t="s">
        <v>235</v>
      </c>
      <c r="G82" s="474" t="s">
        <v>291</v>
      </c>
      <c r="H82" s="474" t="s">
        <v>265</v>
      </c>
      <c r="I82" s="475">
        <v>156</v>
      </c>
    </row>
    <row r="83" spans="1:9" ht="16.8" x14ac:dyDescent="0.3">
      <c r="A83" s="493" t="s">
        <v>400</v>
      </c>
      <c r="B83" s="494">
        <v>2</v>
      </c>
      <c r="C83" s="477" t="s">
        <v>259</v>
      </c>
      <c r="D83" s="471" t="s">
        <v>229</v>
      </c>
      <c r="E83" s="479" t="s">
        <v>230</v>
      </c>
      <c r="F83" s="473" t="s">
        <v>253</v>
      </c>
      <c r="G83" s="474" t="s">
        <v>257</v>
      </c>
      <c r="H83" s="474" t="s">
        <v>321</v>
      </c>
      <c r="I83" s="487">
        <v>144</v>
      </c>
    </row>
    <row r="84" spans="1:9" ht="16.8" x14ac:dyDescent="0.3">
      <c r="A84" s="493" t="s">
        <v>401</v>
      </c>
      <c r="B84" s="494">
        <v>2</v>
      </c>
      <c r="C84" s="477" t="s">
        <v>259</v>
      </c>
      <c r="D84" s="478" t="s">
        <v>274</v>
      </c>
      <c r="E84" s="479" t="s">
        <v>230</v>
      </c>
      <c r="F84" s="474" t="s">
        <v>353</v>
      </c>
      <c r="G84" s="474" t="s">
        <v>243</v>
      </c>
      <c r="H84" s="474" t="s">
        <v>393</v>
      </c>
      <c r="I84" s="475">
        <v>83</v>
      </c>
    </row>
    <row r="85" spans="1:9" ht="16.8" x14ac:dyDescent="0.3">
      <c r="A85" s="493" t="s">
        <v>402</v>
      </c>
      <c r="B85" s="494">
        <v>2</v>
      </c>
      <c r="C85" s="477" t="s">
        <v>259</v>
      </c>
      <c r="D85" s="471" t="s">
        <v>229</v>
      </c>
      <c r="E85" s="479" t="s">
        <v>230</v>
      </c>
      <c r="F85" s="473" t="s">
        <v>231</v>
      </c>
      <c r="G85" s="474" t="s">
        <v>291</v>
      </c>
      <c r="H85" s="474" t="s">
        <v>305</v>
      </c>
      <c r="I85" s="475">
        <v>89</v>
      </c>
    </row>
    <row r="86" spans="1:9" ht="16.8" x14ac:dyDescent="0.3">
      <c r="A86" s="493" t="s">
        <v>403</v>
      </c>
      <c r="B86" s="494">
        <v>2</v>
      </c>
      <c r="C86" s="477" t="s">
        <v>259</v>
      </c>
      <c r="D86" s="478" t="s">
        <v>272</v>
      </c>
      <c r="E86" s="479" t="s">
        <v>230</v>
      </c>
      <c r="F86" s="474" t="s">
        <v>235</v>
      </c>
      <c r="G86" s="474" t="s">
        <v>243</v>
      </c>
      <c r="H86" s="474" t="s">
        <v>233</v>
      </c>
      <c r="I86" s="475">
        <v>207</v>
      </c>
    </row>
    <row r="87" spans="1:9" ht="16.8" x14ac:dyDescent="0.3">
      <c r="A87" s="493" t="s">
        <v>404</v>
      </c>
      <c r="B87" s="494">
        <v>2</v>
      </c>
      <c r="C87" s="477" t="s">
        <v>259</v>
      </c>
      <c r="D87" s="478" t="s">
        <v>331</v>
      </c>
      <c r="E87" s="479" t="s">
        <v>230</v>
      </c>
      <c r="F87" s="474" t="s">
        <v>235</v>
      </c>
      <c r="G87" s="474" t="s">
        <v>243</v>
      </c>
      <c r="H87" s="474" t="s">
        <v>233</v>
      </c>
      <c r="I87" s="506">
        <v>208</v>
      </c>
    </row>
    <row r="88" spans="1:9" ht="16.8" x14ac:dyDescent="0.3">
      <c r="A88" s="493" t="s">
        <v>405</v>
      </c>
      <c r="B88" s="494">
        <v>2</v>
      </c>
      <c r="C88" s="477" t="s">
        <v>391</v>
      </c>
      <c r="D88" s="471" t="s">
        <v>331</v>
      </c>
      <c r="E88" s="479" t="s">
        <v>276</v>
      </c>
      <c r="F88" s="473" t="s">
        <v>235</v>
      </c>
      <c r="G88" s="474" t="s">
        <v>288</v>
      </c>
      <c r="H88" s="474" t="s">
        <v>278</v>
      </c>
      <c r="I88" s="487">
        <v>100</v>
      </c>
    </row>
    <row r="89" spans="1:9" ht="16.8" x14ac:dyDescent="0.3">
      <c r="A89" s="493" t="s">
        <v>406</v>
      </c>
      <c r="B89" s="494">
        <v>2</v>
      </c>
      <c r="C89" s="477" t="s">
        <v>259</v>
      </c>
      <c r="D89" s="471" t="s">
        <v>274</v>
      </c>
      <c r="E89" s="474" t="s">
        <v>230</v>
      </c>
      <c r="F89" s="474" t="s">
        <v>235</v>
      </c>
      <c r="G89" s="474" t="s">
        <v>232</v>
      </c>
      <c r="H89" s="474" t="s">
        <v>233</v>
      </c>
      <c r="I89" s="487">
        <v>209</v>
      </c>
    </row>
    <row r="90" spans="1:9" ht="16.8" x14ac:dyDescent="0.3">
      <c r="A90" s="493" t="s">
        <v>407</v>
      </c>
      <c r="B90" s="494">
        <v>2</v>
      </c>
      <c r="C90" s="477" t="s">
        <v>247</v>
      </c>
      <c r="D90" s="478" t="s">
        <v>268</v>
      </c>
      <c r="E90" s="479" t="s">
        <v>230</v>
      </c>
      <c r="F90" s="474" t="s">
        <v>253</v>
      </c>
      <c r="G90" s="474" t="s">
        <v>243</v>
      </c>
      <c r="H90" s="474" t="s">
        <v>369</v>
      </c>
      <c r="I90" s="475">
        <v>88</v>
      </c>
    </row>
    <row r="91" spans="1:9" ht="16.8" x14ac:dyDescent="0.3">
      <c r="A91" s="493" t="s">
        <v>408</v>
      </c>
      <c r="B91" s="494">
        <v>2</v>
      </c>
      <c r="C91" s="470" t="s">
        <v>247</v>
      </c>
      <c r="D91" s="471" t="s">
        <v>229</v>
      </c>
      <c r="E91" s="479" t="s">
        <v>276</v>
      </c>
      <c r="F91" s="473" t="s">
        <v>300</v>
      </c>
      <c r="G91" s="473" t="s">
        <v>257</v>
      </c>
      <c r="H91" s="473" t="s">
        <v>265</v>
      </c>
      <c r="I91" s="475">
        <v>158</v>
      </c>
    </row>
    <row r="92" spans="1:9" ht="16.8" x14ac:dyDescent="0.3">
      <c r="A92" s="493" t="s">
        <v>409</v>
      </c>
      <c r="B92" s="494">
        <v>2</v>
      </c>
      <c r="C92" s="470" t="s">
        <v>228</v>
      </c>
      <c r="D92" s="471" t="s">
        <v>274</v>
      </c>
      <c r="E92" s="479" t="s">
        <v>276</v>
      </c>
      <c r="F92" s="473" t="s">
        <v>231</v>
      </c>
      <c r="G92" s="473" t="s">
        <v>291</v>
      </c>
      <c r="H92" s="474" t="s">
        <v>305</v>
      </c>
      <c r="I92" s="487">
        <v>91</v>
      </c>
    </row>
    <row r="93" spans="1:9" ht="16.8" x14ac:dyDescent="0.3">
      <c r="A93" s="493" t="s">
        <v>410</v>
      </c>
      <c r="B93" s="494">
        <v>2</v>
      </c>
      <c r="C93" s="477" t="s">
        <v>228</v>
      </c>
      <c r="D93" s="478" t="s">
        <v>274</v>
      </c>
      <c r="E93" s="479" t="s">
        <v>230</v>
      </c>
      <c r="F93" s="473" t="s">
        <v>253</v>
      </c>
      <c r="G93" s="474" t="s">
        <v>243</v>
      </c>
      <c r="H93" s="474" t="s">
        <v>305</v>
      </c>
      <c r="I93" s="475">
        <v>91</v>
      </c>
    </row>
    <row r="94" spans="1:9" ht="16.8" x14ac:dyDescent="0.3">
      <c r="A94" s="493" t="s">
        <v>411</v>
      </c>
      <c r="B94" s="494">
        <v>2</v>
      </c>
      <c r="C94" s="477" t="s">
        <v>271</v>
      </c>
      <c r="D94" s="471" t="s">
        <v>346</v>
      </c>
      <c r="E94" s="479" t="s">
        <v>230</v>
      </c>
      <c r="F94" s="473" t="s">
        <v>253</v>
      </c>
      <c r="G94" s="474" t="s">
        <v>291</v>
      </c>
      <c r="H94" s="474" t="s">
        <v>321</v>
      </c>
      <c r="I94" s="487">
        <v>145</v>
      </c>
    </row>
    <row r="95" spans="1:9" ht="16.8" x14ac:dyDescent="0.3">
      <c r="A95" s="493" t="s">
        <v>412</v>
      </c>
      <c r="B95" s="494">
        <v>2</v>
      </c>
      <c r="C95" s="477" t="s">
        <v>228</v>
      </c>
      <c r="D95" s="478" t="s">
        <v>274</v>
      </c>
      <c r="E95" s="479" t="s">
        <v>230</v>
      </c>
      <c r="F95" s="474" t="s">
        <v>235</v>
      </c>
      <c r="G95" s="474" t="s">
        <v>288</v>
      </c>
      <c r="H95" s="474" t="s">
        <v>233</v>
      </c>
      <c r="I95" s="475">
        <v>217</v>
      </c>
    </row>
    <row r="96" spans="1:9" ht="16.8" x14ac:dyDescent="0.3">
      <c r="A96" s="493" t="s">
        <v>413</v>
      </c>
      <c r="B96" s="494">
        <v>2</v>
      </c>
      <c r="C96" s="477" t="s">
        <v>237</v>
      </c>
      <c r="D96" s="471" t="s">
        <v>229</v>
      </c>
      <c r="E96" s="479" t="s">
        <v>230</v>
      </c>
      <c r="F96" s="473" t="s">
        <v>242</v>
      </c>
      <c r="G96" s="474" t="s">
        <v>238</v>
      </c>
      <c r="H96" s="474" t="s">
        <v>414</v>
      </c>
      <c r="I96" s="475">
        <v>210</v>
      </c>
    </row>
    <row r="97" spans="1:9" ht="16.8" x14ac:dyDescent="0.3">
      <c r="A97" s="493" t="s">
        <v>415</v>
      </c>
      <c r="B97" s="494">
        <v>2</v>
      </c>
      <c r="C97" s="477" t="s">
        <v>259</v>
      </c>
      <c r="D97" s="478" t="s">
        <v>229</v>
      </c>
      <c r="E97" s="479" t="s">
        <v>230</v>
      </c>
      <c r="F97" s="474" t="s">
        <v>253</v>
      </c>
      <c r="G97" s="474" t="s">
        <v>257</v>
      </c>
      <c r="H97" s="474" t="s">
        <v>398</v>
      </c>
      <c r="I97" s="475">
        <v>119</v>
      </c>
    </row>
    <row r="98" spans="1:9" ht="16.8" x14ac:dyDescent="0.3">
      <c r="A98" s="493" t="s">
        <v>416</v>
      </c>
      <c r="B98" s="494">
        <v>2</v>
      </c>
      <c r="C98" s="477" t="s">
        <v>259</v>
      </c>
      <c r="D98" s="478" t="s">
        <v>272</v>
      </c>
      <c r="E98" s="479" t="s">
        <v>230</v>
      </c>
      <c r="F98" s="474" t="s">
        <v>235</v>
      </c>
      <c r="G98" s="474" t="s">
        <v>243</v>
      </c>
      <c r="H98" s="474" t="s">
        <v>233</v>
      </c>
      <c r="I98" s="475">
        <v>225</v>
      </c>
    </row>
    <row r="99" spans="1:9" ht="16.8" x14ac:dyDescent="0.3">
      <c r="A99" s="493" t="s">
        <v>417</v>
      </c>
      <c r="B99" s="494">
        <v>2</v>
      </c>
      <c r="C99" s="492" t="s">
        <v>259</v>
      </c>
      <c r="D99" s="478" t="s">
        <v>229</v>
      </c>
      <c r="E99" s="479" t="s">
        <v>230</v>
      </c>
      <c r="F99" s="491" t="s">
        <v>353</v>
      </c>
      <c r="G99" s="491" t="s">
        <v>257</v>
      </c>
      <c r="H99" s="474" t="s">
        <v>298</v>
      </c>
      <c r="I99" s="475">
        <v>76</v>
      </c>
    </row>
    <row r="100" spans="1:9" ht="16.8" x14ac:dyDescent="0.3">
      <c r="A100" s="493" t="s">
        <v>418</v>
      </c>
      <c r="B100" s="494">
        <v>2</v>
      </c>
      <c r="C100" s="477" t="s">
        <v>271</v>
      </c>
      <c r="D100" s="471" t="s">
        <v>229</v>
      </c>
      <c r="E100" s="479" t="s">
        <v>230</v>
      </c>
      <c r="F100" s="473" t="s">
        <v>419</v>
      </c>
      <c r="G100" s="474" t="s">
        <v>288</v>
      </c>
      <c r="H100" s="474" t="s">
        <v>321</v>
      </c>
      <c r="I100" s="487">
        <v>147</v>
      </c>
    </row>
    <row r="101" spans="1:9" ht="16.8" x14ac:dyDescent="0.3">
      <c r="A101" s="493" t="s">
        <v>420</v>
      </c>
      <c r="B101" s="494">
        <v>2</v>
      </c>
      <c r="C101" s="477" t="s">
        <v>259</v>
      </c>
      <c r="D101" s="471" t="s">
        <v>248</v>
      </c>
      <c r="E101" s="479" t="s">
        <v>230</v>
      </c>
      <c r="F101" s="473" t="s">
        <v>253</v>
      </c>
      <c r="G101" s="474" t="s">
        <v>257</v>
      </c>
      <c r="H101" s="474" t="s">
        <v>321</v>
      </c>
      <c r="I101" s="487">
        <v>147</v>
      </c>
    </row>
    <row r="102" spans="1:9" ht="16.8" x14ac:dyDescent="0.3">
      <c r="A102" s="493" t="s">
        <v>421</v>
      </c>
      <c r="B102" s="494">
        <v>2</v>
      </c>
      <c r="C102" s="477" t="s">
        <v>228</v>
      </c>
      <c r="D102" s="478" t="s">
        <v>268</v>
      </c>
      <c r="E102" s="474" t="s">
        <v>276</v>
      </c>
      <c r="F102" s="474" t="s">
        <v>422</v>
      </c>
      <c r="G102" s="474" t="s">
        <v>232</v>
      </c>
      <c r="H102" s="474" t="s">
        <v>314</v>
      </c>
      <c r="I102" s="475">
        <v>99</v>
      </c>
    </row>
    <row r="103" spans="1:9" ht="16.8" x14ac:dyDescent="0.3">
      <c r="A103" s="493" t="s">
        <v>423</v>
      </c>
      <c r="B103" s="494">
        <v>2</v>
      </c>
      <c r="C103" s="477" t="s">
        <v>271</v>
      </c>
      <c r="D103" s="478" t="s">
        <v>272</v>
      </c>
      <c r="E103" s="479" t="s">
        <v>230</v>
      </c>
      <c r="F103" s="474" t="s">
        <v>235</v>
      </c>
      <c r="G103" s="474" t="s">
        <v>257</v>
      </c>
      <c r="H103" s="474" t="s">
        <v>424</v>
      </c>
      <c r="I103" s="475">
        <v>89</v>
      </c>
    </row>
    <row r="104" spans="1:9" ht="16.8" x14ac:dyDescent="0.3">
      <c r="A104" s="493" t="s">
        <v>425</v>
      </c>
      <c r="B104" s="494">
        <v>2</v>
      </c>
      <c r="C104" s="492" t="s">
        <v>259</v>
      </c>
      <c r="D104" s="478" t="s">
        <v>229</v>
      </c>
      <c r="E104" s="491" t="s">
        <v>230</v>
      </c>
      <c r="F104" s="491" t="s">
        <v>235</v>
      </c>
      <c r="G104" s="491" t="s">
        <v>288</v>
      </c>
      <c r="H104" s="491" t="s">
        <v>333</v>
      </c>
      <c r="I104" s="475">
        <v>117</v>
      </c>
    </row>
    <row r="105" spans="1:9" ht="16.8" x14ac:dyDescent="0.3">
      <c r="A105" s="493" t="s">
        <v>426</v>
      </c>
      <c r="B105" s="494">
        <v>2</v>
      </c>
      <c r="C105" s="477" t="s">
        <v>271</v>
      </c>
      <c r="D105" s="471" t="s">
        <v>331</v>
      </c>
      <c r="E105" s="474" t="s">
        <v>427</v>
      </c>
      <c r="F105" s="474" t="s">
        <v>235</v>
      </c>
      <c r="G105" s="474" t="s">
        <v>428</v>
      </c>
      <c r="H105" s="474" t="s">
        <v>233</v>
      </c>
      <c r="I105" s="487">
        <v>231</v>
      </c>
    </row>
    <row r="106" spans="1:9" ht="16.8" x14ac:dyDescent="0.3">
      <c r="A106" s="493" t="s">
        <v>429</v>
      </c>
      <c r="B106" s="494">
        <v>2</v>
      </c>
      <c r="C106" s="477" t="s">
        <v>247</v>
      </c>
      <c r="D106" s="471" t="s">
        <v>274</v>
      </c>
      <c r="E106" s="474" t="s">
        <v>230</v>
      </c>
      <c r="F106" s="474" t="s">
        <v>422</v>
      </c>
      <c r="G106" s="474" t="s">
        <v>243</v>
      </c>
      <c r="H106" s="474" t="s">
        <v>233</v>
      </c>
      <c r="I106" s="487">
        <v>231</v>
      </c>
    </row>
    <row r="107" spans="1:9" ht="16.8" x14ac:dyDescent="0.3">
      <c r="A107" s="493" t="s">
        <v>430</v>
      </c>
      <c r="B107" s="494">
        <v>2</v>
      </c>
      <c r="C107" s="477" t="s">
        <v>247</v>
      </c>
      <c r="D107" s="478" t="s">
        <v>272</v>
      </c>
      <c r="E107" s="479" t="s">
        <v>230</v>
      </c>
      <c r="F107" s="474" t="s">
        <v>353</v>
      </c>
      <c r="G107" s="474" t="s">
        <v>291</v>
      </c>
      <c r="H107" s="474" t="s">
        <v>233</v>
      </c>
      <c r="I107" s="475">
        <v>232</v>
      </c>
    </row>
    <row r="108" spans="1:9" ht="16.8" x14ac:dyDescent="0.3">
      <c r="A108" s="493" t="s">
        <v>431</v>
      </c>
      <c r="B108" s="494">
        <v>2</v>
      </c>
      <c r="C108" s="477" t="s">
        <v>228</v>
      </c>
      <c r="D108" s="478" t="s">
        <v>229</v>
      </c>
      <c r="E108" s="479" t="s">
        <v>230</v>
      </c>
      <c r="F108" s="474" t="s">
        <v>353</v>
      </c>
      <c r="G108" s="474" t="s">
        <v>257</v>
      </c>
      <c r="H108" s="474" t="s">
        <v>233</v>
      </c>
      <c r="I108" s="475">
        <v>232</v>
      </c>
    </row>
    <row r="109" spans="1:9" ht="16.8" x14ac:dyDescent="0.3">
      <c r="A109" s="493" t="s">
        <v>432</v>
      </c>
      <c r="B109" s="494">
        <v>2</v>
      </c>
      <c r="C109" s="477" t="s">
        <v>259</v>
      </c>
      <c r="D109" s="471" t="s">
        <v>331</v>
      </c>
      <c r="E109" s="479" t="s">
        <v>230</v>
      </c>
      <c r="F109" s="473" t="s">
        <v>235</v>
      </c>
      <c r="G109" s="474" t="s">
        <v>291</v>
      </c>
      <c r="H109" s="474" t="s">
        <v>305</v>
      </c>
      <c r="I109" s="475">
        <v>95</v>
      </c>
    </row>
    <row r="110" spans="1:9" ht="16.8" x14ac:dyDescent="0.3">
      <c r="A110" s="493" t="s">
        <v>433</v>
      </c>
      <c r="B110" s="494">
        <v>2</v>
      </c>
      <c r="C110" s="477" t="s">
        <v>271</v>
      </c>
      <c r="D110" s="478" t="s">
        <v>229</v>
      </c>
      <c r="E110" s="479" t="s">
        <v>230</v>
      </c>
      <c r="F110" s="474" t="s">
        <v>235</v>
      </c>
      <c r="G110" s="474" t="s">
        <v>257</v>
      </c>
      <c r="H110" s="474" t="s">
        <v>424</v>
      </c>
      <c r="I110" s="475">
        <v>90</v>
      </c>
    </row>
    <row r="111" spans="1:9" ht="16.8" x14ac:dyDescent="0.3">
      <c r="A111" s="493" t="s">
        <v>434</v>
      </c>
      <c r="B111" s="494">
        <v>2</v>
      </c>
      <c r="C111" s="477" t="s">
        <v>247</v>
      </c>
      <c r="D111" s="471" t="s">
        <v>229</v>
      </c>
      <c r="E111" s="479" t="s">
        <v>230</v>
      </c>
      <c r="F111" s="474" t="s">
        <v>242</v>
      </c>
      <c r="G111" s="474" t="s">
        <v>277</v>
      </c>
      <c r="H111" s="474" t="s">
        <v>233</v>
      </c>
      <c r="I111" s="475">
        <v>238</v>
      </c>
    </row>
    <row r="112" spans="1:9" ht="16.8" x14ac:dyDescent="0.3">
      <c r="A112" s="493" t="s">
        <v>435</v>
      </c>
      <c r="B112" s="494">
        <v>2</v>
      </c>
      <c r="C112" s="477" t="s">
        <v>237</v>
      </c>
      <c r="D112" s="471" t="s">
        <v>331</v>
      </c>
      <c r="E112" s="479" t="s">
        <v>230</v>
      </c>
      <c r="F112" s="473" t="s">
        <v>253</v>
      </c>
      <c r="G112" s="474" t="s">
        <v>243</v>
      </c>
      <c r="H112" s="474" t="s">
        <v>321</v>
      </c>
      <c r="I112" s="487">
        <v>151</v>
      </c>
    </row>
    <row r="113" spans="1:9" ht="16.8" x14ac:dyDescent="0.3">
      <c r="A113" s="493" t="s">
        <v>436</v>
      </c>
      <c r="B113" s="494">
        <v>2</v>
      </c>
      <c r="C113" s="477" t="s">
        <v>259</v>
      </c>
      <c r="D113" s="478" t="s">
        <v>274</v>
      </c>
      <c r="E113" s="479" t="s">
        <v>230</v>
      </c>
      <c r="F113" s="474" t="s">
        <v>231</v>
      </c>
      <c r="G113" s="474" t="s">
        <v>437</v>
      </c>
      <c r="H113" s="474" t="s">
        <v>233</v>
      </c>
      <c r="I113" s="475">
        <v>239</v>
      </c>
    </row>
    <row r="114" spans="1:9" ht="16.8" x14ac:dyDescent="0.3">
      <c r="A114" s="493" t="s">
        <v>438</v>
      </c>
      <c r="B114" s="494">
        <v>2</v>
      </c>
      <c r="C114" s="477" t="s">
        <v>283</v>
      </c>
      <c r="D114" s="478" t="s">
        <v>229</v>
      </c>
      <c r="E114" s="479" t="s">
        <v>230</v>
      </c>
      <c r="F114" s="474" t="s">
        <v>353</v>
      </c>
      <c r="G114" s="474" t="s">
        <v>291</v>
      </c>
      <c r="H114" s="474" t="s">
        <v>233</v>
      </c>
      <c r="I114" s="475">
        <v>241</v>
      </c>
    </row>
    <row r="115" spans="1:9" ht="16.8" x14ac:dyDescent="0.3">
      <c r="A115" s="493" t="s">
        <v>439</v>
      </c>
      <c r="B115" s="494">
        <v>2</v>
      </c>
      <c r="C115" s="507" t="s">
        <v>247</v>
      </c>
      <c r="D115" s="478" t="s">
        <v>264</v>
      </c>
      <c r="E115" s="490" t="s">
        <v>230</v>
      </c>
      <c r="F115" s="491" t="s">
        <v>87</v>
      </c>
      <c r="G115" s="491" t="s">
        <v>232</v>
      </c>
      <c r="H115" s="491" t="s">
        <v>414</v>
      </c>
      <c r="I115" s="475">
        <v>212</v>
      </c>
    </row>
    <row r="116" spans="1:9" ht="16.8" x14ac:dyDescent="0.3">
      <c r="A116" s="493" t="s">
        <v>440</v>
      </c>
      <c r="B116" s="494">
        <v>2</v>
      </c>
      <c r="C116" s="492" t="s">
        <v>259</v>
      </c>
      <c r="D116" s="478" t="s">
        <v>229</v>
      </c>
      <c r="E116" s="491" t="s">
        <v>230</v>
      </c>
      <c r="F116" s="491" t="s">
        <v>235</v>
      </c>
      <c r="G116" s="491" t="s">
        <v>243</v>
      </c>
      <c r="H116" s="491" t="s">
        <v>333</v>
      </c>
      <c r="I116" s="475">
        <v>117</v>
      </c>
    </row>
    <row r="117" spans="1:9" ht="16.8" x14ac:dyDescent="0.3">
      <c r="A117" s="493" t="s">
        <v>441</v>
      </c>
      <c r="B117" s="494">
        <v>2</v>
      </c>
      <c r="C117" s="470" t="s">
        <v>228</v>
      </c>
      <c r="D117" s="478" t="s">
        <v>331</v>
      </c>
      <c r="E117" s="479" t="s">
        <v>230</v>
      </c>
      <c r="F117" s="473" t="s">
        <v>231</v>
      </c>
      <c r="G117" s="473" t="s">
        <v>291</v>
      </c>
      <c r="H117" s="473" t="s">
        <v>298</v>
      </c>
      <c r="I117" s="475">
        <v>128</v>
      </c>
    </row>
    <row r="118" spans="1:9" ht="16.8" x14ac:dyDescent="0.3">
      <c r="A118" s="493" t="s">
        <v>442</v>
      </c>
      <c r="B118" s="494">
        <v>2</v>
      </c>
      <c r="C118" s="477" t="s">
        <v>237</v>
      </c>
      <c r="D118" s="478" t="s">
        <v>274</v>
      </c>
      <c r="E118" s="479" t="s">
        <v>230</v>
      </c>
      <c r="F118" s="473" t="s">
        <v>253</v>
      </c>
      <c r="G118" s="474" t="s">
        <v>257</v>
      </c>
      <c r="H118" s="474" t="s">
        <v>321</v>
      </c>
      <c r="I118" s="487">
        <v>154</v>
      </c>
    </row>
    <row r="119" spans="1:9" ht="16.8" x14ac:dyDescent="0.3">
      <c r="A119" s="493" t="s">
        <v>443</v>
      </c>
      <c r="B119" s="494">
        <v>2</v>
      </c>
      <c r="C119" s="477" t="s">
        <v>237</v>
      </c>
      <c r="D119" s="478" t="s">
        <v>444</v>
      </c>
      <c r="E119" s="479" t="s">
        <v>230</v>
      </c>
      <c r="F119" s="473" t="s">
        <v>445</v>
      </c>
      <c r="G119" s="474" t="s">
        <v>243</v>
      </c>
      <c r="H119" s="473" t="s">
        <v>309</v>
      </c>
      <c r="I119" s="487">
        <v>31</v>
      </c>
    </row>
    <row r="120" spans="1:9" ht="16.8" x14ac:dyDescent="0.3">
      <c r="A120" s="493" t="s">
        <v>446</v>
      </c>
      <c r="B120" s="494">
        <v>2</v>
      </c>
      <c r="C120" s="477" t="s">
        <v>259</v>
      </c>
      <c r="D120" s="478" t="s">
        <v>229</v>
      </c>
      <c r="E120" s="479" t="s">
        <v>230</v>
      </c>
      <c r="F120" s="474" t="s">
        <v>235</v>
      </c>
      <c r="G120" s="474" t="s">
        <v>291</v>
      </c>
      <c r="H120" s="474" t="s">
        <v>398</v>
      </c>
      <c r="I120" s="475">
        <v>125</v>
      </c>
    </row>
    <row r="121" spans="1:9" ht="16.8" x14ac:dyDescent="0.3">
      <c r="A121" s="493" t="s">
        <v>447</v>
      </c>
      <c r="B121" s="494">
        <v>2</v>
      </c>
      <c r="C121" s="477" t="s">
        <v>247</v>
      </c>
      <c r="D121" s="478" t="s">
        <v>274</v>
      </c>
      <c r="E121" s="479" t="s">
        <v>230</v>
      </c>
      <c r="F121" s="473" t="s">
        <v>235</v>
      </c>
      <c r="G121" s="474" t="s">
        <v>251</v>
      </c>
      <c r="H121" s="474" t="s">
        <v>321</v>
      </c>
      <c r="I121" s="487">
        <v>155</v>
      </c>
    </row>
    <row r="122" spans="1:9" ht="16.8" x14ac:dyDescent="0.3">
      <c r="A122" s="493" t="s">
        <v>448</v>
      </c>
      <c r="B122" s="494">
        <v>2</v>
      </c>
      <c r="C122" s="477" t="s">
        <v>228</v>
      </c>
      <c r="D122" s="471" t="s">
        <v>229</v>
      </c>
      <c r="E122" s="479" t="s">
        <v>230</v>
      </c>
      <c r="F122" s="473" t="s">
        <v>87</v>
      </c>
      <c r="G122" s="474" t="s">
        <v>288</v>
      </c>
      <c r="H122" s="474" t="s">
        <v>305</v>
      </c>
      <c r="I122" s="475">
        <v>103</v>
      </c>
    </row>
    <row r="123" spans="1:9" ht="16.8" x14ac:dyDescent="0.3">
      <c r="A123" s="493" t="s">
        <v>449</v>
      </c>
      <c r="B123" s="494">
        <v>2</v>
      </c>
      <c r="C123" s="477" t="s">
        <v>259</v>
      </c>
      <c r="D123" s="478" t="s">
        <v>272</v>
      </c>
      <c r="E123" s="479" t="s">
        <v>230</v>
      </c>
      <c r="F123" s="474" t="s">
        <v>235</v>
      </c>
      <c r="G123" s="474" t="s">
        <v>243</v>
      </c>
      <c r="H123" s="474" t="s">
        <v>233</v>
      </c>
      <c r="I123" s="475">
        <v>259</v>
      </c>
    </row>
    <row r="124" spans="1:9" ht="16.8" x14ac:dyDescent="0.3">
      <c r="A124" s="493" t="s">
        <v>450</v>
      </c>
      <c r="B124" s="494">
        <v>2</v>
      </c>
      <c r="C124" s="470" t="s">
        <v>259</v>
      </c>
      <c r="D124" s="471" t="s">
        <v>331</v>
      </c>
      <c r="E124" s="488" t="s">
        <v>230</v>
      </c>
      <c r="F124" s="473" t="s">
        <v>235</v>
      </c>
      <c r="G124" s="473" t="s">
        <v>291</v>
      </c>
      <c r="H124" s="473" t="s">
        <v>330</v>
      </c>
      <c r="I124" s="487">
        <v>56</v>
      </c>
    </row>
    <row r="125" spans="1:9" ht="16.8" x14ac:dyDescent="0.3">
      <c r="A125" s="493" t="s">
        <v>451</v>
      </c>
      <c r="B125" s="494">
        <v>2</v>
      </c>
      <c r="C125" s="492" t="s">
        <v>247</v>
      </c>
      <c r="D125" s="478" t="s">
        <v>229</v>
      </c>
      <c r="E125" s="491" t="s">
        <v>230</v>
      </c>
      <c r="F125" s="491" t="s">
        <v>353</v>
      </c>
      <c r="G125" s="491" t="s">
        <v>232</v>
      </c>
      <c r="H125" s="491" t="s">
        <v>333</v>
      </c>
      <c r="I125" s="475">
        <v>120</v>
      </c>
    </row>
    <row r="126" spans="1:9" ht="16.8" x14ac:dyDescent="0.3">
      <c r="A126" s="493" t="s">
        <v>452</v>
      </c>
      <c r="B126" s="494">
        <v>2</v>
      </c>
      <c r="C126" s="477" t="s">
        <v>259</v>
      </c>
      <c r="D126" s="471" t="s">
        <v>229</v>
      </c>
      <c r="E126" s="479" t="s">
        <v>230</v>
      </c>
      <c r="F126" s="474" t="s">
        <v>235</v>
      </c>
      <c r="G126" s="474" t="s">
        <v>288</v>
      </c>
      <c r="H126" s="474" t="s">
        <v>233</v>
      </c>
      <c r="I126" s="475">
        <v>269</v>
      </c>
    </row>
    <row r="127" spans="1:9" ht="16.8" x14ac:dyDescent="0.3">
      <c r="A127" s="493" t="s">
        <v>453</v>
      </c>
      <c r="B127" s="494">
        <v>2</v>
      </c>
      <c r="C127" s="477" t="s">
        <v>228</v>
      </c>
      <c r="D127" s="478" t="s">
        <v>229</v>
      </c>
      <c r="E127" s="474" t="s">
        <v>230</v>
      </c>
      <c r="F127" s="474" t="s">
        <v>235</v>
      </c>
      <c r="G127" s="474" t="s">
        <v>232</v>
      </c>
      <c r="H127" s="474" t="s">
        <v>314</v>
      </c>
      <c r="I127" s="475">
        <v>105</v>
      </c>
    </row>
    <row r="128" spans="1:9" ht="16.8" x14ac:dyDescent="0.3">
      <c r="A128" s="493" t="s">
        <v>454</v>
      </c>
      <c r="B128" s="494">
        <v>2</v>
      </c>
      <c r="C128" s="477" t="s">
        <v>271</v>
      </c>
      <c r="D128" s="478" t="s">
        <v>274</v>
      </c>
      <c r="E128" s="479" t="s">
        <v>230</v>
      </c>
      <c r="F128" s="474" t="s">
        <v>235</v>
      </c>
      <c r="G128" s="474" t="s">
        <v>257</v>
      </c>
      <c r="H128" s="474" t="s">
        <v>233</v>
      </c>
      <c r="I128" s="475">
        <v>272</v>
      </c>
    </row>
    <row r="129" spans="1:9" ht="16.8" x14ac:dyDescent="0.3">
      <c r="A129" s="493" t="s">
        <v>455</v>
      </c>
      <c r="B129" s="494">
        <v>2</v>
      </c>
      <c r="C129" s="477" t="s">
        <v>228</v>
      </c>
      <c r="D129" s="478" t="s">
        <v>229</v>
      </c>
      <c r="E129" s="479" t="s">
        <v>230</v>
      </c>
      <c r="F129" s="474" t="s">
        <v>235</v>
      </c>
      <c r="G129" s="474" t="s">
        <v>232</v>
      </c>
      <c r="H129" s="474" t="s">
        <v>233</v>
      </c>
      <c r="I129" s="475">
        <v>272</v>
      </c>
    </row>
    <row r="130" spans="1:9" ht="16.8" x14ac:dyDescent="0.3">
      <c r="A130" s="493" t="s">
        <v>456</v>
      </c>
      <c r="B130" s="494">
        <v>2</v>
      </c>
      <c r="C130" s="470" t="s">
        <v>237</v>
      </c>
      <c r="D130" s="478" t="s">
        <v>331</v>
      </c>
      <c r="E130" s="488" t="s">
        <v>230</v>
      </c>
      <c r="F130" s="473" t="s">
        <v>235</v>
      </c>
      <c r="G130" s="473" t="s">
        <v>8</v>
      </c>
      <c r="H130" s="473" t="s">
        <v>281</v>
      </c>
      <c r="I130" s="487">
        <v>116</v>
      </c>
    </row>
    <row r="131" spans="1:9" ht="16.8" x14ac:dyDescent="0.3">
      <c r="A131" s="493" t="s">
        <v>457</v>
      </c>
      <c r="B131" s="494">
        <v>2</v>
      </c>
      <c r="C131" s="477" t="s">
        <v>259</v>
      </c>
      <c r="D131" s="471" t="s">
        <v>331</v>
      </c>
      <c r="E131" s="479" t="s">
        <v>230</v>
      </c>
      <c r="F131" s="473" t="s">
        <v>235</v>
      </c>
      <c r="G131" s="474" t="s">
        <v>257</v>
      </c>
      <c r="H131" s="474" t="s">
        <v>383</v>
      </c>
      <c r="I131" s="475">
        <v>124</v>
      </c>
    </row>
    <row r="132" spans="1:9" ht="16.8" x14ac:dyDescent="0.3">
      <c r="A132" s="493" t="s">
        <v>458</v>
      </c>
      <c r="B132" s="494">
        <v>2</v>
      </c>
      <c r="C132" s="477" t="s">
        <v>259</v>
      </c>
      <c r="D132" s="478" t="s">
        <v>272</v>
      </c>
      <c r="E132" s="479" t="s">
        <v>230</v>
      </c>
      <c r="F132" s="474" t="s">
        <v>353</v>
      </c>
      <c r="G132" s="474" t="s">
        <v>232</v>
      </c>
      <c r="H132" s="474" t="s">
        <v>365</v>
      </c>
      <c r="I132" s="475">
        <v>39</v>
      </c>
    </row>
    <row r="133" spans="1:9" ht="16.8" x14ac:dyDescent="0.3">
      <c r="A133" s="493" t="s">
        <v>459</v>
      </c>
      <c r="B133" s="494">
        <v>2</v>
      </c>
      <c r="C133" s="477" t="s">
        <v>259</v>
      </c>
      <c r="D133" s="478" t="s">
        <v>274</v>
      </c>
      <c r="E133" s="479" t="s">
        <v>230</v>
      </c>
      <c r="F133" s="474" t="s">
        <v>235</v>
      </c>
      <c r="G133" s="474" t="s">
        <v>238</v>
      </c>
      <c r="H133" s="474" t="s">
        <v>233</v>
      </c>
      <c r="I133" s="475">
        <v>280</v>
      </c>
    </row>
    <row r="134" spans="1:9" ht="16.8" x14ac:dyDescent="0.3">
      <c r="A134" s="493" t="s">
        <v>460</v>
      </c>
      <c r="B134" s="494">
        <v>2</v>
      </c>
      <c r="C134" s="477" t="s">
        <v>259</v>
      </c>
      <c r="D134" s="471" t="s">
        <v>274</v>
      </c>
      <c r="E134" s="479" t="s">
        <v>230</v>
      </c>
      <c r="F134" s="473" t="s">
        <v>231</v>
      </c>
      <c r="G134" s="474" t="s">
        <v>232</v>
      </c>
      <c r="H134" s="474" t="s">
        <v>233</v>
      </c>
      <c r="I134" s="475">
        <v>280</v>
      </c>
    </row>
    <row r="135" spans="1:9" ht="16.8" x14ac:dyDescent="0.3">
      <c r="A135" s="493" t="s">
        <v>461</v>
      </c>
      <c r="B135" s="494">
        <v>2</v>
      </c>
      <c r="C135" s="477" t="s">
        <v>271</v>
      </c>
      <c r="D135" s="478" t="s">
        <v>274</v>
      </c>
      <c r="E135" s="479" t="s">
        <v>230</v>
      </c>
      <c r="F135" s="474" t="s">
        <v>235</v>
      </c>
      <c r="G135" s="474" t="s">
        <v>243</v>
      </c>
      <c r="H135" s="474" t="s">
        <v>398</v>
      </c>
      <c r="I135" s="475">
        <v>127</v>
      </c>
    </row>
    <row r="136" spans="1:9" ht="16.8" x14ac:dyDescent="0.3">
      <c r="A136" s="493" t="s">
        <v>462</v>
      </c>
      <c r="B136" s="494">
        <v>2</v>
      </c>
      <c r="C136" s="477" t="s">
        <v>259</v>
      </c>
      <c r="D136" s="478" t="s">
        <v>331</v>
      </c>
      <c r="E136" s="479" t="s">
        <v>230</v>
      </c>
      <c r="F136" s="474" t="s">
        <v>235</v>
      </c>
      <c r="G136" s="474" t="s">
        <v>257</v>
      </c>
      <c r="H136" s="474" t="s">
        <v>233</v>
      </c>
      <c r="I136" s="475">
        <v>283</v>
      </c>
    </row>
    <row r="137" spans="1:9" ht="16.8" x14ac:dyDescent="0.3">
      <c r="A137" s="493" t="s">
        <v>463</v>
      </c>
      <c r="B137" s="494">
        <v>2</v>
      </c>
      <c r="C137" s="492" t="s">
        <v>228</v>
      </c>
      <c r="D137" s="478" t="s">
        <v>274</v>
      </c>
      <c r="E137" s="491" t="s">
        <v>276</v>
      </c>
      <c r="F137" s="491" t="s">
        <v>231</v>
      </c>
      <c r="G137" s="491" t="s">
        <v>243</v>
      </c>
      <c r="H137" s="491" t="s">
        <v>355</v>
      </c>
      <c r="I137" s="475">
        <v>175</v>
      </c>
    </row>
    <row r="138" spans="1:9" ht="16.8" x14ac:dyDescent="0.3">
      <c r="A138" s="493" t="s">
        <v>464</v>
      </c>
      <c r="B138" s="494">
        <v>2</v>
      </c>
      <c r="C138" s="477" t="s">
        <v>228</v>
      </c>
      <c r="D138" s="478" t="s">
        <v>274</v>
      </c>
      <c r="E138" s="479" t="s">
        <v>230</v>
      </c>
      <c r="F138" s="474" t="s">
        <v>231</v>
      </c>
      <c r="G138" s="474" t="s">
        <v>291</v>
      </c>
      <c r="H138" s="474" t="s">
        <v>233</v>
      </c>
      <c r="I138" s="475">
        <v>288</v>
      </c>
    </row>
    <row r="139" spans="1:9" ht="16.8" x14ac:dyDescent="0.3">
      <c r="A139" s="493" t="s">
        <v>465</v>
      </c>
      <c r="B139" s="494">
        <v>2</v>
      </c>
      <c r="C139" s="477" t="s">
        <v>228</v>
      </c>
      <c r="D139" s="471" t="s">
        <v>272</v>
      </c>
      <c r="E139" s="474" t="s">
        <v>276</v>
      </c>
      <c r="F139" s="473" t="s">
        <v>231</v>
      </c>
      <c r="G139" s="474" t="s">
        <v>238</v>
      </c>
      <c r="H139" s="474" t="s">
        <v>233</v>
      </c>
      <c r="I139" s="475">
        <v>289</v>
      </c>
    </row>
    <row r="140" spans="1:9" ht="16.8" x14ac:dyDescent="0.3">
      <c r="A140" s="493" t="s">
        <v>466</v>
      </c>
      <c r="B140" s="494">
        <v>2</v>
      </c>
      <c r="C140" s="477" t="s">
        <v>237</v>
      </c>
      <c r="D140" s="478" t="s">
        <v>229</v>
      </c>
      <c r="E140" s="479" t="s">
        <v>230</v>
      </c>
      <c r="F140" s="473" t="s">
        <v>300</v>
      </c>
      <c r="G140" s="474" t="s">
        <v>232</v>
      </c>
      <c r="H140" s="474" t="s">
        <v>393</v>
      </c>
      <c r="I140" s="475">
        <v>90</v>
      </c>
    </row>
    <row r="141" spans="1:9" ht="16.8" x14ac:dyDescent="0.3">
      <c r="A141" s="493" t="s">
        <v>14</v>
      </c>
      <c r="B141" s="494">
        <v>2</v>
      </c>
      <c r="C141" s="492" t="s">
        <v>259</v>
      </c>
      <c r="D141" s="478" t="s">
        <v>331</v>
      </c>
      <c r="E141" s="491" t="s">
        <v>276</v>
      </c>
      <c r="F141" s="491" t="s">
        <v>353</v>
      </c>
      <c r="G141" s="491" t="s">
        <v>257</v>
      </c>
      <c r="H141" s="491" t="s">
        <v>333</v>
      </c>
      <c r="I141" s="475">
        <v>122</v>
      </c>
    </row>
    <row r="142" spans="1:9" ht="16.8" x14ac:dyDescent="0.3">
      <c r="A142" s="493" t="s">
        <v>467</v>
      </c>
      <c r="B142" s="494">
        <v>2</v>
      </c>
      <c r="C142" s="492" t="s">
        <v>259</v>
      </c>
      <c r="D142" s="478" t="s">
        <v>272</v>
      </c>
      <c r="E142" s="491" t="s">
        <v>230</v>
      </c>
      <c r="F142" s="491" t="s">
        <v>235</v>
      </c>
      <c r="G142" s="491" t="s">
        <v>307</v>
      </c>
      <c r="H142" s="491" t="s">
        <v>333</v>
      </c>
      <c r="I142" s="475">
        <v>123</v>
      </c>
    </row>
    <row r="143" spans="1:9" ht="16.8" x14ac:dyDescent="0.3">
      <c r="A143" s="493" t="s">
        <v>468</v>
      </c>
      <c r="B143" s="494">
        <v>2</v>
      </c>
      <c r="C143" s="477" t="s">
        <v>263</v>
      </c>
      <c r="D143" s="471" t="s">
        <v>229</v>
      </c>
      <c r="E143" s="479" t="s">
        <v>230</v>
      </c>
      <c r="F143" s="473" t="s">
        <v>353</v>
      </c>
      <c r="G143" s="474" t="s">
        <v>243</v>
      </c>
      <c r="H143" s="474" t="s">
        <v>305</v>
      </c>
      <c r="I143" s="475">
        <v>105</v>
      </c>
    </row>
    <row r="144" spans="1:9" ht="16.8" x14ac:dyDescent="0.3">
      <c r="A144" s="493" t="s">
        <v>469</v>
      </c>
      <c r="B144" s="494">
        <v>2</v>
      </c>
      <c r="C144" s="492" t="s">
        <v>237</v>
      </c>
      <c r="D144" s="478" t="s">
        <v>264</v>
      </c>
      <c r="E144" s="491" t="s">
        <v>230</v>
      </c>
      <c r="F144" s="491" t="s">
        <v>253</v>
      </c>
      <c r="G144" s="491" t="s">
        <v>257</v>
      </c>
      <c r="H144" s="491" t="s">
        <v>333</v>
      </c>
      <c r="I144" s="475">
        <v>123</v>
      </c>
    </row>
    <row r="145" spans="1:9" ht="16.8" x14ac:dyDescent="0.3">
      <c r="A145" s="493" t="s">
        <v>470</v>
      </c>
      <c r="B145" s="494">
        <v>2</v>
      </c>
      <c r="C145" s="477" t="s">
        <v>283</v>
      </c>
      <c r="D145" s="478" t="s">
        <v>274</v>
      </c>
      <c r="E145" s="479" t="s">
        <v>427</v>
      </c>
      <c r="F145" s="473" t="s">
        <v>235</v>
      </c>
      <c r="G145" s="474" t="s">
        <v>288</v>
      </c>
      <c r="H145" s="474" t="s">
        <v>321</v>
      </c>
      <c r="I145" s="487">
        <v>157</v>
      </c>
    </row>
    <row r="146" spans="1:9" ht="16.8" x14ac:dyDescent="0.3">
      <c r="A146" s="493" t="s">
        <v>471</v>
      </c>
      <c r="B146" s="494">
        <v>2</v>
      </c>
      <c r="C146" s="477" t="s">
        <v>259</v>
      </c>
      <c r="D146" s="471" t="s">
        <v>274</v>
      </c>
      <c r="E146" s="479" t="s">
        <v>230</v>
      </c>
      <c r="F146" s="473" t="s">
        <v>253</v>
      </c>
      <c r="G146" s="473" t="s">
        <v>288</v>
      </c>
      <c r="H146" s="474" t="s">
        <v>233</v>
      </c>
      <c r="I146" s="475">
        <v>296</v>
      </c>
    </row>
    <row r="147" spans="1:9" ht="16.8" x14ac:dyDescent="0.3">
      <c r="A147" s="493" t="s">
        <v>472</v>
      </c>
      <c r="B147" s="494">
        <v>2</v>
      </c>
      <c r="C147" s="492" t="s">
        <v>259</v>
      </c>
      <c r="D147" s="478" t="s">
        <v>272</v>
      </c>
      <c r="E147" s="491" t="s">
        <v>230</v>
      </c>
      <c r="F147" s="491" t="s">
        <v>235</v>
      </c>
      <c r="G147" s="491" t="s">
        <v>243</v>
      </c>
      <c r="H147" s="491" t="s">
        <v>333</v>
      </c>
      <c r="I147" s="475">
        <v>124</v>
      </c>
    </row>
    <row r="148" spans="1:9" ht="16.8" x14ac:dyDescent="0.3">
      <c r="A148" s="493" t="s">
        <v>473</v>
      </c>
      <c r="B148" s="494">
        <v>2</v>
      </c>
      <c r="C148" s="477" t="s">
        <v>259</v>
      </c>
      <c r="D148" s="478" t="s">
        <v>229</v>
      </c>
      <c r="E148" s="474" t="s">
        <v>230</v>
      </c>
      <c r="F148" s="474" t="s">
        <v>235</v>
      </c>
      <c r="G148" s="474" t="s">
        <v>257</v>
      </c>
      <c r="H148" s="474" t="s">
        <v>233</v>
      </c>
      <c r="I148" s="475">
        <v>300</v>
      </c>
    </row>
    <row r="149" spans="1:9" ht="16.8" x14ac:dyDescent="0.3">
      <c r="A149" s="493" t="s">
        <v>474</v>
      </c>
      <c r="B149" s="494">
        <v>2</v>
      </c>
      <c r="C149" s="470" t="s">
        <v>259</v>
      </c>
      <c r="D149" s="471" t="s">
        <v>331</v>
      </c>
      <c r="E149" s="488" t="s">
        <v>230</v>
      </c>
      <c r="F149" s="473" t="s">
        <v>253</v>
      </c>
      <c r="G149" s="473" t="s">
        <v>291</v>
      </c>
      <c r="H149" s="473" t="s">
        <v>309</v>
      </c>
      <c r="I149" s="487">
        <v>36</v>
      </c>
    </row>
    <row r="150" spans="1:9" ht="16.8" x14ac:dyDescent="0.3">
      <c r="A150" s="493" t="s">
        <v>475</v>
      </c>
      <c r="B150" s="494">
        <v>2</v>
      </c>
      <c r="C150" s="477" t="s">
        <v>259</v>
      </c>
      <c r="D150" s="478" t="s">
        <v>274</v>
      </c>
      <c r="E150" s="479" t="s">
        <v>230</v>
      </c>
      <c r="F150" s="474" t="s">
        <v>235</v>
      </c>
      <c r="G150" s="474" t="s">
        <v>232</v>
      </c>
      <c r="H150" s="474" t="s">
        <v>233</v>
      </c>
      <c r="I150" s="475">
        <v>303</v>
      </c>
    </row>
    <row r="151" spans="1:9" ht="16.8" x14ac:dyDescent="0.3">
      <c r="A151" s="493" t="s">
        <v>476</v>
      </c>
      <c r="B151" s="494">
        <v>2</v>
      </c>
      <c r="C151" s="492" t="s">
        <v>391</v>
      </c>
      <c r="D151" s="478" t="s">
        <v>229</v>
      </c>
      <c r="E151" s="491" t="s">
        <v>230</v>
      </c>
      <c r="F151" s="491" t="s">
        <v>231</v>
      </c>
      <c r="G151" s="491" t="s">
        <v>257</v>
      </c>
      <c r="H151" s="491" t="s">
        <v>355</v>
      </c>
      <c r="I151" s="475">
        <v>176</v>
      </c>
    </row>
    <row r="152" spans="1:9" ht="16.8" x14ac:dyDescent="0.3">
      <c r="A152" s="499" t="s">
        <v>477</v>
      </c>
      <c r="B152" s="500">
        <v>2</v>
      </c>
      <c r="C152" s="508" t="s">
        <v>263</v>
      </c>
      <c r="D152" s="483" t="s">
        <v>229</v>
      </c>
      <c r="E152" s="509" t="s">
        <v>230</v>
      </c>
      <c r="F152" s="485" t="s">
        <v>235</v>
      </c>
      <c r="G152" s="510" t="s">
        <v>232</v>
      </c>
      <c r="H152" s="510" t="s">
        <v>321</v>
      </c>
      <c r="I152" s="511">
        <v>158</v>
      </c>
    </row>
    <row r="153" spans="1:9" ht="16.8" x14ac:dyDescent="0.3">
      <c r="A153" s="493" t="s">
        <v>478</v>
      </c>
      <c r="B153" s="494">
        <v>3</v>
      </c>
      <c r="C153" s="477" t="s">
        <v>263</v>
      </c>
      <c r="D153" s="478" t="s">
        <v>229</v>
      </c>
      <c r="E153" s="474" t="s">
        <v>230</v>
      </c>
      <c r="F153" s="474" t="s">
        <v>235</v>
      </c>
      <c r="G153" s="474" t="s">
        <v>232</v>
      </c>
      <c r="H153" s="474" t="s">
        <v>314</v>
      </c>
      <c r="I153" s="475">
        <v>89</v>
      </c>
    </row>
    <row r="154" spans="1:9" ht="16.8" x14ac:dyDescent="0.3">
      <c r="A154" s="493" t="s">
        <v>479</v>
      </c>
      <c r="B154" s="494">
        <v>3</v>
      </c>
      <c r="C154" s="492" t="s">
        <v>259</v>
      </c>
      <c r="D154" s="478" t="s">
        <v>480</v>
      </c>
      <c r="E154" s="491" t="s">
        <v>230</v>
      </c>
      <c r="F154" s="491" t="s">
        <v>235</v>
      </c>
      <c r="G154" s="491" t="s">
        <v>481</v>
      </c>
      <c r="H154" s="491" t="s">
        <v>333</v>
      </c>
      <c r="I154" s="475">
        <v>113</v>
      </c>
    </row>
    <row r="155" spans="1:9" ht="16.8" x14ac:dyDescent="0.3">
      <c r="A155" s="493" t="s">
        <v>482</v>
      </c>
      <c r="B155" s="494">
        <v>3</v>
      </c>
      <c r="C155" s="477" t="s">
        <v>237</v>
      </c>
      <c r="D155" s="471" t="s">
        <v>229</v>
      </c>
      <c r="E155" s="479" t="s">
        <v>230</v>
      </c>
      <c r="F155" s="473" t="s">
        <v>231</v>
      </c>
      <c r="G155" s="474" t="s">
        <v>232</v>
      </c>
      <c r="H155" s="474" t="s">
        <v>383</v>
      </c>
      <c r="I155" s="475">
        <v>101</v>
      </c>
    </row>
    <row r="156" spans="1:9" ht="16.8" x14ac:dyDescent="0.3">
      <c r="A156" s="493" t="s">
        <v>483</v>
      </c>
      <c r="B156" s="494">
        <v>3</v>
      </c>
      <c r="C156" s="477" t="s">
        <v>259</v>
      </c>
      <c r="D156" s="471" t="s">
        <v>272</v>
      </c>
      <c r="E156" s="474" t="s">
        <v>230</v>
      </c>
      <c r="F156" s="473" t="s">
        <v>235</v>
      </c>
      <c r="G156" s="474" t="s">
        <v>481</v>
      </c>
      <c r="H156" s="474" t="s">
        <v>357</v>
      </c>
      <c r="I156" s="487">
        <v>94</v>
      </c>
    </row>
    <row r="157" spans="1:9" ht="16.8" x14ac:dyDescent="0.3">
      <c r="A157" s="493" t="s">
        <v>484</v>
      </c>
      <c r="B157" s="494">
        <v>3</v>
      </c>
      <c r="C157" s="477" t="s">
        <v>259</v>
      </c>
      <c r="D157" s="478" t="s">
        <v>274</v>
      </c>
      <c r="E157" s="479" t="s">
        <v>230</v>
      </c>
      <c r="F157" s="473" t="s">
        <v>485</v>
      </c>
      <c r="G157" s="474" t="s">
        <v>291</v>
      </c>
      <c r="H157" s="474" t="s">
        <v>305</v>
      </c>
      <c r="I157" s="475">
        <v>88</v>
      </c>
    </row>
    <row r="158" spans="1:9" ht="16.8" x14ac:dyDescent="0.3">
      <c r="A158" s="493" t="s">
        <v>486</v>
      </c>
      <c r="B158" s="494">
        <v>3</v>
      </c>
      <c r="C158" s="477" t="s">
        <v>259</v>
      </c>
      <c r="D158" s="471" t="s">
        <v>272</v>
      </c>
      <c r="E158" s="474" t="s">
        <v>230</v>
      </c>
      <c r="F158" s="473" t="s">
        <v>235</v>
      </c>
      <c r="G158" s="474" t="s">
        <v>243</v>
      </c>
      <c r="H158" s="474" t="s">
        <v>357</v>
      </c>
      <c r="I158" s="487">
        <v>95</v>
      </c>
    </row>
    <row r="159" spans="1:9" ht="16.8" x14ac:dyDescent="0.3">
      <c r="A159" s="493" t="s">
        <v>487</v>
      </c>
      <c r="B159" s="494">
        <v>3</v>
      </c>
      <c r="C159" s="477" t="s">
        <v>259</v>
      </c>
      <c r="D159" s="478" t="s">
        <v>331</v>
      </c>
      <c r="E159" s="479" t="s">
        <v>230</v>
      </c>
      <c r="F159" s="474" t="s">
        <v>253</v>
      </c>
      <c r="G159" s="491" t="s">
        <v>291</v>
      </c>
      <c r="H159" s="491" t="s">
        <v>393</v>
      </c>
      <c r="I159" s="475">
        <v>81</v>
      </c>
    </row>
    <row r="160" spans="1:9" ht="16.8" x14ac:dyDescent="0.3">
      <c r="A160" s="493" t="s">
        <v>488</v>
      </c>
      <c r="B160" s="494">
        <v>3</v>
      </c>
      <c r="C160" s="477" t="s">
        <v>259</v>
      </c>
      <c r="D160" s="478" t="s">
        <v>489</v>
      </c>
      <c r="E160" s="479" t="s">
        <v>230</v>
      </c>
      <c r="F160" s="473" t="s">
        <v>353</v>
      </c>
      <c r="G160" s="474" t="s">
        <v>288</v>
      </c>
      <c r="H160" s="474" t="s">
        <v>305</v>
      </c>
      <c r="I160" s="475">
        <v>89</v>
      </c>
    </row>
    <row r="161" spans="1:9" ht="16.8" x14ac:dyDescent="0.3">
      <c r="A161" s="493" t="s">
        <v>490</v>
      </c>
      <c r="B161" s="494">
        <v>3</v>
      </c>
      <c r="C161" s="477" t="s">
        <v>259</v>
      </c>
      <c r="D161" s="471" t="s">
        <v>229</v>
      </c>
      <c r="E161" s="488" t="s">
        <v>230</v>
      </c>
      <c r="F161" s="473" t="s">
        <v>235</v>
      </c>
      <c r="G161" s="473" t="s">
        <v>288</v>
      </c>
      <c r="H161" s="473" t="s">
        <v>281</v>
      </c>
      <c r="I161" s="487">
        <v>82</v>
      </c>
    </row>
    <row r="162" spans="1:9" ht="16.8" x14ac:dyDescent="0.3">
      <c r="A162" s="493" t="s">
        <v>491</v>
      </c>
      <c r="B162" s="494">
        <v>3</v>
      </c>
      <c r="C162" s="477" t="s">
        <v>247</v>
      </c>
      <c r="D162" s="471" t="s">
        <v>229</v>
      </c>
      <c r="E162" s="479" t="s">
        <v>230</v>
      </c>
      <c r="F162" s="473" t="s">
        <v>353</v>
      </c>
      <c r="G162" s="474" t="s">
        <v>243</v>
      </c>
      <c r="H162" s="474" t="s">
        <v>233</v>
      </c>
      <c r="I162" s="487">
        <v>207</v>
      </c>
    </row>
    <row r="163" spans="1:9" ht="16.8" x14ac:dyDescent="0.3">
      <c r="A163" s="493" t="s">
        <v>492</v>
      </c>
      <c r="B163" s="494">
        <v>3</v>
      </c>
      <c r="C163" s="470" t="s">
        <v>237</v>
      </c>
      <c r="D163" s="471" t="s">
        <v>229</v>
      </c>
      <c r="E163" s="488" t="s">
        <v>251</v>
      </c>
      <c r="F163" s="473" t="s">
        <v>253</v>
      </c>
      <c r="G163" s="473" t="s">
        <v>232</v>
      </c>
      <c r="H163" s="473" t="s">
        <v>281</v>
      </c>
      <c r="I163" s="487">
        <v>84</v>
      </c>
    </row>
    <row r="164" spans="1:9" ht="16.8" x14ac:dyDescent="0.3">
      <c r="A164" s="493" t="s">
        <v>493</v>
      </c>
      <c r="B164" s="494">
        <v>3</v>
      </c>
      <c r="C164" s="470" t="s">
        <v>228</v>
      </c>
      <c r="D164" s="471" t="s">
        <v>274</v>
      </c>
      <c r="E164" s="479" t="s">
        <v>276</v>
      </c>
      <c r="F164" s="473" t="s">
        <v>231</v>
      </c>
      <c r="G164" s="473" t="s">
        <v>291</v>
      </c>
      <c r="H164" s="474" t="s">
        <v>305</v>
      </c>
      <c r="I164" s="487">
        <v>91</v>
      </c>
    </row>
    <row r="165" spans="1:9" ht="16.8" x14ac:dyDescent="0.3">
      <c r="A165" s="493" t="s">
        <v>494</v>
      </c>
      <c r="B165" s="494">
        <v>3</v>
      </c>
      <c r="C165" s="477" t="s">
        <v>263</v>
      </c>
      <c r="D165" s="478" t="s">
        <v>229</v>
      </c>
      <c r="E165" s="479" t="s">
        <v>230</v>
      </c>
      <c r="F165" s="474" t="s">
        <v>235</v>
      </c>
      <c r="G165" s="474" t="s">
        <v>232</v>
      </c>
      <c r="H165" s="474" t="s">
        <v>233</v>
      </c>
      <c r="I165" s="475">
        <v>213</v>
      </c>
    </row>
    <row r="166" spans="1:9" ht="16.8" x14ac:dyDescent="0.3">
      <c r="A166" s="493" t="s">
        <v>495</v>
      </c>
      <c r="B166" s="494">
        <v>3</v>
      </c>
      <c r="C166" s="470" t="s">
        <v>228</v>
      </c>
      <c r="D166" s="478" t="s">
        <v>229</v>
      </c>
      <c r="E166" s="479" t="s">
        <v>230</v>
      </c>
      <c r="F166" s="474" t="s">
        <v>235</v>
      </c>
      <c r="G166" s="474" t="s">
        <v>232</v>
      </c>
      <c r="H166" s="474" t="s">
        <v>233</v>
      </c>
      <c r="I166" s="475">
        <v>216</v>
      </c>
    </row>
    <row r="167" spans="1:9" ht="16.8" x14ac:dyDescent="0.3">
      <c r="A167" s="493" t="s">
        <v>496</v>
      </c>
      <c r="B167" s="494">
        <v>3</v>
      </c>
      <c r="C167" s="477" t="s">
        <v>259</v>
      </c>
      <c r="D167" s="471" t="s">
        <v>274</v>
      </c>
      <c r="E167" s="479" t="s">
        <v>230</v>
      </c>
      <c r="F167" s="473" t="s">
        <v>238</v>
      </c>
      <c r="G167" s="474" t="s">
        <v>232</v>
      </c>
      <c r="H167" s="474" t="s">
        <v>233</v>
      </c>
      <c r="I167" s="487">
        <v>221</v>
      </c>
    </row>
    <row r="168" spans="1:9" ht="16.8" x14ac:dyDescent="0.3">
      <c r="A168" s="493" t="s">
        <v>497</v>
      </c>
      <c r="B168" s="494">
        <v>3</v>
      </c>
      <c r="C168" s="477" t="s">
        <v>283</v>
      </c>
      <c r="D168" s="478" t="s">
        <v>229</v>
      </c>
      <c r="E168" s="474" t="s">
        <v>230</v>
      </c>
      <c r="F168" s="473" t="s">
        <v>231</v>
      </c>
      <c r="G168" s="474" t="s">
        <v>291</v>
      </c>
      <c r="H168" s="474" t="s">
        <v>233</v>
      </c>
      <c r="I168" s="487">
        <v>224</v>
      </c>
    </row>
    <row r="169" spans="1:9" ht="16.8" x14ac:dyDescent="0.3">
      <c r="A169" s="493" t="s">
        <v>498</v>
      </c>
      <c r="B169" s="494">
        <v>3</v>
      </c>
      <c r="C169" s="477" t="s">
        <v>259</v>
      </c>
      <c r="D169" s="471" t="s">
        <v>331</v>
      </c>
      <c r="E169" s="474" t="s">
        <v>230</v>
      </c>
      <c r="F169" s="474" t="s">
        <v>231</v>
      </c>
      <c r="G169" s="474" t="s">
        <v>232</v>
      </c>
      <c r="H169" s="474" t="s">
        <v>314</v>
      </c>
      <c r="I169" s="475">
        <v>98</v>
      </c>
    </row>
    <row r="170" spans="1:9" ht="16.8" x14ac:dyDescent="0.3">
      <c r="A170" s="493" t="s">
        <v>499</v>
      </c>
      <c r="B170" s="494">
        <v>3</v>
      </c>
      <c r="C170" s="477" t="s">
        <v>259</v>
      </c>
      <c r="D170" s="471" t="s">
        <v>346</v>
      </c>
      <c r="E170" s="479" t="s">
        <v>297</v>
      </c>
      <c r="F170" s="473" t="s">
        <v>235</v>
      </c>
      <c r="G170" s="474" t="s">
        <v>291</v>
      </c>
      <c r="H170" s="474" t="s">
        <v>321</v>
      </c>
      <c r="I170" s="487">
        <v>147</v>
      </c>
    </row>
    <row r="171" spans="1:9" ht="16.8" x14ac:dyDescent="0.3">
      <c r="A171" s="493" t="s">
        <v>500</v>
      </c>
      <c r="B171" s="494">
        <v>3</v>
      </c>
      <c r="C171" s="492" t="s">
        <v>247</v>
      </c>
      <c r="D171" s="478" t="s">
        <v>229</v>
      </c>
      <c r="E171" s="491" t="s">
        <v>230</v>
      </c>
      <c r="F171" s="491" t="s">
        <v>242</v>
      </c>
      <c r="G171" s="491" t="s">
        <v>257</v>
      </c>
      <c r="H171" s="491" t="s">
        <v>333</v>
      </c>
      <c r="I171" s="475">
        <v>116</v>
      </c>
    </row>
    <row r="172" spans="1:9" ht="16.8" x14ac:dyDescent="0.3">
      <c r="A172" s="493" t="s">
        <v>501</v>
      </c>
      <c r="B172" s="494">
        <v>3</v>
      </c>
      <c r="C172" s="477" t="s">
        <v>259</v>
      </c>
      <c r="D172" s="471" t="s">
        <v>248</v>
      </c>
      <c r="E172" s="479" t="s">
        <v>297</v>
      </c>
      <c r="F172" s="473" t="s">
        <v>253</v>
      </c>
      <c r="G172" s="474" t="s">
        <v>277</v>
      </c>
      <c r="H172" s="474" t="s">
        <v>321</v>
      </c>
      <c r="I172" s="487">
        <v>149</v>
      </c>
    </row>
    <row r="173" spans="1:9" ht="16.8" x14ac:dyDescent="0.3">
      <c r="A173" s="493" t="s">
        <v>502</v>
      </c>
      <c r="B173" s="494">
        <v>3</v>
      </c>
      <c r="C173" s="477" t="s">
        <v>259</v>
      </c>
      <c r="D173" s="478" t="s">
        <v>274</v>
      </c>
      <c r="E173" s="479" t="s">
        <v>251</v>
      </c>
      <c r="F173" s="474" t="s">
        <v>503</v>
      </c>
      <c r="G173" s="474" t="s">
        <v>243</v>
      </c>
      <c r="H173" s="474" t="s">
        <v>398</v>
      </c>
      <c r="I173" s="475">
        <v>122</v>
      </c>
    </row>
    <row r="174" spans="1:9" ht="16.8" x14ac:dyDescent="0.3">
      <c r="A174" s="493" t="s">
        <v>504</v>
      </c>
      <c r="B174" s="494">
        <v>3</v>
      </c>
      <c r="C174" s="477" t="s">
        <v>247</v>
      </c>
      <c r="D174" s="478" t="s">
        <v>274</v>
      </c>
      <c r="E174" s="488" t="s">
        <v>230</v>
      </c>
      <c r="F174" s="473" t="s">
        <v>353</v>
      </c>
      <c r="G174" s="473" t="s">
        <v>277</v>
      </c>
      <c r="H174" s="473" t="s">
        <v>505</v>
      </c>
      <c r="I174" s="487">
        <v>50</v>
      </c>
    </row>
    <row r="175" spans="1:9" ht="16.8" x14ac:dyDescent="0.3">
      <c r="A175" s="493" t="s">
        <v>506</v>
      </c>
      <c r="B175" s="494">
        <v>3</v>
      </c>
      <c r="C175" s="477" t="s">
        <v>228</v>
      </c>
      <c r="D175" s="478" t="s">
        <v>229</v>
      </c>
      <c r="E175" s="479" t="s">
        <v>230</v>
      </c>
      <c r="F175" s="474" t="s">
        <v>231</v>
      </c>
      <c r="G175" s="491" t="s">
        <v>291</v>
      </c>
      <c r="H175" s="491" t="s">
        <v>393</v>
      </c>
      <c r="I175" s="475">
        <v>87</v>
      </c>
    </row>
    <row r="176" spans="1:9" ht="16.8" x14ac:dyDescent="0.3">
      <c r="A176" s="493" t="s">
        <v>507</v>
      </c>
      <c r="B176" s="494">
        <v>3</v>
      </c>
      <c r="C176" s="477" t="s">
        <v>259</v>
      </c>
      <c r="D176" s="478" t="s">
        <v>229</v>
      </c>
      <c r="E176" s="479" t="s">
        <v>230</v>
      </c>
      <c r="F176" s="473" t="s">
        <v>253</v>
      </c>
      <c r="G176" s="474" t="s">
        <v>288</v>
      </c>
      <c r="H176" s="474" t="s">
        <v>508</v>
      </c>
      <c r="I176" s="506">
        <v>106</v>
      </c>
    </row>
    <row r="177" spans="1:9" ht="16.8" x14ac:dyDescent="0.3">
      <c r="A177" s="493" t="s">
        <v>509</v>
      </c>
      <c r="B177" s="494">
        <v>3</v>
      </c>
      <c r="C177" s="477" t="s">
        <v>259</v>
      </c>
      <c r="D177" s="478" t="s">
        <v>229</v>
      </c>
      <c r="E177" s="479" t="s">
        <v>230</v>
      </c>
      <c r="F177" s="473" t="s">
        <v>253</v>
      </c>
      <c r="G177" s="474" t="s">
        <v>288</v>
      </c>
      <c r="H177" s="474" t="s">
        <v>508</v>
      </c>
      <c r="I177" s="506">
        <v>106</v>
      </c>
    </row>
    <row r="178" spans="1:9" ht="16.8" x14ac:dyDescent="0.3">
      <c r="A178" s="493" t="s">
        <v>510</v>
      </c>
      <c r="B178" s="494">
        <v>3</v>
      </c>
      <c r="C178" s="477" t="s">
        <v>259</v>
      </c>
      <c r="D178" s="478" t="s">
        <v>229</v>
      </c>
      <c r="E178" s="479" t="s">
        <v>230</v>
      </c>
      <c r="F178" s="473" t="s">
        <v>253</v>
      </c>
      <c r="G178" s="474" t="s">
        <v>288</v>
      </c>
      <c r="H178" s="474" t="s">
        <v>508</v>
      </c>
      <c r="I178" s="506">
        <v>107</v>
      </c>
    </row>
    <row r="179" spans="1:9" ht="16.8" x14ac:dyDescent="0.3">
      <c r="A179" s="493" t="s">
        <v>511</v>
      </c>
      <c r="B179" s="494">
        <v>3</v>
      </c>
      <c r="C179" s="477" t="s">
        <v>259</v>
      </c>
      <c r="D179" s="478" t="s">
        <v>229</v>
      </c>
      <c r="E179" s="479" t="s">
        <v>230</v>
      </c>
      <c r="F179" s="473" t="s">
        <v>253</v>
      </c>
      <c r="G179" s="474" t="s">
        <v>288</v>
      </c>
      <c r="H179" s="474" t="s">
        <v>508</v>
      </c>
      <c r="I179" s="506">
        <v>107</v>
      </c>
    </row>
    <row r="180" spans="1:9" ht="16.8" x14ac:dyDescent="0.3">
      <c r="A180" s="493" t="s">
        <v>512</v>
      </c>
      <c r="B180" s="494">
        <v>3</v>
      </c>
      <c r="C180" s="477" t="s">
        <v>259</v>
      </c>
      <c r="D180" s="471" t="s">
        <v>444</v>
      </c>
      <c r="E180" s="479" t="s">
        <v>230</v>
      </c>
      <c r="F180" s="473" t="s">
        <v>235</v>
      </c>
      <c r="G180" s="474" t="s">
        <v>232</v>
      </c>
      <c r="H180" s="474" t="s">
        <v>305</v>
      </c>
      <c r="I180" s="475">
        <v>99</v>
      </c>
    </row>
    <row r="181" spans="1:9" ht="16.8" x14ac:dyDescent="0.3">
      <c r="A181" s="493" t="s">
        <v>513</v>
      </c>
      <c r="B181" s="494">
        <v>3</v>
      </c>
      <c r="C181" s="470" t="s">
        <v>259</v>
      </c>
      <c r="D181" s="471" t="s">
        <v>274</v>
      </c>
      <c r="E181" s="479" t="s">
        <v>230</v>
      </c>
      <c r="F181" s="473" t="s">
        <v>231</v>
      </c>
      <c r="G181" s="474" t="s">
        <v>288</v>
      </c>
      <c r="H181" s="474" t="s">
        <v>233</v>
      </c>
      <c r="I181" s="475">
        <v>250</v>
      </c>
    </row>
    <row r="182" spans="1:9" ht="16.8" x14ac:dyDescent="0.3">
      <c r="A182" s="493" t="s">
        <v>514</v>
      </c>
      <c r="B182" s="494">
        <v>3</v>
      </c>
      <c r="C182" s="477" t="s">
        <v>259</v>
      </c>
      <c r="D182" s="478" t="s">
        <v>274</v>
      </c>
      <c r="E182" s="479" t="s">
        <v>230</v>
      </c>
      <c r="F182" s="473" t="s">
        <v>253</v>
      </c>
      <c r="G182" s="474" t="s">
        <v>257</v>
      </c>
      <c r="H182" s="474" t="s">
        <v>305</v>
      </c>
      <c r="I182" s="475">
        <v>102</v>
      </c>
    </row>
    <row r="183" spans="1:9" ht="16.8" x14ac:dyDescent="0.3">
      <c r="A183" s="493" t="s">
        <v>515</v>
      </c>
      <c r="B183" s="494">
        <v>3</v>
      </c>
      <c r="C183" s="477" t="s">
        <v>259</v>
      </c>
      <c r="D183" s="478" t="s">
        <v>274</v>
      </c>
      <c r="E183" s="479" t="s">
        <v>230</v>
      </c>
      <c r="F183" s="474" t="s">
        <v>253</v>
      </c>
      <c r="G183" s="474" t="s">
        <v>257</v>
      </c>
      <c r="H183" s="474" t="s">
        <v>233</v>
      </c>
      <c r="I183" s="475">
        <v>252</v>
      </c>
    </row>
    <row r="184" spans="1:9" ht="16.8" x14ac:dyDescent="0.3">
      <c r="A184" s="493" t="s">
        <v>516</v>
      </c>
      <c r="B184" s="494">
        <v>3</v>
      </c>
      <c r="C184" s="477" t="s">
        <v>228</v>
      </c>
      <c r="D184" s="478" t="s">
        <v>272</v>
      </c>
      <c r="E184" s="479" t="s">
        <v>230</v>
      </c>
      <c r="F184" s="474" t="s">
        <v>235</v>
      </c>
      <c r="G184" s="474" t="s">
        <v>232</v>
      </c>
      <c r="H184" s="474" t="s">
        <v>233</v>
      </c>
      <c r="I184" s="475">
        <v>257</v>
      </c>
    </row>
    <row r="185" spans="1:9" ht="16.8" x14ac:dyDescent="0.3">
      <c r="A185" s="493" t="s">
        <v>517</v>
      </c>
      <c r="B185" s="494">
        <v>3</v>
      </c>
      <c r="C185" s="477" t="s">
        <v>228</v>
      </c>
      <c r="D185" s="471" t="s">
        <v>248</v>
      </c>
      <c r="E185" s="479" t="s">
        <v>230</v>
      </c>
      <c r="F185" s="473" t="s">
        <v>238</v>
      </c>
      <c r="G185" s="474" t="s">
        <v>232</v>
      </c>
      <c r="H185" s="473" t="s">
        <v>309</v>
      </c>
      <c r="I185" s="487">
        <v>32</v>
      </c>
    </row>
    <row r="186" spans="1:9" ht="16.8" x14ac:dyDescent="0.3">
      <c r="A186" s="493" t="s">
        <v>518</v>
      </c>
      <c r="B186" s="494">
        <v>3</v>
      </c>
      <c r="C186" s="477" t="s">
        <v>259</v>
      </c>
      <c r="D186" s="471" t="s">
        <v>274</v>
      </c>
      <c r="E186" s="474" t="s">
        <v>230</v>
      </c>
      <c r="F186" s="474" t="s">
        <v>238</v>
      </c>
      <c r="G186" s="474" t="s">
        <v>232</v>
      </c>
      <c r="H186" s="474" t="s">
        <v>233</v>
      </c>
      <c r="I186" s="487">
        <v>262</v>
      </c>
    </row>
    <row r="187" spans="1:9" ht="16.8" x14ac:dyDescent="0.3">
      <c r="A187" s="493" t="s">
        <v>519</v>
      </c>
      <c r="B187" s="494">
        <v>3</v>
      </c>
      <c r="C187" s="477" t="s">
        <v>263</v>
      </c>
      <c r="D187" s="471" t="s">
        <v>274</v>
      </c>
      <c r="E187" s="474" t="s">
        <v>230</v>
      </c>
      <c r="F187" s="474" t="s">
        <v>235</v>
      </c>
      <c r="G187" s="474" t="s">
        <v>232</v>
      </c>
      <c r="H187" s="474" t="s">
        <v>233</v>
      </c>
      <c r="I187" s="487">
        <v>262</v>
      </c>
    </row>
    <row r="188" spans="1:9" ht="16.8" x14ac:dyDescent="0.3">
      <c r="A188" s="493" t="s">
        <v>520</v>
      </c>
      <c r="B188" s="494">
        <v>3</v>
      </c>
      <c r="C188" s="477" t="s">
        <v>271</v>
      </c>
      <c r="D188" s="478" t="s">
        <v>274</v>
      </c>
      <c r="E188" s="479" t="s">
        <v>230</v>
      </c>
      <c r="F188" s="474" t="s">
        <v>235</v>
      </c>
      <c r="G188" s="474" t="s">
        <v>257</v>
      </c>
      <c r="H188" s="474" t="s">
        <v>233</v>
      </c>
      <c r="I188" s="475">
        <v>266</v>
      </c>
    </row>
    <row r="189" spans="1:9" ht="16.8" x14ac:dyDescent="0.3">
      <c r="A189" s="493" t="s">
        <v>521</v>
      </c>
      <c r="B189" s="494">
        <v>3</v>
      </c>
      <c r="C189" s="477" t="s">
        <v>259</v>
      </c>
      <c r="D189" s="471" t="s">
        <v>274</v>
      </c>
      <c r="E189" s="479" t="s">
        <v>230</v>
      </c>
      <c r="F189" s="473" t="s">
        <v>353</v>
      </c>
      <c r="G189" s="474" t="s">
        <v>232</v>
      </c>
      <c r="H189" s="474" t="s">
        <v>233</v>
      </c>
      <c r="I189" s="475">
        <v>267</v>
      </c>
    </row>
    <row r="190" spans="1:9" ht="16.8" x14ac:dyDescent="0.3">
      <c r="A190" s="493" t="s">
        <v>522</v>
      </c>
      <c r="B190" s="494">
        <v>3</v>
      </c>
      <c r="C190" s="477" t="s">
        <v>228</v>
      </c>
      <c r="D190" s="478" t="s">
        <v>229</v>
      </c>
      <c r="E190" s="479" t="s">
        <v>230</v>
      </c>
      <c r="F190" s="474" t="s">
        <v>235</v>
      </c>
      <c r="G190" s="474" t="s">
        <v>232</v>
      </c>
      <c r="H190" s="474" t="s">
        <v>233</v>
      </c>
      <c r="I190" s="475">
        <v>271</v>
      </c>
    </row>
    <row r="191" spans="1:9" ht="16.8" x14ac:dyDescent="0.3">
      <c r="A191" s="493" t="s">
        <v>523</v>
      </c>
      <c r="B191" s="494">
        <v>3</v>
      </c>
      <c r="C191" s="477" t="s">
        <v>271</v>
      </c>
      <c r="D191" s="478" t="s">
        <v>274</v>
      </c>
      <c r="E191" s="479" t="s">
        <v>230</v>
      </c>
      <c r="F191" s="474" t="s">
        <v>231</v>
      </c>
      <c r="G191" s="474" t="s">
        <v>257</v>
      </c>
      <c r="H191" s="474" t="s">
        <v>278</v>
      </c>
      <c r="I191" s="487">
        <v>120</v>
      </c>
    </row>
    <row r="192" spans="1:9" ht="16.8" x14ac:dyDescent="0.3">
      <c r="A192" s="493" t="s">
        <v>524</v>
      </c>
      <c r="B192" s="494">
        <v>3</v>
      </c>
      <c r="C192" s="477" t="s">
        <v>271</v>
      </c>
      <c r="D192" s="478" t="s">
        <v>274</v>
      </c>
      <c r="E192" s="479" t="s">
        <v>230</v>
      </c>
      <c r="F192" s="473" t="s">
        <v>235</v>
      </c>
      <c r="G192" s="474" t="s">
        <v>257</v>
      </c>
      <c r="H192" s="474" t="s">
        <v>525</v>
      </c>
      <c r="I192" s="475">
        <v>132</v>
      </c>
    </row>
    <row r="193" spans="1:9" ht="16.8" x14ac:dyDescent="0.3">
      <c r="A193" s="493" t="s">
        <v>526</v>
      </c>
      <c r="B193" s="494">
        <v>3</v>
      </c>
      <c r="C193" s="492" t="s">
        <v>259</v>
      </c>
      <c r="D193" s="478" t="s">
        <v>331</v>
      </c>
      <c r="E193" s="491" t="s">
        <v>230</v>
      </c>
      <c r="F193" s="491" t="s">
        <v>253</v>
      </c>
      <c r="G193" s="491" t="s">
        <v>288</v>
      </c>
      <c r="H193" s="491" t="s">
        <v>333</v>
      </c>
      <c r="I193" s="475">
        <v>121</v>
      </c>
    </row>
    <row r="194" spans="1:9" ht="16.8" x14ac:dyDescent="0.3">
      <c r="A194" s="493" t="s">
        <v>527</v>
      </c>
      <c r="B194" s="494">
        <v>3</v>
      </c>
      <c r="C194" s="477" t="s">
        <v>228</v>
      </c>
      <c r="D194" s="478" t="s">
        <v>272</v>
      </c>
      <c r="E194" s="479" t="s">
        <v>230</v>
      </c>
      <c r="F194" s="474" t="s">
        <v>300</v>
      </c>
      <c r="G194" s="474" t="s">
        <v>291</v>
      </c>
      <c r="H194" s="474" t="s">
        <v>233</v>
      </c>
      <c r="I194" s="475">
        <v>280</v>
      </c>
    </row>
    <row r="195" spans="1:9" ht="16.8" x14ac:dyDescent="0.3">
      <c r="A195" s="493" t="s">
        <v>528</v>
      </c>
      <c r="B195" s="494">
        <v>3</v>
      </c>
      <c r="C195" s="477" t="s">
        <v>237</v>
      </c>
      <c r="D195" s="478" t="s">
        <v>229</v>
      </c>
      <c r="E195" s="479" t="s">
        <v>230</v>
      </c>
      <c r="F195" s="474" t="s">
        <v>253</v>
      </c>
      <c r="G195" s="474" t="s">
        <v>243</v>
      </c>
      <c r="H195" s="474" t="s">
        <v>233</v>
      </c>
      <c r="I195" s="475">
        <v>282</v>
      </c>
    </row>
    <row r="196" spans="1:9" ht="16.8" x14ac:dyDescent="0.3">
      <c r="A196" s="493" t="s">
        <v>529</v>
      </c>
      <c r="B196" s="494">
        <v>3</v>
      </c>
      <c r="C196" s="477" t="s">
        <v>259</v>
      </c>
      <c r="D196" s="471" t="s">
        <v>274</v>
      </c>
      <c r="E196" s="479" t="s">
        <v>230</v>
      </c>
      <c r="F196" s="473" t="s">
        <v>353</v>
      </c>
      <c r="G196" s="474" t="s">
        <v>288</v>
      </c>
      <c r="H196" s="474" t="s">
        <v>233</v>
      </c>
      <c r="I196" s="475">
        <v>283</v>
      </c>
    </row>
    <row r="197" spans="1:9" ht="16.8" x14ac:dyDescent="0.3">
      <c r="A197" s="493" t="s">
        <v>530</v>
      </c>
      <c r="B197" s="494">
        <v>3</v>
      </c>
      <c r="C197" s="477" t="s">
        <v>259</v>
      </c>
      <c r="D197" s="478" t="s">
        <v>229</v>
      </c>
      <c r="E197" s="479" t="s">
        <v>230</v>
      </c>
      <c r="F197" s="474" t="s">
        <v>235</v>
      </c>
      <c r="G197" s="491" t="s">
        <v>288</v>
      </c>
      <c r="H197" s="491" t="s">
        <v>393</v>
      </c>
      <c r="I197" s="475">
        <v>90</v>
      </c>
    </row>
    <row r="198" spans="1:9" ht="16.8" x14ac:dyDescent="0.3">
      <c r="A198" s="493" t="s">
        <v>531</v>
      </c>
      <c r="B198" s="494">
        <v>3</v>
      </c>
      <c r="C198" s="477" t="s">
        <v>247</v>
      </c>
      <c r="D198" s="471" t="s">
        <v>331</v>
      </c>
      <c r="E198" s="479" t="s">
        <v>230</v>
      </c>
      <c r="F198" s="473" t="s">
        <v>353</v>
      </c>
      <c r="G198" s="474" t="s">
        <v>291</v>
      </c>
      <c r="H198" s="474" t="s">
        <v>298</v>
      </c>
      <c r="I198" s="475">
        <v>202</v>
      </c>
    </row>
    <row r="199" spans="1:9" ht="16.8" x14ac:dyDescent="0.3">
      <c r="A199" s="493" t="s">
        <v>532</v>
      </c>
      <c r="B199" s="494">
        <v>3</v>
      </c>
      <c r="C199" s="477" t="s">
        <v>259</v>
      </c>
      <c r="D199" s="478" t="s">
        <v>272</v>
      </c>
      <c r="E199" s="479" t="s">
        <v>230</v>
      </c>
      <c r="F199" s="474" t="s">
        <v>235</v>
      </c>
      <c r="G199" s="474" t="s">
        <v>232</v>
      </c>
      <c r="H199" s="474" t="s">
        <v>233</v>
      </c>
      <c r="I199" s="475">
        <v>284</v>
      </c>
    </row>
    <row r="200" spans="1:9" ht="16.8" x14ac:dyDescent="0.3">
      <c r="A200" s="493" t="s">
        <v>533</v>
      </c>
      <c r="B200" s="494">
        <v>3</v>
      </c>
      <c r="C200" s="477" t="s">
        <v>228</v>
      </c>
      <c r="D200" s="478" t="s">
        <v>274</v>
      </c>
      <c r="E200" s="479" t="s">
        <v>230</v>
      </c>
      <c r="F200" s="474" t="s">
        <v>231</v>
      </c>
      <c r="G200" s="474" t="s">
        <v>291</v>
      </c>
      <c r="H200" s="474" t="s">
        <v>233</v>
      </c>
      <c r="I200" s="475">
        <v>288</v>
      </c>
    </row>
    <row r="201" spans="1:9" ht="16.8" x14ac:dyDescent="0.3">
      <c r="A201" s="493" t="s">
        <v>534</v>
      </c>
      <c r="B201" s="494">
        <v>3</v>
      </c>
      <c r="C201" s="477" t="s">
        <v>259</v>
      </c>
      <c r="D201" s="471" t="s">
        <v>331</v>
      </c>
      <c r="E201" s="479" t="s">
        <v>230</v>
      </c>
      <c r="F201" s="473" t="s">
        <v>253</v>
      </c>
      <c r="G201" s="474" t="s">
        <v>291</v>
      </c>
      <c r="H201" s="474" t="s">
        <v>278</v>
      </c>
      <c r="I201" s="487">
        <v>127</v>
      </c>
    </row>
    <row r="202" spans="1:9" ht="16.8" x14ac:dyDescent="0.3">
      <c r="A202" s="493" t="s">
        <v>535</v>
      </c>
      <c r="B202" s="494">
        <v>3</v>
      </c>
      <c r="C202" s="477" t="s">
        <v>228</v>
      </c>
      <c r="D202" s="478" t="s">
        <v>229</v>
      </c>
      <c r="E202" s="479" t="s">
        <v>230</v>
      </c>
      <c r="F202" s="474" t="s">
        <v>235</v>
      </c>
      <c r="G202" s="474" t="s">
        <v>238</v>
      </c>
      <c r="H202" s="474" t="s">
        <v>265</v>
      </c>
      <c r="I202" s="475">
        <v>186</v>
      </c>
    </row>
    <row r="203" spans="1:9" ht="16.8" x14ac:dyDescent="0.3">
      <c r="A203" s="493" t="s">
        <v>536</v>
      </c>
      <c r="B203" s="494">
        <v>3</v>
      </c>
      <c r="C203" s="477" t="s">
        <v>228</v>
      </c>
      <c r="D203" s="478" t="s">
        <v>229</v>
      </c>
      <c r="E203" s="479" t="s">
        <v>230</v>
      </c>
      <c r="F203" s="474" t="s">
        <v>386</v>
      </c>
      <c r="G203" s="474" t="s">
        <v>238</v>
      </c>
      <c r="H203" s="474" t="s">
        <v>265</v>
      </c>
      <c r="I203" s="475">
        <v>186</v>
      </c>
    </row>
    <row r="204" spans="1:9" ht="16.8" x14ac:dyDescent="0.3">
      <c r="A204" s="493" t="s">
        <v>537</v>
      </c>
      <c r="B204" s="494">
        <v>3</v>
      </c>
      <c r="C204" s="477" t="s">
        <v>237</v>
      </c>
      <c r="D204" s="478" t="s">
        <v>229</v>
      </c>
      <c r="E204" s="479" t="s">
        <v>230</v>
      </c>
      <c r="F204" s="473" t="s">
        <v>253</v>
      </c>
      <c r="G204" s="474" t="s">
        <v>243</v>
      </c>
      <c r="H204" s="474" t="s">
        <v>538</v>
      </c>
      <c r="I204" s="475">
        <v>74</v>
      </c>
    </row>
    <row r="205" spans="1:9" ht="16.8" x14ac:dyDescent="0.3">
      <c r="A205" s="493" t="s">
        <v>539</v>
      </c>
      <c r="B205" s="494">
        <v>3</v>
      </c>
      <c r="C205" s="477" t="s">
        <v>259</v>
      </c>
      <c r="D205" s="478" t="s">
        <v>272</v>
      </c>
      <c r="E205" s="479" t="s">
        <v>230</v>
      </c>
      <c r="F205" s="474" t="s">
        <v>235</v>
      </c>
      <c r="G205" s="474" t="s">
        <v>481</v>
      </c>
      <c r="H205" s="474" t="s">
        <v>233</v>
      </c>
      <c r="I205" s="475">
        <v>300</v>
      </c>
    </row>
    <row r="206" spans="1:9" ht="16.8" x14ac:dyDescent="0.3">
      <c r="A206" s="493" t="s">
        <v>540</v>
      </c>
      <c r="B206" s="494">
        <v>3</v>
      </c>
      <c r="C206" s="477" t="s">
        <v>237</v>
      </c>
      <c r="D206" s="478" t="s">
        <v>229</v>
      </c>
      <c r="E206" s="479" t="s">
        <v>230</v>
      </c>
      <c r="F206" s="474" t="s">
        <v>541</v>
      </c>
      <c r="G206" s="474" t="s">
        <v>232</v>
      </c>
      <c r="H206" s="474" t="s">
        <v>393</v>
      </c>
      <c r="I206" s="475">
        <v>92</v>
      </c>
    </row>
    <row r="207" spans="1:9" ht="16.8" x14ac:dyDescent="0.3">
      <c r="A207" s="493" t="s">
        <v>542</v>
      </c>
      <c r="B207" s="494">
        <v>3</v>
      </c>
      <c r="C207" s="477" t="s">
        <v>247</v>
      </c>
      <c r="D207" s="478" t="s">
        <v>272</v>
      </c>
      <c r="E207" s="479" t="s">
        <v>230</v>
      </c>
      <c r="F207" s="474" t="s">
        <v>353</v>
      </c>
      <c r="G207" s="474" t="s">
        <v>291</v>
      </c>
      <c r="H207" s="474" t="s">
        <v>233</v>
      </c>
      <c r="I207" s="475">
        <v>302</v>
      </c>
    </row>
    <row r="208" spans="1:9" ht="16.8" x14ac:dyDescent="0.3">
      <c r="A208" s="499" t="s">
        <v>543</v>
      </c>
      <c r="B208" s="500">
        <v>3</v>
      </c>
      <c r="C208" s="508" t="s">
        <v>247</v>
      </c>
      <c r="D208" s="483" t="s">
        <v>229</v>
      </c>
      <c r="E208" s="509" t="s">
        <v>230</v>
      </c>
      <c r="F208" s="485" t="s">
        <v>231</v>
      </c>
      <c r="G208" s="510" t="s">
        <v>291</v>
      </c>
      <c r="H208" s="510" t="s">
        <v>305</v>
      </c>
      <c r="I208" s="512">
        <v>106</v>
      </c>
    </row>
    <row r="209" spans="1:9" ht="16.8" x14ac:dyDescent="0.3">
      <c r="A209" s="493" t="s">
        <v>544</v>
      </c>
      <c r="B209" s="494">
        <v>4</v>
      </c>
      <c r="C209" s="477" t="s">
        <v>259</v>
      </c>
      <c r="D209" s="478" t="s">
        <v>274</v>
      </c>
      <c r="E209" s="479" t="s">
        <v>230</v>
      </c>
      <c r="F209" s="474" t="s">
        <v>235</v>
      </c>
      <c r="G209" s="474" t="s">
        <v>257</v>
      </c>
      <c r="H209" s="474" t="s">
        <v>233</v>
      </c>
      <c r="I209" s="475">
        <v>196</v>
      </c>
    </row>
    <row r="210" spans="1:9" ht="16.8" x14ac:dyDescent="0.3">
      <c r="A210" s="493" t="s">
        <v>545</v>
      </c>
      <c r="B210" s="494">
        <v>4</v>
      </c>
      <c r="C210" s="477" t="s">
        <v>271</v>
      </c>
      <c r="D210" s="471" t="s">
        <v>274</v>
      </c>
      <c r="E210" s="474" t="s">
        <v>230</v>
      </c>
      <c r="F210" s="474" t="s">
        <v>260</v>
      </c>
      <c r="G210" s="474" t="s">
        <v>257</v>
      </c>
      <c r="H210" s="474" t="s">
        <v>233</v>
      </c>
      <c r="I210" s="487">
        <v>200</v>
      </c>
    </row>
    <row r="211" spans="1:9" ht="16.8" x14ac:dyDescent="0.3">
      <c r="A211" s="493" t="s">
        <v>546</v>
      </c>
      <c r="B211" s="494">
        <v>4</v>
      </c>
      <c r="C211" s="477" t="s">
        <v>228</v>
      </c>
      <c r="D211" s="478" t="s">
        <v>272</v>
      </c>
      <c r="E211" s="479" t="s">
        <v>230</v>
      </c>
      <c r="F211" s="473" t="s">
        <v>231</v>
      </c>
      <c r="G211" s="474" t="s">
        <v>232</v>
      </c>
      <c r="H211" s="474" t="s">
        <v>278</v>
      </c>
      <c r="I211" s="487">
        <v>97</v>
      </c>
    </row>
    <row r="212" spans="1:9" ht="16.8" x14ac:dyDescent="0.3">
      <c r="A212" s="493" t="s">
        <v>547</v>
      </c>
      <c r="B212" s="494">
        <v>4</v>
      </c>
      <c r="C212" s="477" t="s">
        <v>247</v>
      </c>
      <c r="D212" s="478" t="s">
        <v>229</v>
      </c>
      <c r="E212" s="479" t="s">
        <v>230</v>
      </c>
      <c r="F212" s="473" t="s">
        <v>300</v>
      </c>
      <c r="G212" s="474" t="s">
        <v>257</v>
      </c>
      <c r="H212" s="474" t="s">
        <v>395</v>
      </c>
      <c r="I212" s="475">
        <v>125</v>
      </c>
    </row>
    <row r="213" spans="1:9" ht="16.8" x14ac:dyDescent="0.3">
      <c r="A213" s="493" t="s">
        <v>548</v>
      </c>
      <c r="B213" s="494">
        <v>4</v>
      </c>
      <c r="C213" s="477" t="s">
        <v>259</v>
      </c>
      <c r="D213" s="478" t="s">
        <v>229</v>
      </c>
      <c r="E213" s="479" t="s">
        <v>230</v>
      </c>
      <c r="F213" s="474" t="s">
        <v>386</v>
      </c>
      <c r="G213" s="491" t="s">
        <v>291</v>
      </c>
      <c r="H213" s="491" t="s">
        <v>393</v>
      </c>
      <c r="I213" s="475">
        <v>81</v>
      </c>
    </row>
    <row r="214" spans="1:9" ht="16.8" x14ac:dyDescent="0.3">
      <c r="A214" s="493" t="s">
        <v>549</v>
      </c>
      <c r="B214" s="494">
        <v>4</v>
      </c>
      <c r="C214" s="477" t="s">
        <v>247</v>
      </c>
      <c r="D214" s="478" t="s">
        <v>274</v>
      </c>
      <c r="E214" s="479" t="s">
        <v>230</v>
      </c>
      <c r="F214" s="473" t="s">
        <v>300</v>
      </c>
      <c r="G214" s="474" t="s">
        <v>238</v>
      </c>
      <c r="H214" s="474" t="s">
        <v>305</v>
      </c>
      <c r="I214" s="475">
        <v>89</v>
      </c>
    </row>
    <row r="215" spans="1:9" ht="16.8" x14ac:dyDescent="0.3">
      <c r="A215" s="493" t="s">
        <v>550</v>
      </c>
      <c r="B215" s="494">
        <v>4</v>
      </c>
      <c r="C215" s="477" t="s">
        <v>237</v>
      </c>
      <c r="D215" s="478" t="s">
        <v>229</v>
      </c>
      <c r="E215" s="479" t="s">
        <v>230</v>
      </c>
      <c r="F215" s="474" t="s">
        <v>235</v>
      </c>
      <c r="G215" s="491" t="s">
        <v>288</v>
      </c>
      <c r="H215" s="491" t="s">
        <v>393</v>
      </c>
      <c r="I215" s="475">
        <v>84</v>
      </c>
    </row>
    <row r="216" spans="1:9" ht="16.8" x14ac:dyDescent="0.3">
      <c r="A216" s="493" t="s">
        <v>551</v>
      </c>
      <c r="B216" s="494">
        <v>4</v>
      </c>
      <c r="C216" s="477" t="s">
        <v>259</v>
      </c>
      <c r="D216" s="478" t="s">
        <v>229</v>
      </c>
      <c r="E216" s="479" t="s">
        <v>230</v>
      </c>
      <c r="F216" s="474" t="s">
        <v>235</v>
      </c>
      <c r="G216" s="474" t="s">
        <v>257</v>
      </c>
      <c r="H216" s="474" t="s">
        <v>369</v>
      </c>
      <c r="I216" s="475">
        <v>88</v>
      </c>
    </row>
    <row r="217" spans="1:9" ht="16.8" x14ac:dyDescent="0.3">
      <c r="A217" s="493" t="s">
        <v>552</v>
      </c>
      <c r="B217" s="494">
        <v>4</v>
      </c>
      <c r="C217" s="477" t="s">
        <v>259</v>
      </c>
      <c r="D217" s="478" t="s">
        <v>248</v>
      </c>
      <c r="E217" s="479" t="s">
        <v>230</v>
      </c>
      <c r="F217" s="473" t="s">
        <v>231</v>
      </c>
      <c r="G217" s="474" t="s">
        <v>318</v>
      </c>
      <c r="H217" s="474" t="s">
        <v>233</v>
      </c>
      <c r="I217" s="487">
        <v>211</v>
      </c>
    </row>
    <row r="218" spans="1:9" ht="16.8" x14ac:dyDescent="0.3">
      <c r="A218" s="493" t="s">
        <v>553</v>
      </c>
      <c r="B218" s="494">
        <v>4</v>
      </c>
      <c r="C218" s="470" t="s">
        <v>228</v>
      </c>
      <c r="D218" s="471" t="s">
        <v>274</v>
      </c>
      <c r="E218" s="479" t="s">
        <v>276</v>
      </c>
      <c r="F218" s="473" t="s">
        <v>231</v>
      </c>
      <c r="G218" s="473" t="s">
        <v>291</v>
      </c>
      <c r="H218" s="474" t="s">
        <v>305</v>
      </c>
      <c r="I218" s="487">
        <v>91</v>
      </c>
    </row>
    <row r="219" spans="1:9" ht="16.8" x14ac:dyDescent="0.3">
      <c r="A219" s="493" t="s">
        <v>554</v>
      </c>
      <c r="B219" s="494">
        <v>4</v>
      </c>
      <c r="C219" s="492" t="s">
        <v>259</v>
      </c>
      <c r="D219" s="478" t="s">
        <v>229</v>
      </c>
      <c r="E219" s="491" t="s">
        <v>230</v>
      </c>
      <c r="F219" s="491" t="s">
        <v>555</v>
      </c>
      <c r="G219" s="491" t="s">
        <v>257</v>
      </c>
      <c r="H219" s="491" t="s">
        <v>333</v>
      </c>
      <c r="I219" s="475">
        <v>114</v>
      </c>
    </row>
    <row r="220" spans="1:9" ht="16.8" x14ac:dyDescent="0.3">
      <c r="A220" s="493" t="s">
        <v>556</v>
      </c>
      <c r="B220" s="494">
        <v>4</v>
      </c>
      <c r="C220" s="477" t="s">
        <v>259</v>
      </c>
      <c r="D220" s="478" t="s">
        <v>272</v>
      </c>
      <c r="E220" s="479" t="s">
        <v>230</v>
      </c>
      <c r="F220" s="474" t="s">
        <v>300</v>
      </c>
      <c r="G220" s="474" t="s">
        <v>257</v>
      </c>
      <c r="H220" s="474" t="s">
        <v>233</v>
      </c>
      <c r="I220" s="475">
        <v>214</v>
      </c>
    </row>
    <row r="221" spans="1:9" ht="16.8" x14ac:dyDescent="0.3">
      <c r="A221" s="493" t="s">
        <v>557</v>
      </c>
      <c r="B221" s="494">
        <v>4</v>
      </c>
      <c r="C221" s="470" t="s">
        <v>228</v>
      </c>
      <c r="D221" s="478" t="s">
        <v>229</v>
      </c>
      <c r="E221" s="479" t="s">
        <v>230</v>
      </c>
      <c r="F221" s="474" t="s">
        <v>235</v>
      </c>
      <c r="G221" s="474" t="s">
        <v>232</v>
      </c>
      <c r="H221" s="474" t="s">
        <v>233</v>
      </c>
      <c r="I221" s="475">
        <v>216</v>
      </c>
    </row>
    <row r="222" spans="1:9" ht="16.8" x14ac:dyDescent="0.3">
      <c r="A222" s="493" t="s">
        <v>558</v>
      </c>
      <c r="B222" s="494">
        <v>4</v>
      </c>
      <c r="C222" s="477" t="s">
        <v>271</v>
      </c>
      <c r="D222" s="478" t="s">
        <v>229</v>
      </c>
      <c r="E222" s="479" t="s">
        <v>230</v>
      </c>
      <c r="F222" s="474" t="s">
        <v>353</v>
      </c>
      <c r="G222" s="474" t="s">
        <v>232</v>
      </c>
      <c r="H222" s="474" t="s">
        <v>233</v>
      </c>
      <c r="I222" s="475">
        <v>223</v>
      </c>
    </row>
    <row r="223" spans="1:9" ht="16.8" x14ac:dyDescent="0.3">
      <c r="A223" s="493" t="s">
        <v>559</v>
      </c>
      <c r="B223" s="494">
        <v>4</v>
      </c>
      <c r="C223" s="477" t="s">
        <v>247</v>
      </c>
      <c r="D223" s="478" t="s">
        <v>229</v>
      </c>
      <c r="E223" s="479" t="s">
        <v>230</v>
      </c>
      <c r="F223" s="473" t="s">
        <v>386</v>
      </c>
      <c r="G223" s="474" t="s">
        <v>232</v>
      </c>
      <c r="H223" s="474" t="s">
        <v>265</v>
      </c>
      <c r="I223" s="475">
        <v>164</v>
      </c>
    </row>
    <row r="224" spans="1:9" ht="16.8" x14ac:dyDescent="0.3">
      <c r="A224" s="493" t="s">
        <v>560</v>
      </c>
      <c r="B224" s="494">
        <v>4</v>
      </c>
      <c r="C224" s="477" t="s">
        <v>259</v>
      </c>
      <c r="D224" s="471" t="s">
        <v>229</v>
      </c>
      <c r="E224" s="479" t="s">
        <v>251</v>
      </c>
      <c r="F224" s="473" t="s">
        <v>253</v>
      </c>
      <c r="G224" s="474" t="s">
        <v>288</v>
      </c>
      <c r="H224" s="474" t="s">
        <v>298</v>
      </c>
      <c r="I224" s="475">
        <v>82</v>
      </c>
    </row>
    <row r="225" spans="1:9" ht="16.8" x14ac:dyDescent="0.3">
      <c r="A225" s="493" t="s">
        <v>561</v>
      </c>
      <c r="B225" s="494">
        <v>4</v>
      </c>
      <c r="C225" s="477" t="s">
        <v>247</v>
      </c>
      <c r="D225" s="471" t="s">
        <v>274</v>
      </c>
      <c r="E225" s="474" t="s">
        <v>230</v>
      </c>
      <c r="F225" s="473" t="s">
        <v>353</v>
      </c>
      <c r="G225" s="474" t="s">
        <v>232</v>
      </c>
      <c r="H225" s="474" t="s">
        <v>233</v>
      </c>
      <c r="I225" s="487">
        <v>231</v>
      </c>
    </row>
    <row r="226" spans="1:9" ht="16.8" x14ac:dyDescent="0.3">
      <c r="A226" s="493" t="s">
        <v>562</v>
      </c>
      <c r="B226" s="494">
        <v>4</v>
      </c>
      <c r="C226" s="477" t="s">
        <v>259</v>
      </c>
      <c r="D226" s="471" t="s">
        <v>229</v>
      </c>
      <c r="E226" s="479" t="s">
        <v>230</v>
      </c>
      <c r="F226" s="473" t="s">
        <v>253</v>
      </c>
      <c r="G226" s="474" t="s">
        <v>257</v>
      </c>
      <c r="H226" s="474" t="s">
        <v>321</v>
      </c>
      <c r="I226" s="487">
        <v>149</v>
      </c>
    </row>
    <row r="227" spans="1:9" ht="16.8" x14ac:dyDescent="0.3">
      <c r="A227" s="493" t="s">
        <v>563</v>
      </c>
      <c r="B227" s="494">
        <v>4</v>
      </c>
      <c r="C227" s="477" t="s">
        <v>271</v>
      </c>
      <c r="D227" s="478" t="s">
        <v>272</v>
      </c>
      <c r="E227" s="479" t="s">
        <v>230</v>
      </c>
      <c r="F227" s="474" t="s">
        <v>235</v>
      </c>
      <c r="G227" s="474" t="s">
        <v>257</v>
      </c>
      <c r="H227" s="474" t="s">
        <v>233</v>
      </c>
      <c r="I227" s="475">
        <v>233</v>
      </c>
    </row>
    <row r="228" spans="1:9" ht="16.8" x14ac:dyDescent="0.3">
      <c r="A228" s="493" t="s">
        <v>564</v>
      </c>
      <c r="B228" s="494">
        <v>4</v>
      </c>
      <c r="C228" s="477" t="s">
        <v>259</v>
      </c>
      <c r="D228" s="471" t="s">
        <v>229</v>
      </c>
      <c r="E228" s="479" t="s">
        <v>230</v>
      </c>
      <c r="F228" s="473" t="s">
        <v>231</v>
      </c>
      <c r="G228" s="474" t="s">
        <v>291</v>
      </c>
      <c r="H228" s="474" t="s">
        <v>305</v>
      </c>
      <c r="I228" s="475">
        <v>94</v>
      </c>
    </row>
    <row r="229" spans="1:9" ht="16.8" x14ac:dyDescent="0.3">
      <c r="A229" s="493" t="s">
        <v>565</v>
      </c>
      <c r="B229" s="494">
        <v>4</v>
      </c>
      <c r="C229" s="477" t="s">
        <v>259</v>
      </c>
      <c r="D229" s="478" t="s">
        <v>274</v>
      </c>
      <c r="E229" s="479" t="s">
        <v>230</v>
      </c>
      <c r="F229" s="474" t="s">
        <v>231</v>
      </c>
      <c r="G229" s="474" t="s">
        <v>243</v>
      </c>
      <c r="H229" s="474" t="s">
        <v>233</v>
      </c>
      <c r="I229" s="475">
        <v>235</v>
      </c>
    </row>
    <row r="230" spans="1:9" ht="16.8" x14ac:dyDescent="0.3">
      <c r="A230" s="493" t="s">
        <v>566</v>
      </c>
      <c r="B230" s="494">
        <v>4</v>
      </c>
      <c r="C230" s="477" t="s">
        <v>228</v>
      </c>
      <c r="D230" s="471" t="s">
        <v>229</v>
      </c>
      <c r="E230" s="479" t="s">
        <v>230</v>
      </c>
      <c r="F230" s="473" t="s">
        <v>231</v>
      </c>
      <c r="G230" s="474" t="s">
        <v>238</v>
      </c>
      <c r="H230" s="474" t="s">
        <v>383</v>
      </c>
      <c r="I230" s="475">
        <v>114</v>
      </c>
    </row>
    <row r="231" spans="1:9" ht="16.8" x14ac:dyDescent="0.3">
      <c r="A231" s="493" t="s">
        <v>567</v>
      </c>
      <c r="B231" s="494">
        <v>4</v>
      </c>
      <c r="C231" s="477" t="s">
        <v>259</v>
      </c>
      <c r="D231" s="478" t="s">
        <v>568</v>
      </c>
      <c r="E231" s="479" t="s">
        <v>276</v>
      </c>
      <c r="F231" s="473" t="s">
        <v>253</v>
      </c>
      <c r="G231" s="474" t="s">
        <v>232</v>
      </c>
      <c r="H231" s="474" t="s">
        <v>305</v>
      </c>
      <c r="I231" s="475">
        <v>97</v>
      </c>
    </row>
    <row r="232" spans="1:9" ht="16.8" x14ac:dyDescent="0.3">
      <c r="A232" s="493" t="s">
        <v>569</v>
      </c>
      <c r="B232" s="494">
        <v>4</v>
      </c>
      <c r="C232" s="477" t="s">
        <v>247</v>
      </c>
      <c r="D232" s="471" t="s">
        <v>272</v>
      </c>
      <c r="E232" s="474" t="s">
        <v>230</v>
      </c>
      <c r="F232" s="473" t="s">
        <v>300</v>
      </c>
      <c r="G232" s="474" t="s">
        <v>570</v>
      </c>
      <c r="H232" s="474" t="s">
        <v>233</v>
      </c>
      <c r="I232" s="487">
        <v>243</v>
      </c>
    </row>
    <row r="233" spans="1:9" ht="16.8" x14ac:dyDescent="0.3">
      <c r="A233" s="493" t="s">
        <v>571</v>
      </c>
      <c r="B233" s="494">
        <v>4</v>
      </c>
      <c r="C233" s="477" t="s">
        <v>259</v>
      </c>
      <c r="D233" s="471" t="s">
        <v>274</v>
      </c>
      <c r="E233" s="474" t="s">
        <v>572</v>
      </c>
      <c r="F233" s="474" t="s">
        <v>253</v>
      </c>
      <c r="G233" s="474" t="s">
        <v>238</v>
      </c>
      <c r="H233" s="474" t="s">
        <v>398</v>
      </c>
      <c r="I233" s="475">
        <v>121</v>
      </c>
    </row>
    <row r="234" spans="1:9" ht="16.8" x14ac:dyDescent="0.3">
      <c r="A234" s="493" t="s">
        <v>573</v>
      </c>
      <c r="B234" s="494">
        <v>4</v>
      </c>
      <c r="C234" s="477" t="s">
        <v>263</v>
      </c>
      <c r="D234" s="478" t="s">
        <v>272</v>
      </c>
      <c r="E234" s="479" t="s">
        <v>251</v>
      </c>
      <c r="F234" s="473" t="s">
        <v>235</v>
      </c>
      <c r="G234" s="474" t="s">
        <v>288</v>
      </c>
      <c r="H234" s="474" t="s">
        <v>574</v>
      </c>
      <c r="I234" s="475">
        <v>27</v>
      </c>
    </row>
    <row r="235" spans="1:9" ht="16.8" x14ac:dyDescent="0.3">
      <c r="A235" s="493" t="s">
        <v>575</v>
      </c>
      <c r="B235" s="494">
        <v>4</v>
      </c>
      <c r="C235" s="470" t="s">
        <v>259</v>
      </c>
      <c r="D235" s="471" t="s">
        <v>268</v>
      </c>
      <c r="E235" s="488" t="s">
        <v>230</v>
      </c>
      <c r="F235" s="473" t="s">
        <v>231</v>
      </c>
      <c r="G235" s="473" t="s">
        <v>291</v>
      </c>
      <c r="H235" s="473" t="s">
        <v>281</v>
      </c>
      <c r="I235" s="487">
        <v>102</v>
      </c>
    </row>
    <row r="236" spans="1:9" ht="16.8" x14ac:dyDescent="0.3">
      <c r="A236" s="493" t="s">
        <v>576</v>
      </c>
      <c r="B236" s="494">
        <v>4</v>
      </c>
      <c r="C236" s="477" t="s">
        <v>237</v>
      </c>
      <c r="D236" s="471" t="s">
        <v>268</v>
      </c>
      <c r="E236" s="474" t="s">
        <v>577</v>
      </c>
      <c r="F236" s="474" t="s">
        <v>253</v>
      </c>
      <c r="G236" s="474" t="s">
        <v>232</v>
      </c>
      <c r="H236" s="474" t="s">
        <v>357</v>
      </c>
      <c r="I236" s="487">
        <v>100</v>
      </c>
    </row>
    <row r="237" spans="1:9" ht="16.8" x14ac:dyDescent="0.3">
      <c r="A237" s="493" t="s">
        <v>578</v>
      </c>
      <c r="B237" s="494">
        <v>4</v>
      </c>
      <c r="C237" s="477" t="s">
        <v>259</v>
      </c>
      <c r="D237" s="471" t="s">
        <v>229</v>
      </c>
      <c r="E237" s="479" t="s">
        <v>297</v>
      </c>
      <c r="F237" s="473" t="s">
        <v>422</v>
      </c>
      <c r="G237" s="474" t="s">
        <v>238</v>
      </c>
      <c r="H237" s="474" t="s">
        <v>383</v>
      </c>
      <c r="I237" s="475">
        <v>120</v>
      </c>
    </row>
    <row r="238" spans="1:9" ht="16.8" x14ac:dyDescent="0.3">
      <c r="A238" s="493" t="s">
        <v>579</v>
      </c>
      <c r="B238" s="494">
        <v>4</v>
      </c>
      <c r="C238" s="477" t="s">
        <v>259</v>
      </c>
      <c r="D238" s="471" t="s">
        <v>229</v>
      </c>
      <c r="E238" s="488" t="s">
        <v>230</v>
      </c>
      <c r="F238" s="473" t="s">
        <v>235</v>
      </c>
      <c r="G238" s="473" t="s">
        <v>257</v>
      </c>
      <c r="H238" s="473" t="s">
        <v>292</v>
      </c>
      <c r="I238" s="487">
        <v>107</v>
      </c>
    </row>
    <row r="239" spans="1:9" ht="16.8" x14ac:dyDescent="0.3">
      <c r="A239" s="493" t="s">
        <v>580</v>
      </c>
      <c r="B239" s="494">
        <v>4</v>
      </c>
      <c r="C239" s="477" t="s">
        <v>259</v>
      </c>
      <c r="D239" s="471" t="s">
        <v>274</v>
      </c>
      <c r="E239" s="479" t="s">
        <v>230</v>
      </c>
      <c r="F239" s="473" t="s">
        <v>231</v>
      </c>
      <c r="G239" s="474" t="s">
        <v>291</v>
      </c>
      <c r="H239" s="474" t="s">
        <v>357</v>
      </c>
      <c r="I239" s="487">
        <v>101</v>
      </c>
    </row>
    <row r="240" spans="1:9" ht="16.8" x14ac:dyDescent="0.3">
      <c r="A240" s="493" t="s">
        <v>581</v>
      </c>
      <c r="B240" s="494">
        <v>4</v>
      </c>
      <c r="C240" s="477" t="s">
        <v>271</v>
      </c>
      <c r="D240" s="478" t="s">
        <v>248</v>
      </c>
      <c r="E240" s="474" t="s">
        <v>230</v>
      </c>
      <c r="F240" s="474" t="s">
        <v>386</v>
      </c>
      <c r="G240" s="474" t="s">
        <v>288</v>
      </c>
      <c r="H240" s="474" t="s">
        <v>357</v>
      </c>
      <c r="I240" s="487">
        <v>101</v>
      </c>
    </row>
    <row r="241" spans="1:9" ht="16.8" x14ac:dyDescent="0.3">
      <c r="A241" s="493" t="s">
        <v>582</v>
      </c>
      <c r="B241" s="494">
        <v>4</v>
      </c>
      <c r="C241" s="477" t="s">
        <v>259</v>
      </c>
      <c r="D241" s="471" t="s">
        <v>583</v>
      </c>
      <c r="E241" s="474" t="s">
        <v>427</v>
      </c>
      <c r="F241" s="474" t="s">
        <v>235</v>
      </c>
      <c r="G241" s="474" t="s">
        <v>232</v>
      </c>
      <c r="H241" s="474" t="s">
        <v>233</v>
      </c>
      <c r="I241" s="487">
        <v>270</v>
      </c>
    </row>
    <row r="242" spans="1:9" ht="16.8" x14ac:dyDescent="0.3">
      <c r="A242" s="493" t="s">
        <v>584</v>
      </c>
      <c r="B242" s="494">
        <v>4</v>
      </c>
      <c r="C242" s="477" t="s">
        <v>259</v>
      </c>
      <c r="D242" s="471" t="s">
        <v>229</v>
      </c>
      <c r="E242" s="479" t="s">
        <v>230</v>
      </c>
      <c r="F242" s="473" t="s">
        <v>87</v>
      </c>
      <c r="G242" s="474" t="s">
        <v>232</v>
      </c>
      <c r="H242" s="474" t="s">
        <v>383</v>
      </c>
      <c r="I242" s="475">
        <v>123</v>
      </c>
    </row>
    <row r="243" spans="1:9" ht="16.8" x14ac:dyDescent="0.3">
      <c r="A243" s="493" t="s">
        <v>585</v>
      </c>
      <c r="B243" s="494">
        <v>4</v>
      </c>
      <c r="C243" s="477" t="s">
        <v>259</v>
      </c>
      <c r="D243" s="478" t="s">
        <v>274</v>
      </c>
      <c r="E243" s="479" t="s">
        <v>230</v>
      </c>
      <c r="F243" s="474" t="s">
        <v>235</v>
      </c>
      <c r="G243" s="474" t="s">
        <v>238</v>
      </c>
      <c r="H243" s="474" t="s">
        <v>233</v>
      </c>
      <c r="I243" s="475">
        <v>273</v>
      </c>
    </row>
    <row r="244" spans="1:9" ht="16.8" x14ac:dyDescent="0.3">
      <c r="A244" s="493" t="s">
        <v>586</v>
      </c>
      <c r="B244" s="494">
        <v>4</v>
      </c>
      <c r="C244" s="477" t="s">
        <v>237</v>
      </c>
      <c r="D244" s="471" t="s">
        <v>587</v>
      </c>
      <c r="E244" s="474" t="s">
        <v>588</v>
      </c>
      <c r="F244" s="474" t="s">
        <v>238</v>
      </c>
      <c r="G244" s="474" t="s">
        <v>243</v>
      </c>
      <c r="H244" s="474" t="s">
        <v>233</v>
      </c>
      <c r="I244" s="487">
        <v>274</v>
      </c>
    </row>
    <row r="245" spans="1:9" ht="16.8" x14ac:dyDescent="0.3">
      <c r="A245" s="493" t="s">
        <v>589</v>
      </c>
      <c r="B245" s="494">
        <v>4</v>
      </c>
      <c r="C245" s="477" t="s">
        <v>271</v>
      </c>
      <c r="D245" s="471" t="s">
        <v>274</v>
      </c>
      <c r="E245" s="479" t="s">
        <v>230</v>
      </c>
      <c r="F245" s="473" t="s">
        <v>235</v>
      </c>
      <c r="G245" s="474" t="s">
        <v>243</v>
      </c>
      <c r="H245" s="474" t="s">
        <v>590</v>
      </c>
      <c r="I245" s="475">
        <v>71</v>
      </c>
    </row>
    <row r="246" spans="1:9" ht="16.8" x14ac:dyDescent="0.3">
      <c r="A246" s="493" t="s">
        <v>591</v>
      </c>
      <c r="B246" s="494">
        <v>4</v>
      </c>
      <c r="C246" s="477" t="s">
        <v>259</v>
      </c>
      <c r="D246" s="471" t="s">
        <v>274</v>
      </c>
      <c r="E246" s="479" t="s">
        <v>230</v>
      </c>
      <c r="F246" s="473" t="s">
        <v>353</v>
      </c>
      <c r="G246" s="474" t="s">
        <v>288</v>
      </c>
      <c r="H246" s="474" t="s">
        <v>233</v>
      </c>
      <c r="I246" s="475">
        <v>283</v>
      </c>
    </row>
    <row r="247" spans="1:9" ht="16.8" x14ac:dyDescent="0.3">
      <c r="A247" s="493" t="s">
        <v>592</v>
      </c>
      <c r="B247" s="494">
        <v>4</v>
      </c>
      <c r="C247" s="477" t="s">
        <v>247</v>
      </c>
      <c r="D247" s="478" t="s">
        <v>229</v>
      </c>
      <c r="E247" s="474" t="s">
        <v>230</v>
      </c>
      <c r="F247" s="491" t="s">
        <v>231</v>
      </c>
      <c r="G247" s="491" t="s">
        <v>243</v>
      </c>
      <c r="H247" s="474" t="s">
        <v>314</v>
      </c>
      <c r="I247" s="475">
        <v>108</v>
      </c>
    </row>
    <row r="248" spans="1:9" ht="16.8" x14ac:dyDescent="0.3">
      <c r="A248" s="493" t="s">
        <v>593</v>
      </c>
      <c r="B248" s="494">
        <v>4</v>
      </c>
      <c r="C248" s="477" t="s">
        <v>228</v>
      </c>
      <c r="D248" s="471" t="s">
        <v>229</v>
      </c>
      <c r="E248" s="474" t="s">
        <v>276</v>
      </c>
      <c r="F248" s="473" t="s">
        <v>231</v>
      </c>
      <c r="G248" s="474" t="s">
        <v>238</v>
      </c>
      <c r="H248" s="474" t="s">
        <v>357</v>
      </c>
      <c r="I248" s="487">
        <v>105</v>
      </c>
    </row>
    <row r="249" spans="1:9" ht="16.8" x14ac:dyDescent="0.3">
      <c r="A249" s="493" t="s">
        <v>594</v>
      </c>
      <c r="B249" s="494">
        <v>4</v>
      </c>
      <c r="C249" s="477" t="s">
        <v>228</v>
      </c>
      <c r="D249" s="478" t="s">
        <v>274</v>
      </c>
      <c r="E249" s="479" t="s">
        <v>230</v>
      </c>
      <c r="F249" s="474" t="s">
        <v>231</v>
      </c>
      <c r="G249" s="474" t="s">
        <v>291</v>
      </c>
      <c r="H249" s="474" t="s">
        <v>233</v>
      </c>
      <c r="I249" s="475">
        <v>288</v>
      </c>
    </row>
    <row r="250" spans="1:9" ht="16.8" x14ac:dyDescent="0.3">
      <c r="A250" s="493" t="s">
        <v>595</v>
      </c>
      <c r="B250" s="494">
        <v>4</v>
      </c>
      <c r="C250" s="477" t="s">
        <v>228</v>
      </c>
      <c r="D250" s="471" t="s">
        <v>331</v>
      </c>
      <c r="E250" s="479" t="s">
        <v>230</v>
      </c>
      <c r="F250" s="473" t="s">
        <v>300</v>
      </c>
      <c r="G250" s="474" t="s">
        <v>291</v>
      </c>
      <c r="H250" s="474" t="s">
        <v>596</v>
      </c>
      <c r="I250" s="475">
        <v>67</v>
      </c>
    </row>
    <row r="251" spans="1:9" ht="16.8" x14ac:dyDescent="0.3">
      <c r="A251" s="493" t="s">
        <v>597</v>
      </c>
      <c r="B251" s="494">
        <v>4</v>
      </c>
      <c r="C251" s="492" t="s">
        <v>263</v>
      </c>
      <c r="D251" s="478" t="s">
        <v>229</v>
      </c>
      <c r="E251" s="491" t="s">
        <v>230</v>
      </c>
      <c r="F251" s="491" t="s">
        <v>235</v>
      </c>
      <c r="G251" s="491" t="s">
        <v>232</v>
      </c>
      <c r="H251" s="491" t="s">
        <v>333</v>
      </c>
      <c r="I251" s="475">
        <v>123</v>
      </c>
    </row>
    <row r="252" spans="1:9" ht="16.8" x14ac:dyDescent="0.3">
      <c r="A252" s="493" t="s">
        <v>598</v>
      </c>
      <c r="B252" s="494">
        <v>4</v>
      </c>
      <c r="C252" s="477" t="s">
        <v>259</v>
      </c>
      <c r="D252" s="478" t="s">
        <v>229</v>
      </c>
      <c r="E252" s="474" t="s">
        <v>230</v>
      </c>
      <c r="F252" s="473" t="s">
        <v>353</v>
      </c>
      <c r="G252" s="474" t="s">
        <v>232</v>
      </c>
      <c r="H252" s="474" t="s">
        <v>357</v>
      </c>
      <c r="I252" s="487">
        <v>106</v>
      </c>
    </row>
    <row r="253" spans="1:9" ht="16.8" x14ac:dyDescent="0.3">
      <c r="A253" s="493" t="s">
        <v>599</v>
      </c>
      <c r="B253" s="494">
        <v>4</v>
      </c>
      <c r="C253" s="470" t="s">
        <v>259</v>
      </c>
      <c r="D253" s="471" t="s">
        <v>229</v>
      </c>
      <c r="E253" s="488" t="s">
        <v>230</v>
      </c>
      <c r="F253" s="473" t="s">
        <v>231</v>
      </c>
      <c r="G253" s="473" t="s">
        <v>291</v>
      </c>
      <c r="H253" s="473" t="s">
        <v>309</v>
      </c>
      <c r="I253" s="487">
        <v>36</v>
      </c>
    </row>
    <row r="254" spans="1:9" ht="16.8" x14ac:dyDescent="0.3">
      <c r="A254" s="493" t="s">
        <v>600</v>
      </c>
      <c r="B254" s="494">
        <v>4</v>
      </c>
      <c r="C254" s="477" t="s">
        <v>247</v>
      </c>
      <c r="D254" s="478" t="s">
        <v>331</v>
      </c>
      <c r="E254" s="491" t="s">
        <v>230</v>
      </c>
      <c r="F254" s="474" t="s">
        <v>353</v>
      </c>
      <c r="G254" s="491" t="s">
        <v>291</v>
      </c>
      <c r="H254" s="491" t="s">
        <v>298</v>
      </c>
      <c r="I254" s="475">
        <v>232</v>
      </c>
    </row>
    <row r="255" spans="1:9" ht="16.8" x14ac:dyDescent="0.3">
      <c r="A255" s="493" t="s">
        <v>601</v>
      </c>
      <c r="B255" s="494">
        <v>4</v>
      </c>
      <c r="C255" s="492" t="s">
        <v>237</v>
      </c>
      <c r="D255" s="478" t="s">
        <v>331</v>
      </c>
      <c r="E255" s="491" t="s">
        <v>230</v>
      </c>
      <c r="F255" s="491" t="s">
        <v>235</v>
      </c>
      <c r="G255" s="491" t="s">
        <v>307</v>
      </c>
      <c r="H255" s="491" t="s">
        <v>333</v>
      </c>
      <c r="I255" s="475">
        <v>124</v>
      </c>
    </row>
    <row r="256" spans="1:9" ht="16.8" x14ac:dyDescent="0.3">
      <c r="A256" s="499" t="s">
        <v>602</v>
      </c>
      <c r="B256" s="500">
        <v>4</v>
      </c>
      <c r="C256" s="482" t="s">
        <v>247</v>
      </c>
      <c r="D256" s="483" t="s">
        <v>229</v>
      </c>
      <c r="E256" s="416" t="s">
        <v>230</v>
      </c>
      <c r="F256" s="485" t="s">
        <v>353</v>
      </c>
      <c r="G256" s="485" t="s">
        <v>603</v>
      </c>
      <c r="H256" s="485" t="s">
        <v>281</v>
      </c>
      <c r="I256" s="511">
        <v>134</v>
      </c>
    </row>
    <row r="257" spans="1:9" ht="16.8" x14ac:dyDescent="0.3">
      <c r="A257" s="493" t="s">
        <v>604</v>
      </c>
      <c r="B257" s="494">
        <v>5</v>
      </c>
      <c r="C257" s="477" t="s">
        <v>259</v>
      </c>
      <c r="D257" s="471" t="s">
        <v>229</v>
      </c>
      <c r="E257" s="479" t="s">
        <v>230</v>
      </c>
      <c r="F257" s="473" t="s">
        <v>353</v>
      </c>
      <c r="G257" s="473" t="s">
        <v>243</v>
      </c>
      <c r="H257" s="474" t="s">
        <v>233</v>
      </c>
      <c r="I257" s="487">
        <v>198</v>
      </c>
    </row>
    <row r="258" spans="1:9" ht="16.8" x14ac:dyDescent="0.3">
      <c r="A258" s="493" t="s">
        <v>605</v>
      </c>
      <c r="B258" s="494">
        <v>5</v>
      </c>
      <c r="C258" s="477" t="s">
        <v>228</v>
      </c>
      <c r="D258" s="471" t="s">
        <v>331</v>
      </c>
      <c r="E258" s="474" t="s">
        <v>230</v>
      </c>
      <c r="F258" s="473" t="s">
        <v>231</v>
      </c>
      <c r="G258" s="474" t="s">
        <v>318</v>
      </c>
      <c r="H258" s="474" t="s">
        <v>357</v>
      </c>
      <c r="I258" s="487">
        <v>93</v>
      </c>
    </row>
    <row r="259" spans="1:9" ht="16.8" x14ac:dyDescent="0.3">
      <c r="A259" s="493" t="s">
        <v>606</v>
      </c>
      <c r="B259" s="494">
        <v>5</v>
      </c>
      <c r="C259" s="477" t="s">
        <v>271</v>
      </c>
      <c r="D259" s="471" t="s">
        <v>607</v>
      </c>
      <c r="E259" s="479" t="s">
        <v>588</v>
      </c>
      <c r="F259" s="473" t="s">
        <v>235</v>
      </c>
      <c r="G259" s="473" t="s">
        <v>232</v>
      </c>
      <c r="H259" s="474" t="s">
        <v>233</v>
      </c>
      <c r="I259" s="487">
        <v>201</v>
      </c>
    </row>
    <row r="260" spans="1:9" ht="16.8" x14ac:dyDescent="0.3">
      <c r="A260" s="493" t="s">
        <v>608</v>
      </c>
      <c r="B260" s="494">
        <v>5</v>
      </c>
      <c r="C260" s="477" t="s">
        <v>259</v>
      </c>
      <c r="D260" s="471" t="s">
        <v>609</v>
      </c>
      <c r="E260" s="479" t="s">
        <v>307</v>
      </c>
      <c r="F260" s="473" t="s">
        <v>235</v>
      </c>
      <c r="G260" s="473" t="s">
        <v>232</v>
      </c>
      <c r="H260" s="474" t="s">
        <v>233</v>
      </c>
      <c r="I260" s="475">
        <v>202</v>
      </c>
    </row>
    <row r="261" spans="1:9" ht="16.8" x14ac:dyDescent="0.3">
      <c r="A261" s="493" t="s">
        <v>610</v>
      </c>
      <c r="B261" s="494">
        <v>5</v>
      </c>
      <c r="C261" s="477" t="s">
        <v>259</v>
      </c>
      <c r="D261" s="478" t="s">
        <v>229</v>
      </c>
      <c r="E261" s="474" t="s">
        <v>230</v>
      </c>
      <c r="F261" s="474" t="s">
        <v>231</v>
      </c>
      <c r="G261" s="474" t="s">
        <v>611</v>
      </c>
      <c r="H261" s="474" t="s">
        <v>233</v>
      </c>
      <c r="I261" s="475">
        <v>202</v>
      </c>
    </row>
    <row r="262" spans="1:9" ht="16.8" x14ac:dyDescent="0.3">
      <c r="A262" s="493" t="s">
        <v>612</v>
      </c>
      <c r="B262" s="494">
        <v>5</v>
      </c>
      <c r="C262" s="492" t="s">
        <v>228</v>
      </c>
      <c r="D262" s="478" t="s">
        <v>331</v>
      </c>
      <c r="E262" s="491" t="s">
        <v>230</v>
      </c>
      <c r="F262" s="491" t="s">
        <v>231</v>
      </c>
      <c r="G262" s="491" t="s">
        <v>257</v>
      </c>
      <c r="H262" s="491" t="s">
        <v>333</v>
      </c>
      <c r="I262" s="475">
        <v>114</v>
      </c>
    </row>
    <row r="263" spans="1:9" ht="16.8" x14ac:dyDescent="0.3">
      <c r="A263" s="493" t="s">
        <v>613</v>
      </c>
      <c r="B263" s="494">
        <v>5</v>
      </c>
      <c r="C263" s="477" t="s">
        <v>263</v>
      </c>
      <c r="D263" s="478" t="s">
        <v>229</v>
      </c>
      <c r="E263" s="479" t="s">
        <v>230</v>
      </c>
      <c r="F263" s="474" t="s">
        <v>235</v>
      </c>
      <c r="G263" s="474" t="s">
        <v>291</v>
      </c>
      <c r="H263" s="474" t="s">
        <v>398</v>
      </c>
      <c r="I263" s="475">
        <v>117</v>
      </c>
    </row>
    <row r="264" spans="1:9" ht="16.8" x14ac:dyDescent="0.3">
      <c r="A264" s="493" t="s">
        <v>614</v>
      </c>
      <c r="B264" s="494">
        <v>5</v>
      </c>
      <c r="C264" s="477" t="s">
        <v>247</v>
      </c>
      <c r="D264" s="478" t="s">
        <v>229</v>
      </c>
      <c r="E264" s="474" t="s">
        <v>276</v>
      </c>
      <c r="F264" s="473" t="s">
        <v>353</v>
      </c>
      <c r="G264" s="474" t="s">
        <v>232</v>
      </c>
      <c r="H264" s="474" t="s">
        <v>305</v>
      </c>
      <c r="I264" s="475">
        <v>90</v>
      </c>
    </row>
    <row r="265" spans="1:9" ht="16.8" x14ac:dyDescent="0.3">
      <c r="A265" s="493" t="s">
        <v>615</v>
      </c>
      <c r="B265" s="494">
        <v>5</v>
      </c>
      <c r="C265" s="470" t="s">
        <v>247</v>
      </c>
      <c r="D265" s="471" t="s">
        <v>229</v>
      </c>
      <c r="E265" s="473" t="s">
        <v>276</v>
      </c>
      <c r="F265" s="473" t="s">
        <v>300</v>
      </c>
      <c r="G265" s="473" t="s">
        <v>243</v>
      </c>
      <c r="H265" s="474" t="s">
        <v>233</v>
      </c>
      <c r="I265" s="487">
        <v>207</v>
      </c>
    </row>
    <row r="266" spans="1:9" ht="16.8" x14ac:dyDescent="0.3">
      <c r="A266" s="493" t="s">
        <v>616</v>
      </c>
      <c r="B266" s="494">
        <v>5</v>
      </c>
      <c r="C266" s="470" t="s">
        <v>237</v>
      </c>
      <c r="D266" s="471" t="s">
        <v>229</v>
      </c>
      <c r="E266" s="479" t="s">
        <v>427</v>
      </c>
      <c r="F266" s="473" t="s">
        <v>253</v>
      </c>
      <c r="G266" s="473" t="s">
        <v>232</v>
      </c>
      <c r="H266" s="474" t="s">
        <v>233</v>
      </c>
      <c r="I266" s="487">
        <v>211</v>
      </c>
    </row>
    <row r="267" spans="1:9" ht="16.8" x14ac:dyDescent="0.3">
      <c r="A267" s="493" t="s">
        <v>617</v>
      </c>
      <c r="B267" s="494">
        <v>5</v>
      </c>
      <c r="C267" s="470" t="s">
        <v>228</v>
      </c>
      <c r="D267" s="471" t="s">
        <v>274</v>
      </c>
      <c r="E267" s="479" t="s">
        <v>276</v>
      </c>
      <c r="F267" s="473" t="s">
        <v>231</v>
      </c>
      <c r="G267" s="473" t="s">
        <v>291</v>
      </c>
      <c r="H267" s="474" t="s">
        <v>305</v>
      </c>
      <c r="I267" s="487">
        <v>91</v>
      </c>
    </row>
    <row r="268" spans="1:9" ht="16.8" x14ac:dyDescent="0.3">
      <c r="A268" s="493" t="s">
        <v>618</v>
      </c>
      <c r="B268" s="494">
        <v>5</v>
      </c>
      <c r="C268" s="470" t="s">
        <v>259</v>
      </c>
      <c r="D268" s="471" t="s">
        <v>229</v>
      </c>
      <c r="E268" s="473" t="s">
        <v>230</v>
      </c>
      <c r="F268" s="473" t="s">
        <v>619</v>
      </c>
      <c r="G268" s="473" t="s">
        <v>257</v>
      </c>
      <c r="H268" s="474" t="s">
        <v>233</v>
      </c>
      <c r="I268" s="487">
        <v>214</v>
      </c>
    </row>
    <row r="269" spans="1:9" ht="16.8" x14ac:dyDescent="0.3">
      <c r="A269" s="493" t="s">
        <v>620</v>
      </c>
      <c r="B269" s="494">
        <v>5</v>
      </c>
      <c r="C269" s="470" t="s">
        <v>228</v>
      </c>
      <c r="D269" s="471" t="s">
        <v>229</v>
      </c>
      <c r="E269" s="473" t="s">
        <v>230</v>
      </c>
      <c r="F269" s="473" t="s">
        <v>235</v>
      </c>
      <c r="G269" s="473" t="s">
        <v>232</v>
      </c>
      <c r="H269" s="474" t="s">
        <v>233</v>
      </c>
      <c r="I269" s="487">
        <v>215</v>
      </c>
    </row>
    <row r="270" spans="1:9" ht="16.8" x14ac:dyDescent="0.3">
      <c r="A270" s="493" t="s">
        <v>621</v>
      </c>
      <c r="B270" s="494">
        <v>5</v>
      </c>
      <c r="C270" s="470" t="s">
        <v>263</v>
      </c>
      <c r="D270" s="471" t="s">
        <v>274</v>
      </c>
      <c r="E270" s="473" t="s">
        <v>230</v>
      </c>
      <c r="F270" s="473" t="s">
        <v>235</v>
      </c>
      <c r="G270" s="473" t="s">
        <v>243</v>
      </c>
      <c r="H270" s="474" t="s">
        <v>233</v>
      </c>
      <c r="I270" s="487">
        <v>217</v>
      </c>
    </row>
    <row r="271" spans="1:9" ht="16.8" x14ac:dyDescent="0.3">
      <c r="A271" s="493" t="s">
        <v>622</v>
      </c>
      <c r="B271" s="494">
        <v>5</v>
      </c>
      <c r="C271" s="477" t="s">
        <v>259</v>
      </c>
      <c r="D271" s="471" t="s">
        <v>274</v>
      </c>
      <c r="E271" s="479" t="s">
        <v>230</v>
      </c>
      <c r="F271" s="473" t="s">
        <v>353</v>
      </c>
      <c r="G271" s="473" t="s">
        <v>288</v>
      </c>
      <c r="H271" s="473" t="s">
        <v>292</v>
      </c>
      <c r="I271" s="487">
        <v>102</v>
      </c>
    </row>
    <row r="272" spans="1:9" ht="16.8" x14ac:dyDescent="0.3">
      <c r="A272" s="493" t="s">
        <v>623</v>
      </c>
      <c r="B272" s="494">
        <v>5</v>
      </c>
      <c r="C272" s="492" t="s">
        <v>237</v>
      </c>
      <c r="D272" s="478" t="s">
        <v>272</v>
      </c>
      <c r="E272" s="491" t="s">
        <v>624</v>
      </c>
      <c r="F272" s="491" t="s">
        <v>235</v>
      </c>
      <c r="G272" s="491" t="s">
        <v>291</v>
      </c>
      <c r="H272" s="491" t="s">
        <v>333</v>
      </c>
      <c r="I272" s="475">
        <v>117</v>
      </c>
    </row>
    <row r="273" spans="1:9" ht="16.8" x14ac:dyDescent="0.3">
      <c r="A273" s="493" t="s">
        <v>625</v>
      </c>
      <c r="B273" s="494">
        <v>5</v>
      </c>
      <c r="C273" s="477" t="s">
        <v>259</v>
      </c>
      <c r="D273" s="471" t="s">
        <v>229</v>
      </c>
      <c r="E273" s="479" t="s">
        <v>230</v>
      </c>
      <c r="F273" s="473" t="s">
        <v>235</v>
      </c>
      <c r="G273" s="473" t="s">
        <v>243</v>
      </c>
      <c r="H273" s="473" t="s">
        <v>357</v>
      </c>
      <c r="I273" s="487">
        <v>98</v>
      </c>
    </row>
    <row r="274" spans="1:9" ht="16.8" x14ac:dyDescent="0.3">
      <c r="A274" s="493" t="s">
        <v>626</v>
      </c>
      <c r="B274" s="494">
        <v>5</v>
      </c>
      <c r="C274" s="470" t="s">
        <v>247</v>
      </c>
      <c r="D274" s="471" t="s">
        <v>583</v>
      </c>
      <c r="E274" s="479" t="s">
        <v>307</v>
      </c>
      <c r="F274" s="473" t="s">
        <v>235</v>
      </c>
      <c r="G274" s="473" t="s">
        <v>232</v>
      </c>
      <c r="H274" s="474" t="s">
        <v>233</v>
      </c>
      <c r="I274" s="487">
        <v>238</v>
      </c>
    </row>
    <row r="275" spans="1:9" ht="16.8" x14ac:dyDescent="0.3">
      <c r="A275" s="493" t="s">
        <v>627</v>
      </c>
      <c r="B275" s="494">
        <v>5</v>
      </c>
      <c r="C275" s="477" t="s">
        <v>263</v>
      </c>
      <c r="D275" s="478" t="s">
        <v>274</v>
      </c>
      <c r="E275" s="479" t="s">
        <v>230</v>
      </c>
      <c r="F275" s="473" t="s">
        <v>235</v>
      </c>
      <c r="G275" s="474" t="s">
        <v>628</v>
      </c>
      <c r="H275" s="474" t="s">
        <v>305</v>
      </c>
      <c r="I275" s="475">
        <v>97</v>
      </c>
    </row>
    <row r="276" spans="1:9" ht="16.8" x14ac:dyDescent="0.3">
      <c r="A276" s="493" t="s">
        <v>629</v>
      </c>
      <c r="B276" s="494">
        <v>5</v>
      </c>
      <c r="C276" s="470" t="s">
        <v>228</v>
      </c>
      <c r="D276" s="471" t="s">
        <v>274</v>
      </c>
      <c r="E276" s="479" t="s">
        <v>276</v>
      </c>
      <c r="F276" s="473" t="s">
        <v>300</v>
      </c>
      <c r="G276" s="473" t="s">
        <v>243</v>
      </c>
      <c r="H276" s="474" t="s">
        <v>233</v>
      </c>
      <c r="I276" s="487">
        <v>244</v>
      </c>
    </row>
    <row r="277" spans="1:9" ht="16.8" x14ac:dyDescent="0.3">
      <c r="A277" s="493" t="s">
        <v>630</v>
      </c>
      <c r="B277" s="494">
        <v>5</v>
      </c>
      <c r="C277" s="477" t="s">
        <v>228</v>
      </c>
      <c r="D277" s="471" t="s">
        <v>331</v>
      </c>
      <c r="E277" s="479" t="s">
        <v>230</v>
      </c>
      <c r="F277" s="473" t="s">
        <v>386</v>
      </c>
      <c r="G277" s="474" t="s">
        <v>291</v>
      </c>
      <c r="H277" s="474" t="s">
        <v>383</v>
      </c>
      <c r="I277" s="475">
        <v>118</v>
      </c>
    </row>
    <row r="278" spans="1:9" ht="16.8" x14ac:dyDescent="0.3">
      <c r="A278" s="493" t="s">
        <v>631</v>
      </c>
      <c r="B278" s="494">
        <v>5</v>
      </c>
      <c r="C278" s="477" t="s">
        <v>259</v>
      </c>
      <c r="D278" s="471" t="s">
        <v>583</v>
      </c>
      <c r="E278" s="479" t="s">
        <v>230</v>
      </c>
      <c r="F278" s="473" t="s">
        <v>235</v>
      </c>
      <c r="G278" s="474" t="s">
        <v>232</v>
      </c>
      <c r="H278" s="474" t="s">
        <v>305</v>
      </c>
      <c r="I278" s="475">
        <v>101</v>
      </c>
    </row>
    <row r="279" spans="1:9" ht="16.8" x14ac:dyDescent="0.3">
      <c r="A279" s="493" t="s">
        <v>632</v>
      </c>
      <c r="B279" s="494">
        <v>5</v>
      </c>
      <c r="C279" s="477" t="s">
        <v>259</v>
      </c>
      <c r="D279" s="478" t="s">
        <v>274</v>
      </c>
      <c r="E279" s="479" t="s">
        <v>230</v>
      </c>
      <c r="F279" s="473" t="s">
        <v>235</v>
      </c>
      <c r="G279" s="474" t="s">
        <v>291</v>
      </c>
      <c r="H279" s="474" t="s">
        <v>305</v>
      </c>
      <c r="I279" s="475">
        <v>103</v>
      </c>
    </row>
    <row r="280" spans="1:9" ht="16.8" x14ac:dyDescent="0.3">
      <c r="A280" s="493" t="s">
        <v>633</v>
      </c>
      <c r="B280" s="494">
        <v>5</v>
      </c>
      <c r="C280" s="477" t="s">
        <v>247</v>
      </c>
      <c r="D280" s="471" t="s">
        <v>274</v>
      </c>
      <c r="E280" s="479" t="s">
        <v>230</v>
      </c>
      <c r="F280" s="473" t="s">
        <v>242</v>
      </c>
      <c r="G280" s="474" t="s">
        <v>291</v>
      </c>
      <c r="H280" s="474" t="s">
        <v>383</v>
      </c>
      <c r="I280" s="475">
        <v>122</v>
      </c>
    </row>
    <row r="281" spans="1:9" ht="16.8" x14ac:dyDescent="0.3">
      <c r="A281" s="493" t="s">
        <v>634</v>
      </c>
      <c r="B281" s="494">
        <v>5</v>
      </c>
      <c r="C281" s="477" t="s">
        <v>237</v>
      </c>
      <c r="D281" s="471" t="s">
        <v>331</v>
      </c>
      <c r="E281" s="479" t="s">
        <v>276</v>
      </c>
      <c r="F281" s="473" t="s">
        <v>353</v>
      </c>
      <c r="G281" s="473" t="s">
        <v>277</v>
      </c>
      <c r="H281" s="473" t="s">
        <v>635</v>
      </c>
      <c r="I281" s="487">
        <v>117</v>
      </c>
    </row>
    <row r="282" spans="1:9" ht="16.8" x14ac:dyDescent="0.3">
      <c r="A282" s="493" t="s">
        <v>636</v>
      </c>
      <c r="B282" s="494">
        <v>5</v>
      </c>
      <c r="C282" s="477" t="s">
        <v>228</v>
      </c>
      <c r="D282" s="478" t="s">
        <v>274</v>
      </c>
      <c r="E282" s="479" t="s">
        <v>230</v>
      </c>
      <c r="F282" s="474" t="s">
        <v>235</v>
      </c>
      <c r="G282" s="474" t="s">
        <v>637</v>
      </c>
      <c r="H282" s="474" t="s">
        <v>398</v>
      </c>
      <c r="I282" s="475">
        <v>127</v>
      </c>
    </row>
    <row r="283" spans="1:9" ht="16.8" x14ac:dyDescent="0.3">
      <c r="A283" s="493" t="s">
        <v>638</v>
      </c>
      <c r="B283" s="494">
        <v>5</v>
      </c>
      <c r="C283" s="477" t="s">
        <v>259</v>
      </c>
      <c r="D283" s="478" t="s">
        <v>229</v>
      </c>
      <c r="E283" s="474" t="s">
        <v>230</v>
      </c>
      <c r="F283" s="474" t="s">
        <v>235</v>
      </c>
      <c r="G283" s="474" t="s">
        <v>291</v>
      </c>
      <c r="H283" s="474" t="s">
        <v>314</v>
      </c>
      <c r="I283" s="475">
        <v>107</v>
      </c>
    </row>
    <row r="284" spans="1:9" ht="16.8" x14ac:dyDescent="0.3">
      <c r="A284" s="493" t="s">
        <v>639</v>
      </c>
      <c r="B284" s="494">
        <v>5</v>
      </c>
      <c r="C284" s="477" t="s">
        <v>271</v>
      </c>
      <c r="D284" s="478" t="s">
        <v>331</v>
      </c>
      <c r="E284" s="479" t="s">
        <v>230</v>
      </c>
      <c r="F284" s="474" t="s">
        <v>235</v>
      </c>
      <c r="G284" s="474" t="s">
        <v>257</v>
      </c>
      <c r="H284" s="474" t="s">
        <v>233</v>
      </c>
      <c r="I284" s="475">
        <v>284</v>
      </c>
    </row>
    <row r="285" spans="1:9" ht="16.8" x14ac:dyDescent="0.3">
      <c r="A285" s="493" t="s">
        <v>640</v>
      </c>
      <c r="B285" s="494">
        <v>5</v>
      </c>
      <c r="C285" s="477" t="s">
        <v>228</v>
      </c>
      <c r="D285" s="478" t="s">
        <v>274</v>
      </c>
      <c r="E285" s="490" t="s">
        <v>230</v>
      </c>
      <c r="F285" s="474" t="s">
        <v>231</v>
      </c>
      <c r="G285" s="474" t="s">
        <v>291</v>
      </c>
      <c r="H285" s="474" t="s">
        <v>233</v>
      </c>
      <c r="I285" s="513">
        <v>289</v>
      </c>
    </row>
    <row r="286" spans="1:9" ht="16.8" x14ac:dyDescent="0.3">
      <c r="A286" s="493" t="s">
        <v>641</v>
      </c>
      <c r="B286" s="494">
        <v>5</v>
      </c>
      <c r="C286" s="492" t="s">
        <v>259</v>
      </c>
      <c r="D286" s="478" t="s">
        <v>331</v>
      </c>
      <c r="E286" s="491" t="s">
        <v>230</v>
      </c>
      <c r="F286" s="491" t="s">
        <v>235</v>
      </c>
      <c r="G286" s="491" t="s">
        <v>288</v>
      </c>
      <c r="H286" s="491" t="s">
        <v>333</v>
      </c>
      <c r="I286" s="475">
        <v>123</v>
      </c>
    </row>
    <row r="287" spans="1:9" ht="16.8" x14ac:dyDescent="0.3">
      <c r="A287" s="493" t="s">
        <v>642</v>
      </c>
      <c r="B287" s="494">
        <v>5</v>
      </c>
      <c r="C287" s="470" t="s">
        <v>259</v>
      </c>
      <c r="D287" s="471" t="s">
        <v>272</v>
      </c>
      <c r="E287" s="479" t="s">
        <v>230</v>
      </c>
      <c r="F287" s="473" t="s">
        <v>353</v>
      </c>
      <c r="G287" s="473" t="s">
        <v>611</v>
      </c>
      <c r="H287" s="474" t="s">
        <v>233</v>
      </c>
      <c r="I287" s="487">
        <v>295</v>
      </c>
    </row>
    <row r="288" spans="1:9" ht="16.8" x14ac:dyDescent="0.3">
      <c r="A288" s="493" t="s">
        <v>643</v>
      </c>
      <c r="B288" s="494">
        <v>5</v>
      </c>
      <c r="C288" s="470" t="s">
        <v>259</v>
      </c>
      <c r="D288" s="471" t="s">
        <v>272</v>
      </c>
      <c r="E288" s="479" t="s">
        <v>230</v>
      </c>
      <c r="F288" s="473" t="s">
        <v>353</v>
      </c>
      <c r="G288" s="473" t="s">
        <v>238</v>
      </c>
      <c r="H288" s="474" t="s">
        <v>233</v>
      </c>
      <c r="I288" s="487">
        <v>295</v>
      </c>
    </row>
    <row r="289" spans="1:9" ht="16.8" x14ac:dyDescent="0.3">
      <c r="A289" s="493" t="s">
        <v>644</v>
      </c>
      <c r="B289" s="494">
        <v>5</v>
      </c>
      <c r="C289" s="470" t="s">
        <v>228</v>
      </c>
      <c r="D289" s="471" t="s">
        <v>274</v>
      </c>
      <c r="E289" s="479" t="s">
        <v>230</v>
      </c>
      <c r="F289" s="473" t="s">
        <v>253</v>
      </c>
      <c r="G289" s="473" t="s">
        <v>288</v>
      </c>
      <c r="H289" s="474" t="s">
        <v>233</v>
      </c>
      <c r="I289" s="487">
        <v>296</v>
      </c>
    </row>
    <row r="290" spans="1:9" ht="16.8" x14ac:dyDescent="0.3">
      <c r="A290" s="493" t="s">
        <v>645</v>
      </c>
      <c r="B290" s="494">
        <v>5</v>
      </c>
      <c r="C290" s="470" t="s">
        <v>247</v>
      </c>
      <c r="D290" s="471" t="s">
        <v>331</v>
      </c>
      <c r="E290" s="479" t="s">
        <v>307</v>
      </c>
      <c r="F290" s="473" t="s">
        <v>235</v>
      </c>
      <c r="G290" s="473" t="s">
        <v>232</v>
      </c>
      <c r="H290" s="474" t="s">
        <v>233</v>
      </c>
      <c r="I290" s="487">
        <v>297</v>
      </c>
    </row>
    <row r="291" spans="1:9" ht="16.8" x14ac:dyDescent="0.3">
      <c r="A291" s="493" t="s">
        <v>646</v>
      </c>
      <c r="B291" s="494">
        <v>5</v>
      </c>
      <c r="C291" s="477" t="s">
        <v>228</v>
      </c>
      <c r="D291" s="478" t="s">
        <v>229</v>
      </c>
      <c r="E291" s="479" t="s">
        <v>230</v>
      </c>
      <c r="F291" s="474" t="s">
        <v>235</v>
      </c>
      <c r="G291" s="474" t="s">
        <v>238</v>
      </c>
      <c r="H291" s="474" t="s">
        <v>265</v>
      </c>
      <c r="I291" s="475">
        <v>186</v>
      </c>
    </row>
    <row r="292" spans="1:9" ht="16.8" x14ac:dyDescent="0.3">
      <c r="A292" s="493" t="s">
        <v>647</v>
      </c>
      <c r="B292" s="494">
        <v>5</v>
      </c>
      <c r="C292" s="470" t="s">
        <v>247</v>
      </c>
      <c r="D292" s="471" t="s">
        <v>272</v>
      </c>
      <c r="E292" s="479" t="s">
        <v>230</v>
      </c>
      <c r="F292" s="473" t="s">
        <v>353</v>
      </c>
      <c r="G292" s="473" t="s">
        <v>8</v>
      </c>
      <c r="H292" s="474" t="s">
        <v>233</v>
      </c>
      <c r="I292" s="487">
        <v>298</v>
      </c>
    </row>
    <row r="293" spans="1:9" ht="16.8" x14ac:dyDescent="0.3">
      <c r="A293" s="493" t="s">
        <v>648</v>
      </c>
      <c r="B293" s="494">
        <v>5</v>
      </c>
      <c r="C293" s="477" t="s">
        <v>228</v>
      </c>
      <c r="D293" s="478" t="s">
        <v>272</v>
      </c>
      <c r="E293" s="488" t="s">
        <v>230</v>
      </c>
      <c r="F293" s="473" t="s">
        <v>353</v>
      </c>
      <c r="G293" s="473" t="s">
        <v>649</v>
      </c>
      <c r="H293" s="473" t="s">
        <v>292</v>
      </c>
      <c r="I293" s="487">
        <v>118</v>
      </c>
    </row>
    <row r="294" spans="1:9" ht="16.8" x14ac:dyDescent="0.3">
      <c r="A294" s="493" t="s">
        <v>650</v>
      </c>
      <c r="B294" s="494">
        <v>5</v>
      </c>
      <c r="C294" s="470" t="s">
        <v>228</v>
      </c>
      <c r="D294" s="471" t="s">
        <v>229</v>
      </c>
      <c r="E294" s="479" t="s">
        <v>230</v>
      </c>
      <c r="F294" s="473" t="s">
        <v>353</v>
      </c>
      <c r="G294" s="473" t="s">
        <v>257</v>
      </c>
      <c r="H294" s="474" t="s">
        <v>233</v>
      </c>
      <c r="I294" s="487">
        <v>300</v>
      </c>
    </row>
    <row r="295" spans="1:9" ht="16.8" x14ac:dyDescent="0.3">
      <c r="A295" s="499" t="s">
        <v>651</v>
      </c>
      <c r="B295" s="500">
        <v>5</v>
      </c>
      <c r="C295" s="508" t="s">
        <v>259</v>
      </c>
      <c r="D295" s="483" t="s">
        <v>331</v>
      </c>
      <c r="E295" s="509" t="s">
        <v>230</v>
      </c>
      <c r="F295" s="485" t="s">
        <v>253</v>
      </c>
      <c r="G295" s="510" t="s">
        <v>238</v>
      </c>
      <c r="H295" s="510" t="s">
        <v>278</v>
      </c>
      <c r="I295" s="511">
        <v>130</v>
      </c>
    </row>
    <row r="296" spans="1:9" ht="16.8" x14ac:dyDescent="0.3">
      <c r="A296" s="493" t="s">
        <v>652</v>
      </c>
      <c r="B296" s="494">
        <v>6</v>
      </c>
      <c r="C296" s="492" t="s">
        <v>259</v>
      </c>
      <c r="D296" s="478" t="s">
        <v>653</v>
      </c>
      <c r="E296" s="491" t="s">
        <v>230</v>
      </c>
      <c r="F296" s="491" t="s">
        <v>422</v>
      </c>
      <c r="G296" s="491" t="s">
        <v>257</v>
      </c>
      <c r="H296" s="491" t="s">
        <v>333</v>
      </c>
      <c r="I296" s="475">
        <v>113</v>
      </c>
    </row>
    <row r="297" spans="1:9" ht="16.8" x14ac:dyDescent="0.3">
      <c r="A297" s="493" t="s">
        <v>654</v>
      </c>
      <c r="B297" s="494">
        <v>6</v>
      </c>
      <c r="C297" s="477" t="s">
        <v>271</v>
      </c>
      <c r="D297" s="478" t="s">
        <v>274</v>
      </c>
      <c r="E297" s="479" t="s">
        <v>276</v>
      </c>
      <c r="F297" s="473" t="s">
        <v>260</v>
      </c>
      <c r="G297" s="474" t="s">
        <v>257</v>
      </c>
      <c r="H297" s="474" t="s">
        <v>233</v>
      </c>
      <c r="I297" s="475">
        <v>199</v>
      </c>
    </row>
    <row r="298" spans="1:9" ht="16.8" x14ac:dyDescent="0.3">
      <c r="A298" s="493" t="s">
        <v>655</v>
      </c>
      <c r="B298" s="494">
        <v>6</v>
      </c>
      <c r="C298" s="477" t="s">
        <v>259</v>
      </c>
      <c r="D298" s="478" t="s">
        <v>274</v>
      </c>
      <c r="E298" s="479" t="s">
        <v>230</v>
      </c>
      <c r="F298" s="474" t="s">
        <v>231</v>
      </c>
      <c r="G298" s="474" t="s">
        <v>243</v>
      </c>
      <c r="H298" s="474" t="s">
        <v>233</v>
      </c>
      <c r="I298" s="475">
        <v>203</v>
      </c>
    </row>
    <row r="299" spans="1:9" ht="16.8" x14ac:dyDescent="0.3">
      <c r="A299" s="493" t="s">
        <v>656</v>
      </c>
      <c r="B299" s="494">
        <v>6</v>
      </c>
      <c r="C299" s="477" t="s">
        <v>259</v>
      </c>
      <c r="D299" s="478" t="s">
        <v>272</v>
      </c>
      <c r="E299" s="479" t="s">
        <v>230</v>
      </c>
      <c r="F299" s="474" t="s">
        <v>231</v>
      </c>
      <c r="G299" s="474" t="s">
        <v>243</v>
      </c>
      <c r="H299" s="474" t="s">
        <v>233</v>
      </c>
      <c r="I299" s="475">
        <v>207</v>
      </c>
    </row>
    <row r="300" spans="1:9" ht="16.8" x14ac:dyDescent="0.3">
      <c r="A300" s="493" t="s">
        <v>657</v>
      </c>
      <c r="B300" s="494">
        <v>6</v>
      </c>
      <c r="C300" s="477" t="s">
        <v>228</v>
      </c>
      <c r="D300" s="478" t="s">
        <v>248</v>
      </c>
      <c r="E300" s="479" t="s">
        <v>276</v>
      </c>
      <c r="F300" s="473" t="s">
        <v>231</v>
      </c>
      <c r="G300" s="474" t="s">
        <v>291</v>
      </c>
      <c r="H300" s="474" t="s">
        <v>538</v>
      </c>
      <c r="I300" s="475">
        <v>65</v>
      </c>
    </row>
    <row r="301" spans="1:9" ht="16.8" x14ac:dyDescent="0.3">
      <c r="A301" s="493" t="s">
        <v>658</v>
      </c>
      <c r="B301" s="494">
        <v>6</v>
      </c>
      <c r="C301" s="477" t="s">
        <v>259</v>
      </c>
      <c r="D301" s="478" t="s">
        <v>331</v>
      </c>
      <c r="E301" s="479" t="s">
        <v>230</v>
      </c>
      <c r="F301" s="474" t="s">
        <v>231</v>
      </c>
      <c r="G301" s="474" t="s">
        <v>243</v>
      </c>
      <c r="H301" s="474" t="s">
        <v>233</v>
      </c>
      <c r="I301" s="506">
        <v>208</v>
      </c>
    </row>
    <row r="302" spans="1:9" ht="16.8" x14ac:dyDescent="0.3">
      <c r="A302" s="493" t="s">
        <v>659</v>
      </c>
      <c r="B302" s="494">
        <v>6</v>
      </c>
      <c r="C302" s="477" t="s">
        <v>259</v>
      </c>
      <c r="D302" s="471" t="s">
        <v>331</v>
      </c>
      <c r="E302" s="479" t="s">
        <v>230</v>
      </c>
      <c r="F302" s="473" t="s">
        <v>235</v>
      </c>
      <c r="G302" s="474" t="s">
        <v>243</v>
      </c>
      <c r="H302" s="474" t="s">
        <v>383</v>
      </c>
      <c r="I302" s="475">
        <v>106</v>
      </c>
    </row>
    <row r="303" spans="1:9" ht="16.8" x14ac:dyDescent="0.3">
      <c r="A303" s="493" t="s">
        <v>660</v>
      </c>
      <c r="B303" s="494">
        <v>6</v>
      </c>
      <c r="C303" s="477" t="s">
        <v>228</v>
      </c>
      <c r="D303" s="478" t="s">
        <v>274</v>
      </c>
      <c r="E303" s="479" t="s">
        <v>230</v>
      </c>
      <c r="F303" s="473" t="s">
        <v>353</v>
      </c>
      <c r="G303" s="474" t="s">
        <v>232</v>
      </c>
      <c r="H303" s="474" t="s">
        <v>265</v>
      </c>
      <c r="I303" s="475">
        <v>159</v>
      </c>
    </row>
    <row r="304" spans="1:9" ht="16.8" x14ac:dyDescent="0.3">
      <c r="A304" s="493" t="s">
        <v>661</v>
      </c>
      <c r="B304" s="494">
        <v>6</v>
      </c>
      <c r="C304" s="470" t="s">
        <v>228</v>
      </c>
      <c r="D304" s="471" t="s">
        <v>274</v>
      </c>
      <c r="E304" s="479" t="s">
        <v>276</v>
      </c>
      <c r="F304" s="473" t="s">
        <v>231</v>
      </c>
      <c r="G304" s="473" t="s">
        <v>291</v>
      </c>
      <c r="H304" s="474" t="s">
        <v>305</v>
      </c>
      <c r="I304" s="487">
        <v>91</v>
      </c>
    </row>
    <row r="305" spans="1:9" ht="16.8" x14ac:dyDescent="0.3">
      <c r="A305" s="493" t="s">
        <v>662</v>
      </c>
      <c r="B305" s="494">
        <v>6</v>
      </c>
      <c r="C305" s="470" t="s">
        <v>228</v>
      </c>
      <c r="D305" s="478" t="s">
        <v>229</v>
      </c>
      <c r="E305" s="479" t="s">
        <v>230</v>
      </c>
      <c r="F305" s="474" t="s">
        <v>231</v>
      </c>
      <c r="G305" s="474" t="s">
        <v>232</v>
      </c>
      <c r="H305" s="474" t="s">
        <v>233</v>
      </c>
      <c r="I305" s="475">
        <v>216</v>
      </c>
    </row>
    <row r="306" spans="1:9" ht="16.8" x14ac:dyDescent="0.3">
      <c r="A306" s="493" t="s">
        <v>663</v>
      </c>
      <c r="B306" s="494">
        <v>6</v>
      </c>
      <c r="C306" s="477" t="s">
        <v>259</v>
      </c>
      <c r="D306" s="478" t="s">
        <v>272</v>
      </c>
      <c r="E306" s="479" t="s">
        <v>230</v>
      </c>
      <c r="F306" s="473" t="s">
        <v>231</v>
      </c>
      <c r="G306" s="474" t="s">
        <v>243</v>
      </c>
      <c r="H306" s="474" t="s">
        <v>233</v>
      </c>
      <c r="I306" s="475">
        <v>225</v>
      </c>
    </row>
    <row r="307" spans="1:9" ht="16.8" x14ac:dyDescent="0.3">
      <c r="A307" s="493" t="s">
        <v>664</v>
      </c>
      <c r="B307" s="494">
        <v>6</v>
      </c>
      <c r="C307" s="477" t="s">
        <v>271</v>
      </c>
      <c r="D307" s="471" t="s">
        <v>229</v>
      </c>
      <c r="E307" s="479" t="s">
        <v>230</v>
      </c>
      <c r="F307" s="473" t="s">
        <v>235</v>
      </c>
      <c r="G307" s="474" t="s">
        <v>307</v>
      </c>
      <c r="H307" s="474" t="s">
        <v>278</v>
      </c>
      <c r="I307" s="487">
        <v>105</v>
      </c>
    </row>
    <row r="308" spans="1:9" ht="16.8" x14ac:dyDescent="0.3">
      <c r="A308" s="493" t="s">
        <v>665</v>
      </c>
      <c r="B308" s="494">
        <v>6</v>
      </c>
      <c r="C308" s="477" t="s">
        <v>237</v>
      </c>
      <c r="D308" s="478" t="s">
        <v>268</v>
      </c>
      <c r="E308" s="479" t="s">
        <v>577</v>
      </c>
      <c r="F308" s="473" t="s">
        <v>235</v>
      </c>
      <c r="G308" s="474" t="s">
        <v>257</v>
      </c>
      <c r="H308" s="474" t="s">
        <v>233</v>
      </c>
      <c r="I308" s="475">
        <v>230</v>
      </c>
    </row>
    <row r="309" spans="1:9" ht="16.8" x14ac:dyDescent="0.3">
      <c r="A309" s="493" t="s">
        <v>42</v>
      </c>
      <c r="B309" s="494">
        <v>6</v>
      </c>
      <c r="C309" s="477" t="s">
        <v>228</v>
      </c>
      <c r="D309" s="478" t="s">
        <v>229</v>
      </c>
      <c r="E309" s="488" t="s">
        <v>230</v>
      </c>
      <c r="F309" s="473" t="s">
        <v>235</v>
      </c>
      <c r="G309" s="474" t="s">
        <v>232</v>
      </c>
      <c r="H309" s="474" t="s">
        <v>233</v>
      </c>
      <c r="I309" s="475">
        <v>239</v>
      </c>
    </row>
    <row r="310" spans="1:9" ht="16.8" x14ac:dyDescent="0.3">
      <c r="A310" s="493" t="s">
        <v>666</v>
      </c>
      <c r="B310" s="494">
        <v>6</v>
      </c>
      <c r="C310" s="477" t="s">
        <v>247</v>
      </c>
      <c r="D310" s="471" t="s">
        <v>583</v>
      </c>
      <c r="E310" s="479" t="s">
        <v>230</v>
      </c>
      <c r="F310" s="473" t="s">
        <v>300</v>
      </c>
      <c r="G310" s="474" t="s">
        <v>277</v>
      </c>
      <c r="H310" s="474" t="s">
        <v>305</v>
      </c>
      <c r="I310" s="475">
        <v>99</v>
      </c>
    </row>
    <row r="311" spans="1:9" ht="16.8" x14ac:dyDescent="0.3">
      <c r="A311" s="493" t="s">
        <v>667</v>
      </c>
      <c r="B311" s="494">
        <v>6</v>
      </c>
      <c r="C311" s="477" t="s">
        <v>247</v>
      </c>
      <c r="D311" s="478" t="s">
        <v>274</v>
      </c>
      <c r="E311" s="479" t="s">
        <v>230</v>
      </c>
      <c r="F311" s="473" t="s">
        <v>231</v>
      </c>
      <c r="G311" s="473" t="s">
        <v>668</v>
      </c>
      <c r="H311" s="473" t="s">
        <v>265</v>
      </c>
      <c r="I311" s="487">
        <v>168</v>
      </c>
    </row>
    <row r="312" spans="1:9" ht="16.8" x14ac:dyDescent="0.3">
      <c r="A312" s="493" t="s">
        <v>669</v>
      </c>
      <c r="B312" s="494">
        <v>6</v>
      </c>
      <c r="C312" s="477" t="s">
        <v>263</v>
      </c>
      <c r="D312" s="471" t="s">
        <v>229</v>
      </c>
      <c r="E312" s="479" t="s">
        <v>230</v>
      </c>
      <c r="F312" s="473" t="s">
        <v>87</v>
      </c>
      <c r="G312" s="473" t="s">
        <v>232</v>
      </c>
      <c r="H312" s="473" t="s">
        <v>357</v>
      </c>
      <c r="I312" s="487">
        <v>101</v>
      </c>
    </row>
    <row r="313" spans="1:9" ht="16.8" x14ac:dyDescent="0.3">
      <c r="A313" s="493" t="s">
        <v>670</v>
      </c>
      <c r="B313" s="494">
        <v>6</v>
      </c>
      <c r="C313" s="477" t="s">
        <v>259</v>
      </c>
      <c r="D313" s="478" t="s">
        <v>272</v>
      </c>
      <c r="E313" s="479" t="s">
        <v>230</v>
      </c>
      <c r="F313" s="474" t="s">
        <v>231</v>
      </c>
      <c r="G313" s="474" t="s">
        <v>243</v>
      </c>
      <c r="H313" s="474" t="s">
        <v>233</v>
      </c>
      <c r="I313" s="475">
        <v>259</v>
      </c>
    </row>
    <row r="314" spans="1:9" ht="16.8" x14ac:dyDescent="0.3">
      <c r="A314" s="493" t="s">
        <v>671</v>
      </c>
      <c r="B314" s="494">
        <v>6</v>
      </c>
      <c r="C314" s="470" t="s">
        <v>259</v>
      </c>
      <c r="D314" s="478" t="s">
        <v>274</v>
      </c>
      <c r="E314" s="490" t="s">
        <v>230</v>
      </c>
      <c r="F314" s="473" t="s">
        <v>235</v>
      </c>
      <c r="G314" s="473" t="s">
        <v>257</v>
      </c>
      <c r="H314" s="473" t="s">
        <v>672</v>
      </c>
      <c r="I314" s="475">
        <v>69</v>
      </c>
    </row>
    <row r="315" spans="1:9" ht="16.8" x14ac:dyDescent="0.3">
      <c r="A315" s="493" t="s">
        <v>673</v>
      </c>
      <c r="B315" s="494">
        <v>6</v>
      </c>
      <c r="C315" s="470" t="s">
        <v>237</v>
      </c>
      <c r="D315" s="471" t="s">
        <v>274</v>
      </c>
      <c r="E315" s="490" t="s">
        <v>427</v>
      </c>
      <c r="F315" s="473" t="s">
        <v>253</v>
      </c>
      <c r="G315" s="473" t="s">
        <v>243</v>
      </c>
      <c r="H315" s="474" t="s">
        <v>233</v>
      </c>
      <c r="I315" s="475">
        <v>284</v>
      </c>
    </row>
    <row r="316" spans="1:9" ht="16.8" x14ac:dyDescent="0.3">
      <c r="A316" s="493" t="s">
        <v>674</v>
      </c>
      <c r="B316" s="494">
        <v>6</v>
      </c>
      <c r="C316" s="477" t="s">
        <v>228</v>
      </c>
      <c r="D316" s="471" t="s">
        <v>274</v>
      </c>
      <c r="E316" s="474" t="s">
        <v>276</v>
      </c>
      <c r="F316" s="473" t="s">
        <v>231</v>
      </c>
      <c r="G316" s="474" t="s">
        <v>238</v>
      </c>
      <c r="H316" s="474" t="s">
        <v>357</v>
      </c>
      <c r="I316" s="487">
        <v>105</v>
      </c>
    </row>
    <row r="317" spans="1:9" ht="16.8" x14ac:dyDescent="0.3">
      <c r="A317" s="493" t="s">
        <v>675</v>
      </c>
      <c r="B317" s="494">
        <v>6</v>
      </c>
      <c r="C317" s="477" t="s">
        <v>228</v>
      </c>
      <c r="D317" s="478" t="s">
        <v>274</v>
      </c>
      <c r="E317" s="490" t="s">
        <v>230</v>
      </c>
      <c r="F317" s="474" t="s">
        <v>231</v>
      </c>
      <c r="G317" s="474" t="s">
        <v>291</v>
      </c>
      <c r="H317" s="474" t="s">
        <v>233</v>
      </c>
      <c r="I317" s="513">
        <v>289</v>
      </c>
    </row>
    <row r="318" spans="1:9" ht="16.8" x14ac:dyDescent="0.3">
      <c r="A318" s="499" t="s">
        <v>676</v>
      </c>
      <c r="B318" s="500">
        <v>6</v>
      </c>
      <c r="C318" s="508" t="s">
        <v>228</v>
      </c>
      <c r="D318" s="514" t="s">
        <v>272</v>
      </c>
      <c r="E318" s="510" t="s">
        <v>230</v>
      </c>
      <c r="F318" s="510" t="s">
        <v>353</v>
      </c>
      <c r="G318" s="510" t="s">
        <v>232</v>
      </c>
      <c r="H318" s="510" t="s">
        <v>233</v>
      </c>
      <c r="I318" s="515">
        <v>299</v>
      </c>
    </row>
    <row r="319" spans="1:9" ht="16.8" x14ac:dyDescent="0.3">
      <c r="A319" s="468" t="s">
        <v>677</v>
      </c>
      <c r="B319" s="469">
        <v>7</v>
      </c>
      <c r="C319" s="470" t="s">
        <v>228</v>
      </c>
      <c r="D319" s="471" t="s">
        <v>274</v>
      </c>
      <c r="E319" s="479" t="s">
        <v>276</v>
      </c>
      <c r="F319" s="473" t="s">
        <v>231</v>
      </c>
      <c r="G319" s="473" t="s">
        <v>291</v>
      </c>
      <c r="H319" s="474" t="s">
        <v>305</v>
      </c>
      <c r="I319" s="487">
        <v>91</v>
      </c>
    </row>
    <row r="320" spans="1:9" ht="16.8" x14ac:dyDescent="0.3">
      <c r="A320" s="468" t="s">
        <v>678</v>
      </c>
      <c r="B320" s="469">
        <v>7</v>
      </c>
      <c r="C320" s="477" t="s">
        <v>228</v>
      </c>
      <c r="D320" s="478" t="s">
        <v>229</v>
      </c>
      <c r="E320" s="479" t="s">
        <v>230</v>
      </c>
      <c r="F320" s="474" t="s">
        <v>231</v>
      </c>
      <c r="G320" s="474" t="s">
        <v>232</v>
      </c>
      <c r="H320" s="474" t="s">
        <v>233</v>
      </c>
      <c r="I320" s="475">
        <v>216</v>
      </c>
    </row>
    <row r="321" spans="1:9" ht="16.8" x14ac:dyDescent="0.3">
      <c r="A321" s="468" t="s">
        <v>679</v>
      </c>
      <c r="B321" s="469">
        <v>7</v>
      </c>
      <c r="C321" s="477" t="s">
        <v>237</v>
      </c>
      <c r="D321" s="478" t="s">
        <v>587</v>
      </c>
      <c r="E321" s="479" t="s">
        <v>588</v>
      </c>
      <c r="F321" s="473" t="s">
        <v>238</v>
      </c>
      <c r="G321" s="474" t="s">
        <v>243</v>
      </c>
      <c r="H321" s="474" t="s">
        <v>680</v>
      </c>
      <c r="I321" s="475">
        <v>102</v>
      </c>
    </row>
    <row r="322" spans="1:9" ht="16.8" x14ac:dyDescent="0.3">
      <c r="A322" s="468" t="s">
        <v>681</v>
      </c>
      <c r="B322" s="469">
        <v>7</v>
      </c>
      <c r="C322" s="477" t="s">
        <v>228</v>
      </c>
      <c r="D322" s="478" t="s">
        <v>274</v>
      </c>
      <c r="E322" s="490" t="s">
        <v>230</v>
      </c>
      <c r="F322" s="474" t="s">
        <v>231</v>
      </c>
      <c r="G322" s="474" t="s">
        <v>291</v>
      </c>
      <c r="H322" s="474" t="s">
        <v>233</v>
      </c>
      <c r="I322" s="513">
        <v>289</v>
      </c>
    </row>
    <row r="323" spans="1:9" ht="16.8" x14ac:dyDescent="0.3">
      <c r="A323" s="480" t="s">
        <v>682</v>
      </c>
      <c r="B323" s="481">
        <v>7</v>
      </c>
      <c r="C323" s="508" t="s">
        <v>259</v>
      </c>
      <c r="D323" s="514" t="s">
        <v>274</v>
      </c>
      <c r="E323" s="509" t="s">
        <v>230</v>
      </c>
      <c r="F323" s="485" t="s">
        <v>235</v>
      </c>
      <c r="G323" s="510" t="s">
        <v>288</v>
      </c>
      <c r="H323" s="510" t="s">
        <v>233</v>
      </c>
      <c r="I323" s="512">
        <v>302</v>
      </c>
    </row>
    <row r="324" spans="1:9" ht="16.8" x14ac:dyDescent="0.3">
      <c r="A324" s="516" t="s">
        <v>683</v>
      </c>
      <c r="B324" s="517">
        <v>8</v>
      </c>
      <c r="C324" s="518" t="s">
        <v>228</v>
      </c>
      <c r="D324" s="519" t="s">
        <v>274</v>
      </c>
      <c r="E324" s="520" t="s">
        <v>276</v>
      </c>
      <c r="F324" s="521" t="s">
        <v>231</v>
      </c>
      <c r="G324" s="521" t="s">
        <v>291</v>
      </c>
      <c r="H324" s="522" t="s">
        <v>305</v>
      </c>
      <c r="I324" s="523">
        <v>91</v>
      </c>
    </row>
    <row r="325" spans="1:9" ht="16.8" x14ac:dyDescent="0.3">
      <c r="A325" s="516" t="s">
        <v>684</v>
      </c>
      <c r="B325" s="517">
        <v>8</v>
      </c>
      <c r="C325" s="524" t="s">
        <v>228</v>
      </c>
      <c r="D325" s="525" t="s">
        <v>229</v>
      </c>
      <c r="E325" s="520" t="s">
        <v>230</v>
      </c>
      <c r="F325" s="522" t="s">
        <v>231</v>
      </c>
      <c r="G325" s="522" t="s">
        <v>232</v>
      </c>
      <c r="H325" s="522" t="s">
        <v>233</v>
      </c>
      <c r="I325" s="526">
        <v>216</v>
      </c>
    </row>
    <row r="326" spans="1:9" ht="16.8" x14ac:dyDescent="0.3">
      <c r="A326" s="516" t="s">
        <v>685</v>
      </c>
      <c r="B326" s="517">
        <v>8</v>
      </c>
      <c r="C326" s="524" t="s">
        <v>228</v>
      </c>
      <c r="D326" s="525" t="s">
        <v>274</v>
      </c>
      <c r="E326" s="527" t="s">
        <v>230</v>
      </c>
      <c r="F326" s="522" t="s">
        <v>231</v>
      </c>
      <c r="G326" s="522" t="s">
        <v>291</v>
      </c>
      <c r="H326" s="522" t="s">
        <v>233</v>
      </c>
      <c r="I326" s="528">
        <v>289</v>
      </c>
    </row>
    <row r="327" spans="1:9" ht="16.8" x14ac:dyDescent="0.3">
      <c r="A327" s="529" t="s">
        <v>686</v>
      </c>
      <c r="B327" s="530">
        <v>8</v>
      </c>
      <c r="C327" s="531" t="s">
        <v>228</v>
      </c>
      <c r="D327" s="532" t="s">
        <v>248</v>
      </c>
      <c r="E327" s="533" t="s">
        <v>230</v>
      </c>
      <c r="F327" s="534" t="s">
        <v>503</v>
      </c>
      <c r="G327" s="535" t="s">
        <v>232</v>
      </c>
      <c r="H327" s="535" t="s">
        <v>233</v>
      </c>
      <c r="I327" s="536">
        <v>303</v>
      </c>
    </row>
    <row r="328" spans="1:9" ht="16.8" x14ac:dyDescent="0.3">
      <c r="A328" s="516" t="s">
        <v>687</v>
      </c>
      <c r="B328" s="517">
        <v>9</v>
      </c>
      <c r="C328" s="537" t="s">
        <v>228</v>
      </c>
      <c r="D328" s="519" t="s">
        <v>274</v>
      </c>
      <c r="E328" s="520" t="s">
        <v>276</v>
      </c>
      <c r="F328" s="521" t="s">
        <v>231</v>
      </c>
      <c r="G328" s="521" t="s">
        <v>291</v>
      </c>
      <c r="H328" s="522" t="s">
        <v>305</v>
      </c>
      <c r="I328" s="523">
        <v>91</v>
      </c>
    </row>
    <row r="329" spans="1:9" ht="16.8" x14ac:dyDescent="0.3">
      <c r="A329" s="516" t="s">
        <v>688</v>
      </c>
      <c r="B329" s="517">
        <v>9</v>
      </c>
      <c r="C329" s="518" t="s">
        <v>228</v>
      </c>
      <c r="D329" s="519" t="s">
        <v>229</v>
      </c>
      <c r="E329" s="527" t="s">
        <v>427</v>
      </c>
      <c r="F329" s="521" t="s">
        <v>181</v>
      </c>
      <c r="G329" s="521" t="s">
        <v>257</v>
      </c>
      <c r="H329" s="522" t="s">
        <v>233</v>
      </c>
      <c r="I329" s="526">
        <v>226</v>
      </c>
    </row>
    <row r="330" spans="1:9" ht="16.8" x14ac:dyDescent="0.3">
      <c r="A330" s="516" t="s">
        <v>689</v>
      </c>
      <c r="B330" s="517">
        <v>9</v>
      </c>
      <c r="C330" s="524" t="s">
        <v>259</v>
      </c>
      <c r="D330" s="519" t="s">
        <v>274</v>
      </c>
      <c r="E330" s="520" t="s">
        <v>230</v>
      </c>
      <c r="F330" s="521" t="s">
        <v>231</v>
      </c>
      <c r="G330" s="522" t="s">
        <v>291</v>
      </c>
      <c r="H330" s="522" t="s">
        <v>357</v>
      </c>
      <c r="I330" s="523">
        <v>101</v>
      </c>
    </row>
    <row r="331" spans="1:9" ht="17.399999999999999" thickBot="1" x14ac:dyDescent="0.35">
      <c r="A331" s="538" t="s">
        <v>690</v>
      </c>
      <c r="B331" s="539">
        <v>9</v>
      </c>
      <c r="C331" s="540" t="s">
        <v>228</v>
      </c>
      <c r="D331" s="541" t="s">
        <v>274</v>
      </c>
      <c r="E331" s="542" t="s">
        <v>230</v>
      </c>
      <c r="F331" s="543" t="s">
        <v>231</v>
      </c>
      <c r="G331" s="543" t="s">
        <v>291</v>
      </c>
      <c r="H331" s="543" t="s">
        <v>233</v>
      </c>
      <c r="I331" s="544">
        <v>289</v>
      </c>
    </row>
    <row r="332" spans="1:9" ht="16.2" thickTop="1" x14ac:dyDescent="0.3"/>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showGridLines="0" zoomScaleNormal="100" workbookViewId="0"/>
  </sheetViews>
  <sheetFormatPr defaultColWidth="13" defaultRowHeight="16.8" x14ac:dyDescent="0.3"/>
  <cols>
    <col min="1" max="1" width="22.69921875" style="144" bestFit="1" customWidth="1"/>
    <col min="2" max="2" width="6.19921875" style="144" bestFit="1" customWidth="1"/>
    <col min="3" max="3" width="4.09765625" style="144" bestFit="1" customWidth="1"/>
    <col min="4" max="4" width="6.296875" style="143" bestFit="1" customWidth="1"/>
    <col min="5" max="5" width="2.19921875" style="143" bestFit="1" customWidth="1"/>
    <col min="6" max="6" width="15.296875" style="128" customWidth="1"/>
    <col min="7" max="7" width="3.59765625" style="128" bestFit="1" customWidth="1"/>
    <col min="8" max="8" width="3.8984375" style="128" bestFit="1" customWidth="1"/>
    <col min="9" max="9" width="4.19921875" style="128" customWidth="1"/>
    <col min="10" max="10" width="3.69921875" style="128" bestFit="1" customWidth="1"/>
    <col min="11" max="14" width="3.59765625" style="128" bestFit="1" customWidth="1"/>
    <col min="15" max="16384" width="13" style="128"/>
  </cols>
  <sheetData>
    <row r="1" spans="1:14" ht="24" thickTop="1" thickBot="1" x14ac:dyDescent="0.35">
      <c r="A1" s="545" t="s">
        <v>692</v>
      </c>
      <c r="B1" s="126"/>
      <c r="C1" s="126"/>
      <c r="D1" s="127"/>
      <c r="E1" s="22"/>
      <c r="F1" s="129"/>
      <c r="G1" s="555" t="s">
        <v>701</v>
      </c>
      <c r="H1" s="130"/>
      <c r="I1" s="130"/>
      <c r="J1" s="131"/>
      <c r="K1" s="130"/>
      <c r="L1" s="130"/>
      <c r="M1" s="130"/>
      <c r="N1" s="131"/>
    </row>
    <row r="2" spans="1:14" ht="17.399999999999999" thickTop="1" x14ac:dyDescent="0.3">
      <c r="A2" s="546" t="s">
        <v>63</v>
      </c>
      <c r="B2" s="547" t="s">
        <v>0</v>
      </c>
      <c r="C2" s="547" t="s">
        <v>75</v>
      </c>
      <c r="D2" s="548" t="s">
        <v>64</v>
      </c>
      <c r="E2" s="22"/>
      <c r="F2" s="129"/>
      <c r="G2" s="132" t="s">
        <v>82</v>
      </c>
      <c r="H2" s="556"/>
      <c r="I2" s="556"/>
      <c r="J2" s="556"/>
      <c r="K2" s="556"/>
      <c r="L2" s="556"/>
      <c r="M2" s="556"/>
      <c r="N2" s="557"/>
    </row>
    <row r="3" spans="1:14" ht="17.399999999999999" thickBot="1" x14ac:dyDescent="0.35">
      <c r="A3" s="549" t="s">
        <v>240</v>
      </c>
      <c r="B3" s="58">
        <v>0</v>
      </c>
      <c r="C3" s="550">
        <f>10+B3+'Personal File'!$C$14</f>
        <v>11</v>
      </c>
      <c r="D3" s="551" t="s">
        <v>109</v>
      </c>
      <c r="E3" s="22"/>
      <c r="F3" s="129"/>
      <c r="G3" s="133" t="s">
        <v>694</v>
      </c>
      <c r="H3" s="134" t="s">
        <v>78</v>
      </c>
      <c r="I3" s="134" t="s">
        <v>79</v>
      </c>
      <c r="J3" s="134" t="s">
        <v>80</v>
      </c>
      <c r="K3" s="134" t="s">
        <v>81</v>
      </c>
      <c r="L3" s="134" t="s">
        <v>695</v>
      </c>
      <c r="M3" s="134" t="s">
        <v>696</v>
      </c>
      <c r="N3" s="135" t="s">
        <v>697</v>
      </c>
    </row>
    <row r="4" spans="1:14" ht="17.399999999999999" thickTop="1" x14ac:dyDescent="0.3">
      <c r="A4" s="549" t="s">
        <v>244</v>
      </c>
      <c r="B4" s="58">
        <v>0</v>
      </c>
      <c r="C4" s="550">
        <f>10+B4+'Personal File'!$C$14</f>
        <v>11</v>
      </c>
      <c r="D4" s="551" t="s">
        <v>109</v>
      </c>
      <c r="E4" s="22"/>
      <c r="F4" s="136" t="s">
        <v>692</v>
      </c>
      <c r="G4" s="137">
        <v>3</v>
      </c>
      <c r="H4" s="568">
        <v>1</v>
      </c>
      <c r="I4" s="564">
        <v>0</v>
      </c>
      <c r="J4" s="564">
        <v>0</v>
      </c>
      <c r="K4" s="564">
        <v>0</v>
      </c>
      <c r="L4" s="564">
        <v>0</v>
      </c>
      <c r="M4" s="564">
        <v>0</v>
      </c>
      <c r="N4" s="565">
        <v>0</v>
      </c>
    </row>
    <row r="5" spans="1:14" x14ac:dyDescent="0.3">
      <c r="A5" s="552" t="s">
        <v>267</v>
      </c>
      <c r="B5" s="65">
        <v>0</v>
      </c>
      <c r="C5" s="553">
        <f>10+B5+'Personal File'!$C$14</f>
        <v>11</v>
      </c>
      <c r="D5" s="554" t="s">
        <v>109</v>
      </c>
      <c r="E5" s="22"/>
      <c r="F5" s="558" t="s">
        <v>83</v>
      </c>
      <c r="G5" s="559">
        <v>0</v>
      </c>
      <c r="H5" s="569">
        <v>1</v>
      </c>
      <c r="I5" s="566">
        <v>0</v>
      </c>
      <c r="J5" s="566">
        <v>0</v>
      </c>
      <c r="K5" s="566">
        <v>0</v>
      </c>
      <c r="L5" s="566">
        <v>0</v>
      </c>
      <c r="M5" s="566">
        <v>0</v>
      </c>
      <c r="N5" s="567">
        <v>0</v>
      </c>
    </row>
    <row r="6" spans="1:14" ht="17.399999999999999" thickBot="1" x14ac:dyDescent="0.35">
      <c r="A6" s="549" t="s">
        <v>302</v>
      </c>
      <c r="B6" s="58">
        <v>1</v>
      </c>
      <c r="C6" s="550">
        <f>10+B6+'Personal File'!$C$14</f>
        <v>12</v>
      </c>
      <c r="D6" s="551" t="s">
        <v>109</v>
      </c>
      <c r="F6" s="560" t="s">
        <v>698</v>
      </c>
      <c r="G6" s="561">
        <f>SUM(G4:G5)</f>
        <v>3</v>
      </c>
      <c r="H6" s="562">
        <f t="shared" ref="H6:N6" si="0">SUM(H4:H5)</f>
        <v>2</v>
      </c>
      <c r="I6" s="562">
        <f t="shared" si="0"/>
        <v>0</v>
      </c>
      <c r="J6" s="562">
        <f t="shared" si="0"/>
        <v>0</v>
      </c>
      <c r="K6" s="562">
        <f t="shared" si="0"/>
        <v>0</v>
      </c>
      <c r="L6" s="562">
        <f t="shared" si="0"/>
        <v>0</v>
      </c>
      <c r="M6" s="562">
        <f t="shared" si="0"/>
        <v>0</v>
      </c>
      <c r="N6" s="563">
        <f t="shared" si="0"/>
        <v>0</v>
      </c>
    </row>
    <row r="7" spans="1:14" ht="17.399999999999999" thickTop="1" x14ac:dyDescent="0.3">
      <c r="A7" s="572" t="s">
        <v>310</v>
      </c>
      <c r="B7" s="65">
        <v>1</v>
      </c>
      <c r="C7" s="553">
        <f>10+B7+'Personal File'!$C$14</f>
        <v>12</v>
      </c>
      <c r="D7" s="554" t="s">
        <v>109</v>
      </c>
    </row>
    <row r="8" spans="1:14" x14ac:dyDescent="0.3">
      <c r="A8" s="570"/>
      <c r="B8" s="17"/>
      <c r="C8" s="571"/>
      <c r="D8" s="128"/>
      <c r="M8" s="263" t="s">
        <v>700</v>
      </c>
      <c r="N8" s="147">
        <f>'Personal File'!$E$4</f>
        <v>1</v>
      </c>
    </row>
    <row r="9" spans="1:14" ht="17.399999999999999" thickBot="1" x14ac:dyDescent="0.35">
      <c r="M9" s="263" t="s">
        <v>699</v>
      </c>
      <c r="N9" s="147">
        <f>ROUNDDOWN(0.5*'Personal File'!$E$3,0)</f>
        <v>2</v>
      </c>
    </row>
    <row r="10" spans="1:14" ht="24" thickTop="1" thickBot="1" x14ac:dyDescent="0.35">
      <c r="A10" s="303" t="s">
        <v>219</v>
      </c>
      <c r="B10" s="126"/>
      <c r="C10" s="126"/>
      <c r="D10" s="127"/>
      <c r="E10" s="128"/>
      <c r="F10" s="129"/>
      <c r="G10" s="555" t="s">
        <v>693</v>
      </c>
      <c r="H10" s="130"/>
      <c r="I10" s="130"/>
      <c r="J10" s="131"/>
      <c r="K10" s="130"/>
      <c r="L10" s="130"/>
      <c r="M10" s="130"/>
      <c r="N10" s="131"/>
    </row>
    <row r="11" spans="1:14" ht="17.399999999999999" thickTop="1" x14ac:dyDescent="0.3">
      <c r="A11" s="304" t="s">
        <v>63</v>
      </c>
      <c r="B11" s="305" t="s">
        <v>0</v>
      </c>
      <c r="C11" s="305" t="s">
        <v>75</v>
      </c>
      <c r="D11" s="306" t="s">
        <v>64</v>
      </c>
      <c r="E11" s="22"/>
      <c r="F11" s="230"/>
      <c r="G11" s="132" t="s">
        <v>82</v>
      </c>
      <c r="H11" s="254"/>
      <c r="I11" s="254"/>
      <c r="J11" s="255"/>
    </row>
    <row r="12" spans="1:14" ht="17.399999999999999" thickBot="1" x14ac:dyDescent="0.35">
      <c r="A12" s="395" t="s">
        <v>310</v>
      </c>
      <c r="B12" s="311">
        <v>1</v>
      </c>
      <c r="C12" s="312">
        <f>10+B12+'Personal File'!$C$14</f>
        <v>12</v>
      </c>
      <c r="D12" s="313" t="s">
        <v>109</v>
      </c>
      <c r="E12" s="22"/>
      <c r="F12" s="129"/>
      <c r="G12" s="133" t="s">
        <v>78</v>
      </c>
      <c r="H12" s="134" t="s">
        <v>79</v>
      </c>
      <c r="I12" s="134" t="s">
        <v>80</v>
      </c>
      <c r="J12" s="135" t="s">
        <v>81</v>
      </c>
    </row>
    <row r="13" spans="1:14" ht="18" thickTop="1" thickBot="1" x14ac:dyDescent="0.35">
      <c r="A13" s="396" t="s">
        <v>102</v>
      </c>
      <c r="B13" s="140">
        <v>1</v>
      </c>
      <c r="C13" s="141">
        <f>10+B13+'Personal File'!$C$14</f>
        <v>12</v>
      </c>
      <c r="D13" s="142" t="s">
        <v>109</v>
      </c>
      <c r="E13" s="22"/>
      <c r="F13" s="136" t="s">
        <v>219</v>
      </c>
      <c r="G13" s="137">
        <v>0</v>
      </c>
      <c r="H13" s="138">
        <v>0</v>
      </c>
      <c r="I13" s="138">
        <v>0</v>
      </c>
      <c r="J13" s="139">
        <v>0</v>
      </c>
    </row>
    <row r="14" spans="1:14" ht="18" thickTop="1" thickBot="1" x14ac:dyDescent="0.35">
      <c r="E14" s="22"/>
      <c r="F14" s="368" t="s">
        <v>83</v>
      </c>
      <c r="G14" s="369">
        <v>1</v>
      </c>
      <c r="H14" s="370">
        <v>0</v>
      </c>
      <c r="I14" s="370">
        <v>0</v>
      </c>
      <c r="J14" s="371">
        <v>0</v>
      </c>
    </row>
    <row r="15" spans="1:14" ht="17.399999999999999" thickBot="1" x14ac:dyDescent="0.35">
      <c r="E15" s="22"/>
      <c r="F15" s="364" t="s">
        <v>103</v>
      </c>
      <c r="G15" s="365">
        <f>SUM(G13:G14)</f>
        <v>1</v>
      </c>
      <c r="H15" s="366">
        <v>0</v>
      </c>
      <c r="I15" s="366">
        <f>SUM(I14:I14)</f>
        <v>0</v>
      </c>
      <c r="J15" s="367">
        <f>SUM(J14:J14)</f>
        <v>0</v>
      </c>
    </row>
    <row r="16" spans="1:14" ht="17.399999999999999" thickTop="1" x14ac:dyDescent="0.3"/>
  </sheetData>
  <conditionalFormatting sqref="D12">
    <cfRule type="cellIs" dxfId="15" priority="22" operator="equal">
      <formula>"þ"</formula>
    </cfRule>
  </conditionalFormatting>
  <conditionalFormatting sqref="D13">
    <cfRule type="cellIs" dxfId="14" priority="14" operator="equal">
      <formula>"þ"</formula>
    </cfRule>
  </conditionalFormatting>
  <conditionalFormatting sqref="D3:D7">
    <cfRule type="cellIs" dxfId="13" priority="11" stopIfTrue="1" operator="equal">
      <formula>"þ"</formula>
    </cfRule>
  </conditionalFormatting>
  <conditionalFormatting sqref="D7">
    <cfRule type="cellIs" dxfId="12" priority="8" stopIfTrue="1" operator="equal">
      <formula>"þ"</formula>
    </cfRule>
  </conditionalFormatting>
  <conditionalFormatting sqref="D7">
    <cfRule type="cellIs" dxfId="11" priority="5"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7"/>
  <sheetViews>
    <sheetView showGridLines="0" workbookViewId="0"/>
  </sheetViews>
  <sheetFormatPr defaultColWidth="13" defaultRowHeight="16.8" x14ac:dyDescent="0.3"/>
  <cols>
    <col min="1" max="1" width="31" style="143" bestFit="1" customWidth="1"/>
    <col min="2" max="2" width="3" style="144" customWidth="1"/>
    <col min="3" max="3" width="37.19921875" style="128" bestFit="1" customWidth="1"/>
    <col min="4" max="4" width="17.69921875" style="147" bestFit="1" customWidth="1"/>
    <col min="5" max="16384" width="13" style="128"/>
  </cols>
  <sheetData>
    <row r="1" spans="1:4" ht="24" thickTop="1" thickBot="1" x14ac:dyDescent="0.45">
      <c r="A1" s="146" t="s">
        <v>84</v>
      </c>
      <c r="B1" s="128"/>
      <c r="C1" s="307" t="s">
        <v>111</v>
      </c>
      <c r="D1" s="128"/>
    </row>
    <row r="2" spans="1:4" x14ac:dyDescent="0.3">
      <c r="A2" s="252" t="s">
        <v>165</v>
      </c>
      <c r="B2" s="128"/>
      <c r="C2" s="308" t="s">
        <v>184</v>
      </c>
      <c r="D2" s="128"/>
    </row>
    <row r="3" spans="1:4" x14ac:dyDescent="0.3">
      <c r="A3" s="253" t="s">
        <v>166</v>
      </c>
      <c r="B3" s="128"/>
      <c r="C3" s="308" t="s">
        <v>119</v>
      </c>
      <c r="D3" s="128"/>
    </row>
    <row r="4" spans="1:4" ht="17.399999999999999" thickBot="1" x14ac:dyDescent="0.35">
      <c r="A4" s="381" t="s">
        <v>116</v>
      </c>
      <c r="B4" s="128"/>
      <c r="C4" s="310" t="s">
        <v>120</v>
      </c>
      <c r="D4" s="128"/>
    </row>
    <row r="5" spans="1:4" ht="18" thickTop="1" thickBot="1" x14ac:dyDescent="0.35">
      <c r="B5" s="128"/>
      <c r="C5" s="310" t="s">
        <v>164</v>
      </c>
      <c r="D5" s="128"/>
    </row>
    <row r="6" spans="1:4" ht="24" thickTop="1" thickBot="1" x14ac:dyDescent="0.35">
      <c r="A6" s="6" t="s">
        <v>76</v>
      </c>
      <c r="B6" s="128"/>
      <c r="C6" s="309" t="s">
        <v>121</v>
      </c>
      <c r="D6" s="128"/>
    </row>
    <row r="7" spans="1:4" ht="17.399999999999999" thickBot="1" x14ac:dyDescent="0.35">
      <c r="A7" s="148" t="s">
        <v>112</v>
      </c>
      <c r="B7" s="128"/>
      <c r="D7" s="128"/>
    </row>
    <row r="8" spans="1:4" ht="18" thickTop="1" thickBot="1" x14ac:dyDescent="0.35">
      <c r="B8" s="128"/>
      <c r="D8" s="128"/>
    </row>
    <row r="9" spans="1:4" ht="24" thickTop="1" thickBot="1" x14ac:dyDescent="0.45">
      <c r="A9" s="251" t="s">
        <v>65</v>
      </c>
      <c r="B9" s="128"/>
      <c r="C9" s="307" t="s">
        <v>216</v>
      </c>
      <c r="D9" s="128"/>
    </row>
    <row r="10" spans="1:4" x14ac:dyDescent="0.3">
      <c r="A10" s="380" t="s">
        <v>187</v>
      </c>
      <c r="B10" s="128"/>
      <c r="C10" s="310" t="s">
        <v>205</v>
      </c>
      <c r="D10" s="128"/>
    </row>
    <row r="11" spans="1:4" ht="17.399999999999999" thickBot="1" x14ac:dyDescent="0.35">
      <c r="A11" s="343" t="s">
        <v>186</v>
      </c>
      <c r="B11" s="128"/>
      <c r="C11" s="310" t="s">
        <v>217</v>
      </c>
    </row>
    <row r="12" spans="1:4" ht="18" thickTop="1" thickBot="1" x14ac:dyDescent="0.35">
      <c r="C12" s="309" t="s">
        <v>218</v>
      </c>
    </row>
    <row r="13" spans="1:4" ht="24" thickTop="1" thickBot="1" x14ac:dyDescent="0.35">
      <c r="A13" s="344" t="s">
        <v>161</v>
      </c>
    </row>
    <row r="14" spans="1:4" x14ac:dyDescent="0.3">
      <c r="A14" s="345" t="s">
        <v>162</v>
      </c>
    </row>
    <row r="15" spans="1:4" x14ac:dyDescent="0.3">
      <c r="A15" s="346" t="s">
        <v>163</v>
      </c>
    </row>
    <row r="16" spans="1:4" ht="17.399999999999999" thickBot="1" x14ac:dyDescent="0.35">
      <c r="A16" s="347" t="s">
        <v>99</v>
      </c>
    </row>
    <row r="17" ht="17.399999999999999" thickTop="1" x14ac:dyDescent="0.3"/>
  </sheetData>
  <sortState xmlns:xlrd2="http://schemas.microsoft.com/office/spreadsheetml/2017/richdata2" ref="A2:A3">
    <sortCondition ref="A2:A3"/>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7"/>
  <sheetViews>
    <sheetView showGridLines="0" workbookViewId="0"/>
  </sheetViews>
  <sheetFormatPr defaultColWidth="13" defaultRowHeight="15.6" x14ac:dyDescent="0.3"/>
  <cols>
    <col min="1" max="1" width="20.8984375" style="150" bestFit="1" customWidth="1"/>
    <col min="2" max="2" width="8.5" style="150" bestFit="1" customWidth="1"/>
    <col min="3" max="3" width="4.296875" style="150" bestFit="1" customWidth="1"/>
    <col min="4" max="4" width="6.296875" style="150" bestFit="1" customWidth="1"/>
    <col min="5" max="5" width="8.5" style="150" bestFit="1" customWidth="1"/>
    <col min="6" max="6" width="9" style="150" bestFit="1" customWidth="1"/>
    <col min="7" max="7" width="4.3984375" style="150" bestFit="1" customWidth="1"/>
    <col min="8" max="8" width="4.69921875" style="150" bestFit="1" customWidth="1"/>
    <col min="9" max="9" width="5.69921875" style="150" bestFit="1" customWidth="1"/>
    <col min="10" max="10" width="6.296875" style="150" bestFit="1" customWidth="1"/>
    <col min="11" max="11" width="11.69921875" style="150" bestFit="1" customWidth="1"/>
    <col min="12" max="12" width="1.3984375" style="13" customWidth="1"/>
    <col min="13" max="13" width="6.796875" style="13" bestFit="1" customWidth="1"/>
    <col min="14" max="16384" width="13" style="13"/>
  </cols>
  <sheetData>
    <row r="1" spans="1:14" ht="23.4" thickBot="1" x14ac:dyDescent="0.35">
      <c r="A1" s="145" t="s">
        <v>15</v>
      </c>
      <c r="B1" s="145"/>
      <c r="C1" s="145"/>
      <c r="D1" s="145"/>
      <c r="E1" s="145"/>
      <c r="F1" s="145"/>
      <c r="G1" s="145"/>
      <c r="H1" s="145"/>
      <c r="I1" s="145"/>
      <c r="J1" s="145"/>
      <c r="K1" s="145"/>
    </row>
    <row r="2" spans="1:14" ht="16.8" thickTop="1" thickBot="1" x14ac:dyDescent="0.35">
      <c r="A2" s="178" t="s">
        <v>1</v>
      </c>
      <c r="B2" s="179" t="s">
        <v>2</v>
      </c>
      <c r="C2" s="179" t="s">
        <v>18</v>
      </c>
      <c r="D2" s="179" t="s">
        <v>19</v>
      </c>
      <c r="E2" s="180" t="s">
        <v>57</v>
      </c>
      <c r="F2" s="179" t="s">
        <v>16</v>
      </c>
      <c r="G2" s="179" t="s">
        <v>20</v>
      </c>
      <c r="H2" s="181" t="s">
        <v>77</v>
      </c>
      <c r="I2" s="182" t="s">
        <v>85</v>
      </c>
      <c r="J2" s="181" t="s">
        <v>70</v>
      </c>
      <c r="K2" s="183" t="s">
        <v>69</v>
      </c>
      <c r="M2" s="249" t="s">
        <v>88</v>
      </c>
    </row>
    <row r="3" spans="1:14" x14ac:dyDescent="0.3">
      <c r="A3" s="155" t="s">
        <v>105</v>
      </c>
      <c r="B3" s="193" t="s">
        <v>106</v>
      </c>
      <c r="C3" s="193">
        <v>0</v>
      </c>
      <c r="D3" s="193">
        <v>0</v>
      </c>
      <c r="E3" s="194" t="s">
        <v>107</v>
      </c>
      <c r="F3" s="171" t="s">
        <v>108</v>
      </c>
      <c r="G3" s="219">
        <v>1</v>
      </c>
      <c r="H3" s="193" t="str">
        <f>CONCATENATE("+",'Personal File'!$B$8+'Personal File'!$C$10+D3)</f>
        <v>+4</v>
      </c>
      <c r="I3" s="192">
        <f t="shared" ref="I3:I5" ca="1" si="0">RANDBETWEEN(1,20)</f>
        <v>20</v>
      </c>
      <c r="J3" s="217">
        <f t="shared" ref="J3:J5" ca="1" si="1">I3+H3</f>
        <v>24</v>
      </c>
      <c r="K3" s="195"/>
      <c r="M3" s="238">
        <v>2</v>
      </c>
    </row>
    <row r="4" spans="1:14" x14ac:dyDescent="0.3">
      <c r="A4" s="278" t="s">
        <v>182</v>
      </c>
      <c r="B4" s="271" t="s">
        <v>212</v>
      </c>
      <c r="C4" s="271">
        <v>0</v>
      </c>
      <c r="D4" s="271">
        <v>1</v>
      </c>
      <c r="E4" s="272" t="s">
        <v>107</v>
      </c>
      <c r="F4" s="314" t="s">
        <v>117</v>
      </c>
      <c r="G4" s="273">
        <v>4</v>
      </c>
      <c r="H4" s="271" t="str">
        <f>CONCATENATE("+",'Personal File'!$B$8+'Personal File'!$C$10+D4)</f>
        <v>+5</v>
      </c>
      <c r="I4" s="300">
        <f t="shared" ca="1" si="0"/>
        <v>13</v>
      </c>
      <c r="J4" s="275">
        <f t="shared" ref="J4" ca="1" si="2">I4+H4</f>
        <v>18</v>
      </c>
      <c r="K4" s="301"/>
      <c r="M4" s="250">
        <v>20</v>
      </c>
    </row>
    <row r="5" spans="1:14" ht="16.2" thickBot="1" x14ac:dyDescent="0.35">
      <c r="A5" s="196" t="s">
        <v>93</v>
      </c>
      <c r="B5" s="197" t="s">
        <v>94</v>
      </c>
      <c r="C5" s="198">
        <v>0</v>
      </c>
      <c r="D5" s="199" t="s">
        <v>55</v>
      </c>
      <c r="E5" s="199" t="s">
        <v>90</v>
      </c>
      <c r="F5" s="168" t="s">
        <v>95</v>
      </c>
      <c r="G5" s="200">
        <v>0</v>
      </c>
      <c r="H5" s="200" t="str">
        <f>CONCATENATE("+",'Personal File'!$B$8+'Personal File'!$C$10+D5)</f>
        <v>+4</v>
      </c>
      <c r="I5" s="201">
        <f t="shared" ca="1" si="0"/>
        <v>13</v>
      </c>
      <c r="J5" s="202">
        <f t="shared" ca="1" si="1"/>
        <v>17</v>
      </c>
      <c r="K5" s="203"/>
      <c r="M5" s="242" t="s">
        <v>102</v>
      </c>
    </row>
    <row r="6" spans="1:14" ht="6" customHeight="1" thickTop="1" thickBot="1" x14ac:dyDescent="0.35">
      <c r="M6" s="224"/>
    </row>
    <row r="7" spans="1:14" ht="16.8" thickTop="1" thickBot="1" x14ac:dyDescent="0.35">
      <c r="A7" s="178" t="s">
        <v>4</v>
      </c>
      <c r="B7" s="179" t="s">
        <v>5</v>
      </c>
      <c r="C7" s="179" t="s">
        <v>18</v>
      </c>
      <c r="D7" s="179" t="s">
        <v>19</v>
      </c>
      <c r="E7" s="180" t="s">
        <v>57</v>
      </c>
      <c r="F7" s="179" t="s">
        <v>6</v>
      </c>
      <c r="G7" s="179" t="s">
        <v>20</v>
      </c>
      <c r="H7" s="181" t="s">
        <v>77</v>
      </c>
      <c r="I7" s="182" t="s">
        <v>85</v>
      </c>
      <c r="J7" s="181" t="s">
        <v>70</v>
      </c>
      <c r="K7" s="183" t="s">
        <v>69</v>
      </c>
      <c r="M7" s="249" t="s">
        <v>88</v>
      </c>
    </row>
    <row r="8" spans="1:14" x14ac:dyDescent="0.3">
      <c r="A8" s="264" t="s">
        <v>703</v>
      </c>
      <c r="B8" s="265" t="s">
        <v>101</v>
      </c>
      <c r="C8" s="350">
        <f>'Personal File'!$C$10+1</f>
        <v>1</v>
      </c>
      <c r="D8" s="265">
        <f>1</f>
        <v>1</v>
      </c>
      <c r="E8" s="265" t="s">
        <v>180</v>
      </c>
      <c r="F8" s="265" t="s">
        <v>181</v>
      </c>
      <c r="G8" s="266">
        <v>3</v>
      </c>
      <c r="H8" s="266" t="str">
        <f>CONCATENATE("+",'Personal File'!$B$8+'Personal File'!$C$11+D8+1)</f>
        <v>+8</v>
      </c>
      <c r="I8" s="267">
        <f t="shared" ref="I8:I11" ca="1" si="3">RANDBETWEEN(1,20)</f>
        <v>5</v>
      </c>
      <c r="J8" s="268">
        <f t="shared" ref="J8:J9" ca="1" si="4">I8+H8</f>
        <v>13</v>
      </c>
      <c r="K8" s="269" t="s">
        <v>104</v>
      </c>
      <c r="M8" s="250">
        <v>2375</v>
      </c>
      <c r="N8" s="230"/>
    </row>
    <row r="9" spans="1:14" x14ac:dyDescent="0.3">
      <c r="A9" s="270" t="s">
        <v>178</v>
      </c>
      <c r="B9" s="271" t="s">
        <v>101</v>
      </c>
      <c r="C9" s="351">
        <f>'Personal File'!$C$10+1</f>
        <v>1</v>
      </c>
      <c r="D9" s="271">
        <f>1</f>
        <v>1</v>
      </c>
      <c r="E9" s="271" t="s">
        <v>180</v>
      </c>
      <c r="F9" s="272" t="s">
        <v>181</v>
      </c>
      <c r="G9" s="273" t="s">
        <v>102</v>
      </c>
      <c r="H9" s="273" t="str">
        <f>CONCATENATE("+",'Personal File'!$B$8+'Personal File'!$C$11+D9+1)</f>
        <v>+8</v>
      </c>
      <c r="I9" s="274">
        <f t="shared" ca="1" si="3"/>
        <v>6</v>
      </c>
      <c r="J9" s="275">
        <f t="shared" ca="1" si="4"/>
        <v>14</v>
      </c>
      <c r="K9" s="276" t="s">
        <v>104</v>
      </c>
      <c r="M9" s="277" t="s">
        <v>102</v>
      </c>
    </row>
    <row r="10" spans="1:14" x14ac:dyDescent="0.3">
      <c r="A10" s="270" t="s">
        <v>179</v>
      </c>
      <c r="B10" s="271" t="s">
        <v>101</v>
      </c>
      <c r="C10" s="351">
        <f>'Personal File'!$C$10+1</f>
        <v>1</v>
      </c>
      <c r="D10" s="271">
        <f>1</f>
        <v>1</v>
      </c>
      <c r="E10" s="271" t="s">
        <v>180</v>
      </c>
      <c r="F10" s="272" t="s">
        <v>181</v>
      </c>
      <c r="G10" s="273" t="s">
        <v>102</v>
      </c>
      <c r="H10" s="273" t="str">
        <f>CONCATENATE("+",'Personal File'!$B$8+'Personal File'!$C$11+D10+1)</f>
        <v>+8</v>
      </c>
      <c r="I10" s="274">
        <f t="shared" ca="1" si="3"/>
        <v>8</v>
      </c>
      <c r="J10" s="275">
        <f t="shared" ref="J10" ca="1" si="5">I10+H10</f>
        <v>16</v>
      </c>
      <c r="K10" s="276" t="s">
        <v>104</v>
      </c>
      <c r="M10" s="277" t="s">
        <v>102</v>
      </c>
    </row>
    <row r="11" spans="1:14" x14ac:dyDescent="0.3">
      <c r="A11" s="270" t="s">
        <v>195</v>
      </c>
      <c r="B11" s="271" t="s">
        <v>106</v>
      </c>
      <c r="C11" s="351">
        <v>0</v>
      </c>
      <c r="D11" s="271">
        <v>0</v>
      </c>
      <c r="E11" s="271" t="s">
        <v>107</v>
      </c>
      <c r="F11" s="272" t="s">
        <v>108</v>
      </c>
      <c r="G11" s="273">
        <v>1</v>
      </c>
      <c r="H11" s="273" t="str">
        <f>CONCATENATE("+",'Personal File'!$B$8+'Personal File'!$C$11+D11+1)</f>
        <v>+7</v>
      </c>
      <c r="I11" s="274">
        <f t="shared" ca="1" si="3"/>
        <v>1</v>
      </c>
      <c r="J11" s="275">
        <f t="shared" ref="J11" ca="1" si="6">I11+H11</f>
        <v>8</v>
      </c>
      <c r="K11" s="276" t="s">
        <v>104</v>
      </c>
      <c r="M11" s="277" t="s">
        <v>102</v>
      </c>
    </row>
    <row r="12" spans="1:14" ht="16.2" thickBot="1" x14ac:dyDescent="0.35">
      <c r="A12" s="256"/>
      <c r="B12" s="257"/>
      <c r="C12" s="257"/>
      <c r="D12" s="257"/>
      <c r="E12" s="257"/>
      <c r="F12" s="258"/>
      <c r="G12" s="259"/>
      <c r="H12" s="259"/>
      <c r="I12" s="201"/>
      <c r="J12" s="260"/>
      <c r="K12" s="262"/>
      <c r="M12" s="261"/>
    </row>
    <row r="13" spans="1:14" ht="6" customHeight="1" thickTop="1" thickBot="1" x14ac:dyDescent="0.35">
      <c r="D13" s="184"/>
      <c r="E13" s="184"/>
      <c r="G13" s="176"/>
      <c r="H13" s="176"/>
      <c r="I13" s="176"/>
      <c r="J13" s="176"/>
      <c r="M13" s="224"/>
    </row>
    <row r="14" spans="1:14" ht="16.8" thickTop="1" thickBot="1" x14ac:dyDescent="0.35">
      <c r="A14" s="178" t="s">
        <v>61</v>
      </c>
      <c r="B14" s="179" t="s">
        <v>9</v>
      </c>
      <c r="C14" s="179" t="s">
        <v>27</v>
      </c>
      <c r="D14" s="179" t="s">
        <v>70</v>
      </c>
      <c r="E14" s="179" t="s">
        <v>71</v>
      </c>
      <c r="F14" s="179" t="s">
        <v>72</v>
      </c>
      <c r="G14" s="179" t="s">
        <v>20</v>
      </c>
      <c r="H14" s="185" t="s">
        <v>69</v>
      </c>
      <c r="I14" s="186"/>
      <c r="J14" s="186"/>
      <c r="K14" s="187"/>
      <c r="M14" s="249" t="s">
        <v>88</v>
      </c>
    </row>
    <row r="15" spans="1:14" x14ac:dyDescent="0.3">
      <c r="A15" s="160" t="s">
        <v>177</v>
      </c>
      <c r="B15" s="213">
        <v>3</v>
      </c>
      <c r="C15" s="212">
        <v>5</v>
      </c>
      <c r="D15" s="213">
        <v>-1</v>
      </c>
      <c r="E15" s="214">
        <v>0.15</v>
      </c>
      <c r="F15" s="212" t="s">
        <v>87</v>
      </c>
      <c r="G15" s="218">
        <v>20</v>
      </c>
      <c r="H15" s="215"/>
      <c r="I15" s="210"/>
      <c r="J15" s="210"/>
      <c r="K15" s="211"/>
      <c r="M15" s="250">
        <v>25</v>
      </c>
    </row>
    <row r="16" spans="1:14" ht="16.2" thickBot="1" x14ac:dyDescent="0.35">
      <c r="A16" s="167" t="s">
        <v>702</v>
      </c>
      <c r="B16" s="206">
        <v>1</v>
      </c>
      <c r="C16" s="206" t="s">
        <v>102</v>
      </c>
      <c r="D16" s="197" t="s">
        <v>102</v>
      </c>
      <c r="E16" s="207" t="s">
        <v>102</v>
      </c>
      <c r="F16" s="197" t="s">
        <v>102</v>
      </c>
      <c r="G16" s="204">
        <v>0</v>
      </c>
      <c r="H16" s="208"/>
      <c r="I16" s="188"/>
      <c r="J16" s="188"/>
      <c r="K16" s="189"/>
      <c r="M16" s="242">
        <v>2000</v>
      </c>
    </row>
    <row r="17" spans="4:13" ht="6.75" customHeight="1" thickTop="1" thickBot="1" x14ac:dyDescent="0.35">
      <c r="M17" s="224"/>
    </row>
    <row r="18" spans="4:13" ht="16.8" thickTop="1" thickBot="1" x14ac:dyDescent="0.35">
      <c r="D18" s="190" t="s">
        <v>62</v>
      </c>
      <c r="E18" s="191"/>
      <c r="F18" s="185" t="s">
        <v>3</v>
      </c>
      <c r="G18" s="179" t="s">
        <v>20</v>
      </c>
      <c r="H18" s="181" t="s">
        <v>77</v>
      </c>
      <c r="I18" s="185" t="s">
        <v>69</v>
      </c>
      <c r="J18" s="186"/>
      <c r="K18" s="187"/>
      <c r="M18" s="249" t="s">
        <v>88</v>
      </c>
    </row>
    <row r="19" spans="4:13" x14ac:dyDescent="0.3">
      <c r="D19" s="289" t="s">
        <v>118</v>
      </c>
      <c r="E19" s="279"/>
      <c r="F19" s="280">
        <v>40</v>
      </c>
      <c r="G19" s="205">
        <f t="shared" ref="G19" si="7">F19/10</f>
        <v>4</v>
      </c>
      <c r="H19" s="194" t="s">
        <v>55</v>
      </c>
      <c r="I19" s="281"/>
      <c r="J19" s="290"/>
      <c r="K19" s="291"/>
      <c r="M19" s="238">
        <f>F19/20</f>
        <v>2</v>
      </c>
    </row>
    <row r="20" spans="4:13" ht="16.2" thickBot="1" x14ac:dyDescent="0.35">
      <c r="D20" s="282"/>
      <c r="E20" s="283"/>
      <c r="F20" s="284"/>
      <c r="G20" s="200"/>
      <c r="H20" s="285"/>
      <c r="I20" s="286"/>
      <c r="J20" s="287"/>
      <c r="K20" s="288"/>
      <c r="M20" s="242"/>
    </row>
    <row r="21" spans="4:13" ht="16.8" thickTop="1" thickBot="1" x14ac:dyDescent="0.35">
      <c r="M21" s="224"/>
    </row>
    <row r="22" spans="4:13" ht="16.8" thickTop="1" thickBot="1" x14ac:dyDescent="0.35">
      <c r="D22" s="190" t="s">
        <v>96</v>
      </c>
      <c r="E22" s="186"/>
      <c r="F22" s="186"/>
      <c r="G22" s="186"/>
      <c r="H22" s="229" t="s">
        <v>3</v>
      </c>
      <c r="I22" s="229" t="s">
        <v>0</v>
      </c>
      <c r="J22" s="229" t="s">
        <v>97</v>
      </c>
      <c r="K22" s="187" t="s">
        <v>69</v>
      </c>
      <c r="L22" s="230"/>
      <c r="M22" s="249" t="s">
        <v>88</v>
      </c>
    </row>
    <row r="23" spans="4:13" x14ac:dyDescent="0.3">
      <c r="D23" s="389" t="s">
        <v>190</v>
      </c>
      <c r="E23" s="231"/>
      <c r="F23" s="231"/>
      <c r="G23" s="231"/>
      <c r="H23" s="232">
        <v>6</v>
      </c>
      <c r="I23" s="232">
        <v>1</v>
      </c>
      <c r="J23" s="232">
        <v>1</v>
      </c>
      <c r="K23" s="233"/>
      <c r="L23" s="230"/>
      <c r="M23" s="234">
        <f t="shared" ref="M23:M25" si="8">25*J23*I23*H23</f>
        <v>150</v>
      </c>
    </row>
    <row r="24" spans="4:13" x14ac:dyDescent="0.3">
      <c r="D24" s="390" t="s">
        <v>191</v>
      </c>
      <c r="E24" s="235"/>
      <c r="F24" s="235"/>
      <c r="G24" s="235"/>
      <c r="H24" s="236">
        <v>0</v>
      </c>
      <c r="I24" s="236">
        <v>1</v>
      </c>
      <c r="J24" s="236">
        <v>1</v>
      </c>
      <c r="K24" s="237"/>
      <c r="L24" s="230"/>
      <c r="M24" s="238">
        <f t="shared" si="8"/>
        <v>0</v>
      </c>
    </row>
    <row r="25" spans="4:13" x14ac:dyDescent="0.3">
      <c r="D25" s="391" t="s">
        <v>192</v>
      </c>
      <c r="E25" s="235"/>
      <c r="F25" s="235"/>
      <c r="G25" s="235"/>
      <c r="H25" s="236">
        <v>0</v>
      </c>
      <c r="I25" s="236">
        <v>2</v>
      </c>
      <c r="J25" s="236">
        <v>3</v>
      </c>
      <c r="K25" s="237"/>
      <c r="L25" s="230"/>
      <c r="M25" s="238">
        <f t="shared" si="8"/>
        <v>0</v>
      </c>
    </row>
    <row r="26" spans="4:13" ht="16.2" thickBot="1" x14ac:dyDescent="0.35">
      <c r="D26" s="239"/>
      <c r="E26" s="240"/>
      <c r="F26" s="240"/>
      <c r="G26" s="240"/>
      <c r="H26" s="241"/>
      <c r="I26" s="241"/>
      <c r="J26" s="241"/>
      <c r="K26" s="189"/>
      <c r="L26" s="230"/>
      <c r="M26" s="242"/>
    </row>
    <row r="27" spans="4:13" ht="16.2" thickTop="1" x14ac:dyDescent="0.3"/>
  </sheetData>
  <phoneticPr fontId="0" type="noConversion"/>
  <conditionalFormatting sqref="I5 I10:I11">
    <cfRule type="cellIs" dxfId="10" priority="22" operator="equal">
      <formula>20</formula>
    </cfRule>
    <cfRule type="cellIs" dxfId="9" priority="23" operator="equal">
      <formula>1</formula>
    </cfRule>
  </conditionalFormatting>
  <conditionalFormatting sqref="I12">
    <cfRule type="cellIs" dxfId="8" priority="20" operator="equal">
      <formula>20</formula>
    </cfRule>
    <cfRule type="cellIs" dxfId="7" priority="21" operator="equal">
      <formula>1</formula>
    </cfRule>
  </conditionalFormatting>
  <conditionalFormatting sqref="I8:I9">
    <cfRule type="cellIs" dxfId="6" priority="18" operator="equal">
      <formula>20</formula>
    </cfRule>
    <cfRule type="cellIs" dxfId="5" priority="19" operator="equal">
      <formula>1</formula>
    </cfRule>
  </conditionalFormatting>
  <conditionalFormatting sqref="H23:H26">
    <cfRule type="cellIs" dxfId="4" priority="11" operator="equal">
      <formula>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0"/>
  <sheetViews>
    <sheetView showGridLines="0" workbookViewId="0"/>
  </sheetViews>
  <sheetFormatPr defaultColWidth="7.8984375" defaultRowHeight="15.6" x14ac:dyDescent="0.3"/>
  <cols>
    <col min="1" max="1" width="20.69921875" style="150" bestFit="1" customWidth="1"/>
    <col min="2" max="2" width="5.3984375" style="150" bestFit="1" customWidth="1"/>
    <col min="3" max="3" width="4.3984375" style="176" bestFit="1" customWidth="1"/>
    <col min="4" max="5" width="22.8984375" style="13" customWidth="1"/>
    <col min="6" max="6" width="1.19921875" style="150" customWidth="1"/>
    <col min="7" max="7" width="7.296875" style="13" bestFit="1" customWidth="1"/>
    <col min="8" max="16384" width="7.8984375" style="13"/>
  </cols>
  <sheetData>
    <row r="1" spans="1:7" ht="23.4" thickBot="1" x14ac:dyDescent="0.35">
      <c r="A1" s="145" t="s">
        <v>66</v>
      </c>
      <c r="B1" s="145"/>
      <c r="C1" s="149"/>
      <c r="D1" s="145"/>
      <c r="E1" s="145"/>
    </row>
    <row r="2" spans="1:7" s="150" customFormat="1" ht="16.8" thickTop="1" thickBot="1" x14ac:dyDescent="0.35">
      <c r="A2" s="151" t="s">
        <v>67</v>
      </c>
      <c r="B2" s="151" t="s">
        <v>3</v>
      </c>
      <c r="C2" s="152" t="s">
        <v>20</v>
      </c>
      <c r="D2" s="153" t="s">
        <v>68</v>
      </c>
      <c r="E2" s="154" t="s">
        <v>69</v>
      </c>
      <c r="G2" s="209" t="s">
        <v>88</v>
      </c>
    </row>
    <row r="3" spans="1:7" x14ac:dyDescent="0.3">
      <c r="A3" s="293" t="s">
        <v>167</v>
      </c>
      <c r="B3" s="294">
        <v>1</v>
      </c>
      <c r="C3" s="295">
        <v>0</v>
      </c>
      <c r="D3" s="296"/>
      <c r="E3" s="297"/>
      <c r="F3" s="298"/>
      <c r="G3" s="299">
        <v>2</v>
      </c>
    </row>
    <row r="4" spans="1:7" x14ac:dyDescent="0.3">
      <c r="A4" s="163" t="s">
        <v>193</v>
      </c>
      <c r="B4" s="383">
        <v>2</v>
      </c>
      <c r="C4" s="384">
        <f>B4</f>
        <v>2</v>
      </c>
      <c r="D4" s="385"/>
      <c r="E4" s="165"/>
      <c r="G4" s="222">
        <f>B4</f>
        <v>2</v>
      </c>
    </row>
    <row r="5" spans="1:7" x14ac:dyDescent="0.3">
      <c r="A5" s="163" t="s">
        <v>91</v>
      </c>
      <c r="B5" s="383">
        <v>1</v>
      </c>
      <c r="C5" s="384" t="s">
        <v>92</v>
      </c>
      <c r="D5" s="164"/>
      <c r="E5" s="165"/>
      <c r="G5" s="222">
        <v>1</v>
      </c>
    </row>
    <row r="6" spans="1:7" x14ac:dyDescent="0.3">
      <c r="A6" s="163"/>
      <c r="B6" s="386"/>
      <c r="C6" s="384"/>
      <c r="D6" s="394"/>
      <c r="E6" s="165"/>
      <c r="G6" s="222"/>
    </row>
    <row r="7" spans="1:7" x14ac:dyDescent="0.3">
      <c r="A7" s="163"/>
      <c r="B7" s="386"/>
      <c r="C7" s="384"/>
      <c r="D7" s="385"/>
      <c r="E7" s="165"/>
      <c r="G7" s="222"/>
    </row>
    <row r="8" spans="1:7" x14ac:dyDescent="0.3">
      <c r="A8" s="163"/>
      <c r="B8" s="383"/>
      <c r="C8" s="384"/>
      <c r="D8" s="164"/>
      <c r="E8" s="165"/>
      <c r="G8" s="222"/>
    </row>
    <row r="9" spans="1:7" ht="16.2" thickBot="1" x14ac:dyDescent="0.35">
      <c r="A9" s="167"/>
      <c r="B9" s="168"/>
      <c r="C9" s="387"/>
      <c r="D9" s="388"/>
      <c r="E9" s="169"/>
      <c r="G9" s="223"/>
    </row>
    <row r="10" spans="1:7" ht="22.8" thickTop="1" thickBot="1" x14ac:dyDescent="0.35">
      <c r="A10" s="453"/>
      <c r="B10" s="453"/>
      <c r="C10" s="453"/>
      <c r="D10" s="454" t="s">
        <v>209</v>
      </c>
      <c r="E10" s="455"/>
      <c r="F10" s="159"/>
      <c r="G10" s="159">
        <v>2000</v>
      </c>
    </row>
    <row r="11" spans="1:7" ht="16.8" thickTop="1" thickBot="1" x14ac:dyDescent="0.35">
      <c r="A11" s="151" t="s">
        <v>67</v>
      </c>
      <c r="B11" s="151" t="s">
        <v>3</v>
      </c>
      <c r="C11" s="152" t="s">
        <v>20</v>
      </c>
      <c r="D11" s="153" t="s">
        <v>68</v>
      </c>
      <c r="E11" s="154" t="s">
        <v>69</v>
      </c>
      <c r="G11" s="225" t="s">
        <v>88</v>
      </c>
    </row>
    <row r="12" spans="1:7" x14ac:dyDescent="0.3">
      <c r="A12" s="160" t="s">
        <v>171</v>
      </c>
      <c r="B12" s="172">
        <v>1</v>
      </c>
      <c r="C12" s="173">
        <v>0</v>
      </c>
      <c r="D12" s="161"/>
      <c r="E12" s="162"/>
      <c r="F12" s="159"/>
      <c r="G12" s="222">
        <v>1</v>
      </c>
    </row>
    <row r="13" spans="1:7" x14ac:dyDescent="0.3">
      <c r="A13" s="163" t="s">
        <v>188</v>
      </c>
      <c r="B13" s="216">
        <v>1</v>
      </c>
      <c r="C13" s="166">
        <v>0.5</v>
      </c>
      <c r="D13" s="164"/>
      <c r="E13" s="165"/>
      <c r="F13" s="159"/>
      <c r="G13" s="222">
        <v>10</v>
      </c>
    </row>
    <row r="14" spans="1:7" x14ac:dyDescent="0.3">
      <c r="A14" s="163" t="s">
        <v>175</v>
      </c>
      <c r="B14" s="216">
        <v>1</v>
      </c>
      <c r="C14" s="166">
        <v>5</v>
      </c>
      <c r="D14" s="164" t="s">
        <v>176</v>
      </c>
      <c r="E14" s="165"/>
      <c r="F14" s="159"/>
      <c r="G14" s="222">
        <v>10</v>
      </c>
    </row>
    <row r="15" spans="1:7" x14ac:dyDescent="0.3">
      <c r="A15" s="163" t="s">
        <v>168</v>
      </c>
      <c r="B15" s="386">
        <v>1606</v>
      </c>
      <c r="C15" s="384">
        <f>B15/100</f>
        <v>16.059999999999999</v>
      </c>
      <c r="D15" s="394"/>
      <c r="E15" s="165"/>
      <c r="G15" s="222">
        <f>B15</f>
        <v>1606</v>
      </c>
    </row>
    <row r="16" spans="1:7" x14ac:dyDescent="0.3">
      <c r="A16" s="163" t="s">
        <v>194</v>
      </c>
      <c r="B16" s="386">
        <v>5</v>
      </c>
      <c r="C16" s="384">
        <f>B16/200</f>
        <v>2.5000000000000001E-2</v>
      </c>
      <c r="D16" s="385"/>
      <c r="E16" s="165"/>
      <c r="G16" s="392">
        <f>B16/10</f>
        <v>0.5</v>
      </c>
    </row>
    <row r="17" spans="1:7" x14ac:dyDescent="0.3">
      <c r="A17" s="163" t="s">
        <v>169</v>
      </c>
      <c r="B17" s="386">
        <v>1</v>
      </c>
      <c r="C17" s="384">
        <v>7</v>
      </c>
      <c r="D17" s="394"/>
      <c r="E17" s="165"/>
      <c r="G17" s="222">
        <v>8</v>
      </c>
    </row>
    <row r="18" spans="1:7" x14ac:dyDescent="0.3">
      <c r="A18" s="163" t="s">
        <v>170</v>
      </c>
      <c r="B18" s="386">
        <v>1</v>
      </c>
      <c r="C18" s="384">
        <v>6</v>
      </c>
      <c r="D18" s="385"/>
      <c r="E18" s="165"/>
      <c r="G18" s="222">
        <v>30</v>
      </c>
    </row>
    <row r="19" spans="1:7" x14ac:dyDescent="0.3">
      <c r="A19" s="163" t="s">
        <v>174</v>
      </c>
      <c r="B19" s="216">
        <v>1</v>
      </c>
      <c r="C19" s="166">
        <v>5</v>
      </c>
      <c r="D19" s="164"/>
      <c r="E19" s="165"/>
      <c r="F19" s="159"/>
      <c r="G19" s="222">
        <v>55</v>
      </c>
    </row>
    <row r="20" spans="1:7" x14ac:dyDescent="0.3">
      <c r="A20" s="163" t="s">
        <v>172</v>
      </c>
      <c r="B20" s="216">
        <v>1</v>
      </c>
      <c r="C20" s="166">
        <v>6</v>
      </c>
      <c r="D20" s="164"/>
      <c r="E20" s="165"/>
      <c r="F20" s="159"/>
      <c r="G20" s="243">
        <v>500</v>
      </c>
    </row>
    <row r="21" spans="1:7" ht="16.2" thickBot="1" x14ac:dyDescent="0.35">
      <c r="A21" s="167" t="s">
        <v>173</v>
      </c>
      <c r="B21" s="168">
        <v>1</v>
      </c>
      <c r="C21" s="174">
        <v>0</v>
      </c>
      <c r="D21" s="175"/>
      <c r="E21" s="169"/>
      <c r="F21" s="159"/>
      <c r="G21" s="223">
        <v>200</v>
      </c>
    </row>
    <row r="22" spans="1:7" ht="16.8" thickTop="1" thickBot="1" x14ac:dyDescent="0.35">
      <c r="A22" s="458" t="s">
        <v>210</v>
      </c>
      <c r="B22" s="459">
        <f>(C22-5)/120</f>
        <v>0.37987499999999996</v>
      </c>
      <c r="C22" s="152">
        <f>SUM(C12:C21,5)</f>
        <v>50.584999999999994</v>
      </c>
      <c r="D22" s="125"/>
      <c r="E22" s="456"/>
      <c r="F22" s="159"/>
      <c r="G22" s="457"/>
    </row>
    <row r="23" spans="1:7" ht="23.4" thickBot="1" x14ac:dyDescent="0.35">
      <c r="A23" s="53"/>
      <c r="B23" s="53"/>
      <c r="D23" s="177" t="s">
        <v>100</v>
      </c>
      <c r="E23" s="170"/>
      <c r="G23" s="224"/>
    </row>
    <row r="24" spans="1:7" s="150" customFormat="1" ht="16.8" thickTop="1" thickBot="1" x14ac:dyDescent="0.35">
      <c r="A24" s="151" t="s">
        <v>67</v>
      </c>
      <c r="B24" s="151" t="s">
        <v>3</v>
      </c>
      <c r="C24" s="152" t="s">
        <v>20</v>
      </c>
      <c r="D24" s="153" t="s">
        <v>68</v>
      </c>
      <c r="E24" s="154" t="s">
        <v>69</v>
      </c>
      <c r="G24" s="225" t="s">
        <v>88</v>
      </c>
    </row>
    <row r="25" spans="1:7" x14ac:dyDescent="0.3">
      <c r="A25" s="155"/>
      <c r="B25" s="171"/>
      <c r="C25" s="156"/>
      <c r="D25" s="157"/>
      <c r="E25" s="158"/>
      <c r="G25" s="222"/>
    </row>
    <row r="26" spans="1:7" x14ac:dyDescent="0.3">
      <c r="A26" s="160"/>
      <c r="B26" s="172"/>
      <c r="C26" s="173"/>
      <c r="D26" s="161"/>
      <c r="E26" s="162"/>
      <c r="G26" s="222"/>
    </row>
    <row r="27" spans="1:7" ht="16.2" thickBot="1" x14ac:dyDescent="0.35">
      <c r="A27" s="167"/>
      <c r="B27" s="168"/>
      <c r="C27" s="174"/>
      <c r="D27" s="175"/>
      <c r="E27" s="169"/>
      <c r="G27" s="223"/>
    </row>
    <row r="28" spans="1:7" ht="16.2" thickTop="1" x14ac:dyDescent="0.3">
      <c r="G28" s="226"/>
    </row>
    <row r="29" spans="1:7" x14ac:dyDescent="0.3">
      <c r="E29" s="53" t="s">
        <v>89</v>
      </c>
      <c r="G29" s="248">
        <f>SUM(G3:G27,Martial!M3:M26)</f>
        <v>8999.5</v>
      </c>
    </row>
    <row r="30" spans="1:7" x14ac:dyDescent="0.3">
      <c r="E30" s="53" t="s">
        <v>211</v>
      </c>
      <c r="G30" s="248">
        <v>9000</v>
      </c>
    </row>
  </sheetData>
  <sortState xmlns:xlrd2="http://schemas.microsoft.com/office/spreadsheetml/2017/richdata2" ref="A3:D6">
    <sortCondition ref="A3:A6"/>
  </sortState>
  <phoneticPr fontId="0" type="noConversion"/>
  <conditionalFormatting sqref="G29">
    <cfRule type="cellIs" dxfId="3" priority="3" operator="lessThan">
      <formula>0</formula>
    </cfRule>
  </conditionalFormatting>
  <conditionalFormatting sqref="G30">
    <cfRule type="cellIs" dxfId="2"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6D71C-AD29-41EF-BDB3-CD06E52DC5E9}">
  <dimension ref="A1:G13"/>
  <sheetViews>
    <sheetView showGridLines="0" workbookViewId="0"/>
  </sheetViews>
  <sheetFormatPr defaultColWidth="13" defaultRowHeight="15.6" x14ac:dyDescent="0.3"/>
  <cols>
    <col min="1" max="1" width="13.296875" style="451" bestFit="1" customWidth="1"/>
    <col min="2" max="2" width="10" style="452" customWidth="1"/>
    <col min="3" max="3" width="4.59765625" style="452" customWidth="1"/>
    <col min="4" max="4" width="13.69921875" style="451" bestFit="1" customWidth="1"/>
    <col min="5" max="5" width="9.59765625" style="452" bestFit="1" customWidth="1"/>
    <col min="6" max="6" width="9.5" style="451" bestFit="1" customWidth="1"/>
    <col min="7" max="7" width="17.09765625" style="452" bestFit="1" customWidth="1"/>
    <col min="8" max="16384" width="13" style="403"/>
  </cols>
  <sheetData>
    <row r="1" spans="1:7" ht="29.4" thickTop="1" thickBot="1" x14ac:dyDescent="0.35">
      <c r="A1" s="397" t="s">
        <v>213</v>
      </c>
      <c r="B1" s="398"/>
      <c r="C1" s="398"/>
      <c r="D1" s="399"/>
      <c r="E1" s="400"/>
      <c r="F1" s="401"/>
      <c r="G1" s="402" t="s">
        <v>205</v>
      </c>
    </row>
    <row r="2" spans="1:7" ht="17.399999999999999" thickTop="1" x14ac:dyDescent="0.3">
      <c r="A2" s="404" t="s">
        <v>123</v>
      </c>
      <c r="B2" s="405" t="s">
        <v>208</v>
      </c>
      <c r="C2" s="405"/>
      <c r="D2" s="406" t="s">
        <v>127</v>
      </c>
      <c r="E2" s="407" t="s">
        <v>98</v>
      </c>
      <c r="F2" s="406" t="s">
        <v>134</v>
      </c>
      <c r="G2" s="408" t="s">
        <v>206</v>
      </c>
    </row>
    <row r="3" spans="1:7" ht="17.399999999999999" thickBot="1" x14ac:dyDescent="0.35">
      <c r="A3" s="409" t="s">
        <v>130</v>
      </c>
      <c r="B3" s="410" t="s">
        <v>198</v>
      </c>
      <c r="C3" s="411"/>
      <c r="D3" s="412" t="s">
        <v>199</v>
      </c>
      <c r="E3" s="413" t="s">
        <v>200</v>
      </c>
      <c r="F3" s="412" t="s">
        <v>72</v>
      </c>
      <c r="G3" s="414" t="s">
        <v>207</v>
      </c>
    </row>
    <row r="4" spans="1:7" ht="17.399999999999999" thickTop="1" x14ac:dyDescent="0.3">
      <c r="A4" s="415" t="s">
        <v>136</v>
      </c>
      <c r="B4" s="416">
        <v>8</v>
      </c>
      <c r="C4" s="417">
        <f t="shared" ref="C4:C9" si="0">IF(B4&gt;9.9,CONCATENATE("+",ROUNDDOWN((B4-10)/2,0)),ROUNDUP((B4-10)/2,0))</f>
        <v>-1</v>
      </c>
      <c r="D4" s="418" t="s">
        <v>141</v>
      </c>
      <c r="E4" s="419">
        <f>'Personal File'!E12/2</f>
        <v>15</v>
      </c>
      <c r="F4" s="420">
        <f>E4</f>
        <v>15</v>
      </c>
      <c r="G4" s="421"/>
    </row>
    <row r="5" spans="1:7" ht="17.399999999999999" thickBot="1" x14ac:dyDescent="0.35">
      <c r="A5" s="422" t="s">
        <v>138</v>
      </c>
      <c r="B5" s="423">
        <v>17</v>
      </c>
      <c r="C5" s="424" t="str">
        <f t="shared" si="0"/>
        <v>+3</v>
      </c>
      <c r="D5" s="425" t="s">
        <v>201</v>
      </c>
      <c r="E5" s="426">
        <v>14</v>
      </c>
      <c r="F5" s="427">
        <v>15</v>
      </c>
      <c r="G5" s="428"/>
    </row>
    <row r="6" spans="1:7" ht="17.399999999999999" thickTop="1" x14ac:dyDescent="0.3">
      <c r="A6" s="429" t="s">
        <v>140</v>
      </c>
      <c r="B6" s="423">
        <v>15</v>
      </c>
      <c r="C6" s="424" t="str">
        <f t="shared" si="0"/>
        <v>+2</v>
      </c>
      <c r="D6" s="430" t="s">
        <v>202</v>
      </c>
      <c r="E6" s="431">
        <v>0</v>
      </c>
      <c r="F6" s="432"/>
      <c r="G6" s="428"/>
    </row>
    <row r="7" spans="1:7" ht="16.8" x14ac:dyDescent="0.3">
      <c r="A7" s="433" t="s">
        <v>142</v>
      </c>
      <c r="B7" s="423">
        <v>2</v>
      </c>
      <c r="C7" s="424">
        <f t="shared" si="0"/>
        <v>-4</v>
      </c>
      <c r="D7" s="430" t="s">
        <v>203</v>
      </c>
      <c r="E7" s="434">
        <v>4</v>
      </c>
      <c r="F7" s="435"/>
      <c r="G7" s="428"/>
    </row>
    <row r="8" spans="1:7" ht="16.8" x14ac:dyDescent="0.3">
      <c r="A8" s="436" t="s">
        <v>144</v>
      </c>
      <c r="B8" s="423">
        <v>12</v>
      </c>
      <c r="C8" s="437" t="str">
        <f t="shared" si="0"/>
        <v>+1</v>
      </c>
      <c r="D8" s="438" t="s">
        <v>204</v>
      </c>
      <c r="E8" s="434">
        <v>5</v>
      </c>
      <c r="F8" s="435"/>
      <c r="G8" s="428"/>
    </row>
    <row r="9" spans="1:7" ht="17.399999999999999" thickBot="1" x14ac:dyDescent="0.35">
      <c r="A9" s="439" t="s">
        <v>146</v>
      </c>
      <c r="B9" s="440">
        <v>6</v>
      </c>
      <c r="C9" s="441">
        <f t="shared" si="0"/>
        <v>-2</v>
      </c>
      <c r="D9" s="442" t="s">
        <v>60</v>
      </c>
      <c r="E9" s="443">
        <v>1</v>
      </c>
      <c r="F9" s="435"/>
      <c r="G9" s="428"/>
    </row>
    <row r="10" spans="1:7" ht="17.399999999999999" thickTop="1" x14ac:dyDescent="0.3">
      <c r="A10" s="404"/>
      <c r="B10" s="444"/>
      <c r="C10" s="444"/>
      <c r="D10" s="444"/>
      <c r="E10" s="445"/>
      <c r="F10" s="446"/>
      <c r="G10" s="428"/>
    </row>
    <row r="11" spans="1:7" ht="16.8" x14ac:dyDescent="0.3">
      <c r="A11" s="447"/>
      <c r="B11" s="444"/>
      <c r="C11" s="444"/>
      <c r="D11" s="444"/>
      <c r="E11" s="445"/>
      <c r="F11" s="444"/>
      <c r="G11" s="445"/>
    </row>
    <row r="12" spans="1:7" ht="17.399999999999999" thickBot="1" x14ac:dyDescent="0.35">
      <c r="A12" s="448"/>
      <c r="B12" s="449"/>
      <c r="C12" s="449"/>
      <c r="D12" s="449"/>
      <c r="E12" s="450"/>
      <c r="F12" s="449"/>
      <c r="G12" s="450"/>
    </row>
    <row r="13" spans="1:7" ht="16.2" thickTop="1" x14ac:dyDescent="0.3"/>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Personal File</vt:lpstr>
      <vt:lpstr>Skills</vt:lpstr>
      <vt:lpstr>Mielikki</vt:lpstr>
      <vt:lpstr>Spells</vt:lpstr>
      <vt:lpstr>Feats</vt:lpstr>
      <vt:lpstr>Martial</vt:lpstr>
      <vt:lpstr>Equipment</vt:lpstr>
      <vt:lpstr>Companion</vt:lpstr>
      <vt:lpstr>Companion!Print_Area</vt:lpstr>
      <vt:lpstr>Mielikki!Print_Area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D&amp;D 3.5 PC file</dc:title>
  <dc:creator>© Alexis A. Álvarez 2022</dc:creator>
  <cp:lastModifiedBy>Alexis Álvarez</cp:lastModifiedBy>
  <cp:lastPrinted>2012-12-01T21:17:53Z</cp:lastPrinted>
  <dcterms:created xsi:type="dcterms:W3CDTF">2000-10-24T15:39:59Z</dcterms:created>
  <dcterms:modified xsi:type="dcterms:W3CDTF">2023-02-22T12:57:43Z</dcterms:modified>
</cp:coreProperties>
</file>