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C:\A\Juegos\FoL\NPCs\"/>
    </mc:Choice>
  </mc:AlternateContent>
  <xr:revisionPtr revIDLastSave="0" documentId="13_ncr:1_{CFA2CFDE-A9D2-4932-8458-3B59D567B407}" xr6:coauthVersionLast="47" xr6:coauthVersionMax="47"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Oghma" sheetId="28" r:id="rId3"/>
    <sheet name="Spells" sheetId="26" r:id="rId4"/>
    <sheet name="Feats" sheetId="20" r:id="rId5"/>
    <sheet name="Martial" sheetId="6" r:id="rId6"/>
    <sheet name="Equipment" sheetId="19" r:id="rId7"/>
  </sheets>
  <definedNames>
    <definedName name="OLE_LINK1" localSheetId="4">Feats!#REF!</definedName>
    <definedName name="OLE_LINK1" localSheetId="3">Spells!#REF!</definedName>
    <definedName name="_xlnm.Print_Area" localSheetId="6">Equipment!#REF!</definedName>
    <definedName name="_xlnm.Print_Area" localSheetId="4">Feats!#REF!</definedName>
    <definedName name="_xlnm.Print_Area" localSheetId="5">Martial!#REF!</definedName>
    <definedName name="_xlnm.Print_Area" localSheetId="2">Oghma!$A$1:$I$42</definedName>
    <definedName name="_xlnm.Print_Area" localSheetId="0">'Personal File'!$A$1:$H$40</definedName>
    <definedName name="_xlnm.Print_Area" localSheetId="1">Skills!$A$1:$K$33</definedName>
    <definedName name="_xlnm.Print_Area" localSheetId="3">Spells!#REF!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4" l="1"/>
  <c r="E56" i="15" l="1"/>
  <c r="B48" i="15"/>
  <c r="L6" i="26"/>
  <c r="E13" i="4" l="1"/>
  <c r="F8" i="20" l="1"/>
  <c r="C12" i="19" l="1"/>
  <c r="G12" i="6" l="1"/>
  <c r="K6" i="26" l="1"/>
  <c r="J6" i="26"/>
  <c r="H25" i="15"/>
  <c r="H27" i="15"/>
  <c r="H28" i="15"/>
  <c r="F6" i="20" l="1"/>
  <c r="F4" i="20"/>
  <c r="F2" i="20"/>
  <c r="H30" i="15" l="1"/>
  <c r="H29" i="15"/>
  <c r="H26" i="15"/>
  <c r="I3" i="6" l="1"/>
  <c r="H46" i="15" l="1"/>
  <c r="H45" i="15"/>
  <c r="H43" i="15"/>
  <c r="H42" i="15"/>
  <c r="H41" i="15"/>
  <c r="H40" i="15"/>
  <c r="H39" i="15"/>
  <c r="H38" i="15"/>
  <c r="H37" i="15"/>
  <c r="H36" i="15"/>
  <c r="H35" i="15"/>
  <c r="H34" i="15"/>
  <c r="H33" i="15"/>
  <c r="H32" i="15"/>
  <c r="H31" i="15"/>
  <c r="H24" i="15"/>
  <c r="H23" i="15"/>
  <c r="H22" i="15"/>
  <c r="H21" i="15"/>
  <c r="H20" i="15"/>
  <c r="H19" i="15"/>
  <c r="H18" i="15"/>
  <c r="H17" i="15"/>
  <c r="H16" i="15"/>
  <c r="H15" i="15"/>
  <c r="H14" i="15"/>
  <c r="H13" i="15"/>
  <c r="H12" i="15"/>
  <c r="H11" i="15"/>
  <c r="H10" i="15"/>
  <c r="H9" i="15"/>
  <c r="H8" i="15"/>
  <c r="I6" i="6" l="1"/>
  <c r="H5" i="15" l="1"/>
  <c r="H4" i="15"/>
  <c r="H3" i="15"/>
  <c r="C15" i="4" l="1"/>
  <c r="C14" i="4"/>
  <c r="C13" i="4"/>
  <c r="C12" i="4"/>
  <c r="C11" i="4"/>
  <c r="C10" i="4"/>
  <c r="C3" i="6" s="1"/>
  <c r="E50" i="15" l="1"/>
  <c r="E51" i="15"/>
  <c r="E52" i="15"/>
  <c r="E54" i="15"/>
  <c r="E53" i="15"/>
  <c r="E55" i="15"/>
  <c r="E49" i="15"/>
  <c r="C6" i="6"/>
  <c r="D25" i="15"/>
  <c r="D28" i="15"/>
  <c r="D27" i="15"/>
  <c r="D29" i="15"/>
  <c r="D30" i="15"/>
  <c r="D26" i="15"/>
  <c r="F3" i="20"/>
  <c r="F5" i="20"/>
  <c r="F7" i="20"/>
  <c r="D11" i="26"/>
  <c r="D17" i="26"/>
  <c r="D19" i="26"/>
  <c r="D8" i="26"/>
  <c r="D9" i="26"/>
  <c r="D14" i="26"/>
  <c r="D22" i="26"/>
  <c r="D13" i="26"/>
  <c r="D15" i="26"/>
  <c r="D20" i="26"/>
  <c r="D21" i="26"/>
  <c r="D12" i="26"/>
  <c r="D16" i="26"/>
  <c r="D18" i="26"/>
  <c r="D6" i="26"/>
  <c r="D10" i="26"/>
  <c r="D7" i="26"/>
  <c r="D4" i="26"/>
  <c r="D3" i="26"/>
  <c r="D5" i="26"/>
  <c r="H3" i="6"/>
  <c r="J3" i="6" s="1"/>
  <c r="B9" i="4"/>
  <c r="H6" i="6"/>
  <c r="J6" i="6" s="1"/>
  <c r="E14" i="4"/>
  <c r="D3" i="15"/>
  <c r="G3" i="15" s="1"/>
  <c r="E12" i="4"/>
  <c r="D4" i="15"/>
  <c r="D5" i="15"/>
  <c r="H47" i="15"/>
  <c r="H44" i="15"/>
  <c r="H7" i="15"/>
  <c r="H6" i="15"/>
  <c r="E48" i="15" l="1"/>
  <c r="E30" i="15"/>
  <c r="G30" i="15"/>
  <c r="I30" i="15" s="1"/>
  <c r="E26" i="15"/>
  <c r="G26" i="15"/>
  <c r="I26" i="15" s="1"/>
  <c r="G29" i="15"/>
  <c r="I29" i="15" s="1"/>
  <c r="E29" i="15"/>
  <c r="E27" i="15"/>
  <c r="G27" i="15"/>
  <c r="I27" i="15" s="1"/>
  <c r="G28" i="15"/>
  <c r="I28" i="15" s="1"/>
  <c r="E28" i="15"/>
  <c r="G25" i="15"/>
  <c r="I25" i="15" s="1"/>
  <c r="E25" i="15"/>
  <c r="E3" i="15"/>
  <c r="I3" i="15"/>
  <c r="E4" i="15"/>
  <c r="G4" i="15"/>
  <c r="E5" i="15"/>
  <c r="G5" i="15"/>
  <c r="I5" i="15" l="1"/>
  <c r="I4" i="15"/>
  <c r="I6" i="26" l="1"/>
  <c r="H6" i="26"/>
  <c r="D24" i="15" l="1"/>
  <c r="E24" i="15" l="1"/>
  <c r="G24" i="15"/>
  <c r="D35" i="15"/>
  <c r="I24" i="15" l="1"/>
  <c r="E35" i="15"/>
  <c r="G35" i="15"/>
  <c r="D41" i="15"/>
  <c r="E15" i="4"/>
  <c r="D19" i="15"/>
  <c r="C13" i="19"/>
  <c r="B11" i="6"/>
  <c r="D43" i="15"/>
  <c r="D40" i="15"/>
  <c r="D45" i="15"/>
  <c r="D42" i="15"/>
  <c r="D44" i="15"/>
  <c r="D37" i="15"/>
  <c r="D46" i="15"/>
  <c r="D33" i="15"/>
  <c r="D39" i="15"/>
  <c r="D14" i="15"/>
  <c r="D12" i="15"/>
  <c r="D47" i="15"/>
  <c r="D38" i="15"/>
  <c r="D36" i="15"/>
  <c r="D34" i="15"/>
  <c r="D32" i="15"/>
  <c r="D31" i="15"/>
  <c r="D23" i="15"/>
  <c r="D22" i="15"/>
  <c r="D21" i="15"/>
  <c r="D20" i="15"/>
  <c r="D18" i="15"/>
  <c r="D17" i="15"/>
  <c r="D16" i="15"/>
  <c r="D15" i="15"/>
  <c r="D13" i="15"/>
  <c r="D11" i="15"/>
  <c r="D10" i="15"/>
  <c r="D9" i="15"/>
  <c r="D8" i="15"/>
  <c r="D7" i="15"/>
  <c r="D6" i="15"/>
  <c r="E11" i="4" l="1"/>
  <c r="E13" i="15"/>
  <c r="G13" i="15"/>
  <c r="I13" i="15" s="1"/>
  <c r="E23" i="15"/>
  <c r="G23" i="15"/>
  <c r="E36" i="15"/>
  <c r="G36" i="15"/>
  <c r="E37" i="15"/>
  <c r="G37" i="15"/>
  <c r="E9" i="15"/>
  <c r="G9" i="15"/>
  <c r="E15" i="15"/>
  <c r="G15" i="15"/>
  <c r="E20" i="15"/>
  <c r="G20" i="15"/>
  <c r="E31" i="15"/>
  <c r="G31" i="15"/>
  <c r="E38" i="15"/>
  <c r="G38" i="15"/>
  <c r="I38" i="15" s="1"/>
  <c r="E39" i="15"/>
  <c r="G39" i="15"/>
  <c r="E44" i="15"/>
  <c r="G44" i="15"/>
  <c r="I44" i="15" s="1"/>
  <c r="E43" i="15"/>
  <c r="G43" i="15"/>
  <c r="E10" i="15"/>
  <c r="G10" i="15"/>
  <c r="E21" i="15"/>
  <c r="G21" i="15"/>
  <c r="E32" i="15"/>
  <c r="G32" i="15"/>
  <c r="E47" i="15"/>
  <c r="G47" i="15"/>
  <c r="E33" i="15"/>
  <c r="G33" i="15"/>
  <c r="I33" i="15" s="1"/>
  <c r="E42" i="15"/>
  <c r="G42" i="15"/>
  <c r="E41" i="15"/>
  <c r="G41" i="15"/>
  <c r="E6" i="15"/>
  <c r="G6" i="15"/>
  <c r="I6" i="15" s="1"/>
  <c r="E16" i="15"/>
  <c r="G16" i="15"/>
  <c r="E7" i="15"/>
  <c r="G7" i="15"/>
  <c r="E11" i="15"/>
  <c r="G11" i="15"/>
  <c r="I11" i="15" s="1"/>
  <c r="E17" i="15"/>
  <c r="G17" i="15"/>
  <c r="E22" i="15"/>
  <c r="G22" i="15"/>
  <c r="E34" i="15"/>
  <c r="I35" i="15" s="1"/>
  <c r="G34" i="15"/>
  <c r="I34" i="15" s="1"/>
  <c r="E12" i="15"/>
  <c r="G12" i="15"/>
  <c r="E46" i="15"/>
  <c r="G46" i="15"/>
  <c r="I46" i="15" s="1"/>
  <c r="E45" i="15"/>
  <c r="G45" i="15"/>
  <c r="I45" i="15" s="1"/>
  <c r="E8" i="15"/>
  <c r="G8" i="15"/>
  <c r="E18" i="15"/>
  <c r="G18" i="15"/>
  <c r="E14" i="15"/>
  <c r="G14" i="15"/>
  <c r="E40" i="15"/>
  <c r="G40" i="15"/>
  <c r="E19" i="15"/>
  <c r="G19" i="15"/>
  <c r="I32" i="15"/>
  <c r="I19" i="15" l="1"/>
  <c r="I8" i="15"/>
  <c r="I17" i="15"/>
  <c r="I7" i="15"/>
  <c r="I42" i="15"/>
  <c r="I47" i="15"/>
  <c r="I21" i="15"/>
  <c r="I43" i="15"/>
  <c r="I31" i="15"/>
  <c r="I15" i="15"/>
  <c r="I37" i="15"/>
  <c r="I18" i="15"/>
  <c r="I22" i="15"/>
  <c r="I23" i="15"/>
  <c r="I12" i="15"/>
  <c r="I16" i="15"/>
  <c r="I39" i="15"/>
  <c r="I20" i="15"/>
  <c r="I41" i="15"/>
  <c r="I10" i="15"/>
  <c r="I9" i="15"/>
  <c r="I36" i="15"/>
  <c r="I40" i="15"/>
  <c r="I1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E10" authorId="0" shapeId="0" xr:uid="{00000000-0006-0000-0000-000001000000}">
      <text>
        <r>
          <rPr>
            <sz val="12"/>
            <color indexed="81"/>
            <rFont val="Times New Roman"/>
            <family val="1"/>
          </rPr>
          <t>See PHB 162</t>
        </r>
      </text>
    </comment>
    <comment ref="B11" authorId="0" shapeId="0" xr:uid="{00000000-0006-0000-0000-000002000000}">
      <text>
        <r>
          <rPr>
            <sz val="12"/>
            <color indexed="81"/>
            <rFont val="Times New Roman"/>
            <family val="1"/>
          </rPr>
          <t xml:space="preserve">12 + 4 </t>
        </r>
        <r>
          <rPr>
            <i/>
            <sz val="12"/>
            <color indexed="81"/>
            <rFont val="Times New Roman"/>
            <family val="1"/>
          </rPr>
          <t>cat’s grace</t>
        </r>
      </text>
    </comment>
    <comment ref="B12" authorId="0" shapeId="0" xr:uid="{00000000-0006-0000-0000-000003000000}">
      <text>
        <r>
          <rPr>
            <sz val="12"/>
            <color indexed="81"/>
            <rFont val="Times New Roman"/>
            <family val="1"/>
          </rPr>
          <t xml:space="preserve">12 + 4 </t>
        </r>
        <r>
          <rPr>
            <i/>
            <sz val="12"/>
            <color indexed="81"/>
            <rFont val="Times New Roman"/>
            <family val="1"/>
          </rPr>
          <t>bear’s endurance</t>
        </r>
      </text>
    </comment>
    <comment ref="E12" authorId="0" shapeId="0" xr:uid="{00000000-0006-0000-0000-000004000000}">
      <text>
        <r>
          <rPr>
            <sz val="12"/>
            <color indexed="81"/>
            <rFont val="Times New Roman"/>
            <family val="1"/>
          </rPr>
          <t>[(6 * 8 Cleric) * 75%] + (6 * 1 Con)</t>
        </r>
      </text>
    </comment>
    <comment ref="E13" authorId="0" shapeId="0" xr:uid="{00000000-0006-0000-0000-000005000000}">
      <text>
        <r>
          <rPr>
            <i/>
            <sz val="12"/>
            <color indexed="81"/>
            <rFont val="Times New Roman"/>
            <family val="1"/>
          </rPr>
          <t>prot. from evil +2
shield of faith +3</t>
        </r>
      </text>
    </comment>
    <comment ref="B14" authorId="0" shapeId="0" xr:uid="{00000000-0006-0000-0000-000006000000}">
      <text>
        <r>
          <rPr>
            <sz val="12"/>
            <color indexed="81"/>
            <rFont val="Times New Roman"/>
            <family val="1"/>
          </rPr>
          <t xml:space="preserve">17 + 4 </t>
        </r>
        <r>
          <rPr>
            <i/>
            <sz val="12"/>
            <color indexed="81"/>
            <rFont val="Times New Roman"/>
            <family val="1"/>
          </rPr>
          <t>owl’s wisdom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3" authorId="0" shapeId="0" xr:uid="{00000000-0006-0000-0100-000001000000}">
      <text>
        <r>
          <rPr>
            <i/>
            <sz val="12"/>
            <color indexed="81"/>
            <rFont val="Times New Roman"/>
            <family val="1"/>
          </rPr>
          <t>Resistance +1</t>
        </r>
      </text>
    </comment>
    <comment ref="F4" authorId="0" shapeId="0" xr:uid="{00000000-0006-0000-0100-000002000000}">
      <text>
        <r>
          <rPr>
            <i/>
            <sz val="12"/>
            <color indexed="81"/>
            <rFont val="Times New Roman"/>
            <family val="1"/>
          </rPr>
          <t>Resistance +1</t>
        </r>
      </text>
    </comment>
    <comment ref="F5" authorId="0" shapeId="0" xr:uid="{00000000-0006-0000-0100-000003000000}">
      <text>
        <r>
          <rPr>
            <i/>
            <sz val="12"/>
            <color indexed="81"/>
            <rFont val="Times New Roman"/>
            <family val="1"/>
          </rPr>
          <t>Resistance +1</t>
        </r>
      </text>
    </comment>
    <comment ref="F13" authorId="0" shapeId="0" xr:uid="{00000000-0006-0000-0100-000004000000}">
      <text>
        <r>
          <rPr>
            <sz val="12"/>
            <color indexed="81"/>
            <rFont val="Times New Roman"/>
            <family val="1"/>
          </rPr>
          <t>Sacred Vow +2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E9" authorId="0" shapeId="0" xr:uid="{00000000-0006-0000-0200-000001000000}">
      <text>
        <r>
          <rPr>
            <sz val="12"/>
            <color indexed="81"/>
            <rFont val="Times New Roman"/>
            <family val="1"/>
          </rPr>
          <t>Sulphur or phosphorous</t>
        </r>
      </text>
    </comment>
    <comment ref="E11" authorId="0" shapeId="0" xr:uid="{00000000-0006-0000-0200-000002000000}">
      <text>
        <r>
          <rPr>
            <sz val="12"/>
            <color indexed="81"/>
            <rFont val="Times New Roman"/>
            <family val="1"/>
          </rPr>
          <t>Copper wire</t>
        </r>
      </text>
    </comment>
    <comment ref="E14" authorId="0" shapeId="0" xr:uid="{00000000-0006-0000-0200-000003000000}">
      <text>
        <r>
          <rPr>
            <sz val="12"/>
            <color indexed="81"/>
            <rFont val="Times New Roman"/>
            <family val="1"/>
          </rPr>
          <t>Prism, lens, or monocle</t>
        </r>
      </text>
    </comment>
    <comment ref="E24" authorId="0" shapeId="0" xr:uid="{00000000-0006-0000-0200-000004000000}">
      <text>
        <r>
          <rPr>
            <sz val="12"/>
            <color indexed="81"/>
            <rFont val="Times New Roman"/>
            <family val="1"/>
          </rPr>
          <t>Bacteria culture</t>
        </r>
      </text>
    </comment>
    <comment ref="E37" authorId="0" shapeId="0" xr:uid="{00000000-0006-0000-0200-000005000000}">
      <text>
        <r>
          <rPr>
            <sz val="12"/>
            <color indexed="81"/>
            <rFont val="Times New Roman"/>
            <family val="1"/>
          </rPr>
          <t>Imbued weapon</t>
        </r>
      </text>
    </comment>
    <comment ref="E44" authorId="0" shapeId="0" xr:uid="{00000000-0006-0000-0200-000006000000}">
      <text>
        <r>
          <rPr>
            <sz val="12"/>
            <color indexed="81"/>
            <rFont val="Times New Roman"/>
            <family val="1"/>
          </rPr>
          <t>Parchment w/ holy text</t>
        </r>
      </text>
    </comment>
    <comment ref="E46" authorId="0" shapeId="0" xr:uid="{00000000-0006-0000-0200-000007000000}">
      <text>
        <r>
          <rPr>
            <sz val="12"/>
            <color indexed="81"/>
            <rFont val="Times New Roman"/>
            <family val="1"/>
          </rPr>
          <t>Humanoid phalanges</t>
        </r>
      </text>
    </comment>
    <comment ref="E48" authorId="0" shapeId="0" xr:uid="{00000000-0006-0000-0200-000008000000}">
      <text>
        <r>
          <rPr>
            <sz val="12"/>
            <color indexed="81"/>
            <rFont val="Times New Roman"/>
            <family val="1"/>
          </rPr>
          <t>piece of string &amp; bit of wood</t>
        </r>
      </text>
    </comment>
    <comment ref="E50" authorId="0" shapeId="0" xr:uid="{00000000-0006-0000-0200-000009000000}">
      <text>
        <r>
          <rPr>
            <sz val="12"/>
            <color indexed="81"/>
            <rFont val="Times New Roman"/>
            <family val="1"/>
          </rPr>
          <t>25 gp of sticks and bones</t>
        </r>
      </text>
    </comment>
    <comment ref="E56" authorId="0" shapeId="0" xr:uid="{00000000-0006-0000-0200-00000A000000}">
      <text>
        <r>
          <rPr>
            <sz val="12"/>
            <color indexed="81"/>
            <rFont val="Times New Roman"/>
            <family val="1"/>
          </rPr>
          <t>Pinch of cat fur</t>
        </r>
      </text>
    </comment>
    <comment ref="E58" authorId="0" shapeId="0" xr:uid="{00000000-0006-0000-0200-00000B000000}">
      <text>
        <r>
          <rPr>
            <sz val="12"/>
            <color indexed="81"/>
            <rFont val="Times New Roman"/>
            <family val="1"/>
          </rPr>
          <t>Holy water, silver dust.</t>
        </r>
      </text>
    </comment>
    <comment ref="E71" authorId="0" shapeId="0" xr:uid="{00000000-0006-0000-0200-00000C000000}">
      <text>
        <r>
          <rPr>
            <sz val="12"/>
            <color indexed="81"/>
            <rFont val="Times New Roman"/>
            <family val="1"/>
          </rPr>
          <t>Eagle feathers or droppings</t>
        </r>
      </text>
    </comment>
    <comment ref="E77" authorId="0" shapeId="0" xr:uid="{00000000-0006-0000-0200-00000D000000}">
      <text>
        <r>
          <rPr>
            <sz val="12"/>
            <color indexed="81"/>
            <rFont val="Times New Roman"/>
            <family val="1"/>
          </rPr>
          <t>Dumathoin symbol, salt, copper pieces</t>
        </r>
      </text>
    </comment>
    <comment ref="E83" authorId="0" shapeId="0" xr:uid="{00000000-0006-0000-0200-00000E000000}">
      <text>
        <r>
          <rPr>
            <sz val="12"/>
            <color indexed="81"/>
            <rFont val="Times New Roman"/>
            <family val="1"/>
          </rPr>
          <t>Feathers or pinch of owl droppings</t>
        </r>
      </text>
    </comment>
    <comment ref="E84" authorId="0" shapeId="0" xr:uid="{00000000-0006-0000-0200-00000F000000}">
      <text>
        <r>
          <rPr>
            <sz val="12"/>
            <color indexed="81"/>
            <rFont val="Times New Roman"/>
            <family val="1"/>
          </rPr>
          <t>Silver wire knot</t>
        </r>
      </text>
    </comment>
    <comment ref="E89" authorId="0" shapeId="0" xr:uid="{00000000-0006-0000-0200-000010000000}">
      <text>
        <r>
          <rPr>
            <sz val="12"/>
            <color indexed="81"/>
            <rFont val="Times New Roman"/>
            <family val="1"/>
          </rPr>
          <t>25 gp of sticks and bones</t>
        </r>
      </text>
    </comment>
    <comment ref="E92" authorId="0" shapeId="0" xr:uid="{00000000-0006-0000-0200-000011000000}">
      <text/>
    </comment>
    <comment ref="E99" authorId="0" shapeId="0" xr:uid="{00000000-0006-0000-0200-000012000000}">
      <text>
        <r>
          <rPr>
            <sz val="12"/>
            <color indexed="81"/>
            <rFont val="Times New Roman"/>
            <family val="1"/>
          </rPr>
          <t>A tiny bag, a small (not lit) candle, and a carved bone from any humanoid.</t>
        </r>
      </text>
    </comment>
    <comment ref="E104" authorId="0" shapeId="0" xr:uid="{00000000-0006-0000-0200-000013000000}">
      <text/>
    </comment>
    <comment ref="E106" authorId="0" shapeId="0" xr:uid="{00000000-0006-0000-0200-000014000000}">
      <text>
        <r>
          <rPr>
            <sz val="12"/>
            <color indexed="81"/>
            <rFont val="Times New Roman"/>
            <family val="1"/>
          </rPr>
          <t>Black onyx gem</t>
        </r>
      </text>
    </comment>
    <comment ref="E107" authorId="0" shapeId="0" xr:uid="{00000000-0006-0000-0200-000015000000}">
      <text>
        <r>
          <rPr>
            <sz val="12"/>
            <color indexed="81"/>
            <rFont val="Times New Roman"/>
            <family val="1"/>
          </rPr>
          <t>Stone earth from home plane</t>
        </r>
      </text>
    </comment>
    <comment ref="E108" authorId="0" shapeId="0" xr:uid="{00000000-0006-0000-0200-000016000000}">
      <text>
        <r>
          <rPr>
            <sz val="12"/>
            <color indexed="81"/>
            <rFont val="Times New Roman"/>
            <family val="1"/>
          </rPr>
          <t>ruby dust &amp; blood</t>
        </r>
      </text>
    </comment>
    <comment ref="E116" authorId="0" shapeId="0" xr:uid="{00000000-0006-0000-0200-000017000000}">
      <text>
        <r>
          <rPr>
            <sz val="12"/>
            <color indexed="81"/>
            <rFont val="Times New Roman"/>
            <family val="1"/>
          </rPr>
          <t>Small horn (hearing) or glass eye (seeing)</t>
        </r>
      </text>
    </comment>
    <comment ref="E118" authorId="0" shapeId="0" xr:uid="{00000000-0006-0000-0200-000018000000}">
      <text>
        <r>
          <rPr>
            <sz val="12"/>
            <color indexed="81"/>
            <rFont val="Times New Roman"/>
            <family val="1"/>
          </rPr>
          <t>Phosphorous, sulfur, or other combustible powder</t>
        </r>
      </text>
    </comment>
    <comment ref="E125" authorId="0" shapeId="0" xr:uid="{00000000-0006-0000-0200-000019000000}">
      <text>
        <r>
          <rPr>
            <sz val="12"/>
            <color indexed="81"/>
            <rFont val="Times New Roman"/>
            <family val="1"/>
          </rPr>
          <t>magic potion</t>
        </r>
      </text>
    </comment>
    <comment ref="E126" authorId="0" shapeId="0" xr:uid="{00000000-0006-0000-0200-00001A000000}">
      <text>
        <r>
          <rPr>
            <sz val="12"/>
            <color indexed="81"/>
            <rFont val="Times New Roman"/>
            <family val="1"/>
          </rPr>
          <t>phosphorous</t>
        </r>
      </text>
    </comment>
    <comment ref="E129" authorId="0" shapeId="0" xr:uid="{00000000-0006-0000-0200-00001B000000}">
      <text>
        <r>
          <rPr>
            <sz val="12"/>
            <color indexed="81"/>
            <rFont val="Times New Roman"/>
            <family val="1"/>
          </rPr>
          <t>Dumathoin symbol</t>
        </r>
      </text>
    </comment>
    <comment ref="E136" authorId="0" shapeId="0" xr:uid="{00000000-0006-0000-0200-00001C000000}">
      <text>
        <r>
          <rPr>
            <sz val="12"/>
            <color indexed="81"/>
            <rFont val="Times New Roman"/>
            <family val="1"/>
          </rPr>
          <t>Holy symbol</t>
        </r>
      </text>
    </comment>
    <comment ref="E137" authorId="0" shapeId="0" xr:uid="{00000000-0006-0000-0200-00001D000000}">
      <text>
        <r>
          <rPr>
            <sz val="12"/>
            <color indexed="81"/>
            <rFont val="Times New Roman"/>
            <family val="1"/>
          </rPr>
          <t>Metal object with which to outline circle</t>
        </r>
      </text>
    </comment>
    <comment ref="E138" authorId="0" shapeId="0" xr:uid="{00000000-0006-0000-0200-00001E000000}">
      <text>
        <r>
          <rPr>
            <sz val="12"/>
            <color indexed="81"/>
            <rFont val="Times New Roman"/>
            <family val="1"/>
          </rPr>
          <t>Metal object with which to outline circle</t>
        </r>
      </text>
    </comment>
    <comment ref="E141" authorId="0" shapeId="0" xr:uid="{00000000-0006-0000-0200-00001F000000}">
      <text>
        <r>
          <rPr>
            <sz val="12"/>
            <color indexed="81"/>
            <rFont val="Times New Roman"/>
            <family val="1"/>
          </rPr>
          <t>Chameleon skin</t>
        </r>
      </text>
    </comment>
    <comment ref="E150" authorId="0" shapeId="0" xr:uid="{00000000-0006-0000-0200-000020000000}">
      <text>
        <r>
          <rPr>
            <sz val="12"/>
            <color indexed="81"/>
            <rFont val="Times New Roman"/>
            <family val="1"/>
          </rPr>
          <t>small dagger</t>
        </r>
      </text>
    </comment>
    <comment ref="E154" authorId="0" shapeId="0" xr:uid="{00000000-0006-0000-0200-000021000000}">
      <text/>
    </comment>
    <comment ref="E156" authorId="0" shapeId="0" xr:uid="{00000000-0006-0000-0200-000022000000}">
      <text>
        <r>
          <rPr>
            <sz val="12"/>
            <rFont val="Times New Roman"/>
            <family val="1"/>
          </rPr>
          <t>Bag and candle</t>
        </r>
      </text>
    </comment>
    <comment ref="E157" authorId="0" shapeId="0" xr:uid="{00000000-0006-0000-0200-000023000000}">
      <text>
        <r>
          <rPr>
            <sz val="12"/>
            <color indexed="81"/>
            <rFont val="Times New Roman"/>
            <family val="1"/>
          </rPr>
          <t>A tiny bag, a small (not lit) candle, and a carved bone from any humanoid.</t>
        </r>
      </text>
    </comment>
    <comment ref="E158" authorId="0" shapeId="0" xr:uid="{00000000-0006-0000-0200-000024000000}">
      <text/>
    </comment>
    <comment ref="E159" authorId="0" shapeId="0" xr:uid="{00000000-0006-0000-0200-000025000000}">
      <text/>
    </comment>
    <comment ref="E160" authorId="0" shapeId="0" xr:uid="{00000000-0006-0000-0200-000026000000}">
      <text/>
    </comment>
    <comment ref="E161" authorId="0" shapeId="0" xr:uid="{00000000-0006-0000-0200-000027000000}">
      <text/>
    </comment>
    <comment ref="E167" authorId="0" shapeId="0" xr:uid="{00000000-0006-0000-0200-000028000000}">
      <text>
        <r>
          <rPr>
            <sz val="12"/>
            <color indexed="81"/>
            <rFont val="Times New Roman"/>
            <family val="1"/>
          </rPr>
          <t>Flawless, 250-GP gemstone</t>
        </r>
      </text>
    </comment>
    <comment ref="E168" authorId="0" shapeId="0" xr:uid="{00000000-0006-0000-0200-000029000000}">
      <text>
        <r>
          <rPr>
            <sz val="12"/>
            <color indexed="81"/>
            <rFont val="Times New Roman"/>
            <family val="1"/>
          </rPr>
          <t>bird of prey talon</t>
        </r>
      </text>
    </comment>
    <comment ref="E176" authorId="0" shapeId="0" xr:uid="{00000000-0006-0000-0200-00002A000000}">
      <text/>
    </comment>
    <comment ref="E182" authorId="0" shapeId="0" xr:uid="{00000000-0006-0000-0200-00002B000000}">
      <text>
        <r>
          <rPr>
            <sz val="12"/>
            <color indexed="81"/>
            <rFont val="Times New Roman"/>
            <family val="1"/>
          </rPr>
          <t>Item distasteful to target</t>
        </r>
      </text>
    </comment>
    <comment ref="E183" authorId="0" shapeId="0" xr:uid="{00000000-0006-0000-0200-00002C000000}">
      <text>
        <r>
          <rPr>
            <sz val="12"/>
            <color indexed="81"/>
            <rFont val="Times New Roman"/>
            <family val="1"/>
          </rPr>
          <t>Herbal inhalant applied under nostrils, smoked, or imbibed</t>
        </r>
      </text>
    </comment>
    <comment ref="E189" authorId="0" shapeId="0" xr:uid="{00000000-0006-0000-0200-00002D000000}">
      <text/>
    </comment>
    <comment ref="E195" authorId="0" shapeId="0" xr:uid="{00000000-0006-0000-0200-00002E000000}">
      <text>
        <r>
          <rPr>
            <sz val="12"/>
            <color indexed="81"/>
            <rFont val="Times New Roman"/>
            <family val="1"/>
          </rPr>
          <t>Dumathoin symbol</t>
        </r>
      </text>
    </comment>
    <comment ref="E198" authorId="0" shapeId="0" xr:uid="{00000000-0006-0000-0200-00002F000000}">
      <text>
        <r>
          <rPr>
            <sz val="12"/>
            <color indexed="81"/>
            <rFont val="Times New Roman"/>
            <family val="1"/>
          </rPr>
          <t>Item distasteful to target</t>
        </r>
      </text>
    </comment>
    <comment ref="E201" authorId="0" shapeId="0" xr:uid="{00000000-0006-0000-0200-000030000000}">
      <text>
        <r>
          <rPr>
            <sz val="12"/>
            <color indexed="81"/>
            <rFont val="Times New Roman"/>
            <family val="1"/>
          </rPr>
          <t>Charcoal</t>
        </r>
      </text>
    </comment>
    <comment ref="E208" authorId="0" shapeId="0" xr:uid="{00000000-0006-0000-0200-000031000000}">
      <text>
        <r>
          <rPr>
            <sz val="12"/>
            <color indexed="81"/>
            <rFont val="Times New Roman"/>
            <family val="1"/>
          </rPr>
          <t>Parchment w/ unholy text</t>
        </r>
      </text>
    </comment>
    <comment ref="E209" authorId="0" shapeId="0" xr:uid="{00000000-0006-0000-0200-000032000000}">
      <text>
        <r>
          <rPr>
            <sz val="12"/>
            <color indexed="81"/>
            <rFont val="Times New Roman"/>
            <family val="1"/>
          </rPr>
          <t>dandelion fluff and herbs</t>
        </r>
      </text>
    </comment>
    <comment ref="E210" authorId="0" shapeId="0" xr:uid="{00000000-0006-0000-0200-000033000000}">
      <text>
        <r>
          <rPr>
            <sz val="12"/>
            <color indexed="81"/>
            <rFont val="Times New Roman"/>
            <family val="1"/>
          </rPr>
          <t>Vial of holy water</t>
        </r>
      </text>
    </comment>
    <comment ref="E213" authorId="0" shapeId="0" xr:uid="{00000000-0006-0000-0200-000034000000}">
      <text/>
    </comment>
    <comment ref="E219" authorId="0" shapeId="0" xr:uid="{00000000-0006-0000-0200-000035000000}">
      <text>
        <r>
          <rPr>
            <sz val="12"/>
            <rFont val="Times New Roman"/>
            <family val="1"/>
          </rPr>
          <t>Bag and candle</t>
        </r>
      </text>
    </comment>
    <comment ref="E220" authorId="0" shapeId="0" xr:uid="{00000000-0006-0000-0200-000036000000}">
      <text>
        <r>
          <rPr>
            <sz val="12"/>
            <color indexed="81"/>
            <rFont val="Times New Roman"/>
            <family val="1"/>
          </rPr>
          <t>A tiny bag, a small (not lit) candle, and a carved bone from any humanoid.</t>
        </r>
      </text>
    </comment>
    <comment ref="E221" authorId="0" shapeId="0" xr:uid="{00000000-0006-0000-0200-000037000000}">
      <text>
        <r>
          <rPr>
            <sz val="12"/>
            <color indexed="81"/>
            <rFont val="Times New Roman"/>
            <family val="1"/>
          </rPr>
          <t>flask of wine and loaf of bread</t>
        </r>
      </text>
    </comment>
    <comment ref="E223" authorId="0" shapeId="0" xr:uid="{00000000-0006-0000-0200-000038000000}">
      <text/>
    </comment>
    <comment ref="E225" authorId="0" shapeId="0" xr:uid="{00000000-0006-0000-0200-000039000000}">
      <text>
        <r>
          <rPr>
            <sz val="12"/>
            <color indexed="81"/>
            <rFont val="Times New Roman"/>
            <family val="1"/>
          </rPr>
          <t>25 GPs' worth of powdered silver</t>
        </r>
      </text>
    </comment>
    <comment ref="E226" authorId="0" shapeId="0" xr:uid="{00000000-0006-0000-0200-00003A000000}">
      <text>
        <r>
          <rPr>
            <sz val="12"/>
            <color indexed="81"/>
            <rFont val="Times New Roman"/>
            <family val="1"/>
          </rPr>
          <t>handful of sand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4" authorId="0" shapeId="0" xr:uid="{00000000-0006-0000-0400-000001000000}">
      <text>
        <r>
          <rPr>
            <b/>
            <sz val="12"/>
            <color indexed="81"/>
            <rFont val="Times New Roman"/>
            <family val="1"/>
          </rPr>
          <t>Knowledge Domain Spells</t>
        </r>
        <r>
          <rPr>
            <sz val="12"/>
            <color indexed="81"/>
            <rFont val="Times New Roman"/>
            <family val="1"/>
          </rPr>
          <t xml:space="preserve">
</t>
        </r>
        <r>
          <rPr>
            <b/>
            <sz val="12"/>
            <color indexed="81"/>
            <rFont val="Times New Roman"/>
            <family val="1"/>
          </rPr>
          <t xml:space="preserve">1 Detect Secret Doors: </t>
        </r>
        <r>
          <rPr>
            <sz val="12"/>
            <color indexed="81"/>
            <rFont val="Times New Roman"/>
            <family val="1"/>
          </rPr>
          <t xml:space="preserve">Reveals hidden doors within 60 ft.
</t>
        </r>
        <r>
          <rPr>
            <b/>
            <sz val="12"/>
            <color indexed="81"/>
            <rFont val="Times New Roman"/>
            <family val="1"/>
          </rPr>
          <t xml:space="preserve">2 Detect Thoughts: </t>
        </r>
        <r>
          <rPr>
            <sz val="12"/>
            <color indexed="81"/>
            <rFont val="Times New Roman"/>
            <family val="1"/>
          </rPr>
          <t xml:space="preserve">Allows “listening” to surface thoughts.
</t>
        </r>
        <r>
          <rPr>
            <b/>
            <sz val="12"/>
            <color indexed="81"/>
            <rFont val="Times New Roman"/>
            <family val="1"/>
          </rPr>
          <t xml:space="preserve">3 Clairaudience/Clairvoyance: </t>
        </r>
        <r>
          <rPr>
            <sz val="12"/>
            <color indexed="81"/>
            <rFont val="Times New Roman"/>
            <family val="1"/>
          </rPr>
          <t xml:space="preserve">Hear or see at a distance for 1 min./level.
</t>
        </r>
        <r>
          <rPr>
            <b/>
            <sz val="12"/>
            <color indexed="81"/>
            <rFont val="Times New Roman"/>
            <family val="1"/>
          </rPr>
          <t xml:space="preserve">4 Divination: </t>
        </r>
        <r>
          <rPr>
            <sz val="12"/>
            <color indexed="81"/>
            <rFont val="Times New Roman"/>
            <family val="1"/>
          </rPr>
          <t xml:space="preserve">Provides useful advice for specific proposed actions.
</t>
        </r>
        <r>
          <rPr>
            <b/>
            <sz val="12"/>
            <color indexed="81"/>
            <rFont val="Times New Roman"/>
            <family val="1"/>
          </rPr>
          <t xml:space="preserve">5 True Seeing: </t>
        </r>
        <r>
          <rPr>
            <sz val="12"/>
            <color indexed="81"/>
            <rFont val="Times New Roman"/>
            <family val="1"/>
          </rPr>
          <t xml:space="preserve">Lets you see all things as they really are.
</t>
        </r>
        <r>
          <rPr>
            <b/>
            <sz val="12"/>
            <color indexed="81"/>
            <rFont val="Times New Roman"/>
            <family val="1"/>
          </rPr>
          <t>6 Find the Path:</t>
        </r>
        <r>
          <rPr>
            <sz val="12"/>
            <color indexed="81"/>
            <rFont val="Times New Roman"/>
            <family val="1"/>
          </rPr>
          <t xml:space="preserve"> Shows most direct way to a location.
</t>
        </r>
        <r>
          <rPr>
            <b/>
            <sz val="12"/>
            <color indexed="81"/>
            <rFont val="Times New Roman"/>
            <family val="1"/>
          </rPr>
          <t>7 Legend Lore:</t>
        </r>
        <r>
          <rPr>
            <sz val="12"/>
            <color indexed="81"/>
            <rFont val="Times New Roman"/>
            <family val="1"/>
          </rPr>
          <t xml:space="preserve"> Lets you learn tales about a person, place, or thing.
</t>
        </r>
        <r>
          <rPr>
            <b/>
            <sz val="12"/>
            <color indexed="81"/>
            <rFont val="Times New Roman"/>
            <family val="1"/>
          </rPr>
          <t xml:space="preserve">8 Discern Location: </t>
        </r>
        <r>
          <rPr>
            <sz val="12"/>
            <color indexed="81"/>
            <rFont val="Times New Roman"/>
            <family val="1"/>
          </rPr>
          <t xml:space="preserve">Reveals exact location of creature or object.
</t>
        </r>
        <r>
          <rPr>
            <b/>
            <sz val="12"/>
            <color indexed="81"/>
            <rFont val="Times New Roman"/>
            <family val="1"/>
          </rPr>
          <t xml:space="preserve">9 Foresight: </t>
        </r>
        <r>
          <rPr>
            <sz val="12"/>
            <color indexed="81"/>
            <rFont val="Times New Roman"/>
            <family val="1"/>
          </rPr>
          <t>“Sixth sense” warns of impending danger.
PHB 187
Cloistered cleric bonus domain as per Unearthed Arcana 50</t>
        </r>
      </text>
    </comment>
    <comment ref="C5" authorId="0" shapeId="0" xr:uid="{00000000-0006-0000-0400-000002000000}">
      <text>
        <r>
          <rPr>
            <sz val="12"/>
            <color indexed="81"/>
            <rFont val="Times New Roman"/>
            <family val="1"/>
          </rPr>
          <t xml:space="preserve">Choose a school of magic, such as illusion.  Your spells of that school are more potent than normal.
</t>
        </r>
        <r>
          <rPr>
            <b/>
            <sz val="12"/>
            <color indexed="81"/>
            <rFont val="Times New Roman"/>
            <family val="1"/>
          </rPr>
          <t xml:space="preserve">Benefit:  </t>
        </r>
        <r>
          <rPr>
            <sz val="12"/>
            <color indexed="81"/>
            <rFont val="Times New Roman"/>
            <family val="1"/>
          </rPr>
          <t xml:space="preserve">Add +1 to the Difficulty Class for all saving throws against spells from the school of magic you select.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school of magic.
PHB 100</t>
        </r>
      </text>
    </comment>
    <comment ref="C6" authorId="0" shapeId="0" xr:uid="{00000000-0006-0000-0400-000003000000}">
      <text>
        <r>
          <rPr>
            <b/>
            <sz val="12"/>
            <color indexed="81"/>
            <rFont val="Times New Roman"/>
            <family val="1"/>
          </rPr>
          <t>1 Protection from Evil:</t>
        </r>
        <r>
          <rPr>
            <sz val="12"/>
            <color indexed="81"/>
            <rFont val="Times New Roman"/>
            <family val="1"/>
          </rPr>
          <t xml:space="preserve">  +2 to AC and saves, counter mind control, hedge out elementals and outsiders.</t>
        </r>
        <r>
          <rPr>
            <b/>
            <sz val="12"/>
            <color indexed="81"/>
            <rFont val="Times New Roman"/>
            <family val="1"/>
          </rPr>
          <t xml:space="preserve">
2 Aid:  </t>
        </r>
        <r>
          <rPr>
            <sz val="12"/>
            <color indexed="81"/>
            <rFont val="Times New Roman"/>
            <family val="1"/>
          </rPr>
          <t>+1 on attack rolls, +1 on saves against fear, 1d8 temporary hp +1/level (max +10).</t>
        </r>
        <r>
          <rPr>
            <b/>
            <sz val="12"/>
            <color indexed="81"/>
            <rFont val="Times New Roman"/>
            <family val="1"/>
          </rPr>
          <t xml:space="preserve">
3 Magic Circle against Evil:  </t>
        </r>
        <r>
          <rPr>
            <sz val="12"/>
            <color indexed="81"/>
            <rFont val="Times New Roman"/>
            <family val="1"/>
          </rPr>
          <t>As protection spells, but 10-ft. radius and 10 min./level.</t>
        </r>
        <r>
          <rPr>
            <b/>
            <sz val="12"/>
            <color indexed="81"/>
            <rFont val="Times New Roman"/>
            <family val="1"/>
          </rPr>
          <t xml:space="preserve">
4 Holy Smite:  </t>
        </r>
        <r>
          <rPr>
            <sz val="12"/>
            <color indexed="81"/>
            <rFont val="Times New Roman"/>
            <family val="1"/>
          </rPr>
          <t>Damages and blinds evil creatures.</t>
        </r>
        <r>
          <rPr>
            <b/>
            <sz val="12"/>
            <color indexed="81"/>
            <rFont val="Times New Roman"/>
            <family val="1"/>
          </rPr>
          <t xml:space="preserve">
5 Dispel Evil:  </t>
        </r>
        <r>
          <rPr>
            <sz val="12"/>
            <color indexed="81"/>
            <rFont val="Times New Roman"/>
            <family val="1"/>
          </rPr>
          <t>+4 bonus against attacks by evil creatures.</t>
        </r>
        <r>
          <rPr>
            <b/>
            <sz val="12"/>
            <color indexed="81"/>
            <rFont val="Times New Roman"/>
            <family val="1"/>
          </rPr>
          <t xml:space="preserve">
6 Blade Barrier:  </t>
        </r>
        <r>
          <rPr>
            <sz val="12"/>
            <color indexed="81"/>
            <rFont val="Times New Roman"/>
            <family val="1"/>
          </rPr>
          <t>Wall of blades deals 1d6/level damage.</t>
        </r>
        <r>
          <rPr>
            <b/>
            <sz val="12"/>
            <color indexed="81"/>
            <rFont val="Times New Roman"/>
            <family val="1"/>
          </rPr>
          <t xml:space="preserve">
7 Holy Word:  </t>
        </r>
        <r>
          <rPr>
            <sz val="12"/>
            <color indexed="81"/>
            <rFont val="Times New Roman"/>
            <family val="1"/>
          </rPr>
          <t>Kills, paralyzes, slows, or deafens nongood subjects.</t>
        </r>
        <r>
          <rPr>
            <b/>
            <sz val="12"/>
            <color indexed="81"/>
            <rFont val="Times New Roman"/>
            <family val="1"/>
          </rPr>
          <t xml:space="preserve">
8 Holy Aura: </t>
        </r>
        <r>
          <rPr>
            <sz val="12"/>
            <color indexed="81"/>
            <rFont val="Times New Roman"/>
            <family val="1"/>
          </rPr>
          <t>+4 to AC, +4 resistance, and SR 25 against evil spells.</t>
        </r>
        <r>
          <rPr>
            <b/>
            <sz val="12"/>
            <color indexed="81"/>
            <rFont val="Times New Roman"/>
            <family val="1"/>
          </rPr>
          <t xml:space="preserve">
9 Summon Monster IX*:  </t>
        </r>
        <r>
          <rPr>
            <sz val="12"/>
            <color indexed="81"/>
            <rFont val="Times New Roman"/>
            <family val="1"/>
          </rPr>
          <t>Calls extraplanar creature to fight for you.
* Cast as a good spell only.</t>
        </r>
      </text>
    </comment>
    <comment ref="C7" authorId="0" shapeId="0" xr:uid="{00000000-0006-0000-0400-000004000000}">
      <text>
        <r>
          <rPr>
            <sz val="12"/>
            <color indexed="81"/>
            <rFont val="Times New Roman"/>
            <family val="1"/>
          </rPr>
          <t>You cast good spells at +1 caster level.</t>
        </r>
      </text>
    </comment>
    <comment ref="A9" authorId="0" shapeId="0" xr:uid="{00000000-0006-0000-0400-000005000000}">
      <text>
        <r>
          <rPr>
            <sz val="12"/>
            <color indexed="81"/>
            <rFont val="Times New Roman"/>
            <family val="1"/>
          </rPr>
          <t xml:space="preserve">You have willingly given yourself to the service of a good deity or cause, denying yourself an ordinary life to better serve your highest ideals.
</t>
        </r>
        <r>
          <rPr>
            <b/>
            <sz val="12"/>
            <color indexed="81"/>
            <rFont val="Times New Roman"/>
            <family val="1"/>
          </rPr>
          <t xml:space="preserve">Benefit:  </t>
        </r>
        <r>
          <rPr>
            <sz val="12"/>
            <color indexed="81"/>
            <rFont val="Times New Roman"/>
            <family val="1"/>
          </rPr>
          <t xml:space="preserve">You gain a +2 perfection bonus on Diplomacy checks.
</t>
        </r>
        <r>
          <rPr>
            <b/>
            <sz val="12"/>
            <color indexed="81"/>
            <rFont val="Times New Roman"/>
            <family val="1"/>
          </rPr>
          <t xml:space="preserve">Special: </t>
        </r>
        <r>
          <rPr>
            <sz val="12"/>
            <color indexed="81"/>
            <rFont val="Times New Roman"/>
            <family val="1"/>
          </rPr>
          <t xml:space="preserve"> This feat serves as the prerequisite for several other feats, including the Vow of Abstinence, Vow of Chastity, Vow of Nonviolence, Vow of Obedience, Vow of Peace, Vow of Poverty, and Vow of Purity.
Book of Exalted Deeds 45</t>
        </r>
      </text>
    </comment>
    <comment ref="A10" authorId="0" shapeId="0" xr:uid="{00000000-0006-0000-0400-000006000000}">
      <text>
        <r>
          <rPr>
            <sz val="12"/>
            <color indexed="81"/>
            <rFont val="Times New Roman"/>
            <family val="1"/>
          </rPr>
          <t xml:space="preserve">You have a better chance of being recognized.
</t>
        </r>
        <r>
          <rPr>
            <b/>
            <sz val="12"/>
            <color indexed="81"/>
            <rFont val="Times New Roman"/>
            <family val="1"/>
          </rPr>
          <t xml:space="preserve">Benefit:  </t>
        </r>
        <r>
          <rPr>
            <sz val="12"/>
            <color indexed="81"/>
            <rFont val="Times New Roman"/>
            <family val="1"/>
          </rPr>
          <t xml:space="preserve">Increase your reputation bonus by 3 points.
</t>
        </r>
        <r>
          <rPr>
            <b/>
            <sz val="12"/>
            <color indexed="81"/>
            <rFont val="Times New Roman"/>
            <family val="1"/>
          </rPr>
          <t xml:space="preserve">Special:  </t>
        </r>
        <r>
          <rPr>
            <sz val="12"/>
            <color indexed="81"/>
            <rFont val="Times New Roman"/>
            <family val="1"/>
          </rPr>
          <t>You can’t select both the Low Profile feat and the Renown feat.  You’re either famous or you’re not.
Unearthed Arcana 182</t>
        </r>
      </text>
    </comment>
    <comment ref="C10" authorId="0" shapeId="0" xr:uid="{00000000-0006-0000-0400-000007000000}">
      <text>
        <r>
          <rPr>
            <sz val="12"/>
            <color indexed="81"/>
            <rFont val="Times New Roman"/>
            <family val="1"/>
          </rPr>
          <t>A 3rd-level ascetic is immune to the effects of being in a hot or cold environment. He can exist comfortably in conditions between –50 and 140 degrees Fahrenheit without having to make Fortitude saves (as described in the DMG).
Book of Exalted Deeds 30</t>
        </r>
      </text>
    </comment>
    <comment ref="A11" authorId="0" shapeId="0" xr:uid="{00000000-0006-0000-0400-000008000000}">
      <text>
        <r>
          <rPr>
            <sz val="12"/>
            <color indexed="81"/>
            <rFont val="Times New Roman"/>
            <family val="1"/>
          </rPr>
          <t xml:space="preserve">You can cast spells without relying on material components.
</t>
        </r>
        <r>
          <rPr>
            <b/>
            <sz val="12"/>
            <color indexed="81"/>
            <rFont val="Times New Roman"/>
            <family val="1"/>
          </rPr>
          <t xml:space="preserve">Benefit: </t>
        </r>
        <r>
          <rPr>
            <sz val="12"/>
            <color indexed="81"/>
            <rFont val="Times New Roman"/>
            <family val="1"/>
          </rPr>
          <t xml:space="preserve"> You can cast any spell that has a material component costing 1 gp or less without needing that component.  (The casting of the spell still provokes attacks of opportunity as normal.)  If the spell requires a material component that costs more than 1 gp, you must have the material component at hand to cast the spell, just as normal.
PHB 94</t>
        </r>
      </text>
    </comment>
    <comment ref="C11" authorId="0" shapeId="0" xr:uid="{00000000-0006-0000-0400-000009000000}">
      <text>
        <r>
          <rPr>
            <sz val="12"/>
            <color indexed="81"/>
            <rFont val="Times New Roman"/>
            <family val="1"/>
          </rPr>
          <t xml:space="preserve">You turn undead with such power that affected undead take damage.
</t>
        </r>
        <r>
          <rPr>
            <b/>
            <sz val="12"/>
            <color indexed="81"/>
            <rFont val="Times New Roman"/>
            <family val="1"/>
          </rPr>
          <t xml:space="preserve">Prerequisites:  </t>
        </r>
        <r>
          <rPr>
            <sz val="12"/>
            <color indexed="81"/>
            <rFont val="Times New Roman"/>
            <family val="1"/>
          </rPr>
          <t xml:space="preserve">Ability to turn undead.
</t>
        </r>
        <r>
          <rPr>
            <b/>
            <sz val="12"/>
            <color indexed="81"/>
            <rFont val="Times New Roman"/>
            <family val="1"/>
          </rPr>
          <t xml:space="preserve">Benefit:  </t>
        </r>
        <r>
          <rPr>
            <sz val="12"/>
            <color indexed="81"/>
            <rFont val="Times New Roman"/>
            <family val="1"/>
          </rPr>
          <t>Any undead creature that you turn takes 3d6 points of damage in addition to the normal turning effect.
Book of Exalted Deeds 42</t>
        </r>
      </text>
    </comment>
    <comment ref="A12" authorId="0" shapeId="0" xr:uid="{00000000-0006-0000-0400-00000A000000}">
      <text>
        <r>
          <rPr>
            <b/>
            <i/>
            <sz val="12"/>
            <color indexed="81"/>
            <rFont val="Times New Roman"/>
            <family val="1"/>
          </rPr>
          <t>Ascetic Benefits by Character Level</t>
        </r>
        <r>
          <rPr>
            <b/>
            <sz val="12"/>
            <color indexed="81"/>
            <rFont val="Times New Roman"/>
            <family val="1"/>
          </rPr>
          <t xml:space="preserve">
</t>
        </r>
        <r>
          <rPr>
            <sz val="12"/>
            <color indexed="81"/>
            <rFont val="Times New Roman"/>
            <family val="1"/>
          </rPr>
          <t xml:space="preserve">
</t>
        </r>
        <r>
          <rPr>
            <b/>
            <sz val="12"/>
            <color indexed="81"/>
            <rFont val="Times New Roman"/>
            <family val="1"/>
          </rPr>
          <t>1st AC bonus +4</t>
        </r>
        <r>
          <rPr>
            <sz val="12"/>
            <color indexed="81"/>
            <rFont val="Times New Roman"/>
            <family val="1"/>
          </rPr>
          <t xml:space="preserve">
</t>
        </r>
        <r>
          <rPr>
            <b/>
            <sz val="12"/>
            <color indexed="81"/>
            <rFont val="Times New Roman"/>
            <family val="1"/>
          </rPr>
          <t>2nd Bonus exalted feat
3rd AC bonus +5, endure elements
4th Exalted strike +1 (magic), bonus exalted feat
5th Sustenance</t>
        </r>
        <r>
          <rPr>
            <sz val="12"/>
            <color indexed="81"/>
            <rFont val="Times New Roman"/>
            <family val="1"/>
          </rPr>
          <t xml:space="preserve">
</t>
        </r>
        <r>
          <rPr>
            <b/>
            <sz val="12"/>
            <color indexed="81"/>
            <rFont val="Times New Roman"/>
            <family val="1"/>
          </rPr>
          <t xml:space="preserve">6th AC bonus +6, deflection +1, bonus exalted feat
7th Resistance +1, ability score enhancement +2
8th Natural armor +1, mind shielding, bonus exalted feat
</t>
        </r>
        <r>
          <rPr>
            <sz val="12"/>
            <color indexed="81"/>
            <rFont val="Times New Roman"/>
            <family val="1"/>
          </rPr>
          <t>9th AC bonus +7
10th Exalted strike +2 (good), damage reduction 5/magic, bonus exalted feat
11th Ability score enhancement +4/+2
12th AC bonus +8, deflection +2, greater sustenance, bonus exalted feat
13th Resistance +2, energy resistance 5
14th Exalted strike +3, freedom of movement, bonus exalted feat
15th AC bonus +9, ability score enhancement +6/+4/+2, damage reduction 5/evil
16th Natural armor +2, bonus exalted feat
17th Exalted strike +4, resistance +3, regeneration
18th AC bonus +10, deflection +3, true seeing, bonus exalted feat
19th Ability score enhancement +8/+6/+4/+2, damage reduction 10/evil
20th Exalted strike +5, energy resistance 15, bonus exalted feat
Book of Exalted Deeds 31</t>
        </r>
      </text>
    </comment>
    <comment ref="C12" authorId="0" shapeId="0" xr:uid="{00000000-0006-0000-0400-00000B000000}">
      <text>
        <r>
          <rPr>
            <sz val="12"/>
            <color indexed="81"/>
            <rFont val="Times New Roman"/>
            <family val="1"/>
          </rPr>
          <t xml:space="preserve">You are cloaked in a radiant light that marks you as a servant of the purest ideals.  All who look upon you know without a doubt that you are a champion of good and are favored by the powers of the Upper Planes.  The nimbus may take the form of a cloud surrounding your entire body, or it may appear as beams of light around your head.
</t>
        </r>
        <r>
          <rPr>
            <b/>
            <sz val="12"/>
            <color indexed="81"/>
            <rFont val="Times New Roman"/>
            <family val="1"/>
          </rPr>
          <t xml:space="preserve">Benefit:  </t>
        </r>
        <r>
          <rPr>
            <sz val="12"/>
            <color indexed="81"/>
            <rFont val="Times New Roman"/>
            <family val="1"/>
          </rPr>
          <t>Good creatures automatically recognize the radiance surrounding you as a sign of your purity and devotion to the powers of good.  You gain a +2 circumstance bonus on all Diplomacy and Sense Motive checks made when interacting with good creatures.
Your radiance sheds light as a common lamp:  bright light to a radius of 5 feet and shadowy illumination to 10 feet.  You can extinguish this radiance at will and reactivate it again as a free action.
Book of Exalted Deeds 44</t>
        </r>
      </text>
    </comment>
    <comment ref="C13" authorId="0" shapeId="0" xr:uid="{00000000-0006-0000-0400-00000C000000}">
      <text>
        <r>
          <rPr>
            <sz val="12"/>
            <rFont val="Times New Roman"/>
            <family val="1"/>
          </rPr>
          <t xml:space="preserve">You fight by faith more than brute strength.
</t>
        </r>
        <r>
          <rPr>
            <b/>
            <sz val="12"/>
            <color indexed="81"/>
            <rFont val="Times New Roman"/>
            <family val="1"/>
          </rPr>
          <t xml:space="preserve">Prerequisites:  </t>
        </r>
        <r>
          <rPr>
            <sz val="12"/>
            <rFont val="Times New Roman"/>
            <family val="1"/>
          </rPr>
          <t xml:space="preserve">Base attack bonus +1.
</t>
        </r>
        <r>
          <rPr>
            <b/>
            <sz val="12"/>
            <color indexed="81"/>
            <rFont val="Times New Roman"/>
            <family val="1"/>
          </rPr>
          <t xml:space="preserve">Benefit:  </t>
        </r>
        <r>
          <rPr>
            <sz val="12"/>
            <rFont val="Times New Roman"/>
            <family val="1"/>
          </rPr>
          <t xml:space="preserve">With a simple weapon of your size or a natural weapon, you may use your Wisdom modifier instead of your Strength modifier on attack rolls.
</t>
        </r>
        <r>
          <rPr>
            <b/>
            <sz val="12"/>
            <color indexed="81"/>
            <rFont val="Times New Roman"/>
            <family val="1"/>
          </rPr>
          <t xml:space="preserve">Special:  </t>
        </r>
        <r>
          <rPr>
            <sz val="12"/>
            <rFont val="Times New Roman"/>
            <family val="1"/>
          </rPr>
          <t>A fighter may select Intuitive Attack as one of his fighter bonus feats.
Book of Exalted Deeds 44</t>
        </r>
      </text>
    </comment>
    <comment ref="C14" authorId="0" shapeId="0" xr:uid="{00000000-0006-0000-0400-00000D000000}">
      <text>
        <r>
          <rPr>
            <sz val="12"/>
            <color indexed="81"/>
            <rFont val="Times New Roman"/>
            <family val="1"/>
          </rPr>
          <t>At 4th level, an ascetic gains a +1 enhancement bonus on all his attack and damage rolls. In effect, any weapon the character wields becomes a +1 magic weapon, and can overcome the damage reduction of a creature as though it were a magic weapon. This enhancement bonus rises to +2 at 10th level, to +3 at 14th level, to +4 at 17th level, and to +5 at 20th level. At 10th level, any weapon damage the character deals is also considered to be good-aligned, so that it can bypass the damage reduction of some evil outsiders.
Book of Exalted Deeds 30</t>
        </r>
      </text>
    </comment>
    <comment ref="C15" authorId="0" shapeId="0" xr:uid="{00000000-0006-0000-0400-00000E000000}">
      <text>
        <r>
          <rPr>
            <sz val="12"/>
            <color indexed="81"/>
            <rFont val="Times New Roman"/>
            <family val="1"/>
          </rPr>
          <t>A 6th-level ascetic receives a +1 deflection bonus to his Armor Class.  This bonus increases to +2 at 12th level, and to +3 at 18th level.
Book of Exalted Deeds 30</t>
        </r>
      </text>
    </comment>
    <comment ref="C17" authorId="0" shapeId="0" xr:uid="{00000000-0006-0000-0400-00000F000000}">
      <text>
        <r>
          <rPr>
            <sz val="12"/>
            <color indexed="81"/>
            <rFont val="Times New Roman"/>
            <family val="1"/>
          </rPr>
          <t>A 5th-level ascetic doesn’t need to eat or drink.
Book of Exalted Deeds 30</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3" authorId="0" shapeId="0" xr:uid="{00000000-0006-0000-0500-000001000000}">
      <text>
        <r>
          <rPr>
            <sz val="12"/>
            <color indexed="81"/>
            <rFont val="Times New Roman"/>
            <family val="1"/>
          </rPr>
          <t>Exalted Strike +1</t>
        </r>
      </text>
    </comment>
    <comment ref="D3" authorId="0" shapeId="0" xr:uid="{00000000-0006-0000-0500-000002000000}">
      <text>
        <r>
          <rPr>
            <sz val="12"/>
            <color indexed="81"/>
            <rFont val="Times New Roman"/>
            <family val="1"/>
          </rPr>
          <t>Exalted Strike +1</t>
        </r>
      </text>
    </comment>
    <comment ref="C6" authorId="0" shapeId="0" xr:uid="{00000000-0006-0000-0500-000003000000}">
      <text>
        <r>
          <rPr>
            <sz val="12"/>
            <color indexed="81"/>
            <rFont val="Times New Roman"/>
            <family val="1"/>
          </rPr>
          <t>Exalted Strike +1</t>
        </r>
      </text>
    </comment>
    <comment ref="D6" authorId="0" shapeId="0" xr:uid="{00000000-0006-0000-0500-000004000000}">
      <text>
        <r>
          <rPr>
            <sz val="12"/>
            <color indexed="81"/>
            <rFont val="Times New Roman"/>
            <family val="1"/>
          </rPr>
          <t>Exalted Strike +1</t>
        </r>
      </text>
    </comment>
    <comment ref="D8" authorId="0" shapeId="0" xr:uid="{00000000-0006-0000-0500-000005000000}">
      <text>
        <r>
          <rPr>
            <sz val="12"/>
            <color indexed="81"/>
            <rFont val="Times New Roman"/>
            <family val="1"/>
          </rPr>
          <t>Balance, Climb, Escape Artist, Hide, Jump, Move Silently, Sleight of Hand, Tumble.</t>
        </r>
      </text>
    </comment>
  </commentList>
</comments>
</file>

<file path=xl/sharedStrings.xml><?xml version="1.0" encoding="utf-8"?>
<sst xmlns="http://schemas.openxmlformats.org/spreadsheetml/2006/main" count="1964" uniqueCount="533">
  <si>
    <t>Level</t>
  </si>
  <si>
    <t>Melee Weapon</t>
  </si>
  <si>
    <t>Dmg</t>
  </si>
  <si>
    <t>Qty.</t>
  </si>
  <si>
    <t>Ranged Weapon</t>
  </si>
  <si>
    <t>Dmg.</t>
  </si>
  <si>
    <t>Rng.</t>
  </si>
  <si>
    <t>Weight on Hand (this page):</t>
  </si>
  <si>
    <t>Skills</t>
  </si>
  <si>
    <t>Concentration</t>
  </si>
  <si>
    <t>AC Mod.</t>
  </si>
  <si>
    <t>Handle Animal</t>
  </si>
  <si>
    <t>Move Silently</t>
  </si>
  <si>
    <t>Ride</t>
  </si>
  <si>
    <t>Search</t>
  </si>
  <si>
    <t>Swim</t>
  </si>
  <si>
    <t>Weapons and Armor</t>
  </si>
  <si>
    <t>Type</t>
  </si>
  <si>
    <t>Duration</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</si>
  <si>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</si>
  <si>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</si>
  <si>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</si>
  <si>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</si>
  <si>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</si>
  <si>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</si>
  <si>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</si>
  <si>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</si>
  <si>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</si>
  <si>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</si>
  <si>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</si>
  <si>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</si>
  <si>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</si>
  <si>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</si>
  <si>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</si>
  <si>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</si>
  <si>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</si>
  <si>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</si>
  <si>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</si>
  <si>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</si>
  <si>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</si>
  <si>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</si>
  <si>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</si>
  <si>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</si>
  <si>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</si>
  <si>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</si>
  <si>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</si>
  <si>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</si>
  <si>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</si>
  <si>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</si>
  <si>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</si>
  <si>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</si>
  <si>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</si>
  <si>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</si>
  <si>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</si>
  <si>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</si>
  <si>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</si>
  <si>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</si>
  <si>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</si>
  <si>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</si>
  <si>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Right</t>
  </si>
  <si>
    <t>Critical</t>
  </si>
  <si>
    <t>Range</t>
  </si>
  <si>
    <t>Fortitude</t>
  </si>
  <si>
    <t>Reflex</t>
  </si>
  <si>
    <t>Will</t>
  </si>
  <si>
    <t>Armor &amp; Shield</t>
  </si>
  <si>
    <t>Missiles</t>
  </si>
  <si>
    <t>Abjuration</t>
  </si>
  <si>
    <t>Touch</t>
  </si>
  <si>
    <t>1 minute</t>
  </si>
  <si>
    <t>Universal</t>
  </si>
  <si>
    <t>1 min/lvl</t>
  </si>
  <si>
    <t>Instant</t>
  </si>
  <si>
    <t>Personal</t>
  </si>
  <si>
    <t>10 min/lvl</t>
  </si>
  <si>
    <t>Conjuration</t>
  </si>
  <si>
    <t>1 rnd/lvl</t>
  </si>
  <si>
    <t>Evocation</t>
  </si>
  <si>
    <t>Spell</t>
  </si>
  <si>
    <t>Cast?</t>
  </si>
  <si>
    <t>Languages</t>
  </si>
  <si>
    <t>School</t>
  </si>
  <si>
    <t>60’</t>
  </si>
  <si>
    <t>10’</t>
  </si>
  <si>
    <t>Equipment Worn</t>
  </si>
  <si>
    <t>Item</t>
  </si>
  <si>
    <t>Effects/</t>
  </si>
  <si>
    <t>Notes</t>
  </si>
  <si>
    <t>Check</t>
  </si>
  <si>
    <t>Arcane</t>
  </si>
  <si>
    <t>Speed</t>
  </si>
  <si>
    <t>25’ + 2½’/lvl</t>
  </si>
  <si>
    <t>Prepared Spells</t>
  </si>
  <si>
    <t>Speak Language</t>
  </si>
  <si>
    <t>Divination</t>
  </si>
  <si>
    <t>Cure Light Wounds</t>
  </si>
  <si>
    <t>Endure Elements</t>
  </si>
  <si>
    <t>24 hours</t>
  </si>
  <si>
    <t>Obscuring Mist</t>
  </si>
  <si>
    <t>1 day/lvl</t>
  </si>
  <si>
    <t>Speak with Animals</t>
  </si>
  <si>
    <t>30’ radius</t>
  </si>
  <si>
    <t>400’ + 40’/lvl</t>
  </si>
  <si>
    <t>Sleight of Hand</t>
  </si>
  <si>
    <t>Survival</t>
  </si>
  <si>
    <t>2</t>
  </si>
  <si>
    <t>Craft:  (type)</t>
  </si>
  <si>
    <t>Perform:  (type)</t>
  </si>
  <si>
    <t>Class Features</t>
  </si>
  <si>
    <t>DC</t>
  </si>
  <si>
    <t>Weapon Proficiencies</t>
  </si>
  <si>
    <t>Atk</t>
  </si>
  <si>
    <t>Components</t>
  </si>
  <si>
    <t>Casting</t>
  </si>
  <si>
    <t>V S</t>
  </si>
  <si>
    <t>1 SA</t>
  </si>
  <si>
    <t>1 hr/lvl</t>
  </si>
  <si>
    <t>V S DF</t>
  </si>
  <si>
    <t>V S M</t>
  </si>
  <si>
    <t>Bull’s Strength</t>
  </si>
  <si>
    <t>V S M/DF</t>
  </si>
  <si>
    <t>Delay Poison</t>
  </si>
  <si>
    <t>100’ + 10’/lvl</t>
  </si>
  <si>
    <t>Cure Moderate Wounds</t>
  </si>
  <si>
    <t>Body Ward</t>
  </si>
  <si>
    <t>Divine Presence</t>
  </si>
  <si>
    <t>1 FR</t>
  </si>
  <si>
    <t>V S F</t>
  </si>
  <si>
    <t>V</t>
  </si>
  <si>
    <t>10 minutes</t>
  </si>
  <si>
    <t>1 round</t>
  </si>
  <si>
    <t>1 hour</t>
  </si>
  <si>
    <t>Create Water</t>
  </si>
  <si>
    <t>Detect Poison</t>
  </si>
  <si>
    <t>Light</t>
  </si>
  <si>
    <t>10 min.</t>
  </si>
  <si>
    <t>Cure Minor Wounds</t>
  </si>
  <si>
    <t>Detect Magic</t>
  </si>
  <si>
    <t>Guidance</t>
  </si>
  <si>
    <t>Mending</t>
  </si>
  <si>
    <t>Read Magic</t>
  </si>
  <si>
    <t>Resistance</t>
  </si>
  <si>
    <t>V M</t>
  </si>
  <si>
    <t>1st</t>
  </si>
  <si>
    <t>2nd</t>
  </si>
  <si>
    <t>3rd</t>
  </si>
  <si>
    <t>4th</t>
  </si>
  <si>
    <t>5th</t>
  </si>
  <si>
    <t>6th</t>
  </si>
  <si>
    <t>Spells per Day</t>
  </si>
  <si>
    <t>Spell Level</t>
  </si>
  <si>
    <t>0th</t>
  </si>
  <si>
    <t>7th</t>
  </si>
  <si>
    <t>Wisdom Bonus</t>
  </si>
  <si>
    <t>Total Divine</t>
  </si>
  <si>
    <t>Profession:  (type)</t>
  </si>
  <si>
    <t>Feats</t>
  </si>
  <si>
    <t>1d6</t>
  </si>
  <si>
    <t>x2</t>
  </si>
  <si>
    <t>Bludgeon</t>
  </si>
  <si>
    <t>1d4</t>
  </si>
  <si>
    <t>Candles</t>
  </si>
  <si>
    <t>Roll</t>
  </si>
  <si>
    <t>Skill/Save</t>
  </si>
  <si>
    <t>30’</t>
  </si>
  <si>
    <t>Male</t>
  </si>
  <si>
    <t>5’ 9”</t>
  </si>
  <si>
    <t>150 lbs.</t>
  </si>
  <si>
    <t>50’</t>
  </si>
  <si>
    <t>½</t>
  </si>
  <si>
    <t>Shields (not Tower)</t>
  </si>
  <si>
    <t>Human</t>
  </si>
  <si>
    <t>Oghma</t>
  </si>
  <si>
    <t>Neutral Good</t>
  </si>
  <si>
    <t>none</t>
  </si>
  <si>
    <t>Cleric of Oghma</t>
  </si>
  <si>
    <t>Cleric 1</t>
  </si>
  <si>
    <t>Domain</t>
  </si>
  <si>
    <t>Necromancy</t>
  </si>
  <si>
    <t>Transmutation</t>
  </si>
  <si>
    <t>Message</t>
  </si>
  <si>
    <t>Purify Food &amp; Drink</t>
  </si>
  <si>
    <t>Summon Holy Symbol</t>
  </si>
  <si>
    <t>0’</t>
  </si>
  <si>
    <t>Command</t>
  </si>
  <si>
    <t>Deathwatch</t>
  </si>
  <si>
    <t>Detect Evil</t>
  </si>
  <si>
    <t>Detect Secret Doors</t>
  </si>
  <si>
    <t>Detect Undead</t>
  </si>
  <si>
    <t>Divine Favor</t>
  </si>
  <si>
    <t>Entropic Shield</t>
  </si>
  <si>
    <t>Impede</t>
  </si>
  <si>
    <t>Enchantment</t>
  </si>
  <si>
    <t>1 hour/lvl</t>
  </si>
  <si>
    <t>Magic Weapon</t>
  </si>
  <si>
    <t>V S F/DF</t>
  </si>
  <si>
    <t>Protection from Evil</t>
  </si>
  <si>
    <t>Good</t>
  </si>
  <si>
    <t>Sanctuary</t>
  </si>
  <si>
    <t>Shield of Faith</t>
  </si>
  <si>
    <t>Summon Monster I</t>
  </si>
  <si>
    <t>Unseen Servant</t>
  </si>
  <si>
    <t>Aid</t>
  </si>
  <si>
    <t>Bewildering Substitution</t>
  </si>
  <si>
    <t>Illusion</t>
  </si>
  <si>
    <t>Bewildering Visions</t>
  </si>
  <si>
    <t>Calm Emotions</t>
  </si>
  <si>
    <t>Conduit of Life</t>
  </si>
  <si>
    <t>Darkness</t>
  </si>
  <si>
    <t>V M/DF</t>
  </si>
  <si>
    <t>Detect Thoughts</t>
  </si>
  <si>
    <t>Enthrall</t>
  </si>
  <si>
    <t>Find Traps</t>
  </si>
  <si>
    <t>Gentle Repose</t>
  </si>
  <si>
    <t>Hold Person</t>
  </si>
  <si>
    <t>Lore of the Gods</t>
  </si>
  <si>
    <t>Make Whole</t>
  </si>
  <si>
    <t>Remove Paralysis</t>
  </si>
  <si>
    <t>Shatter</t>
  </si>
  <si>
    <t>Shield Other</t>
  </si>
  <si>
    <t>Silence</t>
  </si>
  <si>
    <t>Sound Burst</t>
  </si>
  <si>
    <t>Spiritual Weapon</t>
  </si>
  <si>
    <t>Substitute Domain</t>
  </si>
  <si>
    <t>Summon Monster II</t>
  </si>
  <si>
    <t>Turn Anathema</t>
  </si>
  <si>
    <t>Undetectable Alignment</t>
  </si>
  <si>
    <t>Zone of Truth</t>
  </si>
  <si>
    <t>Spells Granted by Oghma</t>
  </si>
  <si>
    <t>Quarterstaff</t>
  </si>
  <si>
    <t>Sling</t>
  </si>
  <si>
    <t>Bullets</t>
  </si>
  <si>
    <t>1st:  Sacred Vow</t>
  </si>
  <si>
    <t>Human:  Vow of Poverty</t>
  </si>
  <si>
    <t>Simple Weapons, Longsword</t>
  </si>
  <si>
    <t>Sack</t>
  </si>
  <si>
    <t>Equipment Carried</t>
  </si>
  <si>
    <t>Coarse Rope Belt</t>
  </si>
  <si>
    <t>Sandals</t>
  </si>
  <si>
    <t>Holy Symbol of Oghma</t>
  </si>
  <si>
    <t>three</t>
  </si>
  <si>
    <t>Cleric Spells</t>
  </si>
  <si>
    <t>Knowledge:  Religion</t>
  </si>
  <si>
    <t>Knowledge:  Arcana</t>
  </si>
  <si>
    <t>Knowledge:  History</t>
  </si>
  <si>
    <t>Knowledge:  The Planes</t>
  </si>
  <si>
    <t>Domain Powers</t>
  </si>
  <si>
    <t>Domain:  Good</t>
  </si>
  <si>
    <t>+1 CL to Good spells</t>
  </si>
  <si>
    <t>Max HD Turned</t>
  </si>
  <si>
    <t>Turns/Day</t>
  </si>
  <si>
    <t>1d20 Roll</t>
  </si>
  <si>
    <t>Turn Check</t>
  </si>
  <si>
    <t>2d6 Roll</t>
  </si>
  <si>
    <t>SF</t>
  </si>
  <si>
    <t>Spell Focus (Divination)</t>
  </si>
  <si>
    <t>Turn Undead, 60’</t>
  </si>
  <si>
    <t>Knowledge</t>
  </si>
  <si>
    <t>SF:  Divination, Good</t>
  </si>
  <si>
    <t>Hooded Robe</t>
  </si>
  <si>
    <t>Tunic</t>
  </si>
  <si>
    <t>Execration</t>
  </si>
  <si>
    <t>Interfaith Blessing</t>
  </si>
  <si>
    <t>Master Cavalier</t>
  </si>
  <si>
    <t>Soul Ward</t>
  </si>
  <si>
    <t>20’</t>
  </si>
  <si>
    <t>Swift</t>
  </si>
  <si>
    <t>Nimbus of Light</t>
  </si>
  <si>
    <t>Wave of Grief</t>
  </si>
  <si>
    <t>Deific Vengeance</t>
  </si>
  <si>
    <t>Divine Flame</t>
  </si>
  <si>
    <t>Divine Zephyr</t>
  </si>
  <si>
    <t>Turning Undead</t>
  </si>
  <si>
    <t>Permanent</t>
  </si>
  <si>
    <t>15’</t>
  </si>
  <si>
    <t>V F</t>
  </si>
  <si>
    <t>special</t>
  </si>
  <si>
    <t>S M</t>
  </si>
  <si>
    <t>Bless</t>
  </si>
  <si>
    <t>Exalted Features</t>
  </si>
  <si>
    <t>Turning Damage</t>
  </si>
  <si>
    <t>Daily Turns Used</t>
  </si>
  <si>
    <t>NPC</t>
  </si>
  <si>
    <t>Cleric 2</t>
  </si>
  <si>
    <t>Cleric 3</t>
  </si>
  <si>
    <t>Cleric 4</t>
  </si>
  <si>
    <t>Cleric 5</t>
  </si>
  <si>
    <t>Cleric 6</t>
  </si>
  <si>
    <t>Knowledge:  Nobility &amp; Royalty</t>
  </si>
  <si>
    <t>Knowledge:  Local</t>
  </si>
  <si>
    <t>Knowledge:  Geography</t>
  </si>
  <si>
    <t>Defenders of the Faith</t>
  </si>
  <si>
    <t>1+1 mile/lvl</t>
  </si>
  <si>
    <t>Weather Eye</t>
  </si>
  <si>
    <t>V DF</t>
  </si>
  <si>
    <t>Weapon of the Deity</t>
  </si>
  <si>
    <t>Player’s Guide to Faerûn</t>
  </si>
  <si>
    <t>Conc. + 1/lvl</t>
  </si>
  <si>
    <t>Wall of Sand</t>
  </si>
  <si>
    <t>Spell Compendium</t>
  </si>
  <si>
    <t>Wall of Good</t>
  </si>
  <si>
    <t>Unfailing Endurance</t>
  </si>
  <si>
    <t>PHB</t>
  </si>
  <si>
    <t>Tongues</t>
  </si>
  <si>
    <t>Book of Exalted Deeds</t>
  </si>
  <si>
    <t>Sword of Conscience</t>
  </si>
  <si>
    <t>6 hrs/lvl</t>
  </si>
  <si>
    <t>Sustain</t>
  </si>
  <si>
    <t>Libris Mortis</t>
  </si>
  <si>
    <t>Summon Undead IV</t>
  </si>
  <si>
    <t>Summon Monster IV</t>
  </si>
  <si>
    <t>Book of Vile Darkness</t>
  </si>
  <si>
    <t>Champions of Valor</t>
  </si>
  <si>
    <t>Stars of Selûne</t>
  </si>
  <si>
    <t>Stars of Mystra</t>
  </si>
  <si>
    <t>Stars of Arvandor</t>
  </si>
  <si>
    <t>Complete Champion</t>
  </si>
  <si>
    <t>Spiritual Advisor</t>
  </si>
  <si>
    <t>Spell Immunity</t>
  </si>
  <si>
    <t>12 hours</t>
  </si>
  <si>
    <t>Sending</t>
  </si>
  <si>
    <t>10+1 rnd/lvl</t>
  </si>
  <si>
    <t>Seed of Life</t>
  </si>
  <si>
    <t>Sacred Item</t>
  </si>
  <si>
    <t>Runic Marker</t>
  </si>
  <si>
    <t>Dragons of Faerûn</t>
  </si>
  <si>
    <t>Revelation</t>
  </si>
  <si>
    <t>Restoration</t>
  </si>
  <si>
    <t>Repel Vermin</t>
  </si>
  <si>
    <t>S</t>
  </si>
  <si>
    <t>Remove Fatigue</t>
  </si>
  <si>
    <t>Unapproachable East</t>
  </si>
  <si>
    <t>Recitation</t>
  </si>
  <si>
    <t>Poison</t>
  </si>
  <si>
    <t>Planar Handbook</t>
  </si>
  <si>
    <t>Planar Tolerance</t>
  </si>
  <si>
    <t>Planar Ally, Lesser</t>
  </si>
  <si>
    <t>Neutralize Poison</t>
  </si>
  <si>
    <t>Nchaser’s Glowing Orb</t>
  </si>
  <si>
    <t>Moral Façade</t>
  </si>
  <si>
    <t>Magic Weapon, Greater</t>
  </si>
  <si>
    <t>Light of Purity</t>
  </si>
  <si>
    <t>Inflict Critical Wounds</t>
  </si>
  <si>
    <t>V S DF0 min</t>
  </si>
  <si>
    <t>Imbue w Spell Ability</t>
  </si>
  <si>
    <t>V S Drug Locat.</t>
  </si>
  <si>
    <t>Identify Transgressor</t>
  </si>
  <si>
    <t>Harrier</t>
  </si>
  <si>
    <t>Greater Status</t>
  </si>
  <si>
    <t>Giant Vermin</t>
  </si>
  <si>
    <t>Freedom of Movement</t>
  </si>
  <si>
    <t>Focus Touchstone Energy</t>
  </si>
  <si>
    <t>Races of the Wild</t>
  </si>
  <si>
    <t>Dust to Dust</t>
  </si>
  <si>
    <t>Dragon Blight</t>
  </si>
  <si>
    <t>Divine Storm</t>
  </si>
  <si>
    <t>Divine Power</t>
  </si>
  <si>
    <t>Dismissal</t>
  </si>
  <si>
    <t>Discern Lies</t>
  </si>
  <si>
    <t>Dimensional Anchor</t>
  </si>
  <si>
    <t>Death Ward</t>
  </si>
  <si>
    <t>Dampen Magic</t>
  </si>
  <si>
    <t>Cure Critical Wounds</t>
  </si>
  <si>
    <t>Control Water</t>
  </si>
  <si>
    <t>Confound</t>
  </si>
  <si>
    <t>Claws of the Savage</t>
  </si>
  <si>
    <t>Celestial Brilliance</t>
  </si>
  <si>
    <t>Castigate</t>
  </si>
  <si>
    <t>Blood of the Martyr</t>
  </si>
  <si>
    <t>Magic of Faerûn</t>
  </si>
  <si>
    <t>Blindsight</t>
  </si>
  <si>
    <t>Blight</t>
  </si>
  <si>
    <t>Beast Claws</t>
  </si>
  <si>
    <t>Astral Hospice</t>
  </si>
  <si>
    <t>Assay Spell Resistance</t>
  </si>
  <si>
    <t>Complete Arcane</t>
  </si>
  <si>
    <t>Assay Resistance</t>
  </si>
  <si>
    <t>20’ or 60’</t>
  </si>
  <si>
    <t>Aligned Aura</t>
  </si>
  <si>
    <t>Air Walk</t>
  </si>
  <si>
    <t>Aerial Alacrity</t>
  </si>
  <si>
    <t>Wind Wall</t>
  </si>
  <si>
    <t>Water Walk</t>
  </si>
  <si>
    <t>2 hrs/lvl</t>
  </si>
  <si>
    <t>Water Breathing</t>
  </si>
  <si>
    <t>Summon Undead III</t>
  </si>
  <si>
    <t>Summon Monster III</t>
  </si>
  <si>
    <t>Subdue Aura</t>
  </si>
  <si>
    <t>Stone Shape</t>
  </si>
  <si>
    <t>Speak with Dead</t>
  </si>
  <si>
    <t>Snare</t>
  </si>
  <si>
    <t>Searing Light</t>
  </si>
  <si>
    <t>Ring of Blades</t>
  </si>
  <si>
    <t>Resist Energy, Mass</t>
  </si>
  <si>
    <t>Remove Nausea</t>
  </si>
  <si>
    <t>Remove Disease</t>
  </si>
  <si>
    <t>Remove Curse</t>
  </si>
  <si>
    <t>Rem. Blind/Deafness</t>
  </si>
  <si>
    <t>Refreshment</t>
  </si>
  <si>
    <t>Protection from Energy</t>
  </si>
  <si>
    <t>Prayer</t>
  </si>
  <si>
    <t>8 hours</t>
  </si>
  <si>
    <t>Obscure Object</t>
  </si>
  <si>
    <t>Meld into Stone</t>
  </si>
  <si>
    <t>Magic Vestment</t>
  </si>
  <si>
    <t>10’ radius</t>
  </si>
  <si>
    <t>M</t>
  </si>
  <si>
    <t>Magic Circle v Law</t>
  </si>
  <si>
    <t>Magic Circle v Evil</t>
  </si>
  <si>
    <t>Locate Object</t>
  </si>
  <si>
    <t>Light of Wisdom</t>
  </si>
  <si>
    <t>Invisibility Purge</t>
  </si>
  <si>
    <t>40’</t>
  </si>
  <si>
    <t>Inspired Aim</t>
  </si>
  <si>
    <t>Illusory Script</t>
  </si>
  <si>
    <t>PHB II</t>
  </si>
  <si>
    <t>1 IA</t>
  </si>
  <si>
    <t>Hesitate</t>
  </si>
  <si>
    <t>Heart’s Ease</t>
  </si>
  <si>
    <t>Discharge</t>
  </si>
  <si>
    <t>Glyph of Warding</t>
  </si>
  <si>
    <t>Unlimited</t>
  </si>
  <si>
    <t>Forest Eyes</t>
  </si>
  <si>
    <t>Footsteps of the Divine</t>
  </si>
  <si>
    <t>Flame of Faith</t>
  </si>
  <si>
    <t>Energize Potion</t>
  </si>
  <si>
    <t>Dispel Magic</t>
  </si>
  <si>
    <t>Deific Bastion</t>
  </si>
  <si>
    <t>Deeper Darkness</t>
  </si>
  <si>
    <t>Curse of the Brute</t>
  </si>
  <si>
    <t>Cure Serious Wounds</t>
  </si>
  <si>
    <t>Create Food &amp; Water</t>
  </si>
  <si>
    <t>Continual Flame</t>
  </si>
  <si>
    <t>Contagion</t>
  </si>
  <si>
    <t>Circle Dance</t>
  </si>
  <si>
    <t>Chain of Eyes</t>
  </si>
  <si>
    <t>Briar Web</t>
  </si>
  <si>
    <t>Bolster Aura</t>
  </si>
  <si>
    <t>Blindness/Deafness</t>
  </si>
  <si>
    <t>Blessed Sight</t>
  </si>
  <si>
    <t>Blessed Aim</t>
  </si>
  <si>
    <t>Bladebane</t>
  </si>
  <si>
    <t>Attune Form</t>
  </si>
  <si>
    <t>Animate Dead</t>
  </si>
  <si>
    <t>Affliction</t>
  </si>
  <si>
    <t>Complete Divine</t>
  </si>
  <si>
    <t>Sweet Water</t>
  </si>
  <si>
    <t>Summon Undead II</t>
  </si>
  <si>
    <t>Stay the Hand</t>
  </si>
  <si>
    <t>Status</t>
  </si>
  <si>
    <t>Restoration, Lesser</t>
  </si>
  <si>
    <t>Resist Energy</t>
  </si>
  <si>
    <t>Portal Well</t>
  </si>
  <si>
    <t>Owl’s Wisdom</t>
  </si>
  <si>
    <t>Estanna’s Stew</t>
  </si>
  <si>
    <t>S DF</t>
  </si>
  <si>
    <t>Ease Pain</t>
  </si>
  <si>
    <t>Eagle’s Splendor</t>
  </si>
  <si>
    <t>Complete Adventurer</t>
  </si>
  <si>
    <t>Divine Insight</t>
  </si>
  <si>
    <t>Desecrate</t>
  </si>
  <si>
    <t>Death Knell</t>
  </si>
  <si>
    <t>Daylight</t>
  </si>
  <si>
    <t>Consecrate</t>
  </si>
  <si>
    <t>Cat’s Grace</t>
  </si>
  <si>
    <t>True Strike</t>
  </si>
  <si>
    <t>Summon Undead I</t>
  </si>
  <si>
    <t>Nightshield</t>
  </si>
  <si>
    <t>Light of Lunia</t>
  </si>
  <si>
    <t>Guiding Light</t>
  </si>
  <si>
    <t>Doom</t>
  </si>
  <si>
    <t>Curse Water</t>
  </si>
  <si>
    <t>Comprehend Lang.</t>
  </si>
  <si>
    <t>Blade of Blood</t>
  </si>
  <si>
    <t>Virtue</t>
  </si>
  <si>
    <t>No Light</t>
  </si>
  <si>
    <t>Amanuensis</t>
  </si>
  <si>
    <t>Page</t>
  </si>
  <si>
    <t>Reference</t>
  </si>
  <si>
    <t>Protection from Chaos</t>
  </si>
  <si>
    <t>Detect Chaos</t>
  </si>
  <si>
    <t>wooden</t>
  </si>
  <si>
    <t>Exalted Feat 2: Nimbus of Light</t>
  </si>
  <si>
    <t>Exalted Feat 3: Intuitive Attack</t>
  </si>
  <si>
    <t>Exalted Strike +1</t>
  </si>
  <si>
    <t>Exalted Strike bonus included</t>
  </si>
  <si>
    <t>1</t>
  </si>
  <si>
    <t>Sustenance</t>
  </si>
  <si>
    <t>Deflection</t>
  </si>
  <si>
    <t>Clairaudience/voyance</t>
  </si>
  <si>
    <t>Domain:  Knowledge</t>
  </si>
  <si>
    <t>Holy Smite</t>
  </si>
  <si>
    <t>Torches</t>
  </si>
  <si>
    <t>Mulhorand</t>
  </si>
  <si>
    <t>Brother-Guru</t>
  </si>
  <si>
    <t>San-Ji</t>
  </si>
  <si>
    <t>Exalted Damage</t>
  </si>
  <si>
    <t>Exalted Feat 1: Exalted Turning</t>
  </si>
  <si>
    <t>3rd:  Renown</t>
  </si>
  <si>
    <t>6th:  Eschew Materials</t>
  </si>
  <si>
    <r>
      <t>23</t>
    </r>
    <r>
      <rPr>
        <sz val="13"/>
        <rFont val="Times New Roman"/>
        <family val="1"/>
      </rPr>
      <t>/</t>
    </r>
    <r>
      <rPr>
        <sz val="13"/>
        <color indexed="51"/>
        <rFont val="Times New Roman"/>
        <family val="1"/>
      </rPr>
      <t>46</t>
    </r>
    <r>
      <rPr>
        <sz val="13"/>
        <rFont val="Times New Roman"/>
        <family val="1"/>
      </rPr>
      <t>/</t>
    </r>
    <r>
      <rPr>
        <sz val="13"/>
        <color indexed="10"/>
        <rFont val="Times New Roman"/>
        <family val="1"/>
      </rPr>
      <t>70</t>
    </r>
  </si>
  <si>
    <t>þ</t>
  </si>
  <si>
    <t>Common, Celestial, Draconic</t>
  </si>
  <si>
    <t>+5</t>
  </si>
  <si>
    <t>Cleric 7</t>
  </si>
  <si>
    <t>Augury</t>
  </si>
  <si>
    <t>q</t>
  </si>
  <si>
    <t>Race</t>
  </si>
  <si>
    <t>Class</t>
  </si>
  <si>
    <t>Region</t>
  </si>
  <si>
    <t>Age</t>
  </si>
  <si>
    <t>Deity</t>
  </si>
  <si>
    <t>Sex</t>
  </si>
  <si>
    <t>Alignment</t>
  </si>
  <si>
    <t>Height</t>
  </si>
  <si>
    <t>Handedness</t>
  </si>
  <si>
    <t>Weight</t>
  </si>
  <si>
    <t>Attack Bonus</t>
  </si>
  <si>
    <t>Base Move</t>
  </si>
  <si>
    <t>Initiative</t>
  </si>
  <si>
    <t>Actual Move</t>
  </si>
  <si>
    <t>Strength</t>
  </si>
  <si>
    <t>Lb. Capacity</t>
  </si>
  <si>
    <t>Dexterity</t>
  </si>
  <si>
    <t>Lb. Carried</t>
  </si>
  <si>
    <t>Constitution</t>
  </si>
  <si>
    <t>Hit Points</t>
  </si>
  <si>
    <t>Intelligence</t>
  </si>
  <si>
    <t>FF AC</t>
  </si>
  <si>
    <t>Wisdom</t>
  </si>
  <si>
    <t>Touch AC</t>
  </si>
  <si>
    <t>Charisma</t>
  </si>
  <si>
    <t>Modified 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</si>
</sst>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5" x14ac:knownFonts="1">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sz val="13"/>
      <name val="Wingdings"/>
      <charset val="2"/>
    </font>
    <font>
      <i/>
      <sz val="12"/>
      <color indexed="42"/>
      <name val="Times New Roman"/>
      <family val="1"/>
    </font>
    <font>
      <i/>
      <sz val="22"/>
      <color indexed="11"/>
      <name val="Times New Roman"/>
      <family val="1"/>
    </font>
    <font>
      <i/>
      <sz val="22"/>
      <color rgb="FF00FF00"/>
      <name val="Times New Roman"/>
      <family val="1"/>
    </font>
    <font>
      <sz val="10"/>
      <name val="Arial"/>
      <family val="2"/>
    </font>
    <font>
      <b/>
      <i/>
      <sz val="13"/>
      <color indexed="53"/>
      <name val="Times New Roman"/>
      <family val="1"/>
    </font>
    <font>
      <b/>
      <i/>
      <sz val="13"/>
      <color indexed="57"/>
      <name val="Times New Roman"/>
      <family val="1"/>
    </font>
    <font>
      <b/>
      <i/>
      <sz val="13"/>
      <color indexed="10"/>
      <name val="Times New Roman"/>
      <family val="1"/>
    </font>
    <font>
      <i/>
      <sz val="17"/>
      <name val="Times New Roman"/>
      <family val="1"/>
    </font>
    <font>
      <i/>
      <sz val="18"/>
      <color indexed="12"/>
      <name val="Times New Roman"/>
      <family val="1"/>
    </font>
    <font>
      <b/>
      <sz val="12"/>
      <color theme="0"/>
      <name val="Times New Roman"/>
      <family val="1"/>
    </font>
    <font>
      <sz val="12"/>
      <name val="Times New Roman"/>
      <family val="1"/>
      <charset val="1"/>
    </font>
    <font>
      <b/>
      <sz val="13"/>
      <color rgb="FF00CC00"/>
      <name val="Times New Roman"/>
      <family val="1"/>
    </font>
    <font>
      <sz val="13"/>
      <color rgb="FFFFC000"/>
      <name val="Times New Roman"/>
      <family val="1"/>
    </font>
    <font>
      <b/>
      <sz val="12"/>
      <color indexed="81"/>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sz val="12"/>
      <color indexed="61"/>
      <name val="Times New Roman"/>
      <family val="1"/>
    </font>
    <font>
      <i/>
      <sz val="18"/>
      <color rgb="FF0000FF"/>
      <name val="Times New Roman"/>
      <family val="1"/>
    </font>
    <font>
      <b/>
      <i/>
      <sz val="12"/>
      <color indexed="81"/>
      <name val="Times New Roman"/>
      <family val="1"/>
    </font>
    <font>
      <sz val="13"/>
      <color rgb="FF0000FF"/>
      <name val="Times New Roman"/>
      <family val="1"/>
    </font>
    <font>
      <b/>
      <i/>
      <sz val="13"/>
      <color rgb="FF0000FF"/>
      <name val="Times New Roman"/>
      <family val="1"/>
    </font>
    <font>
      <b/>
      <i/>
      <sz val="16"/>
      <color theme="0"/>
      <name val="Times New Roman"/>
      <family val="1"/>
    </font>
    <font>
      <b/>
      <sz val="12"/>
      <color rgb="FF0000FF"/>
      <name val="Times New Roman"/>
      <family val="1"/>
    </font>
    <font>
      <i/>
      <sz val="18"/>
      <color indexed="53"/>
      <name val="Times New Roman"/>
      <family val="1"/>
    </font>
    <font>
      <i/>
      <sz val="12"/>
      <color indexed="81"/>
      <name val="Times New Roman"/>
      <family val="1"/>
    </font>
  </fonts>
  <fills count="21">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9"/>
        <bgColor indexed="55"/>
      </patternFill>
    </fill>
    <fill>
      <patternFill patternType="solid">
        <fgColor indexed="42"/>
        <bgColor indexed="64"/>
      </patternFill>
    </fill>
    <fill>
      <patternFill patternType="solid">
        <fgColor indexed="11"/>
        <bgColor indexed="64"/>
      </patternFill>
    </fill>
    <fill>
      <patternFill patternType="solid">
        <fgColor rgb="FFCCFFCC"/>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7030A0"/>
        <bgColor indexed="64"/>
      </patternFill>
    </fill>
    <fill>
      <patternFill patternType="solid">
        <fgColor indexed="12"/>
        <bgColor indexed="64"/>
      </patternFill>
    </fill>
    <fill>
      <patternFill patternType="solid">
        <fgColor rgb="FF0000FF"/>
        <bgColor indexed="64"/>
      </patternFill>
    </fill>
    <fill>
      <patternFill patternType="solid">
        <fgColor rgb="FF66FF33"/>
        <bgColor indexed="64"/>
      </patternFill>
    </fill>
    <fill>
      <patternFill patternType="solid">
        <fgColor rgb="FFCCFFFF"/>
        <bgColor indexed="64"/>
      </patternFill>
    </fill>
    <fill>
      <patternFill patternType="solid">
        <fgColor rgb="FF00FFFF"/>
        <bgColor indexed="64"/>
      </patternFill>
    </fill>
    <fill>
      <patternFill patternType="solid">
        <fgColor rgb="FFFFFF00"/>
        <bgColor indexed="64"/>
      </patternFill>
    </fill>
  </fills>
  <borders count="110">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right style="hair">
        <color indexed="64"/>
      </right>
      <top style="hair">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style="double">
        <color indexed="64"/>
      </right>
      <top style="double">
        <color indexed="64"/>
      </top>
      <bottom style="hair">
        <color indexed="64"/>
      </bottom>
      <diagonal/>
    </border>
    <border>
      <left/>
      <right style="hair">
        <color indexed="64"/>
      </right>
      <top style="hair">
        <color indexed="64"/>
      </top>
      <bottom style="double">
        <color indexed="64"/>
      </bottom>
      <diagonal/>
    </border>
    <border>
      <left style="double">
        <color indexed="64"/>
      </left>
      <right/>
      <top style="double">
        <color indexed="64"/>
      </top>
      <bottom style="thick">
        <color theme="9" tint="-0.499984740745262"/>
      </bottom>
      <diagonal/>
    </border>
    <border>
      <left/>
      <right/>
      <top style="double">
        <color indexed="64"/>
      </top>
      <bottom style="thick">
        <color theme="9" tint="-0.499984740745262"/>
      </bottom>
      <diagonal/>
    </border>
    <border>
      <left/>
      <right style="double">
        <color indexed="64"/>
      </right>
      <top style="double">
        <color indexed="64"/>
      </top>
      <bottom style="thick">
        <color theme="9" tint="-0.499984740745262"/>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style="thin">
        <color auto="1"/>
      </left>
      <right style="medium">
        <color auto="1"/>
      </right>
      <top style="thin">
        <color auto="1"/>
      </top>
      <bottom style="double">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thin">
        <color indexed="64"/>
      </right>
      <top/>
      <bottom style="thin">
        <color indexed="64"/>
      </bottom>
      <diagonal/>
    </border>
    <border>
      <left style="thin">
        <color indexed="64"/>
      </left>
      <right style="double">
        <color indexed="64"/>
      </right>
      <top style="hair">
        <color indexed="64"/>
      </top>
      <bottom style="double">
        <color indexed="64"/>
      </bottom>
      <diagonal/>
    </border>
    <border>
      <left style="thin">
        <color indexed="64"/>
      </left>
      <right/>
      <top style="medium">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diagonal/>
    </border>
    <border>
      <left style="double">
        <color indexed="64"/>
      </left>
      <right style="hair">
        <color indexed="64"/>
      </right>
      <top style="hair">
        <color indexed="64"/>
      </top>
      <bottom style="double">
        <color indexed="64"/>
      </bottom>
      <diagonal/>
    </border>
    <border>
      <left style="double">
        <color indexed="64"/>
      </left>
      <right style="double">
        <color indexed="64"/>
      </right>
      <top style="hair">
        <color indexed="64"/>
      </top>
      <bottom/>
      <diagonal/>
    </border>
    <border>
      <left style="double">
        <color indexed="64"/>
      </left>
      <right/>
      <top style="double">
        <color indexed="64"/>
      </top>
      <bottom style="thin">
        <color indexed="64"/>
      </bottom>
      <diagonal/>
    </border>
    <border>
      <left style="double">
        <color indexed="64"/>
      </left>
      <right/>
      <top style="double">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style="double">
        <color indexed="64"/>
      </top>
      <bottom style="thin">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double">
        <color indexed="64"/>
      </top>
      <bottom style="hair">
        <color indexed="64"/>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s>
  <cellStyleXfs count="10">
    <xf numFmtId="0" fontId="0" fillId="0" borderId="0"/>
    <xf numFmtId="0" fontId="33" fillId="0" borderId="0" applyNumberFormat="0" applyFill="0" applyBorder="0" applyAlignment="0" applyProtection="0">
      <alignment vertical="top"/>
      <protection locked="0"/>
    </xf>
    <xf numFmtId="9" fontId="1" fillId="0" borderId="0" applyFont="0" applyFill="0" applyBorder="0" applyAlignment="0" applyProtection="0"/>
    <xf numFmtId="9" fontId="4" fillId="0" borderId="0" applyFont="0" applyFill="0" applyBorder="0" applyAlignment="0" applyProtection="0"/>
    <xf numFmtId="0" fontId="39" fillId="0" borderId="0"/>
    <xf numFmtId="0" fontId="1" fillId="0" borderId="0"/>
    <xf numFmtId="0" fontId="46" fillId="0" borderId="0"/>
    <xf numFmtId="0" fontId="1" fillId="0" borderId="0"/>
    <xf numFmtId="0" fontId="1" fillId="0" borderId="0"/>
    <xf numFmtId="9" fontId="1" fillId="0" borderId="0" applyFont="0" applyFill="0" applyBorder="0" applyAlignment="0" applyProtection="0"/>
  </cellStyleXfs>
  <cellXfs count="425">
    <xf numFmtId="0" fontId="0" fillId="0" borderId="0" xfId="0"/>
    <xf numFmtId="0" fontId="4" fillId="0" borderId="0" xfId="0" applyFont="1"/>
    <xf numFmtId="0" fontId="5" fillId="0" borderId="1" xfId="0" applyFont="1" applyBorder="1" applyAlignment="1">
      <alignment horizontal="right"/>
    </xf>
    <xf numFmtId="0" fontId="6" fillId="0" borderId="0" xfId="0" applyFont="1" applyAlignment="1">
      <alignment horizontal="left"/>
    </xf>
    <xf numFmtId="0" fontId="5" fillId="0" borderId="0" xfId="0" applyFont="1" applyAlignment="1">
      <alignment horizontal="right"/>
    </xf>
    <xf numFmtId="0" fontId="6" fillId="0" borderId="2" xfId="0" applyFont="1" applyBorder="1" applyAlignment="1">
      <alignment horizontal="left"/>
    </xf>
    <xf numFmtId="0" fontId="12" fillId="2" borderId="4" xfId="0" applyFont="1" applyFill="1" applyBorder="1" applyAlignment="1">
      <alignment horizontal="right"/>
    </xf>
    <xf numFmtId="0" fontId="2" fillId="0" borderId="1" xfId="0" applyFont="1" applyBorder="1"/>
    <xf numFmtId="0" fontId="14" fillId="0" borderId="0" xfId="0" applyFont="1"/>
    <xf numFmtId="0" fontId="15" fillId="0" borderId="0" xfId="0" applyFont="1"/>
    <xf numFmtId="0" fontId="15" fillId="0" borderId="2" xfId="0" applyFont="1" applyBorder="1"/>
    <xf numFmtId="0" fontId="6" fillId="0" borderId="5" xfId="0" applyFont="1" applyBorder="1"/>
    <xf numFmtId="0" fontId="6" fillId="0" borderId="6" xfId="0" applyFont="1" applyBorder="1"/>
    <xf numFmtId="0" fontId="6" fillId="0" borderId="7" xfId="0" applyFont="1" applyBorder="1"/>
    <xf numFmtId="0" fontId="3" fillId="0" borderId="0" xfId="0" applyFont="1"/>
    <xf numFmtId="0" fontId="6" fillId="0" borderId="0" xfId="0" applyFont="1"/>
    <xf numFmtId="0" fontId="6" fillId="0" borderId="8" xfId="0" applyFont="1" applyBorder="1"/>
    <xf numFmtId="0" fontId="6" fillId="0" borderId="9" xfId="0" applyFont="1" applyBorder="1"/>
    <xf numFmtId="0" fontId="6" fillId="0" borderId="10" xfId="0" applyFont="1" applyBorder="1"/>
    <xf numFmtId="0" fontId="3" fillId="0" borderId="0" xfId="0" applyFont="1" applyAlignment="1">
      <alignment horizontal="right"/>
    </xf>
    <xf numFmtId="0" fontId="4" fillId="0" borderId="0" xfId="0" applyFont="1" applyAlignment="1">
      <alignment horizontal="left"/>
    </xf>
    <xf numFmtId="0" fontId="15" fillId="0" borderId="0" xfId="0" applyFont="1" applyAlignment="1">
      <alignment horizontal="centerContinuous"/>
    </xf>
    <xf numFmtId="0" fontId="2" fillId="0" borderId="0" xfId="0" applyFont="1" applyAlignment="1">
      <alignment horizontal="centerContinuous"/>
    </xf>
    <xf numFmtId="0" fontId="4" fillId="0" borderId="0" xfId="0" applyFont="1" applyAlignment="1">
      <alignment horizontal="center"/>
    </xf>
    <xf numFmtId="0" fontId="4" fillId="0" borderId="0" xfId="0" applyFont="1" applyAlignment="1">
      <alignment horizontal="centerContinuous"/>
    </xf>
    <xf numFmtId="164" fontId="4" fillId="0" borderId="0" xfId="0" applyNumberFormat="1" applyFont="1" applyAlignment="1">
      <alignment horizontal="center"/>
    </xf>
    <xf numFmtId="0" fontId="18" fillId="0" borderId="0" xfId="0" applyFont="1" applyAlignment="1">
      <alignment horizontal="right"/>
    </xf>
    <xf numFmtId="0" fontId="9" fillId="2" borderId="4" xfId="0" applyFont="1" applyFill="1" applyBorder="1" applyAlignment="1">
      <alignment horizontal="right"/>
    </xf>
    <xf numFmtId="0" fontId="22" fillId="2" borderId="4" xfId="0" applyFont="1" applyFill="1" applyBorder="1" applyAlignment="1">
      <alignment horizontal="right"/>
    </xf>
    <xf numFmtId="0" fontId="7" fillId="2" borderId="14" xfId="0" applyFont="1" applyFill="1" applyBorder="1" applyAlignment="1">
      <alignment horizontal="right"/>
    </xf>
    <xf numFmtId="0" fontId="13" fillId="2" borderId="16" xfId="0" applyFont="1" applyFill="1" applyBorder="1" applyAlignment="1">
      <alignment horizontal="right"/>
    </xf>
    <xf numFmtId="0" fontId="25" fillId="0" borderId="26" xfId="0" applyFont="1" applyBorder="1" applyAlignment="1">
      <alignment horizontal="centerContinuous"/>
    </xf>
    <xf numFmtId="0" fontId="6" fillId="0" borderId="0" xfId="0" applyFont="1" applyAlignment="1">
      <alignment horizontal="centerContinuous"/>
    </xf>
    <xf numFmtId="49" fontId="26" fillId="0" borderId="3" xfId="0" applyNumberFormat="1" applyFont="1" applyBorder="1" applyAlignment="1">
      <alignment horizontal="center"/>
    </xf>
    <xf numFmtId="49" fontId="26" fillId="0" borderId="27" xfId="0" applyNumberFormat="1" applyFont="1" applyBorder="1" applyAlignment="1">
      <alignment horizontal="center"/>
    </xf>
    <xf numFmtId="0" fontId="19" fillId="0" borderId="0" xfId="0" applyFont="1"/>
    <xf numFmtId="0" fontId="29" fillId="0" borderId="0" xfId="0" applyFont="1"/>
    <xf numFmtId="0" fontId="30" fillId="0" borderId="0" xfId="0" applyFont="1"/>
    <xf numFmtId="0" fontId="31" fillId="0" borderId="0" xfId="0" applyFont="1"/>
    <xf numFmtId="0" fontId="32" fillId="0" borderId="0" xfId="0" applyFont="1"/>
    <xf numFmtId="49" fontId="26" fillId="0" borderId="15" xfId="0" applyNumberFormat="1" applyFont="1" applyBorder="1" applyAlignment="1">
      <alignment horizontal="center"/>
    </xf>
    <xf numFmtId="0" fontId="6" fillId="0" borderId="0" xfId="0" applyFont="1" applyAlignment="1">
      <alignment horizontal="center"/>
    </xf>
    <xf numFmtId="0" fontId="10" fillId="5" borderId="1" xfId="0" applyFont="1" applyFill="1" applyBorder="1"/>
    <xf numFmtId="0" fontId="6" fillId="5" borderId="28" xfId="0" applyFont="1" applyFill="1" applyBorder="1" applyAlignment="1">
      <alignment horizontal="center"/>
    </xf>
    <xf numFmtId="49" fontId="16" fillId="5" borderId="28" xfId="0" applyNumberFormat="1" applyFont="1" applyFill="1" applyBorder="1" applyAlignment="1">
      <alignment horizontal="center"/>
    </xf>
    <xf numFmtId="0" fontId="16" fillId="5" borderId="29" xfId="0" applyFont="1" applyFill="1" applyBorder="1" applyAlignment="1">
      <alignment horizontal="center"/>
    </xf>
    <xf numFmtId="49" fontId="6" fillId="5" borderId="29" xfId="0" applyNumberFormat="1" applyFont="1" applyFill="1" applyBorder="1" applyAlignment="1">
      <alignment horizontal="center"/>
    </xf>
    <xf numFmtId="0" fontId="6" fillId="5" borderId="30" xfId="0" applyFont="1" applyFill="1" applyBorder="1" applyAlignment="1">
      <alignment horizontal="center"/>
    </xf>
    <xf numFmtId="0" fontId="13" fillId="5" borderId="1" xfId="0" applyFont="1" applyFill="1" applyBorder="1"/>
    <xf numFmtId="49" fontId="23" fillId="5" borderId="28" xfId="0" applyNumberFormat="1" applyFont="1" applyFill="1" applyBorder="1" applyAlignment="1">
      <alignment horizontal="center"/>
    </xf>
    <xf numFmtId="0" fontId="23" fillId="5" borderId="29" xfId="0" applyFont="1" applyFill="1" applyBorder="1" applyAlignment="1">
      <alignment horizontal="center"/>
    </xf>
    <xf numFmtId="0" fontId="10" fillId="6" borderId="1" xfId="0" applyFont="1" applyFill="1" applyBorder="1"/>
    <xf numFmtId="0" fontId="6" fillId="6" borderId="28" xfId="0" applyFont="1" applyFill="1" applyBorder="1" applyAlignment="1">
      <alignment horizontal="center"/>
    </xf>
    <xf numFmtId="49" fontId="16" fillId="6" borderId="28" xfId="0" applyNumberFormat="1" applyFont="1" applyFill="1" applyBorder="1" applyAlignment="1">
      <alignment horizontal="center"/>
    </xf>
    <xf numFmtId="0" fontId="16" fillId="6" borderId="29" xfId="0" applyFont="1" applyFill="1" applyBorder="1" applyAlignment="1">
      <alignment horizontal="center"/>
    </xf>
    <xf numFmtId="49" fontId="6" fillId="6" borderId="29" xfId="0" applyNumberFormat="1" applyFont="1" applyFill="1" applyBorder="1" applyAlignment="1">
      <alignment horizontal="center"/>
    </xf>
    <xf numFmtId="0" fontId="6" fillId="6" borderId="30" xfId="0" applyFont="1" applyFill="1" applyBorder="1" applyAlignment="1">
      <alignment horizontal="center"/>
    </xf>
    <xf numFmtId="0" fontId="13" fillId="6" borderId="1" xfId="0" applyFont="1" applyFill="1" applyBorder="1"/>
    <xf numFmtId="49" fontId="23" fillId="7" borderId="28" xfId="0" applyNumberFormat="1" applyFont="1" applyFill="1" applyBorder="1" applyAlignment="1">
      <alignment horizontal="center"/>
    </xf>
    <xf numFmtId="0" fontId="23" fillId="7" borderId="29" xfId="0" applyFont="1" applyFill="1" applyBorder="1" applyAlignment="1">
      <alignment horizontal="center"/>
    </xf>
    <xf numFmtId="0" fontId="6" fillId="8" borderId="28" xfId="0" applyFont="1" applyFill="1" applyBorder="1" applyAlignment="1">
      <alignment horizontal="center"/>
    </xf>
    <xf numFmtId="49" fontId="6" fillId="8" borderId="29" xfId="0" applyNumberFormat="1" applyFont="1" applyFill="1" applyBorder="1" applyAlignment="1">
      <alignment horizontal="center"/>
    </xf>
    <xf numFmtId="0" fontId="6" fillId="8" borderId="30" xfId="0" applyFont="1" applyFill="1" applyBorder="1" applyAlignment="1">
      <alignment horizontal="center"/>
    </xf>
    <xf numFmtId="164" fontId="5" fillId="9" borderId="32" xfId="0" applyNumberFormat="1" applyFont="1" applyFill="1" applyBorder="1" applyAlignment="1">
      <alignment horizontal="center"/>
    </xf>
    <xf numFmtId="0" fontId="12" fillId="5" borderId="1" xfId="0" applyFont="1" applyFill="1" applyBorder="1"/>
    <xf numFmtId="49" fontId="24" fillId="5" borderId="28" xfId="0" applyNumberFormat="1" applyFont="1" applyFill="1" applyBorder="1" applyAlignment="1">
      <alignment horizontal="center"/>
    </xf>
    <xf numFmtId="0" fontId="24" fillId="5" borderId="29" xfId="0" applyFont="1" applyFill="1" applyBorder="1" applyAlignment="1">
      <alignment horizontal="center"/>
    </xf>
    <xf numFmtId="0" fontId="6" fillId="0" borderId="28" xfId="0" applyFont="1" applyBorder="1" applyAlignment="1">
      <alignment horizontal="center"/>
    </xf>
    <xf numFmtId="49" fontId="6" fillId="0" borderId="29" xfId="0" applyNumberFormat="1" applyFont="1" applyBorder="1" applyAlignment="1">
      <alignment horizontal="center"/>
    </xf>
    <xf numFmtId="0" fontId="6" fillId="0" borderId="30" xfId="0" applyFont="1" applyBorder="1" applyAlignment="1">
      <alignment horizontal="center"/>
    </xf>
    <xf numFmtId="0" fontId="13" fillId="0" borderId="1" xfId="0" applyFont="1" applyBorder="1"/>
    <xf numFmtId="49" fontId="23" fillId="0" borderId="28" xfId="0" applyNumberFormat="1" applyFont="1" applyBorder="1" applyAlignment="1">
      <alignment horizontal="center"/>
    </xf>
    <xf numFmtId="0" fontId="23" fillId="0" borderId="29" xfId="0" applyFont="1" applyBorder="1" applyAlignment="1">
      <alignment horizontal="center"/>
    </xf>
    <xf numFmtId="0" fontId="13" fillId="0" borderId="29" xfId="0" applyFont="1" applyBorder="1" applyAlignment="1">
      <alignment horizontal="center"/>
    </xf>
    <xf numFmtId="0" fontId="7" fillId="0" borderId="1" xfId="0" applyFont="1" applyBorder="1"/>
    <xf numFmtId="49" fontId="17" fillId="0" borderId="28" xfId="0" applyNumberFormat="1" applyFont="1" applyBorder="1" applyAlignment="1">
      <alignment horizontal="center"/>
    </xf>
    <xf numFmtId="0" fontId="17" fillId="0" borderId="29" xfId="0" applyFont="1" applyBorder="1" applyAlignment="1">
      <alignment horizontal="center"/>
    </xf>
    <xf numFmtId="0" fontId="10" fillId="8" borderId="1" xfId="0" applyFont="1" applyFill="1" applyBorder="1"/>
    <xf numFmtId="49" fontId="16" fillId="8" borderId="28" xfId="0" applyNumberFormat="1" applyFont="1" applyFill="1" applyBorder="1" applyAlignment="1">
      <alignment horizontal="center"/>
    </xf>
    <xf numFmtId="0" fontId="16" fillId="8" borderId="29" xfId="0" applyFont="1" applyFill="1" applyBorder="1" applyAlignment="1">
      <alignment horizontal="center"/>
    </xf>
    <xf numFmtId="0" fontId="6" fillId="0" borderId="1" xfId="0" applyFont="1" applyBorder="1"/>
    <xf numFmtId="0" fontId="6" fillId="0" borderId="2" xfId="0" applyFont="1" applyBorder="1"/>
    <xf numFmtId="0" fontId="8" fillId="0" borderId="3" xfId="0" quotePrefix="1" applyFont="1" applyBorder="1" applyAlignment="1">
      <alignment horizontal="center"/>
    </xf>
    <xf numFmtId="0" fontId="6" fillId="0" borderId="27" xfId="0" quotePrefix="1" applyFont="1" applyBorder="1" applyAlignment="1">
      <alignment horizontal="center"/>
    </xf>
    <xf numFmtId="0" fontId="35" fillId="9" borderId="30" xfId="2" applyNumberFormat="1" applyFont="1" applyFill="1" applyBorder="1" applyAlignment="1">
      <alignment horizontal="center" shrinkToFit="1"/>
    </xf>
    <xf numFmtId="0" fontId="35" fillId="9" borderId="43" xfId="2" applyNumberFormat="1" applyFont="1" applyFill="1" applyBorder="1" applyAlignment="1">
      <alignment horizontal="center" shrinkToFit="1"/>
    </xf>
    <xf numFmtId="0" fontId="6" fillId="0" borderId="28" xfId="0" applyFont="1" applyBorder="1" applyAlignment="1">
      <alignment horizontal="center" wrapText="1"/>
    </xf>
    <xf numFmtId="0" fontId="6" fillId="0" borderId="29" xfId="2" applyNumberFormat="1" applyFont="1" applyFill="1" applyBorder="1" applyAlignment="1">
      <alignment horizontal="center" shrinkToFit="1"/>
    </xf>
    <xf numFmtId="0" fontId="10" fillId="0" borderId="1" xfId="0" applyFont="1" applyBorder="1"/>
    <xf numFmtId="49" fontId="16" fillId="0" borderId="28" xfId="0" applyNumberFormat="1" applyFont="1" applyBorder="1" applyAlignment="1">
      <alignment horizontal="center"/>
    </xf>
    <xf numFmtId="0" fontId="16" fillId="0" borderId="29" xfId="0" applyFont="1" applyBorder="1" applyAlignment="1">
      <alignment horizontal="center"/>
    </xf>
    <xf numFmtId="164" fontId="2" fillId="0" borderId="0" xfId="0" applyNumberFormat="1" applyFont="1" applyAlignment="1">
      <alignment horizontal="centerContinuous"/>
    </xf>
    <xf numFmtId="0" fontId="21" fillId="3" borderId="45" xfId="0" applyFont="1" applyFill="1" applyBorder="1" applyAlignment="1">
      <alignment horizontal="center"/>
    </xf>
    <xf numFmtId="164" fontId="21" fillId="3" borderId="46" xfId="0" applyNumberFormat="1" applyFont="1" applyFill="1" applyBorder="1" applyAlignment="1">
      <alignment horizontal="center"/>
    </xf>
    <xf numFmtId="0" fontId="21" fillId="3" borderId="45" xfId="0" applyFont="1" applyFill="1" applyBorder="1" applyAlignment="1">
      <alignment horizontal="right"/>
    </xf>
    <xf numFmtId="0" fontId="21" fillId="3" borderId="47" xfId="0" applyFont="1" applyFill="1" applyBorder="1"/>
    <xf numFmtId="164" fontId="4" fillId="0" borderId="49" xfId="0" applyNumberFormat="1" applyFont="1" applyBorder="1" applyAlignment="1">
      <alignment horizontal="center" shrinkToFit="1"/>
    </xf>
    <xf numFmtId="0" fontId="4" fillId="0" borderId="50" xfId="0" applyFont="1" applyBorder="1" applyAlignment="1">
      <alignment horizontal="left"/>
    </xf>
    <xf numFmtId="0" fontId="4" fillId="0" borderId="51" xfId="0" applyFont="1" applyBorder="1" applyAlignment="1">
      <alignment horizontal="left" shrinkToFit="1"/>
    </xf>
    <xf numFmtId="164" fontId="4" fillId="0" borderId="54" xfId="0" applyNumberFormat="1" applyFont="1" applyBorder="1" applyAlignment="1">
      <alignment horizontal="center" shrinkToFit="1"/>
    </xf>
    <xf numFmtId="0" fontId="4" fillId="0" borderId="55" xfId="0" applyFont="1" applyBorder="1" applyAlignment="1">
      <alignment horizontal="left"/>
    </xf>
    <xf numFmtId="0" fontId="4" fillId="0" borderId="56" xfId="0" applyFont="1" applyBorder="1" applyAlignment="1">
      <alignment horizontal="left" shrinkToFit="1"/>
    </xf>
    <xf numFmtId="164" fontId="2" fillId="0" borderId="0" xfId="0" applyNumberFormat="1" applyFont="1" applyAlignment="1">
      <alignment horizontal="centerContinuous" shrinkToFit="1"/>
    </xf>
    <xf numFmtId="0" fontId="2" fillId="0" borderId="0" xfId="0" applyFont="1" applyAlignment="1">
      <alignment horizontal="centerContinuous" shrinkToFit="1"/>
    </xf>
    <xf numFmtId="0" fontId="12" fillId="0" borderId="1" xfId="0" applyFont="1" applyBorder="1"/>
    <xf numFmtId="49" fontId="24" fillId="0" borderId="28" xfId="0" applyNumberFormat="1" applyFont="1" applyBorder="1" applyAlignment="1">
      <alignment horizontal="center"/>
    </xf>
    <xf numFmtId="0" fontId="24" fillId="0" borderId="29" xfId="0" applyFont="1" applyBorder="1" applyAlignment="1">
      <alignment horizontal="center"/>
    </xf>
    <xf numFmtId="0" fontId="12" fillId="0" borderId="29" xfId="0" applyFont="1" applyBorder="1" applyAlignment="1">
      <alignment horizontal="center"/>
    </xf>
    <xf numFmtId="0" fontId="6" fillId="4" borderId="28" xfId="0" applyFont="1" applyFill="1" applyBorder="1" applyAlignment="1">
      <alignment horizontal="center"/>
    </xf>
    <xf numFmtId="0" fontId="6" fillId="4" borderId="30" xfId="0" applyFont="1" applyFill="1" applyBorder="1" applyAlignment="1">
      <alignment horizontal="center"/>
    </xf>
    <xf numFmtId="0" fontId="12" fillId="4" borderId="1" xfId="0" applyFont="1" applyFill="1" applyBorder="1"/>
    <xf numFmtId="49" fontId="24" fillId="4" borderId="28" xfId="0" applyNumberFormat="1" applyFont="1" applyFill="1" applyBorder="1" applyAlignment="1">
      <alignment horizontal="center"/>
    </xf>
    <xf numFmtId="0" fontId="24" fillId="4" borderId="29" xfId="0" applyFont="1" applyFill="1" applyBorder="1" applyAlignment="1">
      <alignment horizontal="center"/>
    </xf>
    <xf numFmtId="9" fontId="6" fillId="0" borderId="28" xfId="2" applyFont="1" applyFill="1" applyBorder="1" applyAlignment="1">
      <alignment horizontal="center" shrinkToFit="1"/>
    </xf>
    <xf numFmtId="0" fontId="6" fillId="0" borderId="29" xfId="0" applyFont="1" applyBorder="1" applyAlignment="1">
      <alignment horizontal="center"/>
    </xf>
    <xf numFmtId="0" fontId="22" fillId="8" borderId="1" xfId="0" applyFont="1" applyFill="1" applyBorder="1"/>
    <xf numFmtId="49" fontId="28" fillId="8" borderId="28" xfId="0" applyNumberFormat="1" applyFont="1" applyFill="1" applyBorder="1" applyAlignment="1">
      <alignment horizontal="center"/>
    </xf>
    <xf numFmtId="0" fontId="28" fillId="8" borderId="29" xfId="0" applyFont="1" applyFill="1" applyBorder="1" applyAlignment="1">
      <alignment horizontal="center"/>
    </xf>
    <xf numFmtId="0" fontId="9" fillId="8" borderId="1" xfId="0" applyFont="1" applyFill="1" applyBorder="1"/>
    <xf numFmtId="49" fontId="27" fillId="8" borderId="28" xfId="0" applyNumberFormat="1" applyFont="1" applyFill="1" applyBorder="1" applyAlignment="1">
      <alignment horizontal="center"/>
    </xf>
    <xf numFmtId="0" fontId="27" fillId="8" borderId="29" xfId="0" applyFont="1" applyFill="1" applyBorder="1" applyAlignment="1">
      <alignment horizontal="center"/>
    </xf>
    <xf numFmtId="0" fontId="6" fillId="8" borderId="30" xfId="0" quotePrefix="1" applyFont="1" applyFill="1" applyBorder="1" applyAlignment="1">
      <alignment horizontal="center"/>
    </xf>
    <xf numFmtId="0" fontId="22" fillId="0" borderId="1" xfId="0" applyFont="1" applyBorder="1"/>
    <xf numFmtId="49" fontId="28" fillId="0" borderId="28" xfId="0" applyNumberFormat="1" applyFont="1" applyBorder="1" applyAlignment="1">
      <alignment horizontal="center"/>
    </xf>
    <xf numFmtId="0" fontId="28" fillId="0" borderId="29" xfId="0" applyFont="1" applyBorder="1" applyAlignment="1">
      <alignment horizontal="center"/>
    </xf>
    <xf numFmtId="0" fontId="12" fillId="0" borderId="8" xfId="0" applyFont="1" applyBorder="1"/>
    <xf numFmtId="0" fontId="6" fillId="0" borderId="58" xfId="0" applyFont="1" applyBorder="1" applyAlignment="1">
      <alignment horizontal="center"/>
    </xf>
    <xf numFmtId="49" fontId="24" fillId="0" borderId="58" xfId="0" applyNumberFormat="1" applyFont="1" applyBorder="1" applyAlignment="1">
      <alignment horizontal="center"/>
    </xf>
    <xf numFmtId="0" fontId="24" fillId="0" borderId="60" xfId="0" applyFont="1" applyBorder="1" applyAlignment="1">
      <alignment horizontal="center"/>
    </xf>
    <xf numFmtId="49" fontId="6" fillId="0" borderId="60" xfId="0" applyNumberFormat="1" applyFont="1" applyBorder="1" applyAlignment="1">
      <alignment horizontal="center"/>
    </xf>
    <xf numFmtId="0" fontId="6" fillId="0" borderId="43" xfId="0" applyFont="1" applyBorder="1" applyAlignment="1">
      <alignment horizontal="center"/>
    </xf>
    <xf numFmtId="0" fontId="7" fillId="4" borderId="65" xfId="0" applyFont="1" applyFill="1" applyBorder="1" applyAlignment="1">
      <alignment horizontal="right"/>
    </xf>
    <xf numFmtId="0" fontId="7" fillId="4" borderId="63" xfId="0" applyFont="1" applyFill="1" applyBorder="1" applyAlignment="1">
      <alignment horizontal="right"/>
    </xf>
    <xf numFmtId="0" fontId="10" fillId="4" borderId="63" xfId="0" applyFont="1" applyFill="1" applyBorder="1" applyAlignment="1">
      <alignment horizontal="right"/>
    </xf>
    <xf numFmtId="0" fontId="10" fillId="4" borderId="64" xfId="0" applyFont="1" applyFill="1" applyBorder="1" applyAlignment="1">
      <alignment horizontal="right"/>
    </xf>
    <xf numFmtId="49" fontId="6" fillId="0" borderId="28" xfId="0" applyNumberFormat="1" applyFont="1" applyBorder="1" applyAlignment="1">
      <alignment horizontal="center"/>
    </xf>
    <xf numFmtId="0" fontId="6" fillId="0" borderId="66" xfId="0" applyFont="1" applyBorder="1" applyAlignment="1">
      <alignment horizontal="centerContinuous"/>
    </xf>
    <xf numFmtId="0" fontId="6" fillId="0" borderId="67" xfId="0" applyFont="1" applyBorder="1" applyAlignment="1">
      <alignment horizontal="centerContinuous"/>
    </xf>
    <xf numFmtId="0" fontId="6" fillId="0" borderId="61" xfId="0" applyFont="1" applyBorder="1" applyAlignment="1">
      <alignment horizontal="centerContinuous"/>
    </xf>
    <xf numFmtId="0" fontId="6" fillId="10" borderId="28" xfId="0" applyFont="1" applyFill="1" applyBorder="1" applyAlignment="1">
      <alignment horizontal="center"/>
    </xf>
    <xf numFmtId="49" fontId="6" fillId="10" borderId="29" xfId="0" applyNumberFormat="1" applyFont="1" applyFill="1" applyBorder="1" applyAlignment="1">
      <alignment horizontal="center"/>
    </xf>
    <xf numFmtId="0" fontId="6" fillId="10" borderId="30" xfId="0" applyFont="1" applyFill="1" applyBorder="1" applyAlignment="1">
      <alignment horizontal="center"/>
    </xf>
    <xf numFmtId="0" fontId="22" fillId="0" borderId="29" xfId="0" applyFont="1" applyBorder="1" applyAlignment="1">
      <alignment horizontal="center"/>
    </xf>
    <xf numFmtId="9" fontId="6" fillId="0" borderId="29" xfId="2" applyFont="1" applyFill="1" applyBorder="1" applyAlignment="1">
      <alignment horizontal="center" vertical="center" shrinkToFit="1"/>
    </xf>
    <xf numFmtId="0" fontId="5" fillId="0" borderId="36" xfId="0" applyFont="1" applyBorder="1" applyAlignment="1">
      <alignment horizontal="centerContinuous" wrapText="1"/>
    </xf>
    <xf numFmtId="0" fontId="5" fillId="0" borderId="37" xfId="0" applyFont="1" applyBorder="1" applyAlignment="1">
      <alignment horizontal="centerContinuous" wrapText="1"/>
    </xf>
    <xf numFmtId="0" fontId="6" fillId="0" borderId="0" xfId="0" applyFont="1" applyAlignment="1">
      <alignment wrapText="1"/>
    </xf>
    <xf numFmtId="0" fontId="6" fillId="0" borderId="0" xfId="0" applyFont="1" applyAlignment="1">
      <alignment horizontal="left" wrapText="1"/>
    </xf>
    <xf numFmtId="0" fontId="5" fillId="0" borderId="0" xfId="0" applyFont="1" applyAlignment="1">
      <alignment horizontal="right" wrapText="1"/>
    </xf>
    <xf numFmtId="0" fontId="40" fillId="0" borderId="38" xfId="0" applyFont="1" applyBorder="1" applyAlignment="1">
      <alignment horizontal="centerContinuous"/>
    </xf>
    <xf numFmtId="0" fontId="41" fillId="0" borderId="38" xfId="0" applyFont="1" applyBorder="1" applyAlignment="1">
      <alignment horizontal="centerContinuous" vertical="center" wrapText="1"/>
    </xf>
    <xf numFmtId="0" fontId="42" fillId="0" borderId="38" xfId="0" applyFont="1" applyBorder="1" applyAlignment="1">
      <alignment horizontal="centerContinuous" vertical="center" wrapText="1"/>
    </xf>
    <xf numFmtId="0" fontId="1" fillId="0" borderId="12" xfId="0" applyFont="1" applyBorder="1" applyAlignment="1">
      <alignment horizontal="center"/>
    </xf>
    <xf numFmtId="0" fontId="1" fillId="0" borderId="48" xfId="0" applyFont="1" applyBorder="1" applyAlignment="1">
      <alignment horizontal="center" shrinkToFit="1"/>
    </xf>
    <xf numFmtId="164" fontId="1" fillId="0" borderId="49" xfId="0" applyNumberFormat="1" applyFont="1" applyBorder="1" applyAlignment="1">
      <alignment horizontal="center" shrinkToFit="1"/>
    </xf>
    <xf numFmtId="0" fontId="1" fillId="0" borderId="11" xfId="0" applyFont="1" applyBorder="1" applyAlignment="1">
      <alignment horizontal="center"/>
    </xf>
    <xf numFmtId="49" fontId="1" fillId="0" borderId="12" xfId="0" applyNumberFormat="1" applyFont="1" applyBorder="1" applyAlignment="1">
      <alignment horizontal="center"/>
    </xf>
    <xf numFmtId="0" fontId="1" fillId="0" borderId="33" xfId="0" applyFont="1" applyBorder="1" applyAlignment="1">
      <alignment horizontal="centerContinuous"/>
    </xf>
    <xf numFmtId="0" fontId="43" fillId="0" borderId="0" xfId="0" applyFont="1"/>
    <xf numFmtId="0" fontId="1" fillId="0" borderId="53" xfId="0" applyFont="1" applyBorder="1" applyAlignment="1">
      <alignment horizontal="center" shrinkToFit="1"/>
    </xf>
    <xf numFmtId="164" fontId="1" fillId="0" borderId="54" xfId="0" applyNumberFormat="1" applyFont="1" applyBorder="1" applyAlignment="1">
      <alignment horizontal="center" shrinkToFit="1"/>
    </xf>
    <xf numFmtId="0" fontId="1" fillId="0" borderId="0" xfId="0" applyFont="1" applyAlignment="1">
      <alignment wrapText="1"/>
    </xf>
    <xf numFmtId="0" fontId="44" fillId="0" borderId="0" xfId="0" applyFont="1" applyAlignment="1">
      <alignment horizontal="centerContinuous" wrapText="1"/>
    </xf>
    <xf numFmtId="0" fontId="15" fillId="0" borderId="0" xfId="0" applyFont="1" applyAlignment="1">
      <alignment horizontal="centerContinuous" wrapText="1"/>
    </xf>
    <xf numFmtId="0" fontId="3" fillId="0" borderId="5" xfId="0" applyFont="1" applyBorder="1" applyAlignment="1">
      <alignment horizontal="centerContinuous"/>
    </xf>
    <xf numFmtId="0" fontId="1" fillId="0" borderId="6" xfId="0" applyFont="1" applyBorder="1" applyAlignment="1">
      <alignment horizontal="centerContinuous" wrapText="1"/>
    </xf>
    <xf numFmtId="0" fontId="1" fillId="0" borderId="7" xfId="0" applyFont="1" applyBorder="1" applyAlignment="1">
      <alignment horizontal="centerContinuous" wrapText="1"/>
    </xf>
    <xf numFmtId="0" fontId="3" fillId="0" borderId="73" xfId="0" applyFont="1" applyBorder="1" applyAlignment="1">
      <alignment horizontal="right" wrapText="1"/>
    </xf>
    <xf numFmtId="0" fontId="1" fillId="0" borderId="70" xfId="0" applyFont="1" applyBorder="1" applyAlignment="1">
      <alignment horizontal="center" wrapText="1"/>
    </xf>
    <xf numFmtId="0" fontId="1" fillId="0" borderId="71" xfId="0" applyFont="1" applyBorder="1" applyAlignment="1">
      <alignment horizontal="center" wrapText="1"/>
    </xf>
    <xf numFmtId="0" fontId="3" fillId="0" borderId="44" xfId="0" applyFont="1" applyBorder="1" applyAlignment="1">
      <alignment horizontal="right" wrapText="1"/>
    </xf>
    <xf numFmtId="0" fontId="1" fillId="0" borderId="69" xfId="0" applyFont="1" applyBorder="1" applyAlignment="1">
      <alignment horizontal="center" wrapText="1"/>
    </xf>
    <xf numFmtId="0" fontId="1" fillId="0" borderId="49" xfId="0" applyFont="1" applyBorder="1" applyAlignment="1">
      <alignment horizontal="center" wrapText="1"/>
    </xf>
    <xf numFmtId="0" fontId="3" fillId="0" borderId="61" xfId="0" applyFont="1" applyBorder="1" applyAlignment="1">
      <alignment horizontal="right" wrapText="1"/>
    </xf>
    <xf numFmtId="0" fontId="3" fillId="0" borderId="8" xfId="0" applyFont="1" applyBorder="1" applyAlignment="1">
      <alignment horizontal="center" wrapText="1"/>
    </xf>
    <xf numFmtId="0" fontId="3" fillId="0" borderId="9" xfId="0" applyFont="1" applyBorder="1" applyAlignment="1">
      <alignment horizontal="center" wrapText="1"/>
    </xf>
    <xf numFmtId="0" fontId="3" fillId="0" borderId="10" xfId="0" applyFont="1" applyBorder="1" applyAlignment="1">
      <alignment horizontal="center" wrapText="1"/>
    </xf>
    <xf numFmtId="0" fontId="1" fillId="12" borderId="72" xfId="0" applyFont="1" applyFill="1" applyBorder="1" applyAlignment="1">
      <alignment horizontal="center" wrapText="1"/>
    </xf>
    <xf numFmtId="0" fontId="1" fillId="12" borderId="51" xfId="0" applyFont="1" applyFill="1" applyBorder="1" applyAlignment="1">
      <alignment horizontal="center" wrapText="1"/>
    </xf>
    <xf numFmtId="0" fontId="3" fillId="12" borderId="56" xfId="0" applyFont="1" applyFill="1" applyBorder="1" applyAlignment="1">
      <alignment horizontal="center" wrapText="1"/>
    </xf>
    <xf numFmtId="0" fontId="47" fillId="2" borderId="4" xfId="0" applyFont="1" applyFill="1" applyBorder="1" applyAlignment="1">
      <alignment horizontal="right"/>
    </xf>
    <xf numFmtId="0" fontId="37" fillId="2" borderId="75" xfId="0" applyFont="1" applyFill="1" applyBorder="1" applyAlignment="1">
      <alignment horizontal="right"/>
    </xf>
    <xf numFmtId="0" fontId="38" fillId="2" borderId="76" xfId="0" applyFont="1" applyFill="1" applyBorder="1" applyAlignment="1">
      <alignment horizontal="left"/>
    </xf>
    <xf numFmtId="0" fontId="20" fillId="2" borderId="76" xfId="0" applyFont="1" applyFill="1" applyBorder="1" applyAlignment="1">
      <alignment horizontal="left"/>
    </xf>
    <xf numFmtId="0" fontId="3" fillId="2" borderId="76" xfId="0" applyFont="1" applyFill="1" applyBorder="1" applyAlignment="1">
      <alignment horizontal="centerContinuous"/>
    </xf>
    <xf numFmtId="0" fontId="4" fillId="2" borderId="76" xfId="0" applyFont="1" applyFill="1" applyBorder="1" applyAlignment="1">
      <alignment horizontal="centerContinuous"/>
    </xf>
    <xf numFmtId="0" fontId="36" fillId="2" borderId="77" xfId="1" applyFont="1" applyFill="1" applyBorder="1" applyAlignment="1" applyProtection="1">
      <alignment horizontal="right"/>
    </xf>
    <xf numFmtId="0" fontId="10" fillId="11" borderId="1" xfId="0" applyFont="1" applyFill="1" applyBorder="1"/>
    <xf numFmtId="0" fontId="6" fillId="11" borderId="28" xfId="0" applyFont="1" applyFill="1" applyBorder="1" applyAlignment="1">
      <alignment horizontal="center"/>
    </xf>
    <xf numFmtId="49" fontId="16" fillId="11" borderId="28" xfId="0" applyNumberFormat="1" applyFont="1" applyFill="1" applyBorder="1" applyAlignment="1">
      <alignment horizontal="center"/>
    </xf>
    <xf numFmtId="0" fontId="16" fillId="11" borderId="29" xfId="0" applyFont="1" applyFill="1" applyBorder="1" applyAlignment="1">
      <alignment horizontal="center"/>
    </xf>
    <xf numFmtId="49" fontId="6" fillId="11" borderId="29" xfId="0" applyNumberFormat="1" applyFont="1" applyFill="1" applyBorder="1" applyAlignment="1">
      <alignment horizontal="center"/>
    </xf>
    <xf numFmtId="0" fontId="6" fillId="11" borderId="30" xfId="0" quotePrefix="1" applyFont="1" applyFill="1" applyBorder="1" applyAlignment="1">
      <alignment horizontal="center"/>
    </xf>
    <xf numFmtId="0" fontId="1" fillId="12" borderId="71" xfId="0" applyFont="1" applyFill="1" applyBorder="1" applyAlignment="1">
      <alignment horizontal="center" wrapText="1"/>
    </xf>
    <xf numFmtId="0" fontId="1" fillId="12" borderId="49" xfId="0" applyFont="1" applyFill="1" applyBorder="1" applyAlignment="1">
      <alignment horizontal="center" wrapText="1"/>
    </xf>
    <xf numFmtId="0" fontId="3" fillId="12" borderId="54" xfId="0" applyFont="1" applyFill="1" applyBorder="1" applyAlignment="1">
      <alignment horizontal="center" wrapText="1"/>
    </xf>
    <xf numFmtId="0" fontId="6" fillId="11" borderId="30" xfId="0" applyFont="1" applyFill="1" applyBorder="1" applyAlignment="1">
      <alignment horizontal="center"/>
    </xf>
    <xf numFmtId="0" fontId="13" fillId="11" borderId="1" xfId="0" applyFont="1" applyFill="1" applyBorder="1"/>
    <xf numFmtId="49" fontId="28" fillId="11" borderId="28" xfId="0" applyNumberFormat="1" applyFont="1" applyFill="1" applyBorder="1" applyAlignment="1">
      <alignment horizontal="center"/>
    </xf>
    <xf numFmtId="0" fontId="28" fillId="11" borderId="29" xfId="0" applyFont="1" applyFill="1" applyBorder="1" applyAlignment="1">
      <alignment horizontal="center"/>
    </xf>
    <xf numFmtId="0" fontId="10" fillId="0" borderId="29" xfId="0" applyFont="1" applyBorder="1" applyAlignment="1">
      <alignment horizontal="center"/>
    </xf>
    <xf numFmtId="0" fontId="7" fillId="0" borderId="29" xfId="0" applyFont="1" applyBorder="1" applyAlignment="1">
      <alignment horizontal="center"/>
    </xf>
    <xf numFmtId="0" fontId="9" fillId="8" borderId="29" xfId="0" applyFont="1" applyFill="1" applyBorder="1" applyAlignment="1">
      <alignment horizontal="center"/>
    </xf>
    <xf numFmtId="0" fontId="10" fillId="5" borderId="29" xfId="0" applyFont="1" applyFill="1" applyBorder="1" applyAlignment="1">
      <alignment horizontal="center"/>
    </xf>
    <xf numFmtId="0" fontId="10" fillId="6" borderId="29" xfId="0" applyFont="1" applyFill="1" applyBorder="1" applyAlignment="1">
      <alignment horizontal="center"/>
    </xf>
    <xf numFmtId="0" fontId="22" fillId="8" borderId="29" xfId="0" applyFont="1" applyFill="1" applyBorder="1" applyAlignment="1">
      <alignment horizontal="center"/>
    </xf>
    <xf numFmtId="0" fontId="13" fillId="6" borderId="29" xfId="0" applyFont="1" applyFill="1" applyBorder="1" applyAlignment="1">
      <alignment horizontal="center"/>
    </xf>
    <xf numFmtId="0" fontId="10" fillId="8" borderId="29" xfId="0" applyFont="1" applyFill="1" applyBorder="1" applyAlignment="1">
      <alignment horizontal="center"/>
    </xf>
    <xf numFmtId="0" fontId="12" fillId="5" borderId="29" xfId="0" applyFont="1" applyFill="1" applyBorder="1" applyAlignment="1">
      <alignment horizontal="center"/>
    </xf>
    <xf numFmtId="0" fontId="22" fillId="11" borderId="29" xfId="0" applyFont="1" applyFill="1" applyBorder="1" applyAlignment="1">
      <alignment horizontal="center"/>
    </xf>
    <xf numFmtId="0" fontId="10" fillId="11" borderId="29" xfId="0" applyFont="1" applyFill="1" applyBorder="1" applyAlignment="1">
      <alignment horizontal="center"/>
    </xf>
    <xf numFmtId="0" fontId="12" fillId="4" borderId="29" xfId="0" applyFont="1" applyFill="1" applyBorder="1" applyAlignment="1">
      <alignment horizontal="center"/>
    </xf>
    <xf numFmtId="0" fontId="13" fillId="5" borderId="29" xfId="0" applyFont="1" applyFill="1" applyBorder="1" applyAlignment="1">
      <alignment horizontal="center"/>
    </xf>
    <xf numFmtId="0" fontId="12" fillId="0" borderId="60" xfId="0" applyFont="1" applyBorder="1" applyAlignment="1">
      <alignment horizontal="center"/>
    </xf>
    <xf numFmtId="0" fontId="6" fillId="0" borderId="59" xfId="0" applyFont="1" applyBorder="1" applyAlignment="1">
      <alignment horizontal="center" wrapText="1"/>
    </xf>
    <xf numFmtId="164" fontId="1" fillId="0" borderId="12" xfId="0" applyNumberFormat="1" applyFont="1" applyBorder="1" applyAlignment="1">
      <alignment horizontal="center"/>
    </xf>
    <xf numFmtId="164" fontId="1" fillId="0" borderId="27" xfId="0" applyNumberFormat="1" applyFont="1" applyBorder="1" applyAlignment="1">
      <alignment horizontal="center"/>
    </xf>
    <xf numFmtId="0" fontId="1" fillId="0" borderId="0" xfId="0" applyFont="1" applyAlignment="1">
      <alignment horizontal="center"/>
    </xf>
    <xf numFmtId="0" fontId="21" fillId="13" borderId="17" xfId="0" applyFont="1" applyFill="1" applyBorder="1" applyAlignment="1">
      <alignment horizontal="center"/>
    </xf>
    <xf numFmtId="0" fontId="21" fillId="13" borderId="18" xfId="0" applyFont="1" applyFill="1" applyBorder="1" applyAlignment="1">
      <alignment horizontal="center"/>
    </xf>
    <xf numFmtId="49" fontId="21" fillId="13" borderId="18" xfId="0" applyNumberFormat="1" applyFont="1" applyFill="1" applyBorder="1" applyAlignment="1">
      <alignment horizontal="center"/>
    </xf>
    <xf numFmtId="0" fontId="21" fillId="13" borderId="22" xfId="0" applyFont="1" applyFill="1" applyBorder="1" applyAlignment="1">
      <alignment horizontal="center"/>
    </xf>
    <xf numFmtId="0" fontId="21" fillId="13" borderId="19" xfId="0" applyFont="1" applyFill="1" applyBorder="1" applyAlignment="1">
      <alignment horizontal="center"/>
    </xf>
    <xf numFmtId="0" fontId="21" fillId="13" borderId="22" xfId="0" applyFont="1" applyFill="1" applyBorder="1" applyAlignment="1">
      <alignment horizontal="centerContinuous"/>
    </xf>
    <xf numFmtId="0" fontId="21" fillId="13" borderId="20" xfId="0" applyFont="1" applyFill="1" applyBorder="1" applyAlignment="1">
      <alignment horizontal="centerContinuous"/>
    </xf>
    <xf numFmtId="0" fontId="21" fillId="13" borderId="21" xfId="0" applyFont="1" applyFill="1" applyBorder="1" applyAlignment="1">
      <alignment horizontal="centerContinuous"/>
    </xf>
    <xf numFmtId="0" fontId="21" fillId="13" borderId="62" xfId="0" applyFont="1" applyFill="1" applyBorder="1" applyAlignment="1">
      <alignment horizontal="centerContinuous"/>
    </xf>
    <xf numFmtId="0" fontId="6" fillId="0" borderId="30" xfId="0" quotePrefix="1" applyFont="1" applyBorder="1" applyAlignment="1">
      <alignment horizontal="center"/>
    </xf>
    <xf numFmtId="49" fontId="6" fillId="0" borderId="31" xfId="0" applyNumberFormat="1" applyFont="1" applyBorder="1" applyAlignment="1">
      <alignment horizontal="center"/>
    </xf>
    <xf numFmtId="49" fontId="6" fillId="0" borderId="13" xfId="0" applyNumberFormat="1" applyFont="1" applyBorder="1" applyAlignment="1">
      <alignment horizontal="center"/>
    </xf>
    <xf numFmtId="0" fontId="26" fillId="0" borderId="15" xfId="0" applyFont="1" applyBorder="1" applyAlignment="1">
      <alignment horizontal="center"/>
    </xf>
    <xf numFmtId="0" fontId="50" fillId="0" borderId="1" xfId="0" applyFont="1" applyBorder="1"/>
    <xf numFmtId="0" fontId="5" fillId="0" borderId="28" xfId="0" applyFont="1" applyBorder="1" applyAlignment="1">
      <alignment horizontal="center"/>
    </xf>
    <xf numFmtId="0" fontId="51" fillId="0" borderId="28" xfId="0" applyFont="1" applyBorder="1" applyAlignment="1">
      <alignment horizontal="center" wrapText="1"/>
    </xf>
    <xf numFmtId="1" fontId="6" fillId="0" borderId="28" xfId="0" applyNumberFormat="1" applyFont="1" applyBorder="1" applyAlignment="1">
      <alignment horizontal="center" wrapText="1"/>
    </xf>
    <xf numFmtId="0" fontId="48" fillId="14" borderId="29" xfId="0" applyFont="1" applyFill="1" applyBorder="1" applyAlignment="1">
      <alignment horizontal="center"/>
    </xf>
    <xf numFmtId="0" fontId="52" fillId="0" borderId="1" xfId="0" applyFont="1" applyBorder="1"/>
    <xf numFmtId="0" fontId="51" fillId="0" borderId="39" xfId="0" applyFont="1" applyBorder="1"/>
    <xf numFmtId="0" fontId="5" fillId="0" borderId="59" xfId="0" applyFont="1" applyBorder="1" applyAlignment="1">
      <alignment horizontal="center"/>
    </xf>
    <xf numFmtId="0" fontId="6" fillId="0" borderId="59" xfId="0" applyFont="1" applyBorder="1" applyAlignment="1">
      <alignment horizontal="center"/>
    </xf>
    <xf numFmtId="0" fontId="53" fillId="0" borderId="59" xfId="0" applyFont="1" applyBorder="1" applyAlignment="1">
      <alignment horizontal="center" wrapText="1"/>
    </xf>
    <xf numFmtId="1" fontId="6" fillId="0" borderId="59" xfId="0" applyNumberFormat="1" applyFont="1" applyBorder="1" applyAlignment="1">
      <alignment horizontal="center" wrapText="1"/>
    </xf>
    <xf numFmtId="0" fontId="48" fillId="14" borderId="59" xfId="0" applyFont="1" applyFill="1" applyBorder="1" applyAlignment="1">
      <alignment horizontal="center"/>
    </xf>
    <xf numFmtId="0" fontId="5" fillId="4" borderId="80" xfId="0" applyFont="1" applyFill="1" applyBorder="1" applyAlignment="1">
      <alignment horizontal="right"/>
    </xf>
    <xf numFmtId="49" fontId="6" fillId="0" borderId="81" xfId="0" applyNumberFormat="1" applyFont="1" applyBorder="1" applyAlignment="1">
      <alignment horizontal="centerContinuous"/>
    </xf>
    <xf numFmtId="0" fontId="1" fillId="0" borderId="82" xfId="0" applyFont="1" applyBorder="1" applyAlignment="1">
      <alignment horizontal="centerContinuous"/>
    </xf>
    <xf numFmtId="0" fontId="5" fillId="4" borderId="83" xfId="0" applyFont="1" applyFill="1" applyBorder="1" applyAlignment="1">
      <alignment horizontal="right"/>
    </xf>
    <xf numFmtId="49" fontId="6" fillId="0" borderId="84" xfId="0" applyNumberFormat="1" applyFont="1" applyBorder="1" applyAlignment="1">
      <alignment horizontal="center"/>
    </xf>
    <xf numFmtId="49" fontId="6" fillId="0" borderId="12" xfId="0" applyNumberFormat="1" applyFont="1" applyBorder="1" applyAlignment="1">
      <alignment horizontal="centerContinuous"/>
    </xf>
    <xf numFmtId="0" fontId="6" fillId="0" borderId="13" xfId="0" applyFont="1" applyBorder="1" applyAlignment="1">
      <alignment horizontal="center"/>
    </xf>
    <xf numFmtId="0" fontId="21" fillId="13" borderId="85" xfId="0" applyFont="1" applyFill="1" applyBorder="1" applyAlignment="1">
      <alignment horizontal="centerContinuous"/>
    </xf>
    <xf numFmtId="1" fontId="1" fillId="0" borderId="27" xfId="0" applyNumberFormat="1" applyFont="1" applyBorder="1" applyAlignment="1">
      <alignment horizontal="center"/>
    </xf>
    <xf numFmtId="0" fontId="54" fillId="14" borderId="22" xfId="0" applyFont="1" applyFill="1" applyBorder="1" applyAlignment="1">
      <alignment horizontal="center"/>
    </xf>
    <xf numFmtId="1" fontId="55" fillId="14" borderId="27" xfId="0" applyNumberFormat="1" applyFont="1" applyFill="1" applyBorder="1" applyAlignment="1">
      <alignment horizontal="center"/>
    </xf>
    <xf numFmtId="0" fontId="48" fillId="14" borderId="58" xfId="0" applyFont="1" applyFill="1" applyBorder="1" applyAlignment="1">
      <alignment horizontal="center"/>
    </xf>
    <xf numFmtId="0" fontId="11" fillId="3" borderId="78" xfId="0" applyFont="1" applyFill="1" applyBorder="1" applyAlignment="1">
      <alignment horizontal="centerContinuous" vertical="center"/>
    </xf>
    <xf numFmtId="0" fontId="11" fillId="3" borderId="46" xfId="0" applyFont="1" applyFill="1" applyBorder="1" applyAlignment="1">
      <alignment horizontal="center" vertical="center"/>
    </xf>
    <xf numFmtId="0" fontId="11" fillId="3" borderId="46" xfId="0" applyFont="1" applyFill="1" applyBorder="1" applyAlignment="1">
      <alignment horizontal="center" vertical="center" wrapText="1"/>
    </xf>
    <xf numFmtId="0" fontId="53" fillId="14" borderId="45" xfId="0" applyFont="1" applyFill="1" applyBorder="1" applyAlignment="1">
      <alignment horizontal="center" vertical="center" wrapText="1"/>
    </xf>
    <xf numFmtId="0" fontId="11" fillId="3" borderId="79" xfId="0" applyFont="1" applyFill="1" applyBorder="1" applyAlignment="1">
      <alignment horizontal="center" vertical="center"/>
    </xf>
    <xf numFmtId="0" fontId="3" fillId="0" borderId="0" xfId="0" applyFont="1" applyAlignment="1">
      <alignment vertical="center"/>
    </xf>
    <xf numFmtId="0" fontId="6" fillId="0" borderId="86" xfId="0" applyFont="1" applyBorder="1" applyAlignment="1">
      <alignment horizontal="centerContinuous"/>
    </xf>
    <xf numFmtId="0" fontId="1" fillId="0" borderId="0" xfId="0" applyFont="1" applyAlignment="1">
      <alignment horizontal="left"/>
    </xf>
    <xf numFmtId="0" fontId="3" fillId="0" borderId="0" xfId="0" applyFont="1" applyAlignment="1">
      <alignment horizontal="left"/>
    </xf>
    <xf numFmtId="0" fontId="6" fillId="0" borderId="42" xfId="0" quotePrefix="1" applyFont="1" applyBorder="1" applyAlignment="1">
      <alignment horizontal="center"/>
    </xf>
    <xf numFmtId="0" fontId="1" fillId="0" borderId="49" xfId="0" applyFont="1" applyBorder="1" applyAlignment="1">
      <alignment horizontal="center" shrinkToFit="1"/>
    </xf>
    <xf numFmtId="0" fontId="1" fillId="0" borderId="54" xfId="0" applyFont="1" applyBorder="1" applyAlignment="1">
      <alignment horizontal="center" shrinkToFit="1"/>
    </xf>
    <xf numFmtId="0" fontId="1" fillId="0" borderId="57" xfId="0" applyFont="1" applyBorder="1" applyAlignment="1">
      <alignment horizontal="center" shrinkToFit="1"/>
    </xf>
    <xf numFmtId="0" fontId="1" fillId="0" borderId="52" xfId="0" applyFont="1" applyBorder="1" applyAlignment="1">
      <alignment horizontal="center" shrinkToFit="1"/>
    </xf>
    <xf numFmtId="49" fontId="6" fillId="0" borderId="59" xfId="0" applyNumberFormat="1" applyFont="1" applyBorder="1" applyAlignment="1">
      <alignment horizontal="center"/>
    </xf>
    <xf numFmtId="0" fontId="35" fillId="9" borderId="42" xfId="2" applyNumberFormat="1" applyFont="1" applyFill="1" applyBorder="1" applyAlignment="1">
      <alignment horizontal="center" shrinkToFit="1"/>
    </xf>
    <xf numFmtId="164" fontId="1" fillId="0" borderId="60" xfId="0" applyNumberFormat="1" applyFont="1" applyBorder="1" applyAlignment="1">
      <alignment horizontal="center"/>
    </xf>
    <xf numFmtId="164" fontId="1" fillId="0" borderId="9" xfId="0" applyNumberFormat="1" applyFont="1" applyBorder="1" applyAlignment="1">
      <alignment horizontal="center"/>
    </xf>
    <xf numFmtId="0" fontId="56" fillId="0" borderId="10" xfId="0" applyFont="1" applyBorder="1" applyAlignment="1">
      <alignment horizontal="center" shrinkToFit="1"/>
    </xf>
    <xf numFmtId="0" fontId="57" fillId="0" borderId="26" xfId="0" applyFont="1" applyBorder="1" applyAlignment="1">
      <alignment horizontal="centerContinuous"/>
    </xf>
    <xf numFmtId="0" fontId="11" fillId="15" borderId="23" xfId="8" applyFont="1" applyFill="1" applyBorder="1" applyAlignment="1">
      <alignment horizontal="centerContinuous" vertical="center" wrapText="1"/>
    </xf>
    <xf numFmtId="0" fontId="11" fillId="15" borderId="24" xfId="8" applyFont="1" applyFill="1" applyBorder="1" applyAlignment="1">
      <alignment horizontal="center" vertical="center" wrapText="1"/>
    </xf>
    <xf numFmtId="0" fontId="11" fillId="15" borderId="24" xfId="8" applyFont="1" applyFill="1" applyBorder="1" applyAlignment="1">
      <alignment horizontal="center" vertical="center"/>
    </xf>
    <xf numFmtId="0" fontId="27" fillId="0" borderId="1" xfId="8" applyFont="1" applyBorder="1" applyAlignment="1">
      <alignment horizontal="center" shrinkToFit="1"/>
    </xf>
    <xf numFmtId="0" fontId="6" fillId="0" borderId="28" xfId="8" applyFont="1" applyBorder="1" applyAlignment="1">
      <alignment horizontal="center" wrapText="1"/>
    </xf>
    <xf numFmtId="0" fontId="6" fillId="0" borderId="28" xfId="8" applyFont="1" applyBorder="1" applyAlignment="1">
      <alignment horizontal="center" vertical="center" shrinkToFit="1"/>
    </xf>
    <xf numFmtId="0" fontId="6" fillId="0" borderId="29" xfId="2" applyNumberFormat="1" applyFont="1" applyFill="1" applyBorder="1" applyAlignment="1">
      <alignment horizontal="center" vertical="center" shrinkToFit="1"/>
    </xf>
    <xf numFmtId="9" fontId="6" fillId="0" borderId="29" xfId="2" applyFont="1" applyBorder="1" applyAlignment="1">
      <alignment horizontal="center" vertical="center" shrinkToFit="1"/>
    </xf>
    <xf numFmtId="9" fontId="6" fillId="0" borderId="15" xfId="2" applyFont="1" applyFill="1" applyBorder="1" applyAlignment="1">
      <alignment horizontal="center" vertical="center" shrinkToFit="1"/>
    </xf>
    <xf numFmtId="0" fontId="6" fillId="0" borderId="28" xfId="8" applyFont="1" applyBorder="1" applyAlignment="1">
      <alignment horizontal="center"/>
    </xf>
    <xf numFmtId="0" fontId="6" fillId="11" borderId="28" xfId="8" applyFont="1" applyFill="1" applyBorder="1" applyAlignment="1">
      <alignment horizontal="center" vertical="center"/>
    </xf>
    <xf numFmtId="9" fontId="6" fillId="0" borderId="28" xfId="2" applyFont="1" applyBorder="1" applyAlignment="1">
      <alignment horizontal="center" vertical="center" shrinkToFit="1"/>
    </xf>
    <xf numFmtId="0" fontId="6" fillId="0" borderId="29" xfId="2" applyNumberFormat="1" applyFont="1" applyBorder="1" applyAlignment="1">
      <alignment horizontal="center" vertical="center" shrinkToFit="1"/>
    </xf>
    <xf numFmtId="9" fontId="6" fillId="0" borderId="28" xfId="2" applyFont="1" applyFill="1" applyBorder="1" applyAlignment="1">
      <alignment horizontal="center" vertical="center" shrinkToFit="1"/>
    </xf>
    <xf numFmtId="0" fontId="6" fillId="0" borderId="30" xfId="5" quotePrefix="1" applyFont="1" applyBorder="1" applyAlignment="1">
      <alignment horizontal="center" vertical="center" wrapText="1"/>
    </xf>
    <xf numFmtId="0" fontId="6" fillId="0" borderId="15" xfId="2" applyNumberFormat="1" applyFont="1" applyFill="1" applyBorder="1" applyAlignment="1">
      <alignment horizontal="center" vertical="center" shrinkToFit="1"/>
    </xf>
    <xf numFmtId="0" fontId="1" fillId="0" borderId="87" xfId="0" applyFont="1" applyBorder="1" applyAlignment="1">
      <alignment horizontal="center" vertical="center"/>
    </xf>
    <xf numFmtId="0" fontId="1" fillId="0" borderId="88" xfId="0" applyFont="1" applyBorder="1" applyAlignment="1">
      <alignment horizontal="center" vertical="center"/>
    </xf>
    <xf numFmtId="49" fontId="1" fillId="0" borderId="88" xfId="2" applyNumberFormat="1" applyFont="1" applyBorder="1" applyAlignment="1">
      <alignment horizontal="center" vertical="center"/>
    </xf>
    <xf numFmtId="0" fontId="1" fillId="0" borderId="88" xfId="0" applyFont="1" applyBorder="1" applyAlignment="1">
      <alignment horizontal="center" vertical="center" shrinkToFit="1"/>
    </xf>
    <xf numFmtId="164" fontId="1" fillId="0" borderId="88" xfId="0" applyNumberFormat="1" applyFont="1" applyBorder="1" applyAlignment="1">
      <alignment horizontal="center" vertical="center"/>
    </xf>
    <xf numFmtId="1" fontId="55" fillId="14" borderId="89" xfId="0" applyNumberFormat="1" applyFont="1" applyFill="1" applyBorder="1" applyAlignment="1">
      <alignment horizontal="center" vertical="center"/>
    </xf>
    <xf numFmtId="1" fontId="1" fillId="0" borderId="89" xfId="0" applyNumberFormat="1" applyFont="1" applyBorder="1" applyAlignment="1">
      <alignment horizontal="center" vertical="center"/>
    </xf>
    <xf numFmtId="0" fontId="1" fillId="0" borderId="34" xfId="0" applyFont="1" applyBorder="1" applyAlignment="1">
      <alignment horizontal="centerContinuous"/>
    </xf>
    <xf numFmtId="0" fontId="1" fillId="0" borderId="27" xfId="0" applyFont="1" applyBorder="1" applyAlignment="1">
      <alignment horizontal="centerContinuous"/>
    </xf>
    <xf numFmtId="49" fontId="1" fillId="0" borderId="94" xfId="0" applyNumberFormat="1" applyFont="1" applyBorder="1" applyAlignment="1">
      <alignment horizontal="center"/>
    </xf>
    <xf numFmtId="0" fontId="3" fillId="11" borderId="87" xfId="0" applyFont="1" applyFill="1" applyBorder="1" applyAlignment="1">
      <alignment horizontal="center"/>
    </xf>
    <xf numFmtId="0" fontId="3" fillId="11" borderId="88" xfId="0" applyFont="1" applyFill="1" applyBorder="1" applyAlignment="1">
      <alignment horizontal="center"/>
    </xf>
    <xf numFmtId="0" fontId="3" fillId="11" borderId="88" xfId="0" quotePrefix="1" applyFont="1" applyFill="1" applyBorder="1" applyAlignment="1">
      <alignment horizontal="center"/>
    </xf>
    <xf numFmtId="9" fontId="3" fillId="11" borderId="88" xfId="0" applyNumberFormat="1" applyFont="1" applyFill="1" applyBorder="1" applyAlignment="1">
      <alignment horizontal="center"/>
    </xf>
    <xf numFmtId="164" fontId="3" fillId="11" borderId="88" xfId="0" applyNumberFormat="1" applyFont="1" applyFill="1" applyBorder="1" applyAlignment="1">
      <alignment horizontal="center"/>
    </xf>
    <xf numFmtId="164" fontId="3" fillId="11" borderId="89" xfId="0" applyNumberFormat="1" applyFont="1" applyFill="1" applyBorder="1" applyAlignment="1">
      <alignment horizontal="centerContinuous"/>
    </xf>
    <xf numFmtId="164" fontId="3" fillId="11" borderId="90" xfId="0" applyNumberFormat="1" applyFont="1" applyFill="1" applyBorder="1" applyAlignment="1">
      <alignment horizontal="centerContinuous"/>
    </xf>
    <xf numFmtId="0" fontId="3" fillId="11" borderId="91" xfId="0" applyFont="1" applyFill="1" applyBorder="1" applyAlignment="1">
      <alignment horizontal="centerContinuous"/>
    </xf>
    <xf numFmtId="0" fontId="27" fillId="0" borderId="44" xfId="0" applyFont="1" applyBorder="1" applyAlignment="1">
      <alignment horizontal="centerContinuous"/>
    </xf>
    <xf numFmtId="0" fontId="59" fillId="0" borderId="61" xfId="0" applyFont="1" applyBorder="1" applyAlignment="1">
      <alignment horizontal="center" shrinkToFit="1"/>
    </xf>
    <xf numFmtId="0" fontId="1" fillId="0" borderId="95" xfId="0" applyFont="1" applyBorder="1" applyAlignment="1">
      <alignment horizontal="center" shrinkToFit="1"/>
    </xf>
    <xf numFmtId="164" fontId="1" fillId="0" borderId="57" xfId="0" applyNumberFormat="1" applyFont="1" applyBorder="1" applyAlignment="1">
      <alignment horizontal="center" shrinkToFit="1"/>
    </xf>
    <xf numFmtId="0" fontId="1" fillId="0" borderId="96" xfId="0" applyFont="1" applyBorder="1" applyAlignment="1">
      <alignment horizontal="center" shrinkToFit="1"/>
    </xf>
    <xf numFmtId="0" fontId="1" fillId="0" borderId="97" xfId="0" applyFont="1" applyBorder="1" applyAlignment="1">
      <alignment horizontal="center" shrinkToFit="1"/>
    </xf>
    <xf numFmtId="164" fontId="1" fillId="0" borderId="52" xfId="0" applyNumberFormat="1" applyFont="1" applyBorder="1" applyAlignment="1">
      <alignment horizontal="center" shrinkToFit="1"/>
    </xf>
    <xf numFmtId="0" fontId="1" fillId="0" borderId="98" xfId="0" applyFont="1" applyBorder="1" applyAlignment="1">
      <alignment horizontal="center" shrinkToFit="1"/>
    </xf>
    <xf numFmtId="0" fontId="11" fillId="16" borderId="39" xfId="0" applyFont="1" applyFill="1" applyBorder="1" applyAlignment="1">
      <alignment horizontal="centerContinuous" wrapText="1"/>
    </xf>
    <xf numFmtId="0" fontId="11" fillId="16" borderId="40" xfId="0" applyFont="1" applyFill="1" applyBorder="1" applyAlignment="1">
      <alignment horizontal="center" wrapText="1"/>
    </xf>
    <xf numFmtId="0" fontId="11" fillId="16" borderId="41" xfId="0" applyFont="1" applyFill="1" applyBorder="1" applyAlignment="1">
      <alignment horizontal="center" wrapText="1"/>
    </xf>
    <xf numFmtId="0" fontId="59" fillId="0" borderId="1" xfId="0" applyFont="1" applyBorder="1" applyAlignment="1">
      <alignment horizontal="center" shrinkToFit="1"/>
    </xf>
    <xf numFmtId="0" fontId="59" fillId="0" borderId="39" xfId="0" applyFont="1" applyBorder="1" applyAlignment="1">
      <alignment horizontal="center" shrinkToFit="1"/>
    </xf>
    <xf numFmtId="0" fontId="57" fillId="0" borderId="35" xfId="0" applyFont="1" applyBorder="1" applyAlignment="1">
      <alignment horizontal="centerContinuous" wrapText="1"/>
    </xf>
    <xf numFmtId="0" fontId="57" fillId="0" borderId="0" xfId="0" applyFont="1" applyAlignment="1">
      <alignment horizontal="centerContinuous" wrapText="1"/>
    </xf>
    <xf numFmtId="0" fontId="45" fillId="16" borderId="74" xfId="0" applyFont="1" applyFill="1" applyBorder="1" applyAlignment="1">
      <alignment horizontal="center" wrapText="1"/>
    </xf>
    <xf numFmtId="0" fontId="45" fillId="16" borderId="54" xfId="0" applyFont="1" applyFill="1" applyBorder="1" applyAlignment="1">
      <alignment horizontal="center" wrapText="1"/>
    </xf>
    <xf numFmtId="0" fontId="59" fillId="0" borderId="67" xfId="0" applyFont="1" applyBorder="1" applyAlignment="1">
      <alignment horizontal="center" shrinkToFit="1"/>
    </xf>
    <xf numFmtId="0" fontId="60" fillId="0" borderId="38" xfId="0" applyFont="1" applyBorder="1" applyAlignment="1">
      <alignment horizontal="centerContinuous"/>
    </xf>
    <xf numFmtId="0" fontId="5" fillId="4" borderId="34" xfId="0" applyFont="1" applyFill="1" applyBorder="1" applyAlignment="1">
      <alignment horizontal="right"/>
    </xf>
    <xf numFmtId="0" fontId="61" fillId="16" borderId="38" xfId="0" applyFont="1" applyFill="1" applyBorder="1" applyAlignment="1">
      <alignment horizontal="centerContinuous"/>
    </xf>
    <xf numFmtId="0" fontId="27" fillId="0" borderId="99" xfId="0" applyFont="1" applyBorder="1" applyAlignment="1">
      <alignment horizontal="centerContinuous" shrinkToFit="1"/>
    </xf>
    <xf numFmtId="0" fontId="27" fillId="0" borderId="68" xfId="0" applyFont="1" applyBorder="1" applyAlignment="1">
      <alignment horizontal="center" shrinkToFit="1"/>
    </xf>
    <xf numFmtId="0" fontId="27" fillId="0" borderId="67" xfId="0" quotePrefix="1" applyFont="1" applyBorder="1" applyAlignment="1">
      <alignment horizontal="center" shrinkToFit="1"/>
    </xf>
    <xf numFmtId="0" fontId="57" fillId="0" borderId="100" xfId="0" applyFont="1" applyBorder="1" applyAlignment="1">
      <alignment horizontal="centerContinuous"/>
    </xf>
    <xf numFmtId="0" fontId="1" fillId="0" borderId="102" xfId="0" applyFont="1" applyBorder="1" applyAlignment="1">
      <alignment horizontal="center" shrinkToFit="1"/>
    </xf>
    <xf numFmtId="0" fontId="1" fillId="0" borderId="103" xfId="0" applyFont="1" applyBorder="1" applyAlignment="1">
      <alignment horizontal="center" shrinkToFit="1"/>
    </xf>
    <xf numFmtId="0" fontId="1" fillId="0" borderId="50" xfId="0" applyFont="1" applyBorder="1" applyAlignment="1">
      <alignment horizontal="left"/>
    </xf>
    <xf numFmtId="0" fontId="13" fillId="10" borderId="1" xfId="0" applyFont="1" applyFill="1" applyBorder="1"/>
    <xf numFmtId="49" fontId="23" fillId="10" borderId="28" xfId="0" applyNumberFormat="1" applyFont="1" applyFill="1" applyBorder="1" applyAlignment="1">
      <alignment horizontal="center"/>
    </xf>
    <xf numFmtId="0" fontId="23" fillId="10" borderId="29" xfId="0" applyFont="1" applyFill="1" applyBorder="1" applyAlignment="1">
      <alignment horizontal="center"/>
    </xf>
    <xf numFmtId="0" fontId="13" fillId="10" borderId="29" xfId="0" applyFont="1" applyFill="1" applyBorder="1" applyAlignment="1">
      <alignment horizontal="center"/>
    </xf>
    <xf numFmtId="49" fontId="5" fillId="0" borderId="31" xfId="0" applyNumberFormat="1" applyFont="1" applyBorder="1" applyAlignment="1">
      <alignment horizontal="center"/>
    </xf>
    <xf numFmtId="0" fontId="3" fillId="0" borderId="48" xfId="0" applyFont="1" applyBorder="1" applyAlignment="1">
      <alignment horizontal="right"/>
    </xf>
    <xf numFmtId="0" fontId="3" fillId="0" borderId="53" xfId="0" applyFont="1" applyBorder="1" applyAlignment="1">
      <alignment horizontal="right"/>
    </xf>
    <xf numFmtId="0" fontId="54" fillId="16" borderId="101" xfId="0" applyFont="1" applyFill="1" applyBorder="1" applyAlignment="1">
      <alignment horizontal="right" vertical="center"/>
    </xf>
    <xf numFmtId="0" fontId="3" fillId="0" borderId="48" xfId="0" applyFont="1" applyBorder="1" applyAlignment="1">
      <alignment horizontal="right" vertical="center"/>
    </xf>
    <xf numFmtId="0" fontId="54" fillId="16" borderId="48" xfId="0" applyFont="1" applyFill="1" applyBorder="1" applyAlignment="1">
      <alignment horizontal="right" vertical="center"/>
    </xf>
    <xf numFmtId="0" fontId="3" fillId="0" borderId="53" xfId="0" applyFont="1" applyBorder="1" applyAlignment="1">
      <alignment horizontal="right" vertical="center"/>
    </xf>
    <xf numFmtId="0" fontId="62" fillId="0" borderId="104" xfId="0" applyFont="1" applyBorder="1" applyAlignment="1">
      <alignment horizontal="centerContinuous"/>
    </xf>
    <xf numFmtId="0" fontId="1" fillId="0" borderId="105" xfId="0" applyFont="1" applyBorder="1" applyAlignment="1">
      <alignment horizontal="centerContinuous"/>
    </xf>
    <xf numFmtId="49" fontId="1" fillId="0" borderId="93" xfId="0" applyNumberFormat="1" applyFont="1" applyBorder="1" applyAlignment="1">
      <alignment horizontal="centerContinuous"/>
    </xf>
    <xf numFmtId="49" fontId="55" fillId="16" borderId="106" xfId="0" applyNumberFormat="1" applyFont="1" applyFill="1" applyBorder="1" applyAlignment="1">
      <alignment horizontal="centerContinuous"/>
    </xf>
    <xf numFmtId="49" fontId="1" fillId="0" borderId="105" xfId="0" applyNumberFormat="1" applyFont="1" applyBorder="1" applyAlignment="1">
      <alignment horizontal="centerContinuous"/>
    </xf>
    <xf numFmtId="0" fontId="55" fillId="16" borderId="105" xfId="0" applyFont="1" applyFill="1" applyBorder="1" applyAlignment="1">
      <alignment horizontal="centerContinuous"/>
    </xf>
    <xf numFmtId="49" fontId="1" fillId="17" borderId="93" xfId="0" applyNumberFormat="1" applyFont="1" applyFill="1" applyBorder="1" applyAlignment="1">
      <alignment horizontal="centerContinuous"/>
    </xf>
    <xf numFmtId="0" fontId="1" fillId="0" borderId="0" xfId="5" applyAlignment="1">
      <alignment vertical="center"/>
    </xf>
    <xf numFmtId="0" fontId="3" fillId="0" borderId="0" xfId="5" applyFont="1" applyAlignment="1">
      <alignment horizontal="right" vertical="center"/>
    </xf>
    <xf numFmtId="0" fontId="1" fillId="0" borderId="0" xfId="5" applyAlignment="1">
      <alignment horizontal="left" vertical="center"/>
    </xf>
    <xf numFmtId="0" fontId="6" fillId="0" borderId="43" xfId="5" applyFont="1" applyBorder="1" applyAlignment="1">
      <alignment horizontal="center" vertical="center" wrapText="1"/>
    </xf>
    <xf numFmtId="0" fontId="6" fillId="0" borderId="60" xfId="2" applyNumberFormat="1" applyFont="1" applyFill="1" applyBorder="1" applyAlignment="1">
      <alignment horizontal="center" vertical="center" shrinkToFit="1"/>
    </xf>
    <xf numFmtId="0" fontId="6" fillId="0" borderId="60" xfId="5" applyFont="1" applyBorder="1" applyAlignment="1">
      <alignment horizontal="center" vertical="center" shrinkToFit="1"/>
    </xf>
    <xf numFmtId="9" fontId="6" fillId="0" borderId="60" xfId="2" applyFont="1" applyFill="1" applyBorder="1" applyAlignment="1">
      <alignment horizontal="center" vertical="center" shrinkToFit="1"/>
    </xf>
    <xf numFmtId="9" fontId="6" fillId="0" borderId="58" xfId="2" applyFont="1" applyFill="1" applyBorder="1" applyAlignment="1">
      <alignment horizontal="center" vertical="center" shrinkToFit="1"/>
    </xf>
    <xf numFmtId="0" fontId="6" fillId="11" borderId="58" xfId="8" applyFont="1" applyFill="1" applyBorder="1" applyAlignment="1">
      <alignment horizontal="center" vertical="center"/>
    </xf>
    <xf numFmtId="0" fontId="6" fillId="0" borderId="58" xfId="8" applyFont="1" applyBorder="1" applyAlignment="1">
      <alignment horizontal="center" vertical="center" wrapText="1"/>
    </xf>
    <xf numFmtId="0" fontId="59" fillId="0" borderId="8" xfId="5" applyFont="1" applyBorder="1" applyAlignment="1">
      <alignment horizontal="center" vertical="center" shrinkToFit="1"/>
    </xf>
    <xf numFmtId="0" fontId="6" fillId="0" borderId="30" xfId="5" applyFont="1" applyBorder="1" applyAlignment="1">
      <alignment horizontal="center" vertical="center" wrapText="1"/>
    </xf>
    <xf numFmtId="0" fontId="6" fillId="0" borderId="29" xfId="5" applyFont="1" applyBorder="1" applyAlignment="1">
      <alignment horizontal="center" vertical="center" shrinkToFit="1"/>
    </xf>
    <xf numFmtId="0" fontId="6" fillId="0" borderId="28" xfId="8" applyFont="1" applyBorder="1" applyAlignment="1">
      <alignment horizontal="center" vertical="center" wrapText="1"/>
    </xf>
    <xf numFmtId="0" fontId="59" fillId="0" borderId="1" xfId="5" applyFont="1" applyBorder="1" applyAlignment="1">
      <alignment horizontal="center" vertical="center" shrinkToFit="1"/>
    </xf>
    <xf numFmtId="0" fontId="6" fillId="0" borderId="29" xfId="9" applyNumberFormat="1" applyFont="1" applyFill="1" applyBorder="1" applyAlignment="1">
      <alignment horizontal="center" vertical="center" shrinkToFit="1"/>
    </xf>
    <xf numFmtId="0" fontId="6" fillId="0" borderId="29" xfId="5" applyFont="1" applyBorder="1" applyAlignment="1">
      <alignment horizontal="center" vertical="center"/>
    </xf>
    <xf numFmtId="0" fontId="6" fillId="0" borderId="28" xfId="5" applyFont="1" applyBorder="1" applyAlignment="1">
      <alignment horizontal="center" vertical="center" shrinkToFit="1"/>
    </xf>
    <xf numFmtId="9" fontId="6" fillId="0" borderId="29" xfId="9" applyFont="1" applyFill="1" applyBorder="1" applyAlignment="1">
      <alignment horizontal="center" vertical="center" shrinkToFit="1"/>
    </xf>
    <xf numFmtId="0" fontId="6" fillId="0" borderId="29" xfId="5" applyFont="1" applyBorder="1" applyAlignment="1">
      <alignment horizontal="center" vertical="center" wrapText="1"/>
    </xf>
    <xf numFmtId="9" fontId="6" fillId="0" borderId="28" xfId="9" applyFont="1" applyFill="1" applyBorder="1" applyAlignment="1">
      <alignment horizontal="center" vertical="center" shrinkToFit="1"/>
    </xf>
    <xf numFmtId="0" fontId="6" fillId="0" borderId="42" xfId="5" applyFont="1" applyBorder="1" applyAlignment="1">
      <alignment horizontal="center" vertical="center" wrapText="1"/>
    </xf>
    <xf numFmtId="0" fontId="6" fillId="0" borderId="15" xfId="5" applyFont="1" applyBorder="1" applyAlignment="1">
      <alignment horizontal="center" vertical="center" shrinkToFit="1"/>
    </xf>
    <xf numFmtId="9" fontId="6" fillId="0" borderId="59" xfId="2" applyFont="1" applyFill="1" applyBorder="1" applyAlignment="1">
      <alignment horizontal="center" vertical="center" shrinkToFit="1"/>
    </xf>
    <xf numFmtId="9" fontId="6" fillId="11" borderId="59" xfId="2" applyFont="1" applyFill="1" applyBorder="1" applyAlignment="1">
      <alignment horizontal="center" vertical="center" shrinkToFit="1"/>
    </xf>
    <xf numFmtId="0" fontId="6" fillId="0" borderId="59" xfId="8" applyFont="1" applyBorder="1" applyAlignment="1">
      <alignment horizontal="center" vertical="center" wrapText="1"/>
    </xf>
    <xf numFmtId="0" fontId="59" fillId="0" borderId="39" xfId="8" applyFont="1" applyBorder="1" applyAlignment="1">
      <alignment horizontal="center" vertical="center" shrinkToFit="1"/>
    </xf>
    <xf numFmtId="0" fontId="27" fillId="0" borderId="1" xfId="8" applyFont="1" applyBorder="1" applyAlignment="1">
      <alignment horizontal="center" vertical="center" shrinkToFit="1"/>
    </xf>
    <xf numFmtId="0" fontId="6" fillId="0" borderId="30" xfId="5" applyFont="1" applyBorder="1" applyAlignment="1">
      <alignment horizontal="center" vertical="center" shrinkToFit="1"/>
    </xf>
    <xf numFmtId="0" fontId="6" fillId="0" borderId="30" xfId="5" applyFont="1" applyBorder="1" applyAlignment="1">
      <alignment horizontal="center" vertical="center"/>
    </xf>
    <xf numFmtId="0" fontId="6" fillId="0" borderId="29" xfId="8" applyFont="1" applyBorder="1" applyAlignment="1">
      <alignment horizontal="center" vertical="center" wrapText="1"/>
    </xf>
    <xf numFmtId="0" fontId="6" fillId="11" borderId="59" xfId="8" applyFont="1" applyFill="1" applyBorder="1" applyAlignment="1">
      <alignment horizontal="center" vertical="center"/>
    </xf>
    <xf numFmtId="0" fontId="27" fillId="0" borderId="39" xfId="8" applyFont="1" applyBorder="1" applyAlignment="1">
      <alignment horizontal="center" vertical="center" shrinkToFit="1"/>
    </xf>
    <xf numFmtId="0" fontId="1" fillId="0" borderId="29" xfId="2" applyNumberFormat="1" applyFont="1" applyFill="1" applyBorder="1" applyAlignment="1">
      <alignment horizontal="center" vertical="center" shrinkToFit="1"/>
    </xf>
    <xf numFmtId="0" fontId="1" fillId="0" borderId="29" xfId="5" applyBorder="1" applyAlignment="1">
      <alignment horizontal="center" vertical="center" shrinkToFit="1"/>
    </xf>
    <xf numFmtId="0" fontId="27" fillId="0" borderId="92" xfId="8" applyFont="1" applyBorder="1" applyAlignment="1">
      <alignment horizontal="center" vertical="center" shrinkToFit="1"/>
    </xf>
    <xf numFmtId="0" fontId="6" fillId="0" borderId="30" xfId="8" applyFont="1" applyBorder="1" applyAlignment="1">
      <alignment horizontal="center" vertical="center" wrapText="1"/>
    </xf>
    <xf numFmtId="0" fontId="3" fillId="0" borderId="0" xfId="5" applyFont="1" applyAlignment="1">
      <alignment vertical="center"/>
    </xf>
    <xf numFmtId="0" fontId="6" fillId="0" borderId="15" xfId="2" applyNumberFormat="1" applyFont="1" applyBorder="1" applyAlignment="1">
      <alignment horizontal="center" vertical="center" shrinkToFit="1"/>
    </xf>
    <xf numFmtId="9" fontId="6" fillId="0" borderId="15" xfId="2" applyFont="1" applyBorder="1" applyAlignment="1">
      <alignment horizontal="center" vertical="center" shrinkToFit="1"/>
    </xf>
    <xf numFmtId="9" fontId="6" fillId="0" borderId="59" xfId="2" applyFont="1" applyBorder="1" applyAlignment="1">
      <alignment horizontal="center" vertical="center" shrinkToFit="1"/>
    </xf>
    <xf numFmtId="0" fontId="6" fillId="0" borderId="107" xfId="5" applyFont="1" applyBorder="1" applyAlignment="1">
      <alignment horizontal="center" vertical="center" wrapText="1"/>
    </xf>
    <xf numFmtId="0" fontId="6" fillId="0" borderId="108" xfId="2" applyNumberFormat="1" applyFont="1" applyBorder="1" applyAlignment="1">
      <alignment horizontal="center" vertical="center" shrinkToFit="1"/>
    </xf>
    <xf numFmtId="9" fontId="6" fillId="0" borderId="108" xfId="2" applyFont="1" applyBorder="1" applyAlignment="1">
      <alignment horizontal="center" vertical="center" shrinkToFit="1"/>
    </xf>
    <xf numFmtId="0" fontId="6" fillId="0" borderId="109" xfId="5" applyFont="1" applyBorder="1" applyAlignment="1">
      <alignment horizontal="center" vertical="center" shrinkToFit="1"/>
    </xf>
    <xf numFmtId="0" fontId="11" fillId="16" borderId="25" xfId="5" applyFont="1" applyFill="1" applyBorder="1" applyAlignment="1">
      <alignment horizontal="centerContinuous" vertical="center" wrapText="1"/>
    </xf>
    <xf numFmtId="0" fontId="11" fillId="16" borderId="24" xfId="5" applyFont="1" applyFill="1" applyBorder="1" applyAlignment="1">
      <alignment horizontal="center" vertical="center" wrapText="1"/>
    </xf>
    <xf numFmtId="0" fontId="15" fillId="0" borderId="0" xfId="5" applyFont="1" applyAlignment="1">
      <alignment horizontal="centerContinuous" vertical="center"/>
    </xf>
    <xf numFmtId="0" fontId="63" fillId="0" borderId="38" xfId="0" applyFont="1" applyBorder="1" applyAlignment="1">
      <alignment horizontal="centerContinuous" vertical="center"/>
    </xf>
    <xf numFmtId="0" fontId="27" fillId="0" borderId="44" xfId="0" applyFont="1" applyBorder="1" applyAlignment="1">
      <alignment horizontal="centerContinuous" vertical="center"/>
    </xf>
    <xf numFmtId="0" fontId="27" fillId="0" borderId="61" xfId="0" applyFont="1" applyBorder="1" applyAlignment="1">
      <alignment horizontal="centerContinuous" vertical="center"/>
    </xf>
    <xf numFmtId="0" fontId="1" fillId="0" borderId="93" xfId="0" applyFont="1" applyBorder="1" applyAlignment="1">
      <alignment horizontal="center" vertical="center"/>
    </xf>
    <xf numFmtId="0" fontId="6" fillId="0" borderId="29" xfId="0" applyFont="1" applyBorder="1" applyAlignment="1">
      <alignment horizontal="center" vertical="center" shrinkToFit="1"/>
    </xf>
    <xf numFmtId="0" fontId="6" fillId="0" borderId="30" xfId="0" applyFont="1" applyBorder="1" applyAlignment="1">
      <alignment horizontal="center" vertical="center" wrapText="1"/>
    </xf>
    <xf numFmtId="0" fontId="3" fillId="19" borderId="48" xfId="0" applyFont="1" applyFill="1" applyBorder="1" applyAlignment="1">
      <alignment horizontal="right" vertical="center"/>
    </xf>
    <xf numFmtId="0" fontId="1" fillId="19" borderId="105" xfId="0" applyFont="1" applyFill="1" applyBorder="1" applyAlignment="1">
      <alignment horizontal="centerContinuous"/>
    </xf>
    <xf numFmtId="49" fontId="16" fillId="0" borderId="42" xfId="0" applyNumberFormat="1" applyFont="1" applyBorder="1" applyAlignment="1">
      <alignment horizontal="center" shrinkToFit="1"/>
    </xf>
    <xf numFmtId="0" fontId="8" fillId="20" borderId="3" xfId="0" applyFont="1" applyFill="1" applyBorder="1" applyAlignment="1">
      <alignment horizontal="center"/>
    </xf>
    <xf numFmtId="0" fontId="6" fillId="0" borderId="15" xfId="0" applyFont="1" applyBorder="1" applyAlignment="1">
      <alignment horizontal="center"/>
    </xf>
    <xf numFmtId="1" fontId="3" fillId="0" borderId="0" xfId="0" applyNumberFormat="1" applyFont="1" applyAlignment="1">
      <alignment horizontal="center"/>
    </xf>
    <xf numFmtId="1" fontId="4" fillId="0" borderId="0" xfId="0" applyNumberFormat="1" applyFont="1" applyAlignment="1">
      <alignment horizontal="left"/>
    </xf>
    <xf numFmtId="1" fontId="3" fillId="0" borderId="0" xfId="0" applyNumberFormat="1" applyFont="1" applyAlignment="1">
      <alignment horizontal="right"/>
    </xf>
    <xf numFmtId="0" fontId="51" fillId="18" borderId="1" xfId="0" applyFont="1" applyFill="1" applyBorder="1" applyAlignment="1">
      <alignment horizontal="center" shrinkToFit="1"/>
    </xf>
    <xf numFmtId="0" fontId="59" fillId="0" borderId="8" xfId="0" applyFont="1" applyBorder="1" applyAlignment="1">
      <alignment horizontal="center" shrinkToFit="1"/>
    </xf>
    <xf numFmtId="0" fontId="5" fillId="18" borderId="28" xfId="0" applyFont="1" applyFill="1" applyBorder="1" applyAlignment="1">
      <alignment horizontal="center"/>
    </xf>
    <xf numFmtId="49" fontId="6" fillId="18" borderId="28" xfId="0" applyNumberFormat="1" applyFont="1" applyFill="1" applyBorder="1" applyAlignment="1">
      <alignment horizontal="center"/>
    </xf>
    <xf numFmtId="49" fontId="6" fillId="0" borderId="58" xfId="0" applyNumberFormat="1" applyFont="1" applyBorder="1" applyAlignment="1">
      <alignment horizontal="center"/>
    </xf>
    <xf numFmtId="0" fontId="6" fillId="0" borderId="31" xfId="0" applyFont="1" applyBorder="1" applyAlignment="1">
      <alignment horizontal="center"/>
    </xf>
    <xf numFmtId="0" fontId="27" fillId="0" borderId="99" xfId="0" applyFont="1" applyBorder="1" applyAlignment="1">
      <alignment horizontal="centerContinuous" vertical="center"/>
    </xf>
    <xf numFmtId="0" fontId="5" fillId="4" borderId="11" xfId="0" applyFont="1" applyFill="1" applyBorder="1" applyAlignment="1">
      <alignment horizontal="right"/>
    </xf>
  </cellXfs>
  <cellStyles count="10">
    <cellStyle name="Excel Built-in Normal" xfId="6" xr:uid="{00000000-0005-0000-0000-000000000000}"/>
    <cellStyle name="Hyperlink" xfId="1" builtinId="8"/>
    <cellStyle name="Normal" xfId="0" builtinId="0"/>
    <cellStyle name="Normal 2" xfId="4" xr:uid="{00000000-0005-0000-0000-000003000000}"/>
    <cellStyle name="Normal 2 2" xfId="5" xr:uid="{00000000-0005-0000-0000-000004000000}"/>
    <cellStyle name="Normal 3" xfId="8" xr:uid="{00000000-0005-0000-0000-000005000000}"/>
    <cellStyle name="Normal 4" xfId="7" xr:uid="{00000000-0005-0000-0000-000006000000}"/>
    <cellStyle name="Percent" xfId="2" builtinId="5"/>
    <cellStyle name="Percent 2" xfId="3" xr:uid="{00000000-0005-0000-0000-000008000000}"/>
    <cellStyle name="Percent 2 2" xfId="9" xr:uid="{00000000-0005-0000-0000-000009000000}"/>
  </cellStyles>
  <dxfs count="10">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i val="0"/>
        <color theme="9" tint="-0.499984740745262"/>
      </font>
      <fill>
        <patternFill>
          <bgColor rgb="FF92D050"/>
        </patternFill>
      </fill>
      <border>
        <left style="thin">
          <color rgb="FFFF0000"/>
        </left>
        <right style="thin">
          <color rgb="FFFF0000"/>
        </right>
        <top style="thin">
          <color rgb="FFFF0000"/>
        </top>
        <bottom style="thin">
          <color rgb="FFFF0000"/>
        </bottom>
        <vertical/>
        <horizontal/>
      </border>
    </dxf>
    <dxf>
      <fill>
        <patternFill>
          <bgColor indexed="10"/>
        </patternFill>
      </fill>
    </dxf>
    <dxf>
      <font>
        <b val="0"/>
        <i/>
      </font>
      <fill>
        <patternFill>
          <bgColor theme="0" tint="-0.24994659260841701"/>
        </patternFill>
      </fill>
    </dxf>
    <dxf>
      <font>
        <b/>
        <i val="0"/>
      </font>
      <fill>
        <patternFill>
          <bgColor rgb="FF00FF0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00FFFF"/>
      <color rgb="FFCCFFFF"/>
      <color rgb="FFCCFFCC"/>
      <color rgb="FF0000FF"/>
      <color rgb="FF009900"/>
      <color rgb="FF99FF99"/>
      <color rgb="FFCCFF99"/>
      <color rgb="FFFFFF66"/>
      <color rgb="FF00CC66"/>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26147</xdr:colOff>
      <xdr:row>1</xdr:row>
      <xdr:rowOff>38100</xdr:rowOff>
    </xdr:from>
    <xdr:to>
      <xdr:col>6</xdr:col>
      <xdr:colOff>1268151</xdr:colOff>
      <xdr:row>14</xdr:row>
      <xdr:rowOff>28575</xdr:rowOff>
    </xdr:to>
    <xdr:pic>
      <xdr:nvPicPr>
        <xdr:cNvPr id="6" name="Picture 5" descr="C:\A\Jue\SoF\Images\NPC\Primes\Humans\Clerics &amp; Druids\diogenes1.jpg">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45772" y="409575"/>
          <a:ext cx="2365954" cy="2762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66675</xdr:colOff>
      <xdr:row>13</xdr:row>
      <xdr:rowOff>161924</xdr:rowOff>
    </xdr:from>
    <xdr:to>
      <xdr:col>6</xdr:col>
      <xdr:colOff>1238250</xdr:colOff>
      <xdr:row>15</xdr:row>
      <xdr:rowOff>238124</xdr:rowOff>
    </xdr:to>
    <xdr:sp macro="" textlink="">
      <xdr:nvSpPr>
        <xdr:cNvPr id="1084" name="Text Box 60">
          <a:extLst>
            <a:ext uri="{FF2B5EF4-FFF2-40B4-BE49-F238E27FC236}">
              <a16:creationId xmlns:a16="http://schemas.microsoft.com/office/drawing/2014/main" id="{00000000-0008-0000-0000-00003C040000}"/>
            </a:ext>
          </a:extLst>
        </xdr:cNvPr>
        <xdr:cNvSpPr txBox="1">
          <a:spLocks noChangeArrowheads="1"/>
        </xdr:cNvSpPr>
      </xdr:nvSpPr>
      <xdr:spPr bwMode="auto">
        <a:xfrm>
          <a:off x="4686300" y="3095624"/>
          <a:ext cx="2295525" cy="504825"/>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just" rtl="0">
            <a:defRPr sz="1000"/>
          </a:pPr>
          <a:r>
            <a:rPr lang="en-US" sz="1200" b="1" i="0" u="none" strike="noStrike" baseline="0">
              <a:solidFill>
                <a:srgbClr val="000000"/>
              </a:solidFill>
              <a:latin typeface="Times New Roman"/>
              <a:cs typeface="Times New Roman"/>
            </a:rPr>
            <a:t>Current status: </a:t>
          </a:r>
          <a:endParaRPr lang="en-US" sz="1200" b="0" i="0" u="none" strike="noStrike" baseline="0">
            <a:solidFill>
              <a:srgbClr val="99FF99"/>
            </a:solidFill>
            <a:latin typeface="Times New Roman"/>
            <a:cs typeface="Times New Roman"/>
          </a:endParaRPr>
        </a:p>
      </xdr:txBody>
    </xdr:sp>
    <xdr:clientData/>
  </xdr:twoCellAnchor>
  <xdr:twoCellAnchor editAs="oneCell">
    <xdr:from>
      <xdr:col>0</xdr:col>
      <xdr:colOff>38100</xdr:colOff>
      <xdr:row>16</xdr:row>
      <xdr:rowOff>47625</xdr:rowOff>
    </xdr:from>
    <xdr:to>
      <xdr:col>6</xdr:col>
      <xdr:colOff>1276350</xdr:colOff>
      <xdr:row>39</xdr:row>
      <xdr:rowOff>180975</xdr:rowOff>
    </xdr:to>
    <xdr:pic>
      <xdr:nvPicPr>
        <xdr:cNvPr id="5" name="Picture 4" descr="C:\A\Jue\SoF\Images\NPC\Primes\Humans\Clerics &amp; Druids\kolloscontemplates.jp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3724275"/>
          <a:ext cx="6981825" cy="4962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a:extLst>
            <a:ext uri="{FF2B5EF4-FFF2-40B4-BE49-F238E27FC236}">
              <a16:creationId xmlns:a16="http://schemas.microsoft.com/office/drawing/2014/main" id="{00000000-0008-0000-0100-000054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2" name="Rectangle 1">
          <a:extLst>
            <a:ext uri="{FF2B5EF4-FFF2-40B4-BE49-F238E27FC236}">
              <a16:creationId xmlns:a16="http://schemas.microsoft.com/office/drawing/2014/main" id="{00000000-0008-0000-0200-000002000000}"/>
            </a:ext>
          </a:extLst>
        </xdr:cNvPr>
        <xdr:cNvSpPr>
          <a:spLocks noChangeArrowheads="1"/>
        </xdr:cNvSpPr>
      </xdr:nvSpPr>
      <xdr:spPr bwMode="auto">
        <a:xfrm>
          <a:off x="7162800" y="0"/>
          <a:ext cx="76200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0</xdr:row>
      <xdr:rowOff>0</xdr:rowOff>
    </xdr:from>
    <xdr:to>
      <xdr:col>6</xdr:col>
      <xdr:colOff>0</xdr:colOff>
      <xdr:row>0</xdr:row>
      <xdr:rowOff>0</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502920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19460" name="Rectangle 1">
          <a:extLst>
            <a:ext uri="{FF2B5EF4-FFF2-40B4-BE49-F238E27FC236}">
              <a16:creationId xmlns:a16="http://schemas.microsoft.com/office/drawing/2014/main" id="{00000000-0008-0000-0400-0000044C0000}"/>
            </a:ext>
          </a:extLst>
        </xdr:cNvPr>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2</xdr:col>
      <xdr:colOff>152400</xdr:colOff>
      <xdr:row>1</xdr:row>
      <xdr:rowOff>123825</xdr:rowOff>
    </xdr:from>
    <xdr:to>
      <xdr:col>3</xdr:col>
      <xdr:colOff>381000</xdr:colOff>
      <xdr:row>2</xdr:row>
      <xdr:rowOff>66675</xdr:rowOff>
    </xdr:to>
    <xdr:sp macro="" textlink="">
      <xdr:nvSpPr>
        <xdr:cNvPr id="3078" name="Text Box 6" hidden="1">
          <a:extLst>
            <a:ext uri="{FF2B5EF4-FFF2-40B4-BE49-F238E27FC236}">
              <a16:creationId xmlns:a16="http://schemas.microsoft.com/office/drawing/2014/main" id="{00000000-0008-0000-05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lexisalvarez@earthlink.ne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1"/>
  <sheetViews>
    <sheetView showGridLines="0" tabSelected="1" zoomScaleNormal="100" workbookViewId="0"/>
  </sheetViews>
  <sheetFormatPr defaultColWidth="13" defaultRowHeight="15.6" x14ac:dyDescent="0.3"/>
  <cols>
    <col min="1" max="1" width="22.59765625" style="19" customWidth="1"/>
    <col min="2" max="2" width="10" style="20" customWidth="1"/>
    <col min="3" max="3" width="5.09765625" style="20" customWidth="1"/>
    <col min="4" max="4" width="13.69921875" style="19" bestFit="1" customWidth="1"/>
    <col min="5" max="5" width="9.09765625" style="20" bestFit="1" customWidth="1"/>
    <col min="6" max="6" width="14.69921875" style="19" customWidth="1"/>
    <col min="7" max="7" width="17.09765625" style="20" customWidth="1"/>
    <col min="8" max="16384" width="13" style="1"/>
  </cols>
  <sheetData>
    <row r="1" spans="1:7" ht="29.4" thickTop="1" thickBot="1" x14ac:dyDescent="0.55000000000000004">
      <c r="A1" s="181" t="s">
        <v>494</v>
      </c>
      <c r="B1" s="182" t="s">
        <v>495</v>
      </c>
      <c r="C1" s="183"/>
      <c r="D1" s="184"/>
      <c r="E1" s="185"/>
      <c r="F1" s="184"/>
      <c r="G1" s="186" t="s">
        <v>282</v>
      </c>
    </row>
    <row r="2" spans="1:7" ht="17.399999999999999" thickTop="1" x14ac:dyDescent="0.3">
      <c r="A2" s="2" t="s">
        <v>507</v>
      </c>
      <c r="B2" s="32" t="s">
        <v>171</v>
      </c>
      <c r="C2" s="32"/>
      <c r="D2" s="4"/>
      <c r="E2" s="41"/>
      <c r="F2"/>
      <c r="G2" s="5"/>
    </row>
    <row r="3" spans="1:7" ht="16.8" x14ac:dyDescent="0.3">
      <c r="A3" s="2" t="s">
        <v>508</v>
      </c>
      <c r="B3" s="32" t="s">
        <v>175</v>
      </c>
      <c r="C3" s="32"/>
      <c r="D3" s="4" t="s">
        <v>0</v>
      </c>
      <c r="E3" s="41">
        <v>7</v>
      </c>
      <c r="F3" s="4"/>
      <c r="G3" s="5"/>
    </row>
    <row r="4" spans="1:7" ht="16.8" x14ac:dyDescent="0.3">
      <c r="A4" s="2" t="s">
        <v>509</v>
      </c>
      <c r="B4" s="32" t="s">
        <v>493</v>
      </c>
      <c r="C4" s="32"/>
      <c r="D4" s="4" t="s">
        <v>510</v>
      </c>
      <c r="E4" s="41">
        <v>53</v>
      </c>
      <c r="F4" s="4"/>
      <c r="G4" s="5"/>
    </row>
    <row r="5" spans="1:7" ht="16.8" x14ac:dyDescent="0.3">
      <c r="A5" s="2" t="s">
        <v>511</v>
      </c>
      <c r="B5" s="32" t="s">
        <v>172</v>
      </c>
      <c r="C5" s="32"/>
      <c r="D5" s="4" t="s">
        <v>512</v>
      </c>
      <c r="E5" s="41" t="s">
        <v>165</v>
      </c>
      <c r="F5" s="4"/>
      <c r="G5" s="5"/>
    </row>
    <row r="6" spans="1:7" ht="16.8" x14ac:dyDescent="0.3">
      <c r="A6" s="2" t="s">
        <v>513</v>
      </c>
      <c r="B6" s="32" t="s">
        <v>173</v>
      </c>
      <c r="C6" s="32"/>
      <c r="D6" s="4" t="s">
        <v>514</v>
      </c>
      <c r="E6" s="41" t="s">
        <v>166</v>
      </c>
      <c r="F6" s="4"/>
      <c r="G6" s="5"/>
    </row>
    <row r="7" spans="1:7" ht="17.399999999999999" thickBot="1" x14ac:dyDescent="0.35">
      <c r="A7" s="2" t="s">
        <v>515</v>
      </c>
      <c r="B7" s="32" t="s">
        <v>59</v>
      </c>
      <c r="C7" s="32"/>
      <c r="D7" s="4" t="s">
        <v>516</v>
      </c>
      <c r="E7" s="41" t="s">
        <v>167</v>
      </c>
      <c r="F7" s="4"/>
      <c r="G7" s="5"/>
    </row>
    <row r="8" spans="1:7" ht="17.399999999999999" thickTop="1" x14ac:dyDescent="0.3">
      <c r="A8" s="243" t="s">
        <v>517</v>
      </c>
      <c r="B8" s="244" t="s">
        <v>503</v>
      </c>
      <c r="C8" s="245"/>
      <c r="D8" s="246" t="s">
        <v>518</v>
      </c>
      <c r="E8" s="247" t="s">
        <v>164</v>
      </c>
      <c r="F8" s="3"/>
      <c r="G8" s="5"/>
    </row>
    <row r="9" spans="1:7" ht="17.399999999999999" thickBot="1" x14ac:dyDescent="0.35">
      <c r="A9" s="424" t="s">
        <v>519</v>
      </c>
      <c r="B9" s="248" t="str">
        <f>C11</f>
        <v>+1</v>
      </c>
      <c r="C9" s="261"/>
      <c r="D9" s="328" t="s">
        <v>520</v>
      </c>
      <c r="E9" s="249" t="s">
        <v>164</v>
      </c>
      <c r="F9" s="3"/>
      <c r="G9" s="5"/>
    </row>
    <row r="10" spans="1:7" ht="17.399999999999999" thickTop="1" x14ac:dyDescent="0.3">
      <c r="A10" s="29" t="s">
        <v>521</v>
      </c>
      <c r="B10" s="413">
        <v>10</v>
      </c>
      <c r="C10" s="230" t="str">
        <f t="shared" ref="C10:C15" si="0">IF(B10&gt;9.9,CONCATENATE("+",ROUNDDOWN((B10-10)/2,0)),ROUNDUP((B10-10)/2,0))</f>
        <v>+0</v>
      </c>
      <c r="D10" s="131" t="s">
        <v>522</v>
      </c>
      <c r="E10" s="411" t="s">
        <v>500</v>
      </c>
      <c r="F10" s="3"/>
      <c r="G10" s="5"/>
    </row>
    <row r="11" spans="1:7" ht="16.8" x14ac:dyDescent="0.3">
      <c r="A11" s="6" t="s">
        <v>523</v>
      </c>
      <c r="B11" s="82">
        <v>12</v>
      </c>
      <c r="C11" s="40" t="str">
        <f t="shared" si="0"/>
        <v>+1</v>
      </c>
      <c r="D11" s="132" t="s">
        <v>524</v>
      </c>
      <c r="E11" s="63">
        <f>Martial!B11+Equipment!C13</f>
        <v>10.5</v>
      </c>
      <c r="F11" s="3"/>
      <c r="G11" s="5"/>
    </row>
    <row r="12" spans="1:7" ht="16.8" x14ac:dyDescent="0.3">
      <c r="A12" s="27" t="s">
        <v>525</v>
      </c>
      <c r="B12" s="82">
        <v>12</v>
      </c>
      <c r="C12" s="33" t="str">
        <f t="shared" si="0"/>
        <v>+1</v>
      </c>
      <c r="D12" s="132" t="s">
        <v>526</v>
      </c>
      <c r="E12" s="341">
        <f>ROUNDUP(((E3*8)*0.75)+(E3*C12),0)+2</f>
        <v>51</v>
      </c>
      <c r="F12" s="3"/>
      <c r="G12" s="5"/>
    </row>
    <row r="13" spans="1:7" ht="16.8" x14ac:dyDescent="0.3">
      <c r="A13" s="180" t="s">
        <v>527</v>
      </c>
      <c r="B13" s="82">
        <v>14</v>
      </c>
      <c r="C13" s="40" t="str">
        <f t="shared" si="0"/>
        <v>+2</v>
      </c>
      <c r="D13" s="133" t="s">
        <v>528</v>
      </c>
      <c r="E13" s="422">
        <f>10+4+2+3</f>
        <v>19</v>
      </c>
      <c r="F13" s="2"/>
      <c r="G13" s="5"/>
    </row>
    <row r="14" spans="1:7" ht="16.8" x14ac:dyDescent="0.3">
      <c r="A14" s="28" t="s">
        <v>529</v>
      </c>
      <c r="B14" s="412">
        <f>19+4</f>
        <v>23</v>
      </c>
      <c r="C14" s="40" t="str">
        <f t="shared" si="0"/>
        <v>+6</v>
      </c>
      <c r="D14" s="133" t="s">
        <v>530</v>
      </c>
      <c r="E14" s="228">
        <f>E13+C11</f>
        <v>20</v>
      </c>
      <c r="F14" s="3"/>
      <c r="G14" s="5"/>
    </row>
    <row r="15" spans="1:7" ht="17.399999999999999" thickBot="1" x14ac:dyDescent="0.35">
      <c r="A15" s="30" t="s">
        <v>531</v>
      </c>
      <c r="B15" s="83">
        <v>16</v>
      </c>
      <c r="C15" s="34" t="str">
        <f t="shared" si="0"/>
        <v>+3</v>
      </c>
      <c r="D15" s="134" t="s">
        <v>532</v>
      </c>
      <c r="E15" s="229">
        <f>E14+SUM(Martial!B9:B9)</f>
        <v>20</v>
      </c>
      <c r="F15" s="3"/>
      <c r="G15" s="5"/>
    </row>
    <row r="16" spans="1:7" ht="24" thickTop="1" thickBot="1" x14ac:dyDescent="0.45">
      <c r="A16" s="7" t="s">
        <v>19</v>
      </c>
      <c r="B16" s="8"/>
      <c r="C16" s="8"/>
      <c r="D16" s="9"/>
      <c r="E16" s="9"/>
      <c r="F16" s="9"/>
      <c r="G16" s="10"/>
    </row>
    <row r="17" spans="1:7" s="14" customFormat="1" ht="17.399999999999999" thickTop="1" x14ac:dyDescent="0.3">
      <c r="A17" s="11"/>
      <c r="B17" s="12"/>
      <c r="C17" s="12"/>
      <c r="D17" s="12"/>
      <c r="E17" s="12"/>
      <c r="F17" s="12"/>
      <c r="G17" s="13"/>
    </row>
    <row r="18" spans="1:7" s="14" customFormat="1" ht="16.8" x14ac:dyDescent="0.3">
      <c r="A18" s="80"/>
      <c r="B18" s="15"/>
      <c r="C18" s="15"/>
      <c r="D18" s="15"/>
      <c r="E18" s="15"/>
      <c r="F18" s="15"/>
      <c r="G18" s="81"/>
    </row>
    <row r="19" spans="1:7" s="14" customFormat="1" ht="16.8" x14ac:dyDescent="0.3">
      <c r="A19" s="80"/>
      <c r="B19" s="15"/>
      <c r="C19" s="15"/>
      <c r="D19" s="15"/>
      <c r="E19" s="15"/>
      <c r="F19" s="15"/>
      <c r="G19" s="81"/>
    </row>
    <row r="20" spans="1:7" s="14" customFormat="1" ht="16.8" x14ac:dyDescent="0.3">
      <c r="A20" s="80"/>
      <c r="B20" s="15"/>
      <c r="C20" s="15"/>
      <c r="D20" s="15"/>
      <c r="E20" s="15"/>
      <c r="F20" s="15"/>
      <c r="G20" s="81"/>
    </row>
    <row r="21" spans="1:7" s="14" customFormat="1" ht="16.8" x14ac:dyDescent="0.3">
      <c r="A21" s="80"/>
      <c r="B21" s="15"/>
      <c r="C21" s="15"/>
      <c r="D21" s="15"/>
      <c r="E21" s="15"/>
      <c r="F21" s="15"/>
      <c r="G21" s="81"/>
    </row>
    <row r="22" spans="1:7" s="14" customFormat="1" ht="16.8" x14ac:dyDescent="0.3">
      <c r="A22" s="80"/>
      <c r="B22" s="15"/>
      <c r="C22" s="15"/>
      <c r="D22" s="15"/>
      <c r="E22" s="15"/>
      <c r="F22" s="15"/>
      <c r="G22" s="81"/>
    </row>
    <row r="23" spans="1:7" s="14" customFormat="1" ht="16.8" x14ac:dyDescent="0.3">
      <c r="A23" s="80"/>
      <c r="B23" s="15"/>
      <c r="C23" s="15"/>
      <c r="D23" s="15"/>
      <c r="E23" s="15"/>
      <c r="F23" s="15"/>
      <c r="G23" s="81"/>
    </row>
    <row r="24" spans="1:7" s="14" customFormat="1" ht="16.8" x14ac:dyDescent="0.3">
      <c r="A24" s="80"/>
      <c r="B24" s="15"/>
      <c r="C24" s="15"/>
      <c r="D24" s="15"/>
      <c r="E24" s="15"/>
      <c r="F24" s="15"/>
      <c r="G24" s="81"/>
    </row>
    <row r="25" spans="1:7" s="14" customFormat="1" ht="16.8" x14ac:dyDescent="0.3">
      <c r="A25" s="80"/>
      <c r="B25" s="15"/>
      <c r="C25" s="15"/>
      <c r="D25" s="15"/>
      <c r="E25" s="15"/>
      <c r="F25" s="15"/>
      <c r="G25" s="81"/>
    </row>
    <row r="26" spans="1:7" s="14" customFormat="1" ht="16.8" x14ac:dyDescent="0.3">
      <c r="A26" s="80"/>
      <c r="B26" s="15"/>
      <c r="C26" s="15"/>
      <c r="D26" s="15"/>
      <c r="E26" s="15"/>
      <c r="F26" s="15"/>
      <c r="G26" s="81"/>
    </row>
    <row r="27" spans="1:7" s="14" customFormat="1" ht="16.8" x14ac:dyDescent="0.3">
      <c r="A27" s="80"/>
      <c r="B27" s="15"/>
      <c r="C27" s="15"/>
      <c r="D27" s="15"/>
      <c r="E27" s="15"/>
      <c r="F27" s="15"/>
      <c r="G27" s="81"/>
    </row>
    <row r="28" spans="1:7" s="14" customFormat="1" ht="16.8" x14ac:dyDescent="0.3">
      <c r="A28" s="80"/>
      <c r="B28" s="15"/>
      <c r="C28" s="15"/>
      <c r="D28" s="15"/>
      <c r="E28" s="15"/>
      <c r="F28" s="15"/>
      <c r="G28" s="81"/>
    </row>
    <row r="29" spans="1:7" s="14" customFormat="1" ht="16.8" x14ac:dyDescent="0.3">
      <c r="A29" s="80"/>
      <c r="B29" s="15"/>
      <c r="C29" s="15"/>
      <c r="D29" s="15"/>
      <c r="E29" s="15"/>
      <c r="F29" s="15"/>
      <c r="G29" s="81"/>
    </row>
    <row r="30" spans="1:7" s="14" customFormat="1" ht="16.8" x14ac:dyDescent="0.3">
      <c r="A30" s="80"/>
      <c r="B30" s="15"/>
      <c r="C30" s="15"/>
      <c r="D30" s="15"/>
      <c r="E30" s="15"/>
      <c r="F30" s="15"/>
      <c r="G30" s="81"/>
    </row>
    <row r="31" spans="1:7" s="14" customFormat="1" ht="16.8" x14ac:dyDescent="0.3">
      <c r="A31" s="80"/>
      <c r="B31" s="15"/>
      <c r="C31" s="15"/>
      <c r="D31" s="15"/>
      <c r="E31" s="15"/>
      <c r="F31" s="15"/>
      <c r="G31" s="81"/>
    </row>
    <row r="32" spans="1:7" s="14" customFormat="1" ht="16.8" x14ac:dyDescent="0.3">
      <c r="A32" s="80"/>
      <c r="B32" s="15"/>
      <c r="C32" s="15"/>
      <c r="D32" s="15"/>
      <c r="E32" s="15"/>
      <c r="F32" s="15"/>
      <c r="G32" s="81"/>
    </row>
    <row r="33" spans="1:7" s="14" customFormat="1" ht="16.8" x14ac:dyDescent="0.3">
      <c r="A33" s="80"/>
      <c r="B33" s="15"/>
      <c r="C33" s="15"/>
      <c r="D33" s="15"/>
      <c r="E33" s="15"/>
      <c r="F33" s="15"/>
      <c r="G33" s="81"/>
    </row>
    <row r="34" spans="1:7" s="14" customFormat="1" ht="16.8" x14ac:dyDescent="0.3">
      <c r="A34" s="80"/>
      <c r="B34" s="15"/>
      <c r="C34" s="15"/>
      <c r="D34" s="15"/>
      <c r="E34" s="15"/>
      <c r="F34" s="15"/>
      <c r="G34" s="81"/>
    </row>
    <row r="35" spans="1:7" s="14" customFormat="1" ht="16.8" x14ac:dyDescent="0.3">
      <c r="A35" s="80"/>
      <c r="B35" s="15"/>
      <c r="C35" s="15"/>
      <c r="D35" s="15"/>
      <c r="E35" s="15"/>
      <c r="F35" s="15"/>
      <c r="G35" s="81"/>
    </row>
    <row r="36" spans="1:7" s="14" customFormat="1" ht="16.8" x14ac:dyDescent="0.3">
      <c r="A36" s="80"/>
      <c r="B36" s="15"/>
      <c r="C36" s="15"/>
      <c r="D36" s="15"/>
      <c r="E36" s="15"/>
      <c r="F36" s="15"/>
      <c r="G36" s="81"/>
    </row>
    <row r="37" spans="1:7" s="14" customFormat="1" ht="16.8" x14ac:dyDescent="0.3">
      <c r="A37" s="80"/>
      <c r="B37" s="15"/>
      <c r="C37" s="15"/>
      <c r="D37" s="15"/>
      <c r="E37" s="15"/>
      <c r="F37" s="15"/>
      <c r="G37" s="81"/>
    </row>
    <row r="38" spans="1:7" s="14" customFormat="1" ht="16.8" x14ac:dyDescent="0.3">
      <c r="A38" s="80"/>
      <c r="B38" s="15"/>
      <c r="C38" s="15"/>
      <c r="D38" s="15"/>
      <c r="E38" s="15"/>
      <c r="F38" s="15"/>
      <c r="G38" s="81"/>
    </row>
    <row r="39" spans="1:7" s="14" customFormat="1" ht="16.8" x14ac:dyDescent="0.3">
      <c r="A39" s="80"/>
      <c r="B39" s="15"/>
      <c r="C39" s="15"/>
      <c r="D39" s="15"/>
      <c r="E39" s="15"/>
      <c r="F39" s="15"/>
      <c r="G39" s="81"/>
    </row>
    <row r="40" spans="1:7" ht="17.399999999999999" thickBot="1" x14ac:dyDescent="0.35">
      <c r="A40" s="16"/>
      <c r="B40" s="17"/>
      <c r="C40" s="17"/>
      <c r="D40" s="17"/>
      <c r="E40" s="17"/>
      <c r="F40" s="17"/>
      <c r="G40" s="18"/>
    </row>
    <row r="41" spans="1:7" ht="16.2" thickTop="1" x14ac:dyDescent="0.3"/>
  </sheetData>
  <phoneticPr fontId="0" type="noConversion"/>
  <conditionalFormatting sqref="E11">
    <cfRule type="cellIs" dxfId="9" priority="4" stopIfTrue="1" operator="greaterThan">
      <formula>66</formula>
    </cfRule>
    <cfRule type="cellIs" dxfId="8" priority="5" stopIfTrue="1" operator="between">
      <formula>33</formula>
      <formula>66</formula>
    </cfRule>
  </conditionalFormatting>
  <hyperlinks>
    <hyperlink ref="G1" r:id="rId1" display="Played by Alexis Álvarez" xr:uid="{00000000-0004-0000-0000-000000000000}"/>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showGridLines="0" workbookViewId="0">
      <pane ySplit="2" topLeftCell="A3" activePane="bottomLeft" state="frozen"/>
      <selection pane="bottomLeft" activeCell="A3" sqref="A3"/>
    </sheetView>
  </sheetViews>
  <sheetFormatPr defaultColWidth="13" defaultRowHeight="15.6" x14ac:dyDescent="0.3"/>
  <cols>
    <col min="1" max="1" width="31.5" style="19" bestFit="1" customWidth="1"/>
    <col min="2" max="2" width="5.8984375" style="19" customWidth="1"/>
    <col min="3" max="3" width="7.59765625" style="20" hidden="1" customWidth="1"/>
    <col min="4" max="4" width="5.8984375" style="20" hidden="1" customWidth="1"/>
    <col min="5" max="5" width="9.19921875" style="20" bestFit="1" customWidth="1"/>
    <col min="6" max="6" width="6.8984375" style="20" bestFit="1" customWidth="1"/>
    <col min="7" max="7" width="6" style="20" bestFit="1" customWidth="1"/>
    <col min="8" max="8" width="5.19921875" style="20" bestFit="1" customWidth="1"/>
    <col min="9" max="9" width="6.8984375" style="20" bestFit="1" customWidth="1"/>
    <col min="10" max="10" width="30.59765625" style="19" customWidth="1"/>
    <col min="11" max="16384" width="13" style="1"/>
  </cols>
  <sheetData>
    <row r="1" spans="1:10" ht="23.4" thickBot="1" x14ac:dyDescent="0.45">
      <c r="A1" s="31" t="s">
        <v>8</v>
      </c>
      <c r="B1" s="21"/>
      <c r="C1" s="21"/>
      <c r="D1" s="21"/>
      <c r="E1" s="21"/>
      <c r="F1" s="21"/>
      <c r="G1" s="21"/>
      <c r="H1" s="21"/>
      <c r="I1" s="21"/>
      <c r="J1" s="21"/>
    </row>
    <row r="2" spans="1:10" s="260" customFormat="1" ht="34.200000000000003" thickBot="1" x14ac:dyDescent="0.35">
      <c r="A2" s="255" t="s">
        <v>163</v>
      </c>
      <c r="B2" s="256" t="s">
        <v>24</v>
      </c>
      <c r="C2" s="256" t="s">
        <v>31</v>
      </c>
      <c r="D2" s="256" t="s">
        <v>23</v>
      </c>
      <c r="E2" s="257" t="s">
        <v>56</v>
      </c>
      <c r="F2" s="257" t="s">
        <v>32</v>
      </c>
      <c r="G2" s="257" t="s">
        <v>58</v>
      </c>
      <c r="H2" s="258" t="s">
        <v>162</v>
      </c>
      <c r="I2" s="256" t="s">
        <v>88</v>
      </c>
      <c r="J2" s="259" t="s">
        <v>87</v>
      </c>
    </row>
    <row r="3" spans="1:10" s="14" customFormat="1" ht="16.8" x14ac:dyDescent="0.3">
      <c r="A3" s="231" t="s">
        <v>62</v>
      </c>
      <c r="B3" s="232">
        <v>5</v>
      </c>
      <c r="C3" s="67" t="s">
        <v>26</v>
      </c>
      <c r="D3" s="67" t="str">
        <f>IF(C3="Str",'Personal File'!$C$10,IF(C3="Dex",'Personal File'!$C$11,IF(C3="Con",'Personal File'!$C$12,IF(C3="Int",'Personal File'!$C$13,IF(C3="Wis",'Personal File'!$C$14,IF(C3="Cha",'Personal File'!$C$15))))))</f>
        <v>+1</v>
      </c>
      <c r="E3" s="233" t="str">
        <f t="shared" ref="E3:E5" si="0">CONCATENATE(C3," (",D3,")")</f>
        <v>Con (+1)</v>
      </c>
      <c r="F3" s="86">
        <v>1</v>
      </c>
      <c r="G3" s="234">
        <f t="shared" ref="G3:G47" si="1">B3+D3+F3</f>
        <v>7</v>
      </c>
      <c r="H3" s="235">
        <f t="shared" ref="H3:H5" ca="1" si="2">RANDBETWEEN(1,20)</f>
        <v>4</v>
      </c>
      <c r="I3" s="234">
        <f ca="1">SUM(G3:H3)</f>
        <v>11</v>
      </c>
      <c r="J3" s="227"/>
    </row>
    <row r="4" spans="1:10" s="14" customFormat="1" ht="16.8" x14ac:dyDescent="0.3">
      <c r="A4" s="236" t="s">
        <v>63</v>
      </c>
      <c r="B4" s="232">
        <v>2</v>
      </c>
      <c r="C4" s="67" t="s">
        <v>29</v>
      </c>
      <c r="D4" s="67" t="str">
        <f>IF(C4="Str",'Personal File'!$C$10,IF(C4="Dex",'Personal File'!$C$11,IF(C4="Con",'Personal File'!$C$12,IF(C4="Int",'Personal File'!$C$13,IF(C4="Wis",'Personal File'!$C$14,IF(C4="Cha",'Personal File'!$C$15))))))</f>
        <v>+1</v>
      </c>
      <c r="E4" s="107" t="str">
        <f t="shared" si="0"/>
        <v>Dex (+1)</v>
      </c>
      <c r="F4" s="86">
        <v>1</v>
      </c>
      <c r="G4" s="234">
        <f t="shared" si="1"/>
        <v>4</v>
      </c>
      <c r="H4" s="235">
        <f t="shared" ca="1" si="2"/>
        <v>8</v>
      </c>
      <c r="I4" s="234">
        <f ca="1">SUM(G4:H4)</f>
        <v>12</v>
      </c>
      <c r="J4" s="227"/>
    </row>
    <row r="5" spans="1:10" s="14" customFormat="1" ht="16.8" x14ac:dyDescent="0.3">
      <c r="A5" s="237" t="s">
        <v>64</v>
      </c>
      <c r="B5" s="238">
        <v>5</v>
      </c>
      <c r="C5" s="239" t="s">
        <v>28</v>
      </c>
      <c r="D5" s="239" t="str">
        <f>IF(C5="Str",'Personal File'!$C$10,IF(C5="Dex",'Personal File'!$C$11,IF(C5="Con",'Personal File'!$C$12,IF(C5="Int",'Personal File'!$C$13,IF(C5="Wis",'Personal File'!$C$14,IF(C5="Cha",'Personal File'!$C$15))))))</f>
        <v>+6</v>
      </c>
      <c r="E5" s="240" t="str">
        <f t="shared" si="0"/>
        <v>Wis (+6)</v>
      </c>
      <c r="F5" s="214">
        <v>1</v>
      </c>
      <c r="G5" s="241">
        <f t="shared" si="1"/>
        <v>12</v>
      </c>
      <c r="H5" s="242">
        <f t="shared" ca="1" si="2"/>
        <v>15</v>
      </c>
      <c r="I5" s="241">
        <f ca="1">SUM(G5:H5)</f>
        <v>27</v>
      </c>
      <c r="J5" s="264"/>
    </row>
    <row r="6" spans="1:10" s="35" customFormat="1" ht="16.8" x14ac:dyDescent="0.3">
      <c r="A6" s="88" t="s">
        <v>33</v>
      </c>
      <c r="B6" s="67">
        <v>0</v>
      </c>
      <c r="C6" s="89" t="s">
        <v>27</v>
      </c>
      <c r="D6" s="90" t="str">
        <f>IF(C6="Str",'Personal File'!$C$10,IF(C6="Dex",'Personal File'!$C$11,IF(C6="Con",'Personal File'!$C$12,IF(C6="Int",'Personal File'!$C$13,IF(C6="Wis",'Personal File'!$C$14,IF(C6="Cha",'Personal File'!$C$15))))))</f>
        <v>+2</v>
      </c>
      <c r="E6" s="200" t="str">
        <f t="shared" ref="E6:E47" si="3">CONCATENATE(C6," (",D6,")")</f>
        <v>Int (+2)</v>
      </c>
      <c r="F6" s="114" t="s">
        <v>57</v>
      </c>
      <c r="G6" s="68">
        <f t="shared" si="1"/>
        <v>2</v>
      </c>
      <c r="H6" s="235">
        <f ca="1">RANDBETWEEN(1,20)</f>
        <v>18</v>
      </c>
      <c r="I6" s="68">
        <f t="shared" ref="I6:I47" ca="1" si="4">SUM(G6:H6)</f>
        <v>20</v>
      </c>
      <c r="J6" s="69"/>
    </row>
    <row r="7" spans="1:10" s="39" customFormat="1" ht="16.8" x14ac:dyDescent="0.3">
      <c r="A7" s="104" t="s">
        <v>34</v>
      </c>
      <c r="B7" s="67">
        <v>0</v>
      </c>
      <c r="C7" s="105" t="s">
        <v>29</v>
      </c>
      <c r="D7" s="106" t="str">
        <f>IF(C7="Str",'Personal File'!$C$10,IF(C7="Dex",'Personal File'!$C$11,IF(C7="Con",'Personal File'!$C$12,IF(C7="Int",'Personal File'!$C$13,IF(C7="Wis",'Personal File'!$C$14,IF(C7="Cha",'Personal File'!$C$15))))))</f>
        <v>+1</v>
      </c>
      <c r="E7" s="107" t="str">
        <f t="shared" si="3"/>
        <v>Dex (+1)</v>
      </c>
      <c r="F7" s="68" t="s">
        <v>57</v>
      </c>
      <c r="G7" s="68">
        <f t="shared" si="1"/>
        <v>1</v>
      </c>
      <c r="H7" s="235">
        <f ca="1">RANDBETWEEN(1,20)</f>
        <v>18</v>
      </c>
      <c r="I7" s="68">
        <f t="shared" ca="1" si="4"/>
        <v>19</v>
      </c>
      <c r="J7" s="69"/>
    </row>
    <row r="8" spans="1:10" s="37" customFormat="1" ht="16.8" x14ac:dyDescent="0.3">
      <c r="A8" s="70" t="s">
        <v>35</v>
      </c>
      <c r="B8" s="67">
        <v>0</v>
      </c>
      <c r="C8" s="71" t="s">
        <v>25</v>
      </c>
      <c r="D8" s="72" t="str">
        <f>IF(C8="Str",'Personal File'!$C$10,IF(C8="Dex",'Personal File'!$C$11,IF(C8="Con",'Personal File'!$C$12,IF(C8="Int",'Personal File'!$C$13,IF(C8="Wis",'Personal File'!$C$14,IF(C8="Cha",'Personal File'!$C$15))))))</f>
        <v>+3</v>
      </c>
      <c r="E8" s="73" t="str">
        <f t="shared" si="3"/>
        <v>Cha (+3)</v>
      </c>
      <c r="F8" s="68" t="s">
        <v>57</v>
      </c>
      <c r="G8" s="68">
        <f t="shared" si="1"/>
        <v>3</v>
      </c>
      <c r="H8" s="235">
        <f t="shared" ref="H8:H47" ca="1" si="5">RANDBETWEEN(1,20)</f>
        <v>2</v>
      </c>
      <c r="I8" s="68">
        <f t="shared" ca="1" si="4"/>
        <v>5</v>
      </c>
      <c r="J8" s="69"/>
    </row>
    <row r="9" spans="1:10" s="36" customFormat="1" ht="16.8" x14ac:dyDescent="0.3">
      <c r="A9" s="74" t="s">
        <v>36</v>
      </c>
      <c r="B9" s="67">
        <v>0</v>
      </c>
      <c r="C9" s="75" t="s">
        <v>30</v>
      </c>
      <c r="D9" s="76" t="str">
        <f>IF(C9="Str",'Personal File'!$C$10,IF(C9="Dex",'Personal File'!$C$11,IF(C9="Con",'Personal File'!$C$12,IF(C9="Int",'Personal File'!$C$13,IF(C9="Wis",'Personal File'!$C$14,IF(C9="Cha",'Personal File'!$C$15))))))</f>
        <v>+0</v>
      </c>
      <c r="E9" s="201" t="str">
        <f t="shared" si="3"/>
        <v>Str (+0)</v>
      </c>
      <c r="F9" s="68" t="s">
        <v>57</v>
      </c>
      <c r="G9" s="68">
        <f t="shared" si="1"/>
        <v>0</v>
      </c>
      <c r="H9" s="235">
        <f t="shared" ca="1" si="5"/>
        <v>5</v>
      </c>
      <c r="I9" s="68">
        <f t="shared" ca="1" si="4"/>
        <v>5</v>
      </c>
      <c r="J9" s="69"/>
    </row>
    <row r="10" spans="1:10" s="36" customFormat="1" ht="16.8" x14ac:dyDescent="0.3">
      <c r="A10" s="118" t="s">
        <v>9</v>
      </c>
      <c r="B10" s="60">
        <v>9</v>
      </c>
      <c r="C10" s="119" t="s">
        <v>26</v>
      </c>
      <c r="D10" s="120" t="str">
        <f>IF(C10="Str",'Personal File'!$C$10,IF(C10="Dex",'Personal File'!$C$11,IF(C10="Con",'Personal File'!$C$12,IF(C10="Int",'Personal File'!$C$13,IF(C10="Wis",'Personal File'!$C$14,IF(C10="Cha",'Personal File'!$C$15))))))</f>
        <v>+1</v>
      </c>
      <c r="E10" s="202" t="str">
        <f t="shared" si="3"/>
        <v>Con (+1)</v>
      </c>
      <c r="F10" s="61" t="s">
        <v>57</v>
      </c>
      <c r="G10" s="61">
        <f t="shared" si="1"/>
        <v>10</v>
      </c>
      <c r="H10" s="235">
        <f t="shared" ca="1" si="5"/>
        <v>8</v>
      </c>
      <c r="I10" s="61">
        <f t="shared" ca="1" si="4"/>
        <v>18</v>
      </c>
      <c r="J10" s="62"/>
    </row>
    <row r="11" spans="1:10" s="35" customFormat="1" ht="16.8" x14ac:dyDescent="0.3">
      <c r="A11" s="88" t="s">
        <v>106</v>
      </c>
      <c r="B11" s="67">
        <v>0</v>
      </c>
      <c r="C11" s="89" t="s">
        <v>27</v>
      </c>
      <c r="D11" s="90" t="str">
        <f>IF(C11="Str",'Personal File'!$C$10,IF(C11="Dex",'Personal File'!$C$11,IF(C11="Con",'Personal File'!$C$12,IF(C11="Int",'Personal File'!$C$13,IF(C11="Wis",'Personal File'!$C$14,IF(C11="Cha",'Personal File'!$C$15))))))</f>
        <v>+2</v>
      </c>
      <c r="E11" s="200" t="str">
        <f t="shared" si="3"/>
        <v>Int (+2)</v>
      </c>
      <c r="F11" s="68" t="s">
        <v>57</v>
      </c>
      <c r="G11" s="68">
        <f t="shared" si="1"/>
        <v>2</v>
      </c>
      <c r="H11" s="235">
        <f t="shared" ca="1" si="5"/>
        <v>1</v>
      </c>
      <c r="I11" s="68">
        <f t="shared" ca="1" si="4"/>
        <v>3</v>
      </c>
      <c r="J11" s="69"/>
    </row>
    <row r="12" spans="1:10" s="38" customFormat="1" ht="16.8" x14ac:dyDescent="0.3">
      <c r="A12" s="42" t="s">
        <v>37</v>
      </c>
      <c r="B12" s="43">
        <v>0</v>
      </c>
      <c r="C12" s="44" t="s">
        <v>27</v>
      </c>
      <c r="D12" s="45" t="str">
        <f>IF(C12="Str",'Personal File'!$C$10,IF(C12="Dex",'Personal File'!$C$11,IF(C12="Con",'Personal File'!$C$12,IF(C12="Int",'Personal File'!$C$13,IF(C12="Wis",'Personal File'!$C$14,IF(C12="Cha",'Personal File'!$C$15))))))</f>
        <v>+2</v>
      </c>
      <c r="E12" s="203" t="str">
        <f t="shared" si="3"/>
        <v>Int (+2)</v>
      </c>
      <c r="F12" s="46" t="s">
        <v>57</v>
      </c>
      <c r="G12" s="46">
        <f t="shared" si="1"/>
        <v>2</v>
      </c>
      <c r="H12" s="235">
        <f t="shared" ca="1" si="5"/>
        <v>3</v>
      </c>
      <c r="I12" s="46">
        <f t="shared" ref="I12" ca="1" si="6">SUM(G12:H12)</f>
        <v>5</v>
      </c>
      <c r="J12" s="47"/>
    </row>
    <row r="13" spans="1:10" s="39" customFormat="1" ht="16.8" x14ac:dyDescent="0.3">
      <c r="A13" s="337" t="s">
        <v>38</v>
      </c>
      <c r="B13" s="139">
        <v>9</v>
      </c>
      <c r="C13" s="338" t="s">
        <v>25</v>
      </c>
      <c r="D13" s="339" t="str">
        <f>IF(C13="Str",'Personal File'!$C$10,IF(C13="Dex",'Personal File'!$C$11,IF(C13="Con",'Personal File'!$C$12,IF(C13="Int",'Personal File'!$C$13,IF(C13="Wis",'Personal File'!$C$14,IF(C13="Cha",'Personal File'!$C$15))))))</f>
        <v>+3</v>
      </c>
      <c r="E13" s="340" t="str">
        <f t="shared" si="3"/>
        <v>Cha (+3)</v>
      </c>
      <c r="F13" s="140" t="s">
        <v>105</v>
      </c>
      <c r="G13" s="140">
        <f t="shared" si="1"/>
        <v>14</v>
      </c>
      <c r="H13" s="235">
        <f t="shared" ca="1" si="5"/>
        <v>6</v>
      </c>
      <c r="I13" s="140">
        <f t="shared" ca="1" si="4"/>
        <v>20</v>
      </c>
      <c r="J13" s="141"/>
    </row>
    <row r="14" spans="1:10" s="39" customFormat="1" ht="16.8" x14ac:dyDescent="0.3">
      <c r="A14" s="42" t="s">
        <v>39</v>
      </c>
      <c r="B14" s="43">
        <v>0</v>
      </c>
      <c r="C14" s="44" t="s">
        <v>27</v>
      </c>
      <c r="D14" s="45" t="str">
        <f>IF(C14="Str",'Personal File'!$C$10,IF(C14="Dex",'Personal File'!$C$11,IF(C14="Con",'Personal File'!$C$12,IF(C14="Int",'Personal File'!$C$13,IF(C14="Wis",'Personal File'!$C$14,IF(C14="Cha",'Personal File'!$C$15))))))</f>
        <v>+2</v>
      </c>
      <c r="E14" s="203" t="str">
        <f t="shared" si="3"/>
        <v>Int (+2)</v>
      </c>
      <c r="F14" s="46" t="s">
        <v>57</v>
      </c>
      <c r="G14" s="46">
        <f t="shared" si="1"/>
        <v>2</v>
      </c>
      <c r="H14" s="235">
        <f t="shared" ca="1" si="5"/>
        <v>1</v>
      </c>
      <c r="I14" s="46">
        <f t="shared" ref="I14" ca="1" si="7">SUM(G14:H14)</f>
        <v>3</v>
      </c>
      <c r="J14" s="47"/>
    </row>
    <row r="15" spans="1:10" s="39" customFormat="1" ht="16.8" x14ac:dyDescent="0.3">
      <c r="A15" s="70" t="s">
        <v>40</v>
      </c>
      <c r="B15" s="67">
        <v>0</v>
      </c>
      <c r="C15" s="71" t="s">
        <v>25</v>
      </c>
      <c r="D15" s="72" t="str">
        <f>IF(C15="Str",'Personal File'!$C$10,IF(C15="Dex",'Personal File'!$C$11,IF(C15="Con",'Personal File'!$C$12,IF(C15="Int",'Personal File'!$C$13,IF(C15="Wis",'Personal File'!$C$14,IF(C15="Cha",'Personal File'!$C$15))))))</f>
        <v>+3</v>
      </c>
      <c r="E15" s="73" t="str">
        <f t="shared" si="3"/>
        <v>Cha (+3)</v>
      </c>
      <c r="F15" s="68" t="s">
        <v>57</v>
      </c>
      <c r="G15" s="68">
        <f t="shared" si="1"/>
        <v>3</v>
      </c>
      <c r="H15" s="235">
        <f t="shared" ca="1" si="5"/>
        <v>12</v>
      </c>
      <c r="I15" s="68">
        <f t="shared" ca="1" si="4"/>
        <v>15</v>
      </c>
      <c r="J15" s="69"/>
    </row>
    <row r="16" spans="1:10" s="39" customFormat="1" ht="16.8" x14ac:dyDescent="0.3">
      <c r="A16" s="104" t="s">
        <v>41</v>
      </c>
      <c r="B16" s="67">
        <v>0</v>
      </c>
      <c r="C16" s="105" t="s">
        <v>29</v>
      </c>
      <c r="D16" s="106" t="str">
        <f>IF(C16="Str",'Personal File'!$C$10,IF(C16="Dex",'Personal File'!$C$11,IF(C16="Con",'Personal File'!$C$12,IF(C16="Int",'Personal File'!$C$13,IF(C16="Wis",'Personal File'!$C$14,IF(C16="Cha",'Personal File'!$C$15))))))</f>
        <v>+1</v>
      </c>
      <c r="E16" s="107" t="str">
        <f t="shared" si="3"/>
        <v>Dex (+1)</v>
      </c>
      <c r="F16" s="68" t="s">
        <v>57</v>
      </c>
      <c r="G16" s="68">
        <f t="shared" si="1"/>
        <v>1</v>
      </c>
      <c r="H16" s="235">
        <f t="shared" ca="1" si="5"/>
        <v>18</v>
      </c>
      <c r="I16" s="68">
        <f t="shared" ca="1" si="4"/>
        <v>19</v>
      </c>
      <c r="J16" s="69"/>
    </row>
    <row r="17" spans="1:10" s="39" customFormat="1" ht="16.8" x14ac:dyDescent="0.3">
      <c r="A17" s="51" t="s">
        <v>42</v>
      </c>
      <c r="B17" s="52">
        <v>0</v>
      </c>
      <c r="C17" s="53" t="s">
        <v>27</v>
      </c>
      <c r="D17" s="54" t="str">
        <f>IF(C17="Str",'Personal File'!$C$10,IF(C17="Dex",'Personal File'!$C$11,IF(C17="Con",'Personal File'!$C$12,IF(C17="Int",'Personal File'!$C$13,IF(C17="Wis",'Personal File'!$C$14,IF(C17="Cha",'Personal File'!$C$15))))))</f>
        <v>+2</v>
      </c>
      <c r="E17" s="204" t="str">
        <f t="shared" si="3"/>
        <v>Int (+2)</v>
      </c>
      <c r="F17" s="55" t="s">
        <v>57</v>
      </c>
      <c r="G17" s="55">
        <f t="shared" si="1"/>
        <v>2</v>
      </c>
      <c r="H17" s="235">
        <f t="shared" ca="1" si="5"/>
        <v>17</v>
      </c>
      <c r="I17" s="55">
        <f t="shared" ca="1" si="4"/>
        <v>19</v>
      </c>
      <c r="J17" s="56"/>
    </row>
    <row r="18" spans="1:10" s="39" customFormat="1" ht="16.8" x14ac:dyDescent="0.3">
      <c r="A18" s="70" t="s">
        <v>43</v>
      </c>
      <c r="B18" s="67">
        <v>0</v>
      </c>
      <c r="C18" s="71" t="s">
        <v>25</v>
      </c>
      <c r="D18" s="72" t="str">
        <f>IF(C18="Str",'Personal File'!$C$10,IF(C18="Dex",'Personal File'!$C$11,IF(C18="Con",'Personal File'!$C$12,IF(C18="Int",'Personal File'!$C$13,IF(C18="Wis",'Personal File'!$C$14,IF(C18="Cha",'Personal File'!$C$15))))))</f>
        <v>+3</v>
      </c>
      <c r="E18" s="73" t="str">
        <f t="shared" si="3"/>
        <v>Cha (+3)</v>
      </c>
      <c r="F18" s="68" t="s">
        <v>57</v>
      </c>
      <c r="G18" s="68">
        <f t="shared" si="1"/>
        <v>3</v>
      </c>
      <c r="H18" s="235">
        <f t="shared" ca="1" si="5"/>
        <v>16</v>
      </c>
      <c r="I18" s="68">
        <f t="shared" ca="1" si="4"/>
        <v>19</v>
      </c>
      <c r="J18" s="69"/>
    </row>
    <row r="19" spans="1:10" s="39" customFormat="1" ht="16.8" x14ac:dyDescent="0.3">
      <c r="A19" s="70" t="s">
        <v>11</v>
      </c>
      <c r="B19" s="67">
        <v>0</v>
      </c>
      <c r="C19" s="71" t="s">
        <v>25</v>
      </c>
      <c r="D19" s="72" t="str">
        <f>IF(C19="Str",'Personal File'!$C$10,IF(C19="Dex",'Personal File'!$C$11,IF(C19="Con",'Personal File'!$C$12,IF(C19="Int",'Personal File'!$C$13,IF(C19="Wis",'Personal File'!$C$14,IF(C19="Cha",'Personal File'!$C$15))))))</f>
        <v>+3</v>
      </c>
      <c r="E19" s="73" t="str">
        <f t="shared" si="3"/>
        <v>Cha (+3)</v>
      </c>
      <c r="F19" s="68" t="s">
        <v>57</v>
      </c>
      <c r="G19" s="68">
        <f t="shared" si="1"/>
        <v>3</v>
      </c>
      <c r="H19" s="235">
        <f t="shared" ca="1" si="5"/>
        <v>2</v>
      </c>
      <c r="I19" s="68">
        <f t="shared" ca="1" si="4"/>
        <v>5</v>
      </c>
      <c r="J19" s="69"/>
    </row>
    <row r="20" spans="1:10" s="39" customFormat="1" ht="16.8" x14ac:dyDescent="0.3">
      <c r="A20" s="115" t="s">
        <v>44</v>
      </c>
      <c r="B20" s="60">
        <v>8</v>
      </c>
      <c r="C20" s="116" t="s">
        <v>28</v>
      </c>
      <c r="D20" s="117" t="str">
        <f>IF(C20="Str",'Personal File'!$C$10,IF(C20="Dex",'Personal File'!$C$11,IF(C20="Con",'Personal File'!$C$12,IF(C20="Int",'Personal File'!$C$13,IF(C20="Wis",'Personal File'!$C$14,IF(C20="Cha",'Personal File'!$C$15))))))</f>
        <v>+6</v>
      </c>
      <c r="E20" s="205" t="str">
        <f t="shared" si="3"/>
        <v>Wis (+6)</v>
      </c>
      <c r="F20" s="140" t="s">
        <v>57</v>
      </c>
      <c r="G20" s="61">
        <f t="shared" si="1"/>
        <v>14</v>
      </c>
      <c r="H20" s="235">
        <f t="shared" ca="1" si="5"/>
        <v>16</v>
      </c>
      <c r="I20" s="61">
        <f t="shared" ca="1" si="4"/>
        <v>30</v>
      </c>
      <c r="J20" s="62"/>
    </row>
    <row r="21" spans="1:10" s="39" customFormat="1" ht="16.8" x14ac:dyDescent="0.3">
      <c r="A21" s="104" t="s">
        <v>45</v>
      </c>
      <c r="B21" s="67">
        <v>0</v>
      </c>
      <c r="C21" s="105" t="s">
        <v>29</v>
      </c>
      <c r="D21" s="106" t="str">
        <f>IF(C21="Str",'Personal File'!$C$10,IF(C21="Dex",'Personal File'!$C$11,IF(C21="Con",'Personal File'!$C$12,IF(C21="Int",'Personal File'!$C$13,IF(C21="Wis",'Personal File'!$C$14,IF(C21="Cha",'Personal File'!$C$15))))))</f>
        <v>+1</v>
      </c>
      <c r="E21" s="107" t="str">
        <f t="shared" si="3"/>
        <v>Dex (+1)</v>
      </c>
      <c r="F21" s="68" t="s">
        <v>57</v>
      </c>
      <c r="G21" s="68">
        <f t="shared" si="1"/>
        <v>1</v>
      </c>
      <c r="H21" s="235">
        <f t="shared" ca="1" si="5"/>
        <v>2</v>
      </c>
      <c r="I21" s="68">
        <f t="shared" ca="1" si="4"/>
        <v>3</v>
      </c>
      <c r="J21" s="69"/>
    </row>
    <row r="22" spans="1:10" s="39" customFormat="1" ht="16.8" x14ac:dyDescent="0.3">
      <c r="A22" s="57" t="s">
        <v>46</v>
      </c>
      <c r="B22" s="52">
        <v>0</v>
      </c>
      <c r="C22" s="58" t="s">
        <v>25</v>
      </c>
      <c r="D22" s="59" t="str">
        <f>IF(C22="Str",'Personal File'!$C$10,IF(C22="Dex",'Personal File'!$C$11,IF(C22="Con",'Personal File'!$C$12,IF(C22="Int",'Personal File'!$C$13,IF(C22="Wis",'Personal File'!$C$14,IF(C22="Cha",'Personal File'!$C$15))))))</f>
        <v>+3</v>
      </c>
      <c r="E22" s="206" t="str">
        <f t="shared" si="3"/>
        <v>Cha (+3)</v>
      </c>
      <c r="F22" s="55" t="s">
        <v>57</v>
      </c>
      <c r="G22" s="55">
        <f t="shared" si="1"/>
        <v>3</v>
      </c>
      <c r="H22" s="235">
        <f t="shared" ca="1" si="5"/>
        <v>2</v>
      </c>
      <c r="I22" s="55">
        <f t="shared" ca="1" si="4"/>
        <v>5</v>
      </c>
      <c r="J22" s="56"/>
    </row>
    <row r="23" spans="1:10" s="39" customFormat="1" ht="16.8" x14ac:dyDescent="0.3">
      <c r="A23" s="74" t="s">
        <v>47</v>
      </c>
      <c r="B23" s="67">
        <v>0</v>
      </c>
      <c r="C23" s="75" t="s">
        <v>30</v>
      </c>
      <c r="D23" s="76" t="str">
        <f>IF(C23="Str",'Personal File'!$C$10,IF(C23="Dex",'Personal File'!$C$11,IF(C23="Con",'Personal File'!$C$12,IF(C23="Int",'Personal File'!$C$13,IF(C23="Wis",'Personal File'!$C$14,IF(C23="Cha",'Personal File'!$C$15))))))</f>
        <v>+0</v>
      </c>
      <c r="E23" s="201" t="str">
        <f t="shared" si="3"/>
        <v>Str (+0)</v>
      </c>
      <c r="F23" s="68" t="s">
        <v>57</v>
      </c>
      <c r="G23" s="68">
        <f t="shared" si="1"/>
        <v>0</v>
      </c>
      <c r="H23" s="235">
        <f t="shared" ca="1" si="5"/>
        <v>12</v>
      </c>
      <c r="I23" s="68">
        <f t="shared" ca="1" si="4"/>
        <v>12</v>
      </c>
      <c r="J23" s="69"/>
    </row>
    <row r="24" spans="1:10" s="39" customFormat="1" ht="16.8" x14ac:dyDescent="0.3">
      <c r="A24" s="77" t="s">
        <v>243</v>
      </c>
      <c r="B24" s="60">
        <v>1</v>
      </c>
      <c r="C24" s="78" t="s">
        <v>27</v>
      </c>
      <c r="D24" s="79" t="str">
        <f>IF(C24="Str",'Personal File'!$C$10,IF(C24="Dex",'Personal File'!$C$11,IF(C24="Con",'Personal File'!$C$12,IF(C24="Int",'Personal File'!$C$13,IF(C24="Wis",'Personal File'!$C$14,IF(C24="Cha",'Personal File'!$C$15))))))</f>
        <v>+2</v>
      </c>
      <c r="E24" s="207" t="str">
        <f>CONCATENATE(C24," (",D24,")")</f>
        <v>Int (+2)</v>
      </c>
      <c r="F24" s="140" t="s">
        <v>57</v>
      </c>
      <c r="G24" s="61">
        <f t="shared" si="1"/>
        <v>3</v>
      </c>
      <c r="H24" s="235">
        <f t="shared" ca="1" si="5"/>
        <v>16</v>
      </c>
      <c r="I24" s="61">
        <f t="shared" ca="1" si="4"/>
        <v>19</v>
      </c>
      <c r="J24" s="62"/>
    </row>
    <row r="25" spans="1:10" s="39" customFormat="1" ht="16.8" x14ac:dyDescent="0.3">
      <c r="A25" s="77" t="s">
        <v>290</v>
      </c>
      <c r="B25" s="60">
        <v>2</v>
      </c>
      <c r="C25" s="78" t="s">
        <v>27</v>
      </c>
      <c r="D25" s="79" t="str">
        <f>IF(C25="Str",'Personal File'!$C$10,IF(C25="Dex",'Personal File'!$C$11,IF(C25="Con",'Personal File'!$C$12,IF(C25="Int",'Personal File'!$C$13,IF(C25="Wis",'Personal File'!$C$14,IF(C25="Cha",'Personal File'!$C$15))))))</f>
        <v>+2</v>
      </c>
      <c r="E25" s="207" t="str">
        <f t="shared" ref="E25" si="8">CONCATENATE(C25," (",D25,")")</f>
        <v>Int (+2)</v>
      </c>
      <c r="F25" s="140" t="s">
        <v>57</v>
      </c>
      <c r="G25" s="61">
        <f t="shared" ref="G25" si="9">B25+D25+F25</f>
        <v>4</v>
      </c>
      <c r="H25" s="235">
        <f t="shared" ca="1" si="5"/>
        <v>13</v>
      </c>
      <c r="I25" s="61">
        <f t="shared" ca="1" si="4"/>
        <v>17</v>
      </c>
      <c r="J25" s="62"/>
    </row>
    <row r="26" spans="1:10" s="39" customFormat="1" ht="16.8" x14ac:dyDescent="0.3">
      <c r="A26" s="77" t="s">
        <v>244</v>
      </c>
      <c r="B26" s="60">
        <v>4</v>
      </c>
      <c r="C26" s="78" t="s">
        <v>27</v>
      </c>
      <c r="D26" s="79" t="str">
        <f>IF(C26="Str",'Personal File'!$C$10,IF(C26="Dex",'Personal File'!$C$11,IF(C26="Con",'Personal File'!$C$12,IF(C26="Int",'Personal File'!$C$13,IF(C26="Wis",'Personal File'!$C$14,IF(C26="Cha",'Personal File'!$C$15))))))</f>
        <v>+2</v>
      </c>
      <c r="E26" s="207" t="str">
        <f t="shared" ref="E26:E30" si="10">CONCATENATE(C26," (",D26,")")</f>
        <v>Int (+2)</v>
      </c>
      <c r="F26" s="140" t="s">
        <v>57</v>
      </c>
      <c r="G26" s="61">
        <f t="shared" si="1"/>
        <v>6</v>
      </c>
      <c r="H26" s="235">
        <f t="shared" ca="1" si="5"/>
        <v>11</v>
      </c>
      <c r="I26" s="61">
        <f t="shared" ref="I26:I30" ca="1" si="11">SUM(G26:H26)</f>
        <v>17</v>
      </c>
      <c r="J26" s="62"/>
    </row>
    <row r="27" spans="1:10" s="39" customFormat="1" ht="16.8" x14ac:dyDescent="0.3">
      <c r="A27" s="77" t="s">
        <v>289</v>
      </c>
      <c r="B27" s="60">
        <v>3</v>
      </c>
      <c r="C27" s="78" t="s">
        <v>27</v>
      </c>
      <c r="D27" s="79" t="str">
        <f>IF(C27="Str",'Personal File'!$C$10,IF(C27="Dex",'Personal File'!$C$11,IF(C27="Con",'Personal File'!$C$12,IF(C27="Int",'Personal File'!$C$13,IF(C27="Wis",'Personal File'!$C$14,IF(C27="Cha",'Personal File'!$C$15))))))</f>
        <v>+2</v>
      </c>
      <c r="E27" s="207" t="str">
        <f t="shared" si="10"/>
        <v>Int (+2)</v>
      </c>
      <c r="F27" s="140" t="s">
        <v>57</v>
      </c>
      <c r="G27" s="61">
        <f t="shared" si="1"/>
        <v>5</v>
      </c>
      <c r="H27" s="235">
        <f t="shared" ca="1" si="5"/>
        <v>11</v>
      </c>
      <c r="I27" s="61">
        <f t="shared" ca="1" si="11"/>
        <v>16</v>
      </c>
      <c r="J27" s="62"/>
    </row>
    <row r="28" spans="1:10" s="39" customFormat="1" ht="16.8" x14ac:dyDescent="0.3">
      <c r="A28" s="77" t="s">
        <v>288</v>
      </c>
      <c r="B28" s="60">
        <v>1</v>
      </c>
      <c r="C28" s="78" t="s">
        <v>27</v>
      </c>
      <c r="D28" s="79" t="str">
        <f>IF(C28="Str",'Personal File'!$C$10,IF(C28="Dex",'Personal File'!$C$11,IF(C28="Con",'Personal File'!$C$12,IF(C28="Int",'Personal File'!$C$13,IF(C28="Wis",'Personal File'!$C$14,IF(C28="Cha",'Personal File'!$C$15))))))</f>
        <v>+2</v>
      </c>
      <c r="E28" s="207" t="str">
        <f t="shared" ref="E28" si="12">CONCATENATE(C28," (",D28,")")</f>
        <v>Int (+2)</v>
      </c>
      <c r="F28" s="140" t="s">
        <v>57</v>
      </c>
      <c r="G28" s="61">
        <f t="shared" ref="G28" si="13">B28+D28+F28</f>
        <v>3</v>
      </c>
      <c r="H28" s="235">
        <f t="shared" ca="1" si="5"/>
        <v>18</v>
      </c>
      <c r="I28" s="61">
        <f t="shared" ref="I28" ca="1" si="14">SUM(G28:H28)</f>
        <v>21</v>
      </c>
      <c r="J28" s="62"/>
    </row>
    <row r="29" spans="1:10" s="39" customFormat="1" ht="16.8" x14ac:dyDescent="0.3">
      <c r="A29" s="77" t="s">
        <v>242</v>
      </c>
      <c r="B29" s="60">
        <v>8</v>
      </c>
      <c r="C29" s="78" t="s">
        <v>27</v>
      </c>
      <c r="D29" s="79" t="str">
        <f>IF(C29="Str",'Personal File'!$C$10,IF(C29="Dex",'Personal File'!$C$11,IF(C29="Con",'Personal File'!$C$12,IF(C29="Int",'Personal File'!$C$13,IF(C29="Wis",'Personal File'!$C$14,IF(C29="Cha",'Personal File'!$C$15))))))</f>
        <v>+2</v>
      </c>
      <c r="E29" s="207" t="str">
        <f t="shared" si="10"/>
        <v>Int (+2)</v>
      </c>
      <c r="F29" s="140" t="s">
        <v>57</v>
      </c>
      <c r="G29" s="61">
        <f t="shared" si="1"/>
        <v>10</v>
      </c>
      <c r="H29" s="235">
        <f t="shared" ca="1" si="5"/>
        <v>14</v>
      </c>
      <c r="I29" s="61">
        <f t="shared" ca="1" si="11"/>
        <v>24</v>
      </c>
      <c r="J29" s="62"/>
    </row>
    <row r="30" spans="1:10" s="39" customFormat="1" ht="16.8" x14ac:dyDescent="0.3">
      <c r="A30" s="77" t="s">
        <v>245</v>
      </c>
      <c r="B30" s="60">
        <v>1</v>
      </c>
      <c r="C30" s="78" t="s">
        <v>27</v>
      </c>
      <c r="D30" s="79" t="str">
        <f>IF(C30="Str",'Personal File'!$C$10,IF(C30="Dex",'Personal File'!$C$11,IF(C30="Con",'Personal File'!$C$12,IF(C30="Int",'Personal File'!$C$13,IF(C30="Wis",'Personal File'!$C$14,IF(C30="Cha",'Personal File'!$C$15))))))</f>
        <v>+2</v>
      </c>
      <c r="E30" s="207" t="str">
        <f t="shared" si="10"/>
        <v>Int (+2)</v>
      </c>
      <c r="F30" s="140" t="s">
        <v>57</v>
      </c>
      <c r="G30" s="61">
        <f t="shared" si="1"/>
        <v>3</v>
      </c>
      <c r="H30" s="235">
        <f t="shared" ca="1" si="5"/>
        <v>1</v>
      </c>
      <c r="I30" s="61">
        <f t="shared" ca="1" si="11"/>
        <v>4</v>
      </c>
      <c r="J30" s="62"/>
    </row>
    <row r="31" spans="1:10" s="39" customFormat="1" ht="16.8" x14ac:dyDescent="0.3">
      <c r="A31" s="122" t="s">
        <v>48</v>
      </c>
      <c r="B31" s="67">
        <v>0</v>
      </c>
      <c r="C31" s="123" t="s">
        <v>28</v>
      </c>
      <c r="D31" s="124" t="str">
        <f>IF(C31="Str",'Personal File'!$C$10,IF(C31="Dex",'Personal File'!$C$11,IF(C31="Con",'Personal File'!$C$12,IF(C31="Int",'Personal File'!$C$13,IF(C31="Wis",'Personal File'!$C$14,IF(C31="Cha",'Personal File'!$C$15))))))</f>
        <v>+6</v>
      </c>
      <c r="E31" s="142" t="str">
        <f t="shared" si="3"/>
        <v>Wis (+6)</v>
      </c>
      <c r="F31" s="68" t="s">
        <v>57</v>
      </c>
      <c r="G31" s="68">
        <f t="shared" si="1"/>
        <v>6</v>
      </c>
      <c r="H31" s="235">
        <f t="shared" ca="1" si="5"/>
        <v>20</v>
      </c>
      <c r="I31" s="68">
        <f t="shared" ca="1" si="4"/>
        <v>26</v>
      </c>
      <c r="J31" s="69"/>
    </row>
    <row r="32" spans="1:10" s="39" customFormat="1" ht="16.8" x14ac:dyDescent="0.3">
      <c r="A32" s="104" t="s">
        <v>12</v>
      </c>
      <c r="B32" s="67">
        <v>0</v>
      </c>
      <c r="C32" s="105" t="s">
        <v>29</v>
      </c>
      <c r="D32" s="106" t="str">
        <f>IF(C32="Str",'Personal File'!$C$10,IF(C32="Dex",'Personal File'!$C$11,IF(C32="Con",'Personal File'!$C$12,IF(C32="Int",'Personal File'!$C$13,IF(C32="Wis",'Personal File'!$C$14,IF(C32="Cha",'Personal File'!$C$15))))))</f>
        <v>+1</v>
      </c>
      <c r="E32" s="107" t="str">
        <f t="shared" si="3"/>
        <v>Dex (+1)</v>
      </c>
      <c r="F32" s="68" t="s">
        <v>57</v>
      </c>
      <c r="G32" s="68">
        <f t="shared" si="1"/>
        <v>1</v>
      </c>
      <c r="H32" s="235">
        <f t="shared" ca="1" si="5"/>
        <v>20</v>
      </c>
      <c r="I32" s="68">
        <f t="shared" ca="1" si="4"/>
        <v>21</v>
      </c>
      <c r="J32" s="69"/>
    </row>
    <row r="33" spans="1:10" s="39" customFormat="1" ht="16.8" x14ac:dyDescent="0.3">
      <c r="A33" s="64" t="s">
        <v>49</v>
      </c>
      <c r="B33" s="43">
        <v>0</v>
      </c>
      <c r="C33" s="65" t="s">
        <v>29</v>
      </c>
      <c r="D33" s="66" t="str">
        <f>IF(C33="Str",'Personal File'!$C$10,IF(C33="Dex",'Personal File'!$C$11,IF(C33="Con",'Personal File'!$C$12,IF(C33="Int",'Personal File'!$C$13,IF(C33="Wis",'Personal File'!$C$14,IF(C33="Cha",'Personal File'!$C$15))))))</f>
        <v>+1</v>
      </c>
      <c r="E33" s="208" t="str">
        <f t="shared" si="3"/>
        <v>Dex (+1)</v>
      </c>
      <c r="F33" s="46" t="s">
        <v>57</v>
      </c>
      <c r="G33" s="46">
        <f t="shared" si="1"/>
        <v>1</v>
      </c>
      <c r="H33" s="235">
        <f t="shared" ca="1" si="5"/>
        <v>7</v>
      </c>
      <c r="I33" s="46">
        <f t="shared" ca="1" si="4"/>
        <v>8</v>
      </c>
      <c r="J33" s="47"/>
    </row>
    <row r="34" spans="1:10" ht="16.8" x14ac:dyDescent="0.3">
      <c r="A34" s="70" t="s">
        <v>107</v>
      </c>
      <c r="B34" s="67">
        <v>0</v>
      </c>
      <c r="C34" s="71" t="s">
        <v>25</v>
      </c>
      <c r="D34" s="72" t="str">
        <f>IF(C34="Str",'Personal File'!$C$10,IF(C34="Dex",'Personal File'!$C$11,IF(C34="Con",'Personal File'!$C$12,IF(C34="Int",'Personal File'!$C$13,IF(C34="Wis",'Personal File'!$C$14,IF(C34="Cha",'Personal File'!$C$15))))))</f>
        <v>+3</v>
      </c>
      <c r="E34" s="73" t="str">
        <f t="shared" si="3"/>
        <v>Cha (+3)</v>
      </c>
      <c r="F34" s="68" t="s">
        <v>57</v>
      </c>
      <c r="G34" s="68">
        <f t="shared" si="1"/>
        <v>3</v>
      </c>
      <c r="H34" s="235">
        <f t="shared" ca="1" si="5"/>
        <v>1</v>
      </c>
      <c r="I34" s="68">
        <f t="shared" ca="1" si="4"/>
        <v>4</v>
      </c>
      <c r="J34" s="69"/>
    </row>
    <row r="35" spans="1:10" ht="16.8" x14ac:dyDescent="0.3">
      <c r="A35" s="197" t="s">
        <v>155</v>
      </c>
      <c r="B35" s="188">
        <v>0</v>
      </c>
      <c r="C35" s="198" t="s">
        <v>28</v>
      </c>
      <c r="D35" s="199" t="str">
        <f>IF(C35="Str",'Personal File'!$C$10,IF(C35="Dex",'Personal File'!$C$11,IF(C35="Con",'Personal File'!$C$12,IF(C35="Int",'Personal File'!$C$13,IF(C35="Wis",'Personal File'!$C$14,IF(C35="Cha",'Personal File'!$C$15))))))</f>
        <v>+6</v>
      </c>
      <c r="E35" s="209" t="str">
        <f t="shared" ref="E35" si="15">CONCATENATE(C35," (",D35,")")</f>
        <v>Wis (+6)</v>
      </c>
      <c r="F35" s="191" t="s">
        <v>57</v>
      </c>
      <c r="G35" s="46">
        <f t="shared" si="1"/>
        <v>6</v>
      </c>
      <c r="H35" s="235">
        <f t="shared" ca="1" si="5"/>
        <v>7</v>
      </c>
      <c r="I35" s="46">
        <f t="shared" ref="I35" ca="1" si="16">SUM(G35:H35)</f>
        <v>13</v>
      </c>
      <c r="J35" s="196"/>
    </row>
    <row r="36" spans="1:10" ht="16.8" x14ac:dyDescent="0.3">
      <c r="A36" s="104" t="s">
        <v>13</v>
      </c>
      <c r="B36" s="67">
        <v>0</v>
      </c>
      <c r="C36" s="105" t="s">
        <v>29</v>
      </c>
      <c r="D36" s="106" t="str">
        <f>IF(C36="Str",'Personal File'!$C$10,IF(C36="Dex",'Personal File'!$C$11,IF(C36="Con",'Personal File'!$C$12,IF(C36="Int",'Personal File'!$C$13,IF(C36="Wis",'Personal File'!$C$14,IF(C36="Cha",'Personal File'!$C$15))))))</f>
        <v>+1</v>
      </c>
      <c r="E36" s="107" t="str">
        <f t="shared" si="3"/>
        <v>Dex (+1)</v>
      </c>
      <c r="F36" s="68" t="s">
        <v>57</v>
      </c>
      <c r="G36" s="68">
        <f t="shared" si="1"/>
        <v>1</v>
      </c>
      <c r="H36" s="235">
        <f t="shared" ca="1" si="5"/>
        <v>13</v>
      </c>
      <c r="I36" s="68">
        <f t="shared" ca="1" si="4"/>
        <v>14</v>
      </c>
      <c r="J36" s="69"/>
    </row>
    <row r="37" spans="1:10" ht="16.8" x14ac:dyDescent="0.3">
      <c r="A37" s="88" t="s">
        <v>14</v>
      </c>
      <c r="B37" s="67">
        <v>0</v>
      </c>
      <c r="C37" s="89" t="s">
        <v>27</v>
      </c>
      <c r="D37" s="90" t="str">
        <f>IF(C37="Str",'Personal File'!$C$10,IF(C37="Dex",'Personal File'!$C$11,IF(C37="Con",'Personal File'!$C$12,IF(C37="Int",'Personal File'!$C$13,IF(C37="Wis",'Personal File'!$C$14,IF(C37="Cha",'Personal File'!$C$15))))))</f>
        <v>+2</v>
      </c>
      <c r="E37" s="200" t="str">
        <f t="shared" si="3"/>
        <v>Int (+2)</v>
      </c>
      <c r="F37" s="68" t="s">
        <v>57</v>
      </c>
      <c r="G37" s="68">
        <f t="shared" si="1"/>
        <v>2</v>
      </c>
      <c r="H37" s="235">
        <f t="shared" ca="1" si="5"/>
        <v>17</v>
      </c>
      <c r="I37" s="68">
        <f t="shared" ca="1" si="4"/>
        <v>19</v>
      </c>
      <c r="J37" s="69"/>
    </row>
    <row r="38" spans="1:10" ht="16.8" x14ac:dyDescent="0.3">
      <c r="A38" s="122" t="s">
        <v>50</v>
      </c>
      <c r="B38" s="67">
        <v>0</v>
      </c>
      <c r="C38" s="123" t="s">
        <v>28</v>
      </c>
      <c r="D38" s="124" t="str">
        <f>IF(C38="Str",'Personal File'!$C$10,IF(C38="Dex",'Personal File'!$C$11,IF(C38="Con",'Personal File'!$C$12,IF(C38="Int",'Personal File'!$C$13,IF(C38="Wis",'Personal File'!$C$14,IF(C38="Cha",'Personal File'!$C$15))))))</f>
        <v>+6</v>
      </c>
      <c r="E38" s="142" t="str">
        <f t="shared" si="3"/>
        <v>Wis (+6)</v>
      </c>
      <c r="F38" s="68" t="s">
        <v>57</v>
      </c>
      <c r="G38" s="68">
        <f t="shared" si="1"/>
        <v>6</v>
      </c>
      <c r="H38" s="235">
        <f t="shared" ca="1" si="5"/>
        <v>5</v>
      </c>
      <c r="I38" s="68">
        <f t="shared" ca="1" si="4"/>
        <v>11</v>
      </c>
      <c r="J38" s="69"/>
    </row>
    <row r="39" spans="1:10" ht="16.8" x14ac:dyDescent="0.3">
      <c r="A39" s="64" t="s">
        <v>103</v>
      </c>
      <c r="B39" s="43">
        <v>0</v>
      </c>
      <c r="C39" s="65" t="s">
        <v>29</v>
      </c>
      <c r="D39" s="66" t="str">
        <f>IF(C39="Str",'Personal File'!$C$10,IF(C39="Dex",'Personal File'!$C$11,IF(C39="Con",'Personal File'!$C$12,IF(C39="Int",'Personal File'!$C$13,IF(C39="Wis",'Personal File'!$C$14,IF(C39="Cha",'Personal File'!$C$15))))))</f>
        <v>+1</v>
      </c>
      <c r="E39" s="208" t="str">
        <f t="shared" si="3"/>
        <v>Dex (+1)</v>
      </c>
      <c r="F39" s="46" t="s">
        <v>57</v>
      </c>
      <c r="G39" s="46">
        <f t="shared" si="1"/>
        <v>1</v>
      </c>
      <c r="H39" s="235">
        <f t="shared" ca="1" si="5"/>
        <v>11</v>
      </c>
      <c r="I39" s="46">
        <f t="shared" ref="I39:I40" ca="1" si="17">SUM(G39:H39)</f>
        <v>12</v>
      </c>
      <c r="J39" s="47"/>
    </row>
    <row r="40" spans="1:10" ht="16.8" x14ac:dyDescent="0.3">
      <c r="A40" s="187" t="s">
        <v>93</v>
      </c>
      <c r="B40" s="188">
        <v>0</v>
      </c>
      <c r="C40" s="189" t="s">
        <v>27</v>
      </c>
      <c r="D40" s="190" t="str">
        <f>IF(C40="Str",'Personal File'!$C$10,IF(C40="Dex",'Personal File'!$C$11,IF(C40="Con",'Personal File'!$C$12,IF(C40="Int",'Personal File'!$C$13,IF(C40="Wis",'Personal File'!$C$14,IF(C40="Cha",'Personal File'!$C$15))))))</f>
        <v>+2</v>
      </c>
      <c r="E40" s="210" t="str">
        <f t="shared" si="3"/>
        <v>Int (+2)</v>
      </c>
      <c r="F40" s="191" t="s">
        <v>57</v>
      </c>
      <c r="G40" s="46">
        <f t="shared" si="1"/>
        <v>2</v>
      </c>
      <c r="H40" s="235">
        <f t="shared" ca="1" si="5"/>
        <v>11</v>
      </c>
      <c r="I40" s="46">
        <f t="shared" ca="1" si="17"/>
        <v>13</v>
      </c>
      <c r="J40" s="192"/>
    </row>
    <row r="41" spans="1:10" ht="16.8" x14ac:dyDescent="0.3">
      <c r="A41" s="77" t="s">
        <v>51</v>
      </c>
      <c r="B41" s="60">
        <v>4</v>
      </c>
      <c r="C41" s="78" t="s">
        <v>27</v>
      </c>
      <c r="D41" s="79" t="str">
        <f>IF(C41="Str",'Personal File'!$C$10,IF(C41="Dex",'Personal File'!$C$11,IF(C41="Con",'Personal File'!$C$12,IF(C41="Int",'Personal File'!$C$13,IF(C41="Wis",'Personal File'!$C$14,IF(C41="Cha",'Personal File'!$C$15))))))</f>
        <v>+2</v>
      </c>
      <c r="E41" s="207" t="str">
        <f t="shared" si="3"/>
        <v>Int (+2)</v>
      </c>
      <c r="F41" s="61" t="s">
        <v>57</v>
      </c>
      <c r="G41" s="61">
        <f t="shared" si="1"/>
        <v>6</v>
      </c>
      <c r="H41" s="235">
        <f t="shared" ca="1" si="5"/>
        <v>17</v>
      </c>
      <c r="I41" s="61">
        <f t="shared" ca="1" si="4"/>
        <v>23</v>
      </c>
      <c r="J41" s="121"/>
    </row>
    <row r="42" spans="1:10" ht="16.8" x14ac:dyDescent="0.3">
      <c r="A42" s="122" t="s">
        <v>52</v>
      </c>
      <c r="B42" s="67">
        <v>0</v>
      </c>
      <c r="C42" s="123" t="s">
        <v>28</v>
      </c>
      <c r="D42" s="124" t="str">
        <f>IF(C42="Str",'Personal File'!$C$10,IF(C42="Dex",'Personal File'!$C$11,IF(C42="Con",'Personal File'!$C$12,IF(C42="Int",'Personal File'!$C$13,IF(C42="Wis",'Personal File'!$C$14,IF(C42="Cha",'Personal File'!$C$15))))))</f>
        <v>+6</v>
      </c>
      <c r="E42" s="142" t="str">
        <f t="shared" si="3"/>
        <v>Wis (+6)</v>
      </c>
      <c r="F42" s="68" t="s">
        <v>57</v>
      </c>
      <c r="G42" s="68">
        <f t="shared" si="1"/>
        <v>6</v>
      </c>
      <c r="H42" s="235">
        <f t="shared" ca="1" si="5"/>
        <v>15</v>
      </c>
      <c r="I42" s="68">
        <f t="shared" ca="1" si="4"/>
        <v>21</v>
      </c>
      <c r="J42" s="69"/>
    </row>
    <row r="43" spans="1:10" ht="16.8" x14ac:dyDescent="0.3">
      <c r="A43" s="122" t="s">
        <v>104</v>
      </c>
      <c r="B43" s="67">
        <v>0</v>
      </c>
      <c r="C43" s="123" t="s">
        <v>28</v>
      </c>
      <c r="D43" s="124" t="str">
        <f>IF(C43="Str",'Personal File'!$C$10,IF(C43="Dex",'Personal File'!$C$11,IF(C43="Con",'Personal File'!$C$12,IF(C43="Int",'Personal File'!$C$13,IF(C43="Wis",'Personal File'!$C$14,IF(C43="Cha",'Personal File'!$C$15))))))</f>
        <v>+6</v>
      </c>
      <c r="E43" s="142" t="str">
        <f t="shared" si="3"/>
        <v>Wis (+6)</v>
      </c>
      <c r="F43" s="68" t="s">
        <v>57</v>
      </c>
      <c r="G43" s="68">
        <f t="shared" si="1"/>
        <v>6</v>
      </c>
      <c r="H43" s="235">
        <f t="shared" ca="1" si="5"/>
        <v>19</v>
      </c>
      <c r="I43" s="68">
        <f t="shared" ca="1" si="4"/>
        <v>25</v>
      </c>
      <c r="J43" s="69"/>
    </row>
    <row r="44" spans="1:10" ht="16.8" x14ac:dyDescent="0.3">
      <c r="A44" s="74" t="s">
        <v>15</v>
      </c>
      <c r="B44" s="67">
        <v>0</v>
      </c>
      <c r="C44" s="75" t="s">
        <v>30</v>
      </c>
      <c r="D44" s="76" t="str">
        <f>IF(C44="Str",'Personal File'!$C$10,IF(C44="Dex",'Personal File'!$C$11,IF(C44="Con",'Personal File'!$C$12,IF(C44="Int",'Personal File'!$C$13,IF(C44="Wis",'Personal File'!$C$14,IF(C44="Cha",'Personal File'!$C$15))))))</f>
        <v>+0</v>
      </c>
      <c r="E44" s="201" t="str">
        <f t="shared" si="3"/>
        <v>Str (+0)</v>
      </c>
      <c r="F44" s="68" t="s">
        <v>57</v>
      </c>
      <c r="G44" s="68">
        <f t="shared" si="1"/>
        <v>0</v>
      </c>
      <c r="H44" s="235">
        <f t="shared" ca="1" si="5"/>
        <v>4</v>
      </c>
      <c r="I44" s="68">
        <f t="shared" ca="1" si="4"/>
        <v>4</v>
      </c>
      <c r="J44" s="227"/>
    </row>
    <row r="45" spans="1:10" ht="16.8" x14ac:dyDescent="0.3">
      <c r="A45" s="110" t="s">
        <v>53</v>
      </c>
      <c r="B45" s="108">
        <v>0</v>
      </c>
      <c r="C45" s="111" t="s">
        <v>29</v>
      </c>
      <c r="D45" s="112" t="str">
        <f>IF(C45="Str",'Personal File'!$C$10,IF(C45="Dex",'Personal File'!$C$11,IF(C45="Con",'Personal File'!$C$12,IF(C45="Int",'Personal File'!$C$13,IF(C45="Wis",'Personal File'!$C$14,IF(C45="Cha",'Personal File'!$C$15))))))</f>
        <v>+1</v>
      </c>
      <c r="E45" s="211" t="str">
        <f t="shared" si="3"/>
        <v>Dex (+1)</v>
      </c>
      <c r="F45" s="46" t="s">
        <v>57</v>
      </c>
      <c r="G45" s="46">
        <f t="shared" si="1"/>
        <v>1</v>
      </c>
      <c r="H45" s="235">
        <f t="shared" ca="1" si="5"/>
        <v>1</v>
      </c>
      <c r="I45" s="46">
        <f t="shared" ref="I45:I46" ca="1" si="18">SUM(G45:H45)</f>
        <v>2</v>
      </c>
      <c r="J45" s="109"/>
    </row>
    <row r="46" spans="1:10" ht="16.8" x14ac:dyDescent="0.3">
      <c r="A46" s="48" t="s">
        <v>54</v>
      </c>
      <c r="B46" s="43">
        <v>0</v>
      </c>
      <c r="C46" s="49" t="s">
        <v>25</v>
      </c>
      <c r="D46" s="50" t="str">
        <f>IF(C46="Str",'Personal File'!$C$10,IF(C46="Dex",'Personal File'!$C$11,IF(C46="Con",'Personal File'!$C$12,IF(C46="Int",'Personal File'!$C$13,IF(C46="Wis",'Personal File'!$C$14,IF(C46="Cha",'Personal File'!$C$15))))))</f>
        <v>+3</v>
      </c>
      <c r="E46" s="212" t="str">
        <f t="shared" si="3"/>
        <v>Cha (+3)</v>
      </c>
      <c r="F46" s="46" t="s">
        <v>57</v>
      </c>
      <c r="G46" s="46">
        <f t="shared" si="1"/>
        <v>3</v>
      </c>
      <c r="H46" s="235">
        <f t="shared" ca="1" si="5"/>
        <v>6</v>
      </c>
      <c r="I46" s="46">
        <f t="shared" ca="1" si="18"/>
        <v>9</v>
      </c>
      <c r="J46" s="47"/>
    </row>
    <row r="47" spans="1:10" ht="17.399999999999999" thickBot="1" x14ac:dyDescent="0.35">
      <c r="A47" s="125" t="s">
        <v>55</v>
      </c>
      <c r="B47" s="126">
        <v>0</v>
      </c>
      <c r="C47" s="127" t="s">
        <v>29</v>
      </c>
      <c r="D47" s="128" t="str">
        <f>IF(C47="Str",'Personal File'!$C$10,IF(C47="Dex",'Personal File'!$C$11,IF(C47="Con",'Personal File'!$C$12,IF(C47="Int",'Personal File'!$C$13,IF(C47="Wis",'Personal File'!$C$14,IF(C47="Cha",'Personal File'!$C$15))))))</f>
        <v>+1</v>
      </c>
      <c r="E47" s="213" t="str">
        <f t="shared" si="3"/>
        <v>Dex (+1)</v>
      </c>
      <c r="F47" s="129" t="s">
        <v>57</v>
      </c>
      <c r="G47" s="129">
        <f t="shared" si="1"/>
        <v>1</v>
      </c>
      <c r="H47" s="254">
        <f t="shared" ca="1" si="5"/>
        <v>8</v>
      </c>
      <c r="I47" s="129">
        <f t="shared" ca="1" si="4"/>
        <v>9</v>
      </c>
      <c r="J47" s="130"/>
    </row>
    <row r="48" spans="1:10" ht="16.2" thickTop="1" x14ac:dyDescent="0.3">
      <c r="B48" s="414">
        <f>SUM(B6:B47)</f>
        <v>50</v>
      </c>
      <c r="C48" s="415"/>
      <c r="D48" s="415"/>
      <c r="E48" s="414">
        <f>SUM(E49:E56)</f>
        <v>50</v>
      </c>
      <c r="F48" s="263" t="s">
        <v>58</v>
      </c>
    </row>
    <row r="49" spans="2:6" x14ac:dyDescent="0.3">
      <c r="B49" s="414"/>
      <c r="C49" s="415"/>
      <c r="D49" s="415"/>
      <c r="E49" s="414">
        <f>4*(2+'Personal File'!$C$13)</f>
        <v>16</v>
      </c>
      <c r="F49" s="262" t="s">
        <v>176</v>
      </c>
    </row>
    <row r="50" spans="2:6" x14ac:dyDescent="0.3">
      <c r="B50" s="416"/>
      <c r="C50" s="415"/>
      <c r="D50" s="415"/>
      <c r="E50" s="414">
        <f>2+'Personal File'!$C$13</f>
        <v>4</v>
      </c>
      <c r="F50" s="262" t="s">
        <v>283</v>
      </c>
    </row>
    <row r="51" spans="2:6" x14ac:dyDescent="0.3">
      <c r="B51" s="416"/>
      <c r="C51" s="415"/>
      <c r="D51" s="415"/>
      <c r="E51" s="414">
        <f>2+'Personal File'!$C$13</f>
        <v>4</v>
      </c>
      <c r="F51" s="262" t="s">
        <v>284</v>
      </c>
    </row>
    <row r="52" spans="2:6" x14ac:dyDescent="0.3">
      <c r="B52" s="416"/>
      <c r="C52" s="415"/>
      <c r="D52" s="415"/>
      <c r="E52" s="414">
        <f>2+'Personal File'!$C$13</f>
        <v>4</v>
      </c>
      <c r="F52" s="262" t="s">
        <v>285</v>
      </c>
    </row>
    <row r="53" spans="2:6" x14ac:dyDescent="0.3">
      <c r="B53" s="416"/>
      <c r="C53" s="415"/>
      <c r="D53" s="415"/>
      <c r="E53" s="414">
        <f>2+'Personal File'!$C$13</f>
        <v>4</v>
      </c>
      <c r="F53" s="262" t="s">
        <v>286</v>
      </c>
    </row>
    <row r="54" spans="2:6" x14ac:dyDescent="0.3">
      <c r="B54" s="416"/>
      <c r="C54" s="415"/>
      <c r="D54" s="415"/>
      <c r="E54" s="414">
        <f>2+'Personal File'!$C$13</f>
        <v>4</v>
      </c>
      <c r="F54" s="262" t="s">
        <v>287</v>
      </c>
    </row>
    <row r="55" spans="2:6" x14ac:dyDescent="0.3">
      <c r="B55" s="416"/>
      <c r="C55" s="415"/>
      <c r="D55" s="415"/>
      <c r="E55" s="414">
        <f>2+'Personal File'!$C$13</f>
        <v>4</v>
      </c>
      <c r="F55" s="262" t="s">
        <v>504</v>
      </c>
    </row>
    <row r="56" spans="2:6" x14ac:dyDescent="0.3">
      <c r="B56" s="416"/>
      <c r="C56" s="415"/>
      <c r="D56" s="415"/>
      <c r="E56" s="414">
        <f>'Personal File'!$E$3+3</f>
        <v>10</v>
      </c>
      <c r="F56" s="262" t="s">
        <v>171</v>
      </c>
    </row>
  </sheetData>
  <phoneticPr fontId="0" type="noConversion"/>
  <conditionalFormatting sqref="H3:H47">
    <cfRule type="cellIs" dxfId="7" priority="1" operator="equal">
      <formula>20</formula>
    </cfRule>
    <cfRule type="cellIs" dxfId="6"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29"/>
  <sheetViews>
    <sheetView showGridLines="0" workbookViewId="0">
      <pane ySplit="2" topLeftCell="A3" activePane="bottomLeft" state="frozen"/>
      <selection pane="bottomLeft" activeCell="A3" sqref="A3"/>
    </sheetView>
  </sheetViews>
  <sheetFormatPr defaultColWidth="13" defaultRowHeight="15.6" x14ac:dyDescent="0.3"/>
  <cols>
    <col min="1" max="1" width="23.5" style="356" bestFit="1" customWidth="1"/>
    <col min="2" max="2" width="6.19921875" style="356" bestFit="1" customWidth="1"/>
    <col min="3" max="3" width="10.69921875" style="357" bestFit="1" customWidth="1"/>
    <col min="4" max="4" width="13.3984375" style="357" bestFit="1" customWidth="1"/>
    <col min="5" max="5" width="14.8984375" style="357" bestFit="1" customWidth="1"/>
    <col min="6" max="6" width="10.59765625" style="357" bestFit="1" customWidth="1"/>
    <col min="7" max="7" width="13" style="357" bestFit="1" customWidth="1"/>
    <col min="8" max="8" width="13.3984375" style="356" bestFit="1" customWidth="1"/>
    <col min="9" max="9" width="22.59765625" style="355" bestFit="1" customWidth="1"/>
    <col min="10" max="10" width="5.59765625" style="355" bestFit="1" customWidth="1"/>
    <col min="11" max="16384" width="13" style="355"/>
  </cols>
  <sheetData>
    <row r="1" spans="1:10" ht="23.4" thickBot="1" x14ac:dyDescent="0.45">
      <c r="A1" s="274" t="s">
        <v>228</v>
      </c>
      <c r="B1" s="402"/>
      <c r="C1" s="402"/>
      <c r="D1" s="402"/>
      <c r="E1" s="402"/>
      <c r="F1" s="402"/>
      <c r="G1" s="402"/>
      <c r="H1" s="402"/>
      <c r="I1" s="402"/>
    </row>
    <row r="2" spans="1:10" s="392" customFormat="1" ht="16.8" x14ac:dyDescent="0.3">
      <c r="A2" s="275" t="s">
        <v>78</v>
      </c>
      <c r="B2" s="276" t="s">
        <v>0</v>
      </c>
      <c r="C2" s="277" t="s">
        <v>177</v>
      </c>
      <c r="D2" s="276" t="s">
        <v>81</v>
      </c>
      <c r="E2" s="276" t="s">
        <v>112</v>
      </c>
      <c r="F2" s="276" t="s">
        <v>113</v>
      </c>
      <c r="G2" s="276" t="s">
        <v>61</v>
      </c>
      <c r="H2" s="276" t="s">
        <v>18</v>
      </c>
      <c r="I2" s="401" t="s">
        <v>478</v>
      </c>
      <c r="J2" s="400" t="s">
        <v>477</v>
      </c>
    </row>
    <row r="3" spans="1:10" s="392" customFormat="1" ht="16.8" x14ac:dyDescent="0.3">
      <c r="A3" s="382" t="s">
        <v>476</v>
      </c>
      <c r="B3" s="368">
        <v>0</v>
      </c>
      <c r="C3" s="285"/>
      <c r="D3" s="399" t="s">
        <v>179</v>
      </c>
      <c r="E3" s="398" t="s">
        <v>114</v>
      </c>
      <c r="F3" s="397" t="s">
        <v>115</v>
      </c>
      <c r="G3" s="397" t="s">
        <v>91</v>
      </c>
      <c r="H3" s="397" t="s">
        <v>74</v>
      </c>
      <c r="I3" s="287" t="s">
        <v>299</v>
      </c>
      <c r="J3" s="396">
        <v>9</v>
      </c>
    </row>
    <row r="4" spans="1:10" s="392" customFormat="1" ht="16.8" x14ac:dyDescent="0.3">
      <c r="A4" s="382" t="s">
        <v>132</v>
      </c>
      <c r="B4" s="368">
        <v>0</v>
      </c>
      <c r="C4" s="285"/>
      <c r="D4" s="286" t="s">
        <v>75</v>
      </c>
      <c r="E4" s="282" t="s">
        <v>114</v>
      </c>
      <c r="F4" s="282" t="s">
        <v>115</v>
      </c>
      <c r="G4" s="287" t="s">
        <v>91</v>
      </c>
      <c r="H4" s="287" t="s">
        <v>72</v>
      </c>
      <c r="I4" s="281" t="s">
        <v>302</v>
      </c>
      <c r="J4" s="366">
        <v>215</v>
      </c>
    </row>
    <row r="5" spans="1:10" s="392" customFormat="1" ht="16.8" x14ac:dyDescent="0.3">
      <c r="A5" s="382" t="s">
        <v>136</v>
      </c>
      <c r="B5" s="368">
        <v>0</v>
      </c>
      <c r="C5" s="285"/>
      <c r="D5" s="288" t="s">
        <v>70</v>
      </c>
      <c r="E5" s="143" t="s">
        <v>114</v>
      </c>
      <c r="F5" s="389" t="s">
        <v>115</v>
      </c>
      <c r="G5" s="388" t="s">
        <v>68</v>
      </c>
      <c r="H5" s="281" t="s">
        <v>72</v>
      </c>
      <c r="I5" s="281" t="s">
        <v>302</v>
      </c>
      <c r="J5" s="366">
        <v>216</v>
      </c>
    </row>
    <row r="6" spans="1:10" s="392" customFormat="1" ht="16.8" x14ac:dyDescent="0.3">
      <c r="A6" s="382" t="s">
        <v>137</v>
      </c>
      <c r="B6" s="368">
        <v>0</v>
      </c>
      <c r="C6" s="285"/>
      <c r="D6" s="286" t="s">
        <v>70</v>
      </c>
      <c r="E6" s="282" t="s">
        <v>114</v>
      </c>
      <c r="F6" s="282" t="s">
        <v>115</v>
      </c>
      <c r="G6" s="287" t="s">
        <v>82</v>
      </c>
      <c r="H6" s="287" t="s">
        <v>71</v>
      </c>
      <c r="I6" s="281" t="s">
        <v>302</v>
      </c>
      <c r="J6" s="366">
        <v>219</v>
      </c>
    </row>
    <row r="7" spans="1:10" s="392" customFormat="1" ht="16.8" x14ac:dyDescent="0.3">
      <c r="A7" s="382" t="s">
        <v>133</v>
      </c>
      <c r="B7" s="368">
        <v>0</v>
      </c>
      <c r="C7" s="285"/>
      <c r="D7" s="286" t="s">
        <v>94</v>
      </c>
      <c r="E7" s="282" t="s">
        <v>114</v>
      </c>
      <c r="F7" s="282" t="s">
        <v>115</v>
      </c>
      <c r="G7" s="287" t="s">
        <v>91</v>
      </c>
      <c r="H7" s="287" t="s">
        <v>72</v>
      </c>
      <c r="I7" s="281" t="s">
        <v>302</v>
      </c>
      <c r="J7" s="366">
        <v>219</v>
      </c>
    </row>
    <row r="8" spans="1:10" s="392" customFormat="1" ht="16.8" x14ac:dyDescent="0.3">
      <c r="A8" s="382" t="s">
        <v>138</v>
      </c>
      <c r="B8" s="368">
        <v>0</v>
      </c>
      <c r="C8" s="285"/>
      <c r="D8" s="286" t="s">
        <v>94</v>
      </c>
      <c r="E8" s="282" t="s">
        <v>114</v>
      </c>
      <c r="F8" s="282" t="s">
        <v>115</v>
      </c>
      <c r="G8" s="287" t="s">
        <v>68</v>
      </c>
      <c r="H8" s="287" t="s">
        <v>69</v>
      </c>
      <c r="I8" s="281" t="s">
        <v>302</v>
      </c>
      <c r="J8" s="289">
        <v>238</v>
      </c>
    </row>
    <row r="9" spans="1:10" s="392" customFormat="1" ht="16.8" x14ac:dyDescent="0.3">
      <c r="A9" s="382" t="s">
        <v>134</v>
      </c>
      <c r="B9" s="368">
        <v>0</v>
      </c>
      <c r="C9" s="285"/>
      <c r="D9" s="288" t="s">
        <v>77</v>
      </c>
      <c r="E9" s="143" t="s">
        <v>142</v>
      </c>
      <c r="F9" s="143" t="s">
        <v>115</v>
      </c>
      <c r="G9" s="281" t="s">
        <v>68</v>
      </c>
      <c r="H9" s="281" t="s">
        <v>74</v>
      </c>
      <c r="I9" s="281" t="s">
        <v>302</v>
      </c>
      <c r="J9" s="366">
        <v>248</v>
      </c>
    </row>
    <row r="10" spans="1:10" s="392" customFormat="1" ht="16.8" x14ac:dyDescent="0.3">
      <c r="A10" s="382" t="s">
        <v>139</v>
      </c>
      <c r="B10" s="368">
        <v>0</v>
      </c>
      <c r="C10" s="285"/>
      <c r="D10" s="288" t="s">
        <v>179</v>
      </c>
      <c r="E10" s="282" t="s">
        <v>114</v>
      </c>
      <c r="F10" s="282" t="s">
        <v>115</v>
      </c>
      <c r="G10" s="281" t="s">
        <v>83</v>
      </c>
      <c r="H10" s="281" t="s">
        <v>72</v>
      </c>
      <c r="I10" s="281" t="s">
        <v>302</v>
      </c>
      <c r="J10" s="366">
        <v>253</v>
      </c>
    </row>
    <row r="11" spans="1:10" s="392" customFormat="1" ht="16.8" x14ac:dyDescent="0.3">
      <c r="A11" s="382" t="s">
        <v>180</v>
      </c>
      <c r="B11" s="368">
        <v>0</v>
      </c>
      <c r="C11" s="285"/>
      <c r="D11" s="280" t="s">
        <v>179</v>
      </c>
      <c r="E11" s="143" t="s">
        <v>127</v>
      </c>
      <c r="F11" s="385" t="s">
        <v>115</v>
      </c>
      <c r="G11" s="281" t="s">
        <v>122</v>
      </c>
      <c r="H11" s="281" t="s">
        <v>74</v>
      </c>
      <c r="I11" s="281" t="s">
        <v>302</v>
      </c>
      <c r="J11" s="366">
        <v>253</v>
      </c>
    </row>
    <row r="12" spans="1:10" s="392" customFormat="1" ht="16.8" x14ac:dyDescent="0.3">
      <c r="A12" s="382" t="s">
        <v>475</v>
      </c>
      <c r="B12" s="368">
        <v>0</v>
      </c>
      <c r="C12" s="285"/>
      <c r="D12" s="372" t="s">
        <v>179</v>
      </c>
      <c r="E12" s="282" t="s">
        <v>114</v>
      </c>
      <c r="F12" s="287" t="s">
        <v>115</v>
      </c>
      <c r="G12" s="287" t="s">
        <v>91</v>
      </c>
      <c r="H12" s="287" t="s">
        <v>71</v>
      </c>
      <c r="I12" s="287" t="s">
        <v>311</v>
      </c>
      <c r="J12" s="366">
        <v>100</v>
      </c>
    </row>
    <row r="13" spans="1:10" s="392" customFormat="1" ht="16.8" x14ac:dyDescent="0.3">
      <c r="A13" s="382" t="s">
        <v>181</v>
      </c>
      <c r="B13" s="368">
        <v>0</v>
      </c>
      <c r="C13" s="285"/>
      <c r="D13" s="288" t="s">
        <v>70</v>
      </c>
      <c r="E13" s="282" t="s">
        <v>114</v>
      </c>
      <c r="F13" s="282" t="s">
        <v>115</v>
      </c>
      <c r="G13" s="281" t="s">
        <v>83</v>
      </c>
      <c r="H13" s="281" t="s">
        <v>72</v>
      </c>
      <c r="I13" s="281" t="s">
        <v>302</v>
      </c>
      <c r="J13" s="366">
        <v>267</v>
      </c>
    </row>
    <row r="14" spans="1:10" s="392" customFormat="1" ht="16.8" x14ac:dyDescent="0.3">
      <c r="A14" s="382" t="s">
        <v>140</v>
      </c>
      <c r="B14" s="368">
        <v>0</v>
      </c>
      <c r="C14" s="285"/>
      <c r="D14" s="286" t="s">
        <v>70</v>
      </c>
      <c r="E14" s="282" t="s">
        <v>127</v>
      </c>
      <c r="F14" s="282" t="s">
        <v>115</v>
      </c>
      <c r="G14" s="287" t="s">
        <v>73</v>
      </c>
      <c r="H14" s="287" t="s">
        <v>74</v>
      </c>
      <c r="I14" s="281" t="s">
        <v>302</v>
      </c>
      <c r="J14" s="366">
        <v>269</v>
      </c>
    </row>
    <row r="15" spans="1:10" s="392" customFormat="1" ht="16.8" x14ac:dyDescent="0.3">
      <c r="A15" s="382" t="s">
        <v>141</v>
      </c>
      <c r="B15" s="368">
        <v>0</v>
      </c>
      <c r="C15" s="285"/>
      <c r="D15" s="286" t="s">
        <v>67</v>
      </c>
      <c r="E15" s="282" t="s">
        <v>120</v>
      </c>
      <c r="F15" s="282" t="s">
        <v>115</v>
      </c>
      <c r="G15" s="287" t="s">
        <v>68</v>
      </c>
      <c r="H15" s="287" t="s">
        <v>69</v>
      </c>
      <c r="I15" s="281" t="s">
        <v>302</v>
      </c>
      <c r="J15" s="366">
        <v>272</v>
      </c>
    </row>
    <row r="16" spans="1:10" s="392" customFormat="1" ht="16.8" x14ac:dyDescent="0.3">
      <c r="A16" s="382" t="s">
        <v>182</v>
      </c>
      <c r="B16" s="368">
        <v>0</v>
      </c>
      <c r="C16" s="285"/>
      <c r="D16" s="288" t="s">
        <v>75</v>
      </c>
      <c r="E16" s="143" t="s">
        <v>114</v>
      </c>
      <c r="F16" s="385" t="s">
        <v>115</v>
      </c>
      <c r="G16" s="281" t="s">
        <v>183</v>
      </c>
      <c r="H16" s="281" t="s">
        <v>76</v>
      </c>
      <c r="I16" s="281" t="s">
        <v>316</v>
      </c>
      <c r="J16" s="366">
        <v>128</v>
      </c>
    </row>
    <row r="17" spans="1:10" s="392" customFormat="1" ht="16.8" x14ac:dyDescent="0.3">
      <c r="A17" s="387" t="s">
        <v>474</v>
      </c>
      <c r="B17" s="380">
        <v>0</v>
      </c>
      <c r="C17" s="386"/>
      <c r="D17" s="395" t="s">
        <v>179</v>
      </c>
      <c r="E17" s="394" t="s">
        <v>117</v>
      </c>
      <c r="F17" s="394" t="s">
        <v>115</v>
      </c>
      <c r="G17" s="393" t="s">
        <v>68</v>
      </c>
      <c r="H17" s="393" t="s">
        <v>69</v>
      </c>
      <c r="I17" s="290" t="s">
        <v>302</v>
      </c>
      <c r="J17" s="376">
        <v>298</v>
      </c>
    </row>
    <row r="18" spans="1:10" s="392" customFormat="1" ht="16.8" x14ac:dyDescent="0.3">
      <c r="A18" s="382" t="s">
        <v>473</v>
      </c>
      <c r="B18" s="368">
        <v>1</v>
      </c>
      <c r="C18" s="285"/>
      <c r="D18" s="286" t="s">
        <v>178</v>
      </c>
      <c r="E18" s="282" t="s">
        <v>114</v>
      </c>
      <c r="F18" s="287" t="s">
        <v>266</v>
      </c>
      <c r="G18" s="287" t="s">
        <v>68</v>
      </c>
      <c r="H18" s="287" t="s">
        <v>76</v>
      </c>
      <c r="I18" s="281" t="s">
        <v>415</v>
      </c>
      <c r="J18" s="289">
        <v>103</v>
      </c>
    </row>
    <row r="19" spans="1:10" s="392" customFormat="1" ht="16.8" x14ac:dyDescent="0.3">
      <c r="A19" s="382" t="s">
        <v>278</v>
      </c>
      <c r="B19" s="368">
        <v>1</v>
      </c>
      <c r="C19" s="285"/>
      <c r="D19" s="288" t="s">
        <v>192</v>
      </c>
      <c r="E19" s="143" t="s">
        <v>117</v>
      </c>
      <c r="F19" s="389" t="s">
        <v>115</v>
      </c>
      <c r="G19" s="388" t="s">
        <v>168</v>
      </c>
      <c r="H19" s="281" t="s">
        <v>71</v>
      </c>
      <c r="I19" s="281" t="s">
        <v>302</v>
      </c>
      <c r="J19" s="289">
        <v>205</v>
      </c>
    </row>
    <row r="20" spans="1:10" s="392" customFormat="1" ht="16.8" x14ac:dyDescent="0.3">
      <c r="A20" s="382" t="s">
        <v>440</v>
      </c>
      <c r="B20" s="368">
        <v>1</v>
      </c>
      <c r="C20" s="285"/>
      <c r="D20" s="288" t="s">
        <v>94</v>
      </c>
      <c r="E20" s="143" t="s">
        <v>114</v>
      </c>
      <c r="F20" s="367" t="s">
        <v>115</v>
      </c>
      <c r="G20" s="281" t="s">
        <v>82</v>
      </c>
      <c r="H20" s="281" t="s">
        <v>9</v>
      </c>
      <c r="I20" s="281" t="s">
        <v>291</v>
      </c>
      <c r="J20" s="366">
        <v>81</v>
      </c>
    </row>
    <row r="21" spans="1:10" ht="16.8" x14ac:dyDescent="0.3">
      <c r="A21" s="382" t="s">
        <v>184</v>
      </c>
      <c r="B21" s="368">
        <v>1</v>
      </c>
      <c r="C21" s="285"/>
      <c r="D21" s="286" t="s">
        <v>192</v>
      </c>
      <c r="E21" s="282" t="s">
        <v>128</v>
      </c>
      <c r="F21" s="282" t="s">
        <v>115</v>
      </c>
      <c r="G21" s="287" t="s">
        <v>91</v>
      </c>
      <c r="H21" s="287" t="s">
        <v>130</v>
      </c>
      <c r="I21" s="281" t="s">
        <v>302</v>
      </c>
      <c r="J21" s="366">
        <v>211</v>
      </c>
    </row>
    <row r="22" spans="1:10" ht="16.8" x14ac:dyDescent="0.3">
      <c r="A22" s="382" t="s">
        <v>472</v>
      </c>
      <c r="B22" s="368">
        <v>1</v>
      </c>
      <c r="C22" s="285"/>
      <c r="D22" s="286" t="s">
        <v>94</v>
      </c>
      <c r="E22" s="282" t="s">
        <v>120</v>
      </c>
      <c r="F22" s="282" t="s">
        <v>115</v>
      </c>
      <c r="G22" s="287" t="s">
        <v>73</v>
      </c>
      <c r="H22" s="287" t="s">
        <v>74</v>
      </c>
      <c r="I22" s="281" t="s">
        <v>302</v>
      </c>
      <c r="J22" s="366">
        <v>212</v>
      </c>
    </row>
    <row r="23" spans="1:10" ht="16.8" x14ac:dyDescent="0.3">
      <c r="A23" s="382" t="s">
        <v>95</v>
      </c>
      <c r="B23" s="368">
        <v>1</v>
      </c>
      <c r="C23" s="285"/>
      <c r="D23" s="288" t="s">
        <v>70</v>
      </c>
      <c r="E23" s="143" t="s">
        <v>114</v>
      </c>
      <c r="F23" s="389" t="s">
        <v>115</v>
      </c>
      <c r="G23" s="388" t="s">
        <v>68</v>
      </c>
      <c r="H23" s="281" t="s">
        <v>72</v>
      </c>
      <c r="I23" s="281" t="s">
        <v>302</v>
      </c>
      <c r="J23" s="366">
        <v>216</v>
      </c>
    </row>
    <row r="24" spans="1:10" ht="16.8" x14ac:dyDescent="0.3">
      <c r="A24" s="382" t="s">
        <v>471</v>
      </c>
      <c r="B24" s="368">
        <v>1</v>
      </c>
      <c r="C24" s="285"/>
      <c r="D24" s="286" t="s">
        <v>179</v>
      </c>
      <c r="E24" s="282" t="s">
        <v>118</v>
      </c>
      <c r="F24" s="282" t="s">
        <v>69</v>
      </c>
      <c r="G24" s="287" t="s">
        <v>68</v>
      </c>
      <c r="H24" s="287" t="s">
        <v>72</v>
      </c>
      <c r="I24" s="281" t="s">
        <v>302</v>
      </c>
      <c r="J24" s="366">
        <v>216</v>
      </c>
    </row>
    <row r="25" spans="1:10" ht="16.8" x14ac:dyDescent="0.3">
      <c r="A25" s="382" t="s">
        <v>185</v>
      </c>
      <c r="B25" s="368">
        <v>1</v>
      </c>
      <c r="C25" s="285"/>
      <c r="D25" s="286" t="s">
        <v>178</v>
      </c>
      <c r="E25" s="282" t="s">
        <v>114</v>
      </c>
      <c r="F25" s="282" t="s">
        <v>115</v>
      </c>
      <c r="G25" s="287" t="s">
        <v>91</v>
      </c>
      <c r="H25" s="287" t="s">
        <v>74</v>
      </c>
      <c r="I25" s="281" t="s">
        <v>302</v>
      </c>
      <c r="J25" s="366">
        <v>217</v>
      </c>
    </row>
    <row r="26" spans="1:10" ht="16.8" x14ac:dyDescent="0.3">
      <c r="A26" s="382" t="s">
        <v>186</v>
      </c>
      <c r="B26" s="368">
        <v>1</v>
      </c>
      <c r="C26" s="285"/>
      <c r="D26" s="286" t="s">
        <v>94</v>
      </c>
      <c r="E26" s="282" t="s">
        <v>117</v>
      </c>
      <c r="F26" s="282" t="s">
        <v>115</v>
      </c>
      <c r="G26" s="287" t="s">
        <v>82</v>
      </c>
      <c r="H26" s="287" t="s">
        <v>74</v>
      </c>
      <c r="I26" s="281" t="s">
        <v>302</v>
      </c>
      <c r="J26" s="366">
        <v>218</v>
      </c>
    </row>
    <row r="27" spans="1:10" ht="16.8" x14ac:dyDescent="0.3">
      <c r="A27" s="382" t="s">
        <v>480</v>
      </c>
      <c r="B27" s="368">
        <v>1</v>
      </c>
      <c r="C27" s="285"/>
      <c r="D27" s="286" t="s">
        <v>94</v>
      </c>
      <c r="E27" s="282" t="s">
        <v>117</v>
      </c>
      <c r="F27" s="282" t="s">
        <v>115</v>
      </c>
      <c r="G27" s="287" t="s">
        <v>82</v>
      </c>
      <c r="H27" s="287" t="s">
        <v>74</v>
      </c>
      <c r="I27" s="281" t="s">
        <v>302</v>
      </c>
      <c r="J27" s="366">
        <v>218</v>
      </c>
    </row>
    <row r="28" spans="1:10" ht="16.8" x14ac:dyDescent="0.3">
      <c r="A28" s="278" t="s">
        <v>187</v>
      </c>
      <c r="B28" s="279">
        <v>1</v>
      </c>
      <c r="C28" s="284" t="s">
        <v>257</v>
      </c>
      <c r="D28" s="286" t="s">
        <v>94</v>
      </c>
      <c r="E28" s="282" t="s">
        <v>114</v>
      </c>
      <c r="F28" s="282" t="s">
        <v>115</v>
      </c>
      <c r="G28" s="287" t="s">
        <v>82</v>
      </c>
      <c r="H28" s="287" t="s">
        <v>71</v>
      </c>
      <c r="I28" s="281" t="s">
        <v>302</v>
      </c>
      <c r="J28" s="366">
        <v>218</v>
      </c>
    </row>
    <row r="29" spans="1:10" ht="16.8" x14ac:dyDescent="0.3">
      <c r="A29" s="382" t="s">
        <v>188</v>
      </c>
      <c r="B29" s="368">
        <v>1</v>
      </c>
      <c r="C29" s="285"/>
      <c r="D29" s="286" t="s">
        <v>94</v>
      </c>
      <c r="E29" s="282" t="s">
        <v>120</v>
      </c>
      <c r="F29" s="282" t="s">
        <v>115</v>
      </c>
      <c r="G29" s="287" t="s">
        <v>82</v>
      </c>
      <c r="H29" s="287" t="s">
        <v>71</v>
      </c>
      <c r="I29" s="281" t="s">
        <v>302</v>
      </c>
      <c r="J29" s="366">
        <v>220</v>
      </c>
    </row>
    <row r="30" spans="1:10" ht="16.8" x14ac:dyDescent="0.3">
      <c r="A30" s="382" t="s">
        <v>189</v>
      </c>
      <c r="B30" s="368">
        <v>1</v>
      </c>
      <c r="C30" s="285"/>
      <c r="D30" s="286" t="s">
        <v>77</v>
      </c>
      <c r="E30" s="282" t="s">
        <v>117</v>
      </c>
      <c r="F30" s="282" t="s">
        <v>115</v>
      </c>
      <c r="G30" s="287" t="s">
        <v>73</v>
      </c>
      <c r="H30" s="287" t="s">
        <v>69</v>
      </c>
      <c r="I30" s="281" t="s">
        <v>302</v>
      </c>
      <c r="J30" s="289">
        <v>224</v>
      </c>
    </row>
    <row r="31" spans="1:10" ht="16.8" x14ac:dyDescent="0.3">
      <c r="A31" s="382" t="s">
        <v>470</v>
      </c>
      <c r="B31" s="368">
        <v>1</v>
      </c>
      <c r="C31" s="285"/>
      <c r="D31" s="286" t="s">
        <v>192</v>
      </c>
      <c r="E31" s="282" t="s">
        <v>117</v>
      </c>
      <c r="F31" s="282" t="s">
        <v>115</v>
      </c>
      <c r="G31" s="287" t="s">
        <v>122</v>
      </c>
      <c r="H31" s="287" t="s">
        <v>71</v>
      </c>
      <c r="I31" s="281" t="s">
        <v>302</v>
      </c>
      <c r="J31" s="366">
        <v>225</v>
      </c>
    </row>
    <row r="32" spans="1:10" ht="16.8" x14ac:dyDescent="0.3">
      <c r="A32" s="382" t="s">
        <v>96</v>
      </c>
      <c r="B32" s="368">
        <v>1</v>
      </c>
      <c r="C32" s="285"/>
      <c r="D32" s="286" t="s">
        <v>67</v>
      </c>
      <c r="E32" s="282" t="s">
        <v>114</v>
      </c>
      <c r="F32" s="282" t="s">
        <v>115</v>
      </c>
      <c r="G32" s="287" t="s">
        <v>68</v>
      </c>
      <c r="H32" s="287" t="s">
        <v>97</v>
      </c>
      <c r="I32" s="281" t="s">
        <v>302</v>
      </c>
      <c r="J32" s="366">
        <v>226</v>
      </c>
    </row>
    <row r="33" spans="1:10" ht="16.8" x14ac:dyDescent="0.3">
      <c r="A33" s="382" t="s">
        <v>190</v>
      </c>
      <c r="B33" s="368">
        <v>1</v>
      </c>
      <c r="C33" s="285"/>
      <c r="D33" s="286" t="s">
        <v>67</v>
      </c>
      <c r="E33" s="282" t="s">
        <v>114</v>
      </c>
      <c r="F33" s="282" t="s">
        <v>115</v>
      </c>
      <c r="G33" s="287" t="s">
        <v>73</v>
      </c>
      <c r="H33" s="287" t="s">
        <v>71</v>
      </c>
      <c r="I33" s="281" t="s">
        <v>302</v>
      </c>
      <c r="J33" s="289">
        <v>227</v>
      </c>
    </row>
    <row r="34" spans="1:10" ht="16.8" x14ac:dyDescent="0.3">
      <c r="A34" s="382" t="s">
        <v>469</v>
      </c>
      <c r="B34" s="368">
        <v>1</v>
      </c>
      <c r="C34" s="285"/>
      <c r="D34" s="288" t="s">
        <v>77</v>
      </c>
      <c r="E34" s="143" t="s">
        <v>114</v>
      </c>
      <c r="F34" s="143" t="s">
        <v>115</v>
      </c>
      <c r="G34" s="281" t="s">
        <v>102</v>
      </c>
      <c r="H34" s="281" t="s">
        <v>71</v>
      </c>
      <c r="I34" s="281" t="s">
        <v>299</v>
      </c>
      <c r="J34" s="366">
        <v>108</v>
      </c>
    </row>
    <row r="35" spans="1:10" ht="16.8" x14ac:dyDescent="0.3">
      <c r="A35" s="382" t="s">
        <v>191</v>
      </c>
      <c r="B35" s="368">
        <v>1</v>
      </c>
      <c r="C35" s="285"/>
      <c r="D35" s="288" t="s">
        <v>192</v>
      </c>
      <c r="E35" s="143" t="s">
        <v>117</v>
      </c>
      <c r="F35" s="367" t="s">
        <v>115</v>
      </c>
      <c r="G35" s="281" t="s">
        <v>122</v>
      </c>
      <c r="H35" s="281" t="s">
        <v>76</v>
      </c>
      <c r="I35" s="281" t="s">
        <v>316</v>
      </c>
      <c r="J35" s="366">
        <v>122</v>
      </c>
    </row>
    <row r="36" spans="1:10" ht="16.8" x14ac:dyDescent="0.3">
      <c r="A36" s="382" t="s">
        <v>468</v>
      </c>
      <c r="B36" s="368">
        <v>1</v>
      </c>
      <c r="C36" s="285"/>
      <c r="D36" s="288" t="s">
        <v>77</v>
      </c>
      <c r="E36" s="143" t="s">
        <v>114</v>
      </c>
      <c r="F36" s="367" t="s">
        <v>115</v>
      </c>
      <c r="G36" s="287" t="s">
        <v>122</v>
      </c>
      <c r="H36" s="281" t="s">
        <v>74</v>
      </c>
      <c r="I36" s="281" t="s">
        <v>334</v>
      </c>
      <c r="J36" s="366">
        <v>100</v>
      </c>
    </row>
    <row r="37" spans="1:10" ht="16.8" x14ac:dyDescent="0.3">
      <c r="A37" s="382" t="s">
        <v>194</v>
      </c>
      <c r="B37" s="368">
        <v>1</v>
      </c>
      <c r="C37" s="285"/>
      <c r="D37" s="286" t="s">
        <v>179</v>
      </c>
      <c r="E37" s="282" t="s">
        <v>195</v>
      </c>
      <c r="F37" s="282" t="s">
        <v>115</v>
      </c>
      <c r="G37" s="287" t="s">
        <v>68</v>
      </c>
      <c r="H37" s="287" t="s">
        <v>71</v>
      </c>
      <c r="I37" s="281" t="s">
        <v>302</v>
      </c>
      <c r="J37" s="383">
        <v>251</v>
      </c>
    </row>
    <row r="38" spans="1:10" ht="16.8" x14ac:dyDescent="0.3">
      <c r="A38" s="382" t="s">
        <v>467</v>
      </c>
      <c r="B38" s="368">
        <v>1</v>
      </c>
      <c r="C38" s="285"/>
      <c r="D38" s="288" t="s">
        <v>67</v>
      </c>
      <c r="E38" s="282" t="s">
        <v>114</v>
      </c>
      <c r="F38" s="282" t="s">
        <v>115</v>
      </c>
      <c r="G38" s="281" t="s">
        <v>73</v>
      </c>
      <c r="H38" s="281" t="s">
        <v>71</v>
      </c>
      <c r="I38" s="281" t="s">
        <v>299</v>
      </c>
      <c r="J38" s="391">
        <v>148</v>
      </c>
    </row>
    <row r="39" spans="1:10" ht="16.8" x14ac:dyDescent="0.3">
      <c r="A39" s="382" t="s">
        <v>267</v>
      </c>
      <c r="B39" s="368">
        <v>1</v>
      </c>
      <c r="C39" s="285"/>
      <c r="D39" s="288" t="s">
        <v>77</v>
      </c>
      <c r="E39" s="143" t="s">
        <v>117</v>
      </c>
      <c r="F39" s="282" t="s">
        <v>115</v>
      </c>
      <c r="G39" s="281" t="s">
        <v>73</v>
      </c>
      <c r="H39" s="281" t="s">
        <v>71</v>
      </c>
      <c r="I39" s="281" t="s">
        <v>445</v>
      </c>
      <c r="J39" s="366">
        <v>170</v>
      </c>
    </row>
    <row r="40" spans="1:10" ht="16.8" x14ac:dyDescent="0.3">
      <c r="A40" s="382" t="s">
        <v>98</v>
      </c>
      <c r="B40" s="368">
        <v>1</v>
      </c>
      <c r="C40" s="285"/>
      <c r="D40" s="286" t="s">
        <v>75</v>
      </c>
      <c r="E40" s="282" t="s">
        <v>114</v>
      </c>
      <c r="F40" s="282" t="s">
        <v>115</v>
      </c>
      <c r="G40" s="287" t="s">
        <v>101</v>
      </c>
      <c r="H40" s="287" t="s">
        <v>71</v>
      </c>
      <c r="I40" s="281" t="s">
        <v>302</v>
      </c>
      <c r="J40" s="366">
        <v>258</v>
      </c>
    </row>
    <row r="41" spans="1:10" ht="16.8" x14ac:dyDescent="0.3">
      <c r="A41" s="382" t="s">
        <v>196</v>
      </c>
      <c r="B41" s="368">
        <v>1</v>
      </c>
      <c r="C41" s="284" t="s">
        <v>197</v>
      </c>
      <c r="D41" s="286" t="s">
        <v>67</v>
      </c>
      <c r="E41" s="282" t="s">
        <v>120</v>
      </c>
      <c r="F41" s="282" t="s">
        <v>115</v>
      </c>
      <c r="G41" s="287" t="s">
        <v>68</v>
      </c>
      <c r="H41" s="287" t="s">
        <v>71</v>
      </c>
      <c r="I41" s="281" t="s">
        <v>302</v>
      </c>
      <c r="J41" s="289">
        <v>266</v>
      </c>
    </row>
    <row r="42" spans="1:10" ht="16.8" x14ac:dyDescent="0.3">
      <c r="A42" s="382" t="s">
        <v>479</v>
      </c>
      <c r="B42" s="368">
        <v>1</v>
      </c>
      <c r="C42" s="285"/>
      <c r="D42" s="286" t="s">
        <v>67</v>
      </c>
      <c r="E42" s="282" t="s">
        <v>120</v>
      </c>
      <c r="F42" s="282" t="s">
        <v>115</v>
      </c>
      <c r="G42" s="287" t="s">
        <v>68</v>
      </c>
      <c r="H42" s="287" t="s">
        <v>71</v>
      </c>
      <c r="I42" s="281" t="s">
        <v>302</v>
      </c>
      <c r="J42" s="289">
        <v>266</v>
      </c>
    </row>
    <row r="43" spans="1:10" ht="16.8" x14ac:dyDescent="0.3">
      <c r="A43" s="382" t="s">
        <v>198</v>
      </c>
      <c r="B43" s="368">
        <v>1</v>
      </c>
      <c r="C43" s="285"/>
      <c r="D43" s="286" t="s">
        <v>67</v>
      </c>
      <c r="E43" s="143" t="s">
        <v>117</v>
      </c>
      <c r="F43" s="143" t="s">
        <v>115</v>
      </c>
      <c r="G43" s="287" t="s">
        <v>68</v>
      </c>
      <c r="H43" s="287" t="s">
        <v>76</v>
      </c>
      <c r="I43" s="281" t="s">
        <v>302</v>
      </c>
      <c r="J43" s="366">
        <v>274</v>
      </c>
    </row>
    <row r="44" spans="1:10" ht="16.8" x14ac:dyDescent="0.3">
      <c r="A44" s="382" t="s">
        <v>199</v>
      </c>
      <c r="B44" s="368">
        <v>1</v>
      </c>
      <c r="C44" s="285"/>
      <c r="D44" s="286" t="s">
        <v>67</v>
      </c>
      <c r="E44" s="282" t="s">
        <v>118</v>
      </c>
      <c r="F44" s="282" t="s">
        <v>115</v>
      </c>
      <c r="G44" s="287" t="s">
        <v>68</v>
      </c>
      <c r="H44" s="287" t="s">
        <v>71</v>
      </c>
      <c r="I44" s="281" t="s">
        <v>302</v>
      </c>
      <c r="J44" s="289">
        <v>278</v>
      </c>
    </row>
    <row r="45" spans="1:10" ht="16.8" x14ac:dyDescent="0.3">
      <c r="A45" s="382" t="s">
        <v>200</v>
      </c>
      <c r="B45" s="368">
        <v>1</v>
      </c>
      <c r="C45" s="285"/>
      <c r="D45" s="286" t="s">
        <v>75</v>
      </c>
      <c r="E45" s="282" t="s">
        <v>120</v>
      </c>
      <c r="F45" s="282" t="s">
        <v>126</v>
      </c>
      <c r="G45" s="287" t="s">
        <v>91</v>
      </c>
      <c r="H45" s="287" t="s">
        <v>76</v>
      </c>
      <c r="I45" s="281" t="s">
        <v>302</v>
      </c>
      <c r="J45" s="383">
        <v>285</v>
      </c>
    </row>
    <row r="46" spans="1:10" ht="16.8" x14ac:dyDescent="0.3">
      <c r="A46" s="382" t="s">
        <v>466</v>
      </c>
      <c r="B46" s="368">
        <v>1</v>
      </c>
      <c r="C46" s="285"/>
      <c r="D46" s="286" t="s">
        <v>75</v>
      </c>
      <c r="E46" s="282" t="s">
        <v>120</v>
      </c>
      <c r="F46" s="282" t="s">
        <v>126</v>
      </c>
      <c r="G46" s="287" t="s">
        <v>91</v>
      </c>
      <c r="H46" s="287" t="s">
        <v>76</v>
      </c>
      <c r="I46" s="281" t="s">
        <v>308</v>
      </c>
      <c r="J46" s="383">
        <v>71</v>
      </c>
    </row>
    <row r="47" spans="1:10" ht="16.8" x14ac:dyDescent="0.3">
      <c r="A47" s="382" t="s">
        <v>465</v>
      </c>
      <c r="B47" s="368">
        <v>1</v>
      </c>
      <c r="C47" s="285"/>
      <c r="D47" s="372" t="s">
        <v>94</v>
      </c>
      <c r="E47" s="143" t="s">
        <v>275</v>
      </c>
      <c r="F47" s="389" t="s">
        <v>115</v>
      </c>
      <c r="G47" s="287" t="s">
        <v>73</v>
      </c>
      <c r="H47" s="287" t="s">
        <v>276</v>
      </c>
      <c r="I47" s="281" t="s">
        <v>302</v>
      </c>
      <c r="J47" s="366">
        <v>296</v>
      </c>
    </row>
    <row r="48" spans="1:10" ht="16.8" x14ac:dyDescent="0.3">
      <c r="A48" s="390" t="s">
        <v>201</v>
      </c>
      <c r="B48" s="380">
        <v>1</v>
      </c>
      <c r="C48" s="386"/>
      <c r="D48" s="378" t="s">
        <v>75</v>
      </c>
      <c r="E48" s="283" t="s">
        <v>118</v>
      </c>
      <c r="F48" s="377" t="s">
        <v>115</v>
      </c>
      <c r="G48" s="290" t="s">
        <v>91</v>
      </c>
      <c r="H48" s="290" t="s">
        <v>116</v>
      </c>
      <c r="I48" s="290" t="s">
        <v>302</v>
      </c>
      <c r="J48" s="376">
        <v>297</v>
      </c>
    </row>
    <row r="49" spans="1:10" ht="16.8" x14ac:dyDescent="0.3">
      <c r="A49" s="382" t="s">
        <v>202</v>
      </c>
      <c r="B49" s="368">
        <v>2</v>
      </c>
      <c r="C49" s="284" t="s">
        <v>197</v>
      </c>
      <c r="D49" s="288" t="s">
        <v>192</v>
      </c>
      <c r="E49" s="143" t="s">
        <v>117</v>
      </c>
      <c r="F49" s="143" t="s">
        <v>115</v>
      </c>
      <c r="G49" s="281" t="s">
        <v>68</v>
      </c>
      <c r="H49" s="281" t="s">
        <v>71</v>
      </c>
      <c r="I49" s="281" t="s">
        <v>302</v>
      </c>
      <c r="J49" s="289">
        <v>196</v>
      </c>
    </row>
    <row r="50" spans="1:10" ht="16.8" x14ac:dyDescent="0.3">
      <c r="A50" s="382" t="s">
        <v>505</v>
      </c>
      <c r="B50" s="368">
        <v>2</v>
      </c>
      <c r="C50" s="285"/>
      <c r="D50" s="288" t="s">
        <v>94</v>
      </c>
      <c r="E50" s="143" t="s">
        <v>127</v>
      </c>
      <c r="F50" s="143" t="s">
        <v>115</v>
      </c>
      <c r="G50" s="281" t="s">
        <v>73</v>
      </c>
      <c r="H50" s="281" t="s">
        <v>72</v>
      </c>
      <c r="I50" s="281" t="s">
        <v>302</v>
      </c>
      <c r="J50" s="366">
        <v>202</v>
      </c>
    </row>
    <row r="51" spans="1:10" ht="16.8" x14ac:dyDescent="0.3">
      <c r="A51" s="382" t="s">
        <v>203</v>
      </c>
      <c r="B51" s="368">
        <v>2</v>
      </c>
      <c r="C51" s="285"/>
      <c r="D51" s="288" t="s">
        <v>204</v>
      </c>
      <c r="E51" s="143" t="s">
        <v>117</v>
      </c>
      <c r="F51" s="385" t="s">
        <v>115</v>
      </c>
      <c r="G51" s="281" t="s">
        <v>91</v>
      </c>
      <c r="H51" s="281" t="s">
        <v>76</v>
      </c>
      <c r="I51" s="281" t="s">
        <v>316</v>
      </c>
      <c r="J51" s="366">
        <v>116</v>
      </c>
    </row>
    <row r="52" spans="1:10" ht="16.8" x14ac:dyDescent="0.3">
      <c r="A52" s="382" t="s">
        <v>205</v>
      </c>
      <c r="B52" s="368">
        <v>2</v>
      </c>
      <c r="C52" s="285"/>
      <c r="D52" s="288" t="s">
        <v>204</v>
      </c>
      <c r="E52" s="143" t="s">
        <v>117</v>
      </c>
      <c r="F52" s="385" t="s">
        <v>115</v>
      </c>
      <c r="G52" s="281" t="s">
        <v>91</v>
      </c>
      <c r="H52" s="281" t="s">
        <v>76</v>
      </c>
      <c r="I52" s="281" t="s">
        <v>316</v>
      </c>
      <c r="J52" s="366">
        <v>117</v>
      </c>
    </row>
    <row r="53" spans="1:10" ht="16.8" x14ac:dyDescent="0.3">
      <c r="A53" s="382" t="s">
        <v>124</v>
      </c>
      <c r="B53" s="368">
        <v>2</v>
      </c>
      <c r="C53" s="285"/>
      <c r="D53" s="288" t="s">
        <v>67</v>
      </c>
      <c r="E53" s="143" t="s">
        <v>117</v>
      </c>
      <c r="F53" s="385" t="s">
        <v>115</v>
      </c>
      <c r="G53" s="281" t="s">
        <v>68</v>
      </c>
      <c r="H53" s="281" t="s">
        <v>71</v>
      </c>
      <c r="I53" s="281" t="s">
        <v>316</v>
      </c>
      <c r="J53" s="366">
        <v>117</v>
      </c>
    </row>
    <row r="54" spans="1:10" ht="16.8" x14ac:dyDescent="0.3">
      <c r="A54" s="382" t="s">
        <v>119</v>
      </c>
      <c r="B54" s="368">
        <v>2</v>
      </c>
      <c r="C54" s="285"/>
      <c r="D54" s="288" t="s">
        <v>179</v>
      </c>
      <c r="E54" s="143" t="s">
        <v>120</v>
      </c>
      <c r="F54" s="143" t="s">
        <v>115</v>
      </c>
      <c r="G54" s="281" t="s">
        <v>68</v>
      </c>
      <c r="H54" s="281" t="s">
        <v>193</v>
      </c>
      <c r="I54" s="281" t="s">
        <v>302</v>
      </c>
      <c r="J54" s="366">
        <v>207</v>
      </c>
    </row>
    <row r="55" spans="1:10" ht="16.8" x14ac:dyDescent="0.3">
      <c r="A55" s="382" t="s">
        <v>206</v>
      </c>
      <c r="B55" s="368">
        <v>2</v>
      </c>
      <c r="C55" s="285"/>
      <c r="D55" s="288" t="s">
        <v>192</v>
      </c>
      <c r="E55" s="143" t="s">
        <v>117</v>
      </c>
      <c r="F55" s="143" t="s">
        <v>115</v>
      </c>
      <c r="G55" s="281" t="s">
        <v>122</v>
      </c>
      <c r="H55" s="281" t="s">
        <v>76</v>
      </c>
      <c r="I55" s="281" t="s">
        <v>302</v>
      </c>
      <c r="J55" s="366">
        <v>207</v>
      </c>
    </row>
    <row r="56" spans="1:10" ht="16.8" x14ac:dyDescent="0.3">
      <c r="A56" s="382" t="s">
        <v>464</v>
      </c>
      <c r="B56" s="368">
        <v>2</v>
      </c>
      <c r="C56" s="285"/>
      <c r="D56" s="288" t="s">
        <v>179</v>
      </c>
      <c r="E56" s="143" t="s">
        <v>118</v>
      </c>
      <c r="F56" s="389" t="s">
        <v>115</v>
      </c>
      <c r="G56" s="388" t="s">
        <v>68</v>
      </c>
      <c r="H56" s="281" t="s">
        <v>71</v>
      </c>
      <c r="I56" s="281" t="s">
        <v>302</v>
      </c>
      <c r="J56" s="289">
        <v>208</v>
      </c>
    </row>
    <row r="57" spans="1:10" ht="16.8" x14ac:dyDescent="0.3">
      <c r="A57" s="382" t="s">
        <v>207</v>
      </c>
      <c r="B57" s="368">
        <v>2</v>
      </c>
      <c r="C57" s="285"/>
      <c r="D57" s="288" t="s">
        <v>75</v>
      </c>
      <c r="E57" s="143" t="s">
        <v>114</v>
      </c>
      <c r="F57" s="385" t="s">
        <v>115</v>
      </c>
      <c r="G57" s="281" t="s">
        <v>73</v>
      </c>
      <c r="H57" s="281" t="s">
        <v>74</v>
      </c>
      <c r="I57" s="281" t="s">
        <v>316</v>
      </c>
      <c r="J57" s="366">
        <v>118</v>
      </c>
    </row>
    <row r="58" spans="1:10" ht="16.8" x14ac:dyDescent="0.3">
      <c r="A58" s="382" t="s">
        <v>463</v>
      </c>
      <c r="B58" s="368">
        <v>2</v>
      </c>
      <c r="C58" s="285"/>
      <c r="D58" s="288" t="s">
        <v>77</v>
      </c>
      <c r="E58" s="143" t="s">
        <v>120</v>
      </c>
      <c r="F58" s="367" t="s">
        <v>115</v>
      </c>
      <c r="G58" s="281" t="s">
        <v>91</v>
      </c>
      <c r="H58" s="281" t="s">
        <v>383</v>
      </c>
      <c r="I58" s="281" t="s">
        <v>302</v>
      </c>
      <c r="J58" s="366">
        <v>212</v>
      </c>
    </row>
    <row r="59" spans="1:10" ht="16.8" x14ac:dyDescent="0.3">
      <c r="A59" s="382" t="s">
        <v>123</v>
      </c>
      <c r="B59" s="368">
        <v>2</v>
      </c>
      <c r="C59" s="285"/>
      <c r="D59" s="288" t="s">
        <v>70</v>
      </c>
      <c r="E59" s="143" t="s">
        <v>114</v>
      </c>
      <c r="F59" s="389" t="s">
        <v>115</v>
      </c>
      <c r="G59" s="388" t="s">
        <v>68</v>
      </c>
      <c r="H59" s="281" t="s">
        <v>72</v>
      </c>
      <c r="I59" s="281" t="s">
        <v>302</v>
      </c>
      <c r="J59" s="366">
        <v>216</v>
      </c>
    </row>
    <row r="60" spans="1:10" ht="16.8" x14ac:dyDescent="0.3">
      <c r="A60" s="382" t="s">
        <v>208</v>
      </c>
      <c r="B60" s="368">
        <v>2</v>
      </c>
      <c r="C60" s="285"/>
      <c r="D60" s="288" t="s">
        <v>77</v>
      </c>
      <c r="E60" s="143" t="s">
        <v>209</v>
      </c>
      <c r="F60" s="143" t="s">
        <v>115</v>
      </c>
      <c r="G60" s="281" t="s">
        <v>68</v>
      </c>
      <c r="H60" s="281" t="s">
        <v>74</v>
      </c>
      <c r="I60" s="281" t="s">
        <v>302</v>
      </c>
      <c r="J60" s="366">
        <v>216</v>
      </c>
    </row>
    <row r="61" spans="1:10" ht="16.8" x14ac:dyDescent="0.3">
      <c r="A61" s="382" t="s">
        <v>462</v>
      </c>
      <c r="B61" s="368">
        <v>2</v>
      </c>
      <c r="C61" s="285"/>
      <c r="D61" s="288" t="s">
        <v>77</v>
      </c>
      <c r="E61" s="143" t="s">
        <v>114</v>
      </c>
      <c r="F61" s="367" t="s">
        <v>115</v>
      </c>
      <c r="G61" s="281" t="s">
        <v>68</v>
      </c>
      <c r="H61" s="281" t="s">
        <v>74</v>
      </c>
      <c r="I61" s="281" t="s">
        <v>302</v>
      </c>
      <c r="J61" s="366">
        <v>216</v>
      </c>
    </row>
    <row r="62" spans="1:10" ht="16.8" x14ac:dyDescent="0.3">
      <c r="A62" s="382" t="s">
        <v>461</v>
      </c>
      <c r="B62" s="368">
        <v>2</v>
      </c>
      <c r="C62" s="285"/>
      <c r="D62" s="288" t="s">
        <v>178</v>
      </c>
      <c r="E62" s="143" t="s">
        <v>114</v>
      </c>
      <c r="F62" s="143" t="s">
        <v>115</v>
      </c>
      <c r="G62" s="281" t="s">
        <v>68</v>
      </c>
      <c r="H62" s="281" t="s">
        <v>276</v>
      </c>
      <c r="I62" s="281" t="s">
        <v>302</v>
      </c>
      <c r="J62" s="366">
        <v>217</v>
      </c>
    </row>
    <row r="63" spans="1:10" ht="16.8" x14ac:dyDescent="0.3">
      <c r="A63" s="382" t="s">
        <v>269</v>
      </c>
      <c r="B63" s="368">
        <v>2</v>
      </c>
      <c r="C63" s="285"/>
      <c r="D63" s="288" t="s">
        <v>75</v>
      </c>
      <c r="E63" s="143" t="s">
        <v>117</v>
      </c>
      <c r="F63" s="367" t="s">
        <v>115</v>
      </c>
      <c r="G63" s="281" t="s">
        <v>91</v>
      </c>
      <c r="H63" s="281" t="s">
        <v>72</v>
      </c>
      <c r="I63" s="281" t="s">
        <v>445</v>
      </c>
      <c r="J63" s="366">
        <v>161</v>
      </c>
    </row>
    <row r="64" spans="1:10" ht="16.8" x14ac:dyDescent="0.3">
      <c r="A64" s="382" t="s">
        <v>121</v>
      </c>
      <c r="B64" s="368">
        <v>2</v>
      </c>
      <c r="C64" s="285"/>
      <c r="D64" s="288" t="s">
        <v>75</v>
      </c>
      <c r="E64" s="143" t="s">
        <v>117</v>
      </c>
      <c r="F64" s="143" t="s">
        <v>115</v>
      </c>
      <c r="G64" s="281" t="s">
        <v>68</v>
      </c>
      <c r="H64" s="281" t="s">
        <v>193</v>
      </c>
      <c r="I64" s="281" t="s">
        <v>302</v>
      </c>
      <c r="J64" s="366">
        <v>217</v>
      </c>
    </row>
    <row r="65" spans="1:10" ht="16.8" x14ac:dyDescent="0.3">
      <c r="A65" s="278" t="s">
        <v>210</v>
      </c>
      <c r="B65" s="279">
        <v>2</v>
      </c>
      <c r="C65" s="284" t="s">
        <v>257</v>
      </c>
      <c r="D65" s="113" t="s">
        <v>94</v>
      </c>
      <c r="E65" s="143" t="s">
        <v>120</v>
      </c>
      <c r="F65" s="281" t="s">
        <v>115</v>
      </c>
      <c r="G65" s="87" t="s">
        <v>82</v>
      </c>
      <c r="H65" s="87" t="s">
        <v>71</v>
      </c>
      <c r="I65" s="281" t="s">
        <v>302</v>
      </c>
      <c r="J65" s="366">
        <v>220</v>
      </c>
    </row>
    <row r="66" spans="1:10" ht="16.8" x14ac:dyDescent="0.3">
      <c r="A66" s="382" t="s">
        <v>460</v>
      </c>
      <c r="B66" s="368">
        <v>2</v>
      </c>
      <c r="C66" s="285"/>
      <c r="D66" s="288" t="s">
        <v>77</v>
      </c>
      <c r="E66" s="143" t="s">
        <v>120</v>
      </c>
      <c r="F66" s="143" t="s">
        <v>115</v>
      </c>
      <c r="G66" s="281" t="s">
        <v>91</v>
      </c>
      <c r="H66" s="281" t="s">
        <v>383</v>
      </c>
      <c r="I66" s="281" t="s">
        <v>302</v>
      </c>
      <c r="J66" s="366">
        <v>218</v>
      </c>
    </row>
    <row r="67" spans="1:10" ht="16.8" x14ac:dyDescent="0.3">
      <c r="A67" s="382" t="s">
        <v>270</v>
      </c>
      <c r="B67" s="368">
        <v>2</v>
      </c>
      <c r="C67" s="285"/>
      <c r="D67" s="288" t="s">
        <v>67</v>
      </c>
      <c r="E67" s="143" t="s">
        <v>114</v>
      </c>
      <c r="F67" s="367" t="s">
        <v>115</v>
      </c>
      <c r="G67" s="281" t="s">
        <v>274</v>
      </c>
      <c r="H67" s="287" t="s">
        <v>76</v>
      </c>
      <c r="I67" s="287" t="s">
        <v>291</v>
      </c>
      <c r="J67" s="366">
        <v>85</v>
      </c>
    </row>
    <row r="68" spans="1:10" ht="16.8" x14ac:dyDescent="0.3">
      <c r="A68" s="382" t="s">
        <v>459</v>
      </c>
      <c r="B68" s="368">
        <v>2</v>
      </c>
      <c r="C68" s="285"/>
      <c r="D68" s="288" t="s">
        <v>94</v>
      </c>
      <c r="E68" s="143" t="s">
        <v>117</v>
      </c>
      <c r="F68" s="367" t="s">
        <v>115</v>
      </c>
      <c r="G68" s="281" t="s">
        <v>73</v>
      </c>
      <c r="H68" s="281" t="s">
        <v>116</v>
      </c>
      <c r="I68" s="287" t="s">
        <v>458</v>
      </c>
      <c r="J68" s="366">
        <v>146</v>
      </c>
    </row>
    <row r="69" spans="1:10" ht="16.8" x14ac:dyDescent="0.3">
      <c r="A69" s="382" t="s">
        <v>125</v>
      </c>
      <c r="B69" s="368">
        <v>2</v>
      </c>
      <c r="C69" s="285"/>
      <c r="D69" s="288" t="s">
        <v>179</v>
      </c>
      <c r="E69" s="143" t="s">
        <v>114</v>
      </c>
      <c r="F69" s="385" t="s">
        <v>115</v>
      </c>
      <c r="G69" s="281" t="s">
        <v>73</v>
      </c>
      <c r="H69" s="281" t="s">
        <v>74</v>
      </c>
      <c r="I69" s="281" t="s">
        <v>316</v>
      </c>
      <c r="J69" s="366">
        <v>119</v>
      </c>
    </row>
    <row r="70" spans="1:10" ht="16.8" x14ac:dyDescent="0.3">
      <c r="A70" s="382" t="s">
        <v>271</v>
      </c>
      <c r="B70" s="368">
        <v>2</v>
      </c>
      <c r="C70" s="285"/>
      <c r="D70" s="288" t="s">
        <v>67</v>
      </c>
      <c r="E70" s="143" t="s">
        <v>114</v>
      </c>
      <c r="F70" s="367" t="s">
        <v>115</v>
      </c>
      <c r="G70" s="281" t="s">
        <v>274</v>
      </c>
      <c r="H70" s="287" t="s">
        <v>76</v>
      </c>
      <c r="I70" s="287" t="s">
        <v>291</v>
      </c>
      <c r="J70" s="366">
        <v>85</v>
      </c>
    </row>
    <row r="71" spans="1:10" ht="16.8" x14ac:dyDescent="0.3">
      <c r="A71" s="382" t="s">
        <v>457</v>
      </c>
      <c r="B71" s="368">
        <v>2</v>
      </c>
      <c r="C71" s="285"/>
      <c r="D71" s="288" t="s">
        <v>179</v>
      </c>
      <c r="E71" s="143" t="s">
        <v>120</v>
      </c>
      <c r="F71" s="367" t="s">
        <v>115</v>
      </c>
      <c r="G71" s="281" t="s">
        <v>68</v>
      </c>
      <c r="H71" s="281" t="s">
        <v>71</v>
      </c>
      <c r="I71" s="281" t="s">
        <v>302</v>
      </c>
      <c r="J71" s="366">
        <v>225</v>
      </c>
    </row>
    <row r="72" spans="1:10" ht="16.8" x14ac:dyDescent="0.3">
      <c r="A72" s="382" t="s">
        <v>456</v>
      </c>
      <c r="B72" s="368">
        <v>2</v>
      </c>
      <c r="C72" s="285"/>
      <c r="D72" s="288" t="s">
        <v>75</v>
      </c>
      <c r="E72" s="143" t="s">
        <v>455</v>
      </c>
      <c r="F72" s="281" t="s">
        <v>115</v>
      </c>
      <c r="G72" s="281" t="s">
        <v>68</v>
      </c>
      <c r="H72" s="281" t="s">
        <v>72</v>
      </c>
      <c r="I72" s="281" t="s">
        <v>304</v>
      </c>
      <c r="J72" s="366">
        <v>97</v>
      </c>
    </row>
    <row r="73" spans="1:10" ht="16.8" x14ac:dyDescent="0.3">
      <c r="A73" s="382" t="s">
        <v>211</v>
      </c>
      <c r="B73" s="368">
        <v>2</v>
      </c>
      <c r="C73" s="285"/>
      <c r="D73" s="288" t="s">
        <v>192</v>
      </c>
      <c r="E73" s="143" t="s">
        <v>114</v>
      </c>
      <c r="F73" s="367" t="s">
        <v>115</v>
      </c>
      <c r="G73" s="281" t="s">
        <v>122</v>
      </c>
      <c r="H73" s="281" t="s">
        <v>131</v>
      </c>
      <c r="I73" s="281" t="s">
        <v>302</v>
      </c>
      <c r="J73" s="366">
        <v>227</v>
      </c>
    </row>
    <row r="74" spans="1:10" ht="16.8" x14ac:dyDescent="0.3">
      <c r="A74" s="382" t="s">
        <v>454</v>
      </c>
      <c r="B74" s="368">
        <v>2</v>
      </c>
      <c r="C74" s="285"/>
      <c r="D74" s="288" t="s">
        <v>75</v>
      </c>
      <c r="E74" s="143" t="s">
        <v>127</v>
      </c>
      <c r="F74" s="281" t="s">
        <v>126</v>
      </c>
      <c r="G74" s="281" t="s">
        <v>183</v>
      </c>
      <c r="H74" s="281" t="s">
        <v>72</v>
      </c>
      <c r="I74" s="281" t="s">
        <v>304</v>
      </c>
      <c r="J74" s="366">
        <v>99</v>
      </c>
    </row>
    <row r="75" spans="1:10" ht="16.8" x14ac:dyDescent="0.3">
      <c r="A75" s="382" t="s">
        <v>261</v>
      </c>
      <c r="B75" s="368">
        <v>2</v>
      </c>
      <c r="C75" s="285"/>
      <c r="D75" s="288" t="s">
        <v>178</v>
      </c>
      <c r="E75" s="143" t="s">
        <v>117</v>
      </c>
      <c r="F75" s="385" t="s">
        <v>115</v>
      </c>
      <c r="G75" s="281" t="s">
        <v>68</v>
      </c>
      <c r="H75" s="281" t="s">
        <v>74</v>
      </c>
      <c r="I75" s="281" t="s">
        <v>316</v>
      </c>
      <c r="J75" s="366">
        <v>120</v>
      </c>
    </row>
    <row r="76" spans="1:10" ht="16.8" x14ac:dyDescent="0.3">
      <c r="A76" s="382" t="s">
        <v>212</v>
      </c>
      <c r="B76" s="368">
        <v>2</v>
      </c>
      <c r="C76" s="285"/>
      <c r="D76" s="288" t="s">
        <v>94</v>
      </c>
      <c r="E76" s="143" t="s">
        <v>114</v>
      </c>
      <c r="F76" s="367" t="s">
        <v>115</v>
      </c>
      <c r="G76" s="281" t="s">
        <v>122</v>
      </c>
      <c r="H76" s="281" t="s">
        <v>71</v>
      </c>
      <c r="I76" s="281" t="s">
        <v>302</v>
      </c>
      <c r="J76" s="366">
        <v>230</v>
      </c>
    </row>
    <row r="77" spans="1:10" ht="16.8" x14ac:dyDescent="0.3">
      <c r="A77" s="382" t="s">
        <v>213</v>
      </c>
      <c r="B77" s="368">
        <v>2</v>
      </c>
      <c r="C77" s="285"/>
      <c r="D77" s="288" t="s">
        <v>178</v>
      </c>
      <c r="E77" s="143" t="s">
        <v>120</v>
      </c>
      <c r="F77" s="143" t="s">
        <v>115</v>
      </c>
      <c r="G77" s="281" t="s">
        <v>68</v>
      </c>
      <c r="H77" s="281" t="s">
        <v>99</v>
      </c>
      <c r="I77" s="281" t="s">
        <v>302</v>
      </c>
      <c r="J77" s="366">
        <v>235</v>
      </c>
    </row>
    <row r="78" spans="1:10" ht="16.8" x14ac:dyDescent="0.3">
      <c r="A78" s="382" t="s">
        <v>214</v>
      </c>
      <c r="B78" s="368">
        <v>2</v>
      </c>
      <c r="C78" s="285"/>
      <c r="D78" s="288" t="s">
        <v>192</v>
      </c>
      <c r="E78" s="143" t="s">
        <v>117</v>
      </c>
      <c r="F78" s="143" t="s">
        <v>115</v>
      </c>
      <c r="G78" s="281" t="s">
        <v>122</v>
      </c>
      <c r="H78" s="281" t="s">
        <v>76</v>
      </c>
      <c r="I78" s="281" t="s">
        <v>302</v>
      </c>
      <c r="J78" s="366">
        <v>241</v>
      </c>
    </row>
    <row r="79" spans="1:10" ht="16.8" x14ac:dyDescent="0.3">
      <c r="A79" s="382" t="s">
        <v>262</v>
      </c>
      <c r="B79" s="368">
        <v>2</v>
      </c>
      <c r="C79" s="285"/>
      <c r="D79" s="288" t="s">
        <v>192</v>
      </c>
      <c r="E79" s="143" t="s">
        <v>117</v>
      </c>
      <c r="F79" s="367" t="s">
        <v>126</v>
      </c>
      <c r="G79" s="281" t="s">
        <v>265</v>
      </c>
      <c r="H79" s="281" t="s">
        <v>76</v>
      </c>
      <c r="I79" s="281" t="s">
        <v>316</v>
      </c>
      <c r="J79" s="366">
        <v>123</v>
      </c>
    </row>
    <row r="80" spans="1:10" ht="16.8" x14ac:dyDescent="0.3">
      <c r="A80" s="382" t="s">
        <v>215</v>
      </c>
      <c r="B80" s="368">
        <v>2</v>
      </c>
      <c r="C80" s="285"/>
      <c r="D80" s="288" t="s">
        <v>94</v>
      </c>
      <c r="E80" s="143" t="s">
        <v>114</v>
      </c>
      <c r="F80" s="367" t="s">
        <v>115</v>
      </c>
      <c r="G80" s="281" t="s">
        <v>68</v>
      </c>
      <c r="H80" s="281" t="s">
        <v>74</v>
      </c>
      <c r="I80" s="281" t="s">
        <v>316</v>
      </c>
      <c r="J80" s="366">
        <v>124</v>
      </c>
    </row>
    <row r="81" spans="1:10" ht="16.8" x14ac:dyDescent="0.3">
      <c r="A81" s="382" t="s">
        <v>216</v>
      </c>
      <c r="B81" s="368">
        <v>2</v>
      </c>
      <c r="C81" s="285"/>
      <c r="D81" s="288" t="s">
        <v>179</v>
      </c>
      <c r="E81" s="143" t="s">
        <v>114</v>
      </c>
      <c r="F81" s="367" t="s">
        <v>115</v>
      </c>
      <c r="G81" s="281" t="s">
        <v>91</v>
      </c>
      <c r="H81" s="281" t="s">
        <v>72</v>
      </c>
      <c r="I81" s="281" t="s">
        <v>302</v>
      </c>
      <c r="J81" s="366">
        <v>252</v>
      </c>
    </row>
    <row r="82" spans="1:10" ht="16.8" x14ac:dyDescent="0.3">
      <c r="A82" s="382" t="s">
        <v>263</v>
      </c>
      <c r="B82" s="368">
        <v>2</v>
      </c>
      <c r="C82" s="285"/>
      <c r="D82" s="288" t="s">
        <v>179</v>
      </c>
      <c r="E82" s="143" t="s">
        <v>114</v>
      </c>
      <c r="F82" s="367" t="s">
        <v>115</v>
      </c>
      <c r="G82" s="281" t="s">
        <v>73</v>
      </c>
      <c r="H82" s="281" t="s">
        <v>76</v>
      </c>
      <c r="I82" s="281" t="s">
        <v>316</v>
      </c>
      <c r="J82" s="366">
        <v>125</v>
      </c>
    </row>
    <row r="83" spans="1:10" ht="16.8" x14ac:dyDescent="0.3">
      <c r="A83" s="382" t="s">
        <v>453</v>
      </c>
      <c r="B83" s="368">
        <v>2</v>
      </c>
      <c r="C83" s="285"/>
      <c r="D83" s="288" t="s">
        <v>179</v>
      </c>
      <c r="E83" s="143" t="s">
        <v>120</v>
      </c>
      <c r="F83" s="367" t="s">
        <v>115</v>
      </c>
      <c r="G83" s="281" t="s">
        <v>68</v>
      </c>
      <c r="H83" s="281" t="s">
        <v>71</v>
      </c>
      <c r="I83" s="281" t="s">
        <v>302</v>
      </c>
      <c r="J83" s="366">
        <v>259</v>
      </c>
    </row>
    <row r="84" spans="1:10" ht="16.8" x14ac:dyDescent="0.3">
      <c r="A84" s="382" t="s">
        <v>452</v>
      </c>
      <c r="B84" s="368">
        <v>2</v>
      </c>
      <c r="C84" s="285"/>
      <c r="D84" s="375" t="s">
        <v>179</v>
      </c>
      <c r="E84" s="373" t="s">
        <v>118</v>
      </c>
      <c r="F84" s="371" t="s">
        <v>115</v>
      </c>
      <c r="G84" s="370" t="s">
        <v>68</v>
      </c>
      <c r="H84" s="370" t="s">
        <v>76</v>
      </c>
      <c r="I84" s="370" t="s">
        <v>312</v>
      </c>
      <c r="J84" s="384">
        <v>56</v>
      </c>
    </row>
    <row r="85" spans="1:10" ht="16.8" x14ac:dyDescent="0.3">
      <c r="A85" s="382" t="s">
        <v>217</v>
      </c>
      <c r="B85" s="368">
        <v>2</v>
      </c>
      <c r="C85" s="285"/>
      <c r="D85" s="288" t="s">
        <v>75</v>
      </c>
      <c r="E85" s="143" t="s">
        <v>114</v>
      </c>
      <c r="F85" s="367" t="s">
        <v>115</v>
      </c>
      <c r="G85" s="281" t="s">
        <v>91</v>
      </c>
      <c r="H85" s="281" t="s">
        <v>72</v>
      </c>
      <c r="I85" s="281" t="s">
        <v>302</v>
      </c>
      <c r="J85" s="366">
        <v>271</v>
      </c>
    </row>
    <row r="86" spans="1:10" ht="16.8" x14ac:dyDescent="0.3">
      <c r="A86" s="382" t="s">
        <v>451</v>
      </c>
      <c r="B86" s="368">
        <v>2</v>
      </c>
      <c r="C86" s="285"/>
      <c r="D86" s="288" t="s">
        <v>67</v>
      </c>
      <c r="E86" s="143" t="s">
        <v>117</v>
      </c>
      <c r="F86" s="367" t="s">
        <v>115</v>
      </c>
      <c r="G86" s="281" t="s">
        <v>68</v>
      </c>
      <c r="H86" s="281" t="s">
        <v>74</v>
      </c>
      <c r="I86" s="281" t="s">
        <v>302</v>
      </c>
      <c r="J86" s="366">
        <v>272</v>
      </c>
    </row>
    <row r="87" spans="1:10" ht="16.8" x14ac:dyDescent="0.3">
      <c r="A87" s="382" t="s">
        <v>450</v>
      </c>
      <c r="B87" s="368">
        <v>2</v>
      </c>
      <c r="C87" s="285"/>
      <c r="D87" s="288" t="s">
        <v>75</v>
      </c>
      <c r="E87" s="143" t="s">
        <v>114</v>
      </c>
      <c r="F87" s="367" t="s">
        <v>115</v>
      </c>
      <c r="G87" s="281" t="s">
        <v>68</v>
      </c>
      <c r="H87" s="281" t="s">
        <v>72</v>
      </c>
      <c r="I87" s="281" t="s">
        <v>302</v>
      </c>
      <c r="J87" s="366">
        <v>272</v>
      </c>
    </row>
    <row r="88" spans="1:10" ht="16.8" x14ac:dyDescent="0.3">
      <c r="A88" s="382" t="s">
        <v>218</v>
      </c>
      <c r="B88" s="368">
        <v>2</v>
      </c>
      <c r="C88" s="285"/>
      <c r="D88" s="288" t="s">
        <v>77</v>
      </c>
      <c r="E88" s="143" t="s">
        <v>120</v>
      </c>
      <c r="F88" s="143" t="s">
        <v>115</v>
      </c>
      <c r="G88" s="281" t="s">
        <v>91</v>
      </c>
      <c r="H88" s="281" t="s">
        <v>72</v>
      </c>
      <c r="I88" s="281" t="s">
        <v>302</v>
      </c>
      <c r="J88" s="366">
        <v>278</v>
      </c>
    </row>
    <row r="89" spans="1:10" ht="16.8" x14ac:dyDescent="0.3">
      <c r="A89" s="382" t="s">
        <v>219</v>
      </c>
      <c r="B89" s="368">
        <v>2</v>
      </c>
      <c r="C89" s="285"/>
      <c r="D89" s="288" t="s">
        <v>67</v>
      </c>
      <c r="E89" s="143" t="s">
        <v>127</v>
      </c>
      <c r="F89" s="143" t="s">
        <v>115</v>
      </c>
      <c r="G89" s="281" t="s">
        <v>91</v>
      </c>
      <c r="H89" s="281" t="s">
        <v>193</v>
      </c>
      <c r="I89" s="281" t="s">
        <v>302</v>
      </c>
      <c r="J89" s="366">
        <v>278</v>
      </c>
    </row>
    <row r="90" spans="1:10" ht="16.8" x14ac:dyDescent="0.3">
      <c r="A90" s="382" t="s">
        <v>220</v>
      </c>
      <c r="B90" s="368">
        <v>2</v>
      </c>
      <c r="C90" s="285"/>
      <c r="D90" s="288" t="s">
        <v>204</v>
      </c>
      <c r="E90" s="143" t="s">
        <v>114</v>
      </c>
      <c r="F90" s="143" t="s">
        <v>115</v>
      </c>
      <c r="G90" s="281" t="s">
        <v>102</v>
      </c>
      <c r="H90" s="281" t="s">
        <v>71</v>
      </c>
      <c r="I90" s="281" t="s">
        <v>302</v>
      </c>
      <c r="J90" s="366">
        <v>279</v>
      </c>
    </row>
    <row r="91" spans="1:10" ht="16.8" x14ac:dyDescent="0.3">
      <c r="A91" s="382" t="s">
        <v>264</v>
      </c>
      <c r="B91" s="368">
        <v>2</v>
      </c>
      <c r="C91" s="285"/>
      <c r="D91" s="288" t="s">
        <v>67</v>
      </c>
      <c r="E91" s="143" t="s">
        <v>117</v>
      </c>
      <c r="F91" s="367" t="s">
        <v>115</v>
      </c>
      <c r="G91" s="281" t="s">
        <v>68</v>
      </c>
      <c r="H91" s="281" t="s">
        <v>71</v>
      </c>
      <c r="I91" s="281" t="s">
        <v>316</v>
      </c>
      <c r="J91" s="366">
        <v>127</v>
      </c>
    </row>
    <row r="92" spans="1:10" ht="16.8" x14ac:dyDescent="0.3">
      <c r="A92" s="382" t="s">
        <v>221</v>
      </c>
      <c r="B92" s="368">
        <v>2</v>
      </c>
      <c r="C92" s="285"/>
      <c r="D92" s="288" t="s">
        <v>77</v>
      </c>
      <c r="E92" s="143" t="s">
        <v>195</v>
      </c>
      <c r="F92" s="143" t="s">
        <v>115</v>
      </c>
      <c r="G92" s="281" t="s">
        <v>91</v>
      </c>
      <c r="H92" s="281" t="s">
        <v>72</v>
      </c>
      <c r="I92" s="281" t="s">
        <v>302</v>
      </c>
      <c r="J92" s="366">
        <v>281</v>
      </c>
    </row>
    <row r="93" spans="1:10" ht="16.8" x14ac:dyDescent="0.3">
      <c r="A93" s="382" t="s">
        <v>100</v>
      </c>
      <c r="B93" s="368">
        <v>2</v>
      </c>
      <c r="C93" s="285"/>
      <c r="D93" s="288" t="s">
        <v>94</v>
      </c>
      <c r="E93" s="143" t="s">
        <v>114</v>
      </c>
      <c r="F93" s="143" t="s">
        <v>115</v>
      </c>
      <c r="G93" s="281" t="s">
        <v>73</v>
      </c>
      <c r="H93" s="281" t="s">
        <v>71</v>
      </c>
      <c r="I93" s="281" t="s">
        <v>302</v>
      </c>
      <c r="J93" s="366">
        <v>281</v>
      </c>
    </row>
    <row r="94" spans="1:10" ht="16.8" x14ac:dyDescent="0.3">
      <c r="A94" s="382" t="s">
        <v>222</v>
      </c>
      <c r="B94" s="368">
        <v>2</v>
      </c>
      <c r="C94" s="285"/>
      <c r="D94" s="288" t="s">
        <v>77</v>
      </c>
      <c r="E94" s="143" t="s">
        <v>117</v>
      </c>
      <c r="F94" s="143" t="s">
        <v>115</v>
      </c>
      <c r="G94" s="281" t="s">
        <v>122</v>
      </c>
      <c r="H94" s="281" t="s">
        <v>76</v>
      </c>
      <c r="I94" s="281" t="s">
        <v>302</v>
      </c>
      <c r="J94" s="366">
        <v>283</v>
      </c>
    </row>
    <row r="95" spans="1:10" ht="16.8" x14ac:dyDescent="0.3">
      <c r="A95" s="382" t="s">
        <v>449</v>
      </c>
      <c r="B95" s="368">
        <v>2</v>
      </c>
      <c r="C95" s="285"/>
      <c r="D95" s="288" t="s">
        <v>94</v>
      </c>
      <c r="E95" s="143" t="s">
        <v>114</v>
      </c>
      <c r="F95" s="367" t="s">
        <v>115</v>
      </c>
      <c r="G95" s="281" t="s">
        <v>68</v>
      </c>
      <c r="H95" s="281" t="s">
        <v>116</v>
      </c>
      <c r="I95" s="281" t="s">
        <v>302</v>
      </c>
      <c r="J95" s="366">
        <v>284</v>
      </c>
    </row>
    <row r="96" spans="1:10" ht="16.8" x14ac:dyDescent="0.3">
      <c r="A96" s="382" t="s">
        <v>448</v>
      </c>
      <c r="B96" s="368">
        <v>2</v>
      </c>
      <c r="C96" s="285"/>
      <c r="D96" s="288" t="s">
        <v>192</v>
      </c>
      <c r="E96" s="143" t="s">
        <v>128</v>
      </c>
      <c r="F96" s="374" t="s">
        <v>115</v>
      </c>
      <c r="G96" s="281" t="s">
        <v>122</v>
      </c>
      <c r="H96" s="281" t="s">
        <v>72</v>
      </c>
      <c r="I96" s="281" t="s">
        <v>415</v>
      </c>
      <c r="J96" s="366">
        <v>126</v>
      </c>
    </row>
    <row r="97" spans="1:10" ht="16.8" x14ac:dyDescent="0.3">
      <c r="A97" s="382" t="s">
        <v>223</v>
      </c>
      <c r="B97" s="368">
        <v>2</v>
      </c>
      <c r="C97" s="285"/>
      <c r="D97" s="288" t="s">
        <v>179</v>
      </c>
      <c r="E97" s="143" t="s">
        <v>117</v>
      </c>
      <c r="F97" s="385" t="s">
        <v>135</v>
      </c>
      <c r="G97" s="281" t="s">
        <v>73</v>
      </c>
      <c r="H97" s="281" t="s">
        <v>99</v>
      </c>
      <c r="I97" s="281" t="s">
        <v>316</v>
      </c>
      <c r="J97" s="366">
        <v>128</v>
      </c>
    </row>
    <row r="98" spans="1:10" ht="16.8" x14ac:dyDescent="0.3">
      <c r="A98" s="382" t="s">
        <v>224</v>
      </c>
      <c r="B98" s="368">
        <v>2</v>
      </c>
      <c r="C98" s="285"/>
      <c r="D98" s="288" t="s">
        <v>75</v>
      </c>
      <c r="E98" s="143" t="s">
        <v>120</v>
      </c>
      <c r="F98" s="143" t="s">
        <v>126</v>
      </c>
      <c r="G98" s="281" t="s">
        <v>91</v>
      </c>
      <c r="H98" s="281" t="s">
        <v>76</v>
      </c>
      <c r="I98" s="281" t="s">
        <v>302</v>
      </c>
      <c r="J98" s="383">
        <v>286</v>
      </c>
    </row>
    <row r="99" spans="1:10" ht="16.8" x14ac:dyDescent="0.3">
      <c r="A99" s="382" t="s">
        <v>447</v>
      </c>
      <c r="B99" s="368">
        <v>2</v>
      </c>
      <c r="C99" s="285"/>
      <c r="D99" s="288" t="s">
        <v>75</v>
      </c>
      <c r="E99" s="143" t="s">
        <v>195</v>
      </c>
      <c r="F99" s="374" t="s">
        <v>115</v>
      </c>
      <c r="G99" s="281" t="s">
        <v>91</v>
      </c>
      <c r="H99" s="281" t="s">
        <v>76</v>
      </c>
      <c r="I99" s="281" t="s">
        <v>308</v>
      </c>
      <c r="J99" s="383">
        <v>71</v>
      </c>
    </row>
    <row r="100" spans="1:10" ht="16.8" x14ac:dyDescent="0.3">
      <c r="A100" s="382" t="s">
        <v>446</v>
      </c>
      <c r="B100" s="368">
        <v>2</v>
      </c>
      <c r="C100" s="285"/>
      <c r="D100" s="288" t="s">
        <v>94</v>
      </c>
      <c r="E100" s="143" t="s">
        <v>114</v>
      </c>
      <c r="F100" s="367" t="s">
        <v>115</v>
      </c>
      <c r="G100" s="370" t="s">
        <v>102</v>
      </c>
      <c r="H100" s="281" t="s">
        <v>72</v>
      </c>
      <c r="I100" s="281" t="s">
        <v>291</v>
      </c>
      <c r="J100" s="366">
        <v>90</v>
      </c>
    </row>
    <row r="101" spans="1:10" ht="16.8" x14ac:dyDescent="0.3">
      <c r="A101" s="382" t="s">
        <v>225</v>
      </c>
      <c r="B101" s="368">
        <v>2</v>
      </c>
      <c r="C101" s="285"/>
      <c r="D101" s="288" t="s">
        <v>192</v>
      </c>
      <c r="E101" s="143" t="s">
        <v>117</v>
      </c>
      <c r="F101" s="385" t="s">
        <v>115</v>
      </c>
      <c r="G101" s="281" t="s">
        <v>73</v>
      </c>
      <c r="H101" s="281" t="s">
        <v>129</v>
      </c>
      <c r="I101" s="281" t="s">
        <v>316</v>
      </c>
      <c r="J101" s="366">
        <v>129</v>
      </c>
    </row>
    <row r="102" spans="1:10" ht="16.8" x14ac:dyDescent="0.3">
      <c r="A102" s="382" t="s">
        <v>226</v>
      </c>
      <c r="B102" s="368">
        <v>2</v>
      </c>
      <c r="C102" s="285"/>
      <c r="D102" s="288" t="s">
        <v>67</v>
      </c>
      <c r="E102" s="143" t="s">
        <v>114</v>
      </c>
      <c r="F102" s="143" t="s">
        <v>115</v>
      </c>
      <c r="G102" s="281" t="s">
        <v>91</v>
      </c>
      <c r="H102" s="281" t="s">
        <v>97</v>
      </c>
      <c r="I102" s="281" t="s">
        <v>302</v>
      </c>
      <c r="J102" s="366">
        <v>297</v>
      </c>
    </row>
    <row r="103" spans="1:10" ht="16.8" x14ac:dyDescent="0.3">
      <c r="A103" s="382" t="s">
        <v>268</v>
      </c>
      <c r="B103" s="368">
        <v>2</v>
      </c>
      <c r="C103" s="285"/>
      <c r="D103" s="288" t="s">
        <v>192</v>
      </c>
      <c r="E103" s="143" t="s">
        <v>277</v>
      </c>
      <c r="F103" s="143" t="s">
        <v>115</v>
      </c>
      <c r="G103" s="281" t="s">
        <v>91</v>
      </c>
      <c r="H103" s="281" t="s">
        <v>76</v>
      </c>
      <c r="I103" s="281" t="s">
        <v>445</v>
      </c>
      <c r="J103" s="366">
        <v>188</v>
      </c>
    </row>
    <row r="104" spans="1:10" ht="16.8" x14ac:dyDescent="0.3">
      <c r="A104" s="387" t="s">
        <v>227</v>
      </c>
      <c r="B104" s="380">
        <v>2</v>
      </c>
      <c r="C104" s="386"/>
      <c r="D104" s="378" t="s">
        <v>192</v>
      </c>
      <c r="E104" s="283" t="s">
        <v>120</v>
      </c>
      <c r="F104" s="377" t="s">
        <v>115</v>
      </c>
      <c r="G104" s="290" t="s">
        <v>91</v>
      </c>
      <c r="H104" s="290" t="s">
        <v>71</v>
      </c>
      <c r="I104" s="290" t="s">
        <v>302</v>
      </c>
      <c r="J104" s="376">
        <v>303</v>
      </c>
    </row>
    <row r="105" spans="1:10" ht="16.8" x14ac:dyDescent="0.3">
      <c r="A105" s="382" t="s">
        <v>444</v>
      </c>
      <c r="B105" s="368">
        <v>3</v>
      </c>
      <c r="C105" s="285"/>
      <c r="D105" s="288" t="s">
        <v>178</v>
      </c>
      <c r="E105" s="143" t="s">
        <v>114</v>
      </c>
      <c r="F105" s="281" t="s">
        <v>115</v>
      </c>
      <c r="G105" s="281" t="s">
        <v>68</v>
      </c>
      <c r="H105" s="281" t="s">
        <v>72</v>
      </c>
      <c r="I105" s="281" t="s">
        <v>304</v>
      </c>
      <c r="J105" s="366">
        <v>89</v>
      </c>
    </row>
    <row r="106" spans="1:10" ht="16.8" x14ac:dyDescent="0.3">
      <c r="A106" s="382" t="s">
        <v>443</v>
      </c>
      <c r="B106" s="368">
        <v>3</v>
      </c>
      <c r="C106" s="285"/>
      <c r="D106" s="288" t="s">
        <v>178</v>
      </c>
      <c r="E106" s="143" t="s">
        <v>118</v>
      </c>
      <c r="F106" s="143" t="s">
        <v>115</v>
      </c>
      <c r="G106" s="281" t="s">
        <v>68</v>
      </c>
      <c r="H106" s="281" t="s">
        <v>72</v>
      </c>
      <c r="I106" s="281" t="s">
        <v>302</v>
      </c>
      <c r="J106" s="366">
        <v>198</v>
      </c>
    </row>
    <row r="107" spans="1:10" ht="16.8" x14ac:dyDescent="0.3">
      <c r="A107" s="382" t="s">
        <v>442</v>
      </c>
      <c r="B107" s="368">
        <v>3</v>
      </c>
      <c r="C107" s="285"/>
      <c r="D107" s="288" t="s">
        <v>179</v>
      </c>
      <c r="E107" s="373" t="s">
        <v>120</v>
      </c>
      <c r="F107" s="281" t="s">
        <v>115</v>
      </c>
      <c r="G107" s="370" t="s">
        <v>68</v>
      </c>
      <c r="H107" s="281" t="s">
        <v>383</v>
      </c>
      <c r="I107" s="281" t="s">
        <v>334</v>
      </c>
      <c r="J107" s="384">
        <v>94</v>
      </c>
    </row>
    <row r="108" spans="1:10" ht="16.8" x14ac:dyDescent="0.3">
      <c r="A108" s="382" t="s">
        <v>441</v>
      </c>
      <c r="B108" s="368">
        <v>3</v>
      </c>
      <c r="C108" s="285"/>
      <c r="D108" s="288" t="s">
        <v>179</v>
      </c>
      <c r="E108" s="373" t="s">
        <v>118</v>
      </c>
      <c r="F108" s="371" t="s">
        <v>115</v>
      </c>
      <c r="G108" s="370" t="s">
        <v>68</v>
      </c>
      <c r="H108" s="370" t="s">
        <v>76</v>
      </c>
      <c r="I108" s="370" t="s">
        <v>331</v>
      </c>
      <c r="J108" s="384">
        <v>48</v>
      </c>
    </row>
    <row r="109" spans="1:10" ht="16.8" x14ac:dyDescent="0.3">
      <c r="A109" s="382" t="s">
        <v>440</v>
      </c>
      <c r="B109" s="368">
        <v>3</v>
      </c>
      <c r="C109" s="285"/>
      <c r="D109" s="288" t="s">
        <v>94</v>
      </c>
      <c r="E109" s="143" t="s">
        <v>114</v>
      </c>
      <c r="F109" s="367" t="s">
        <v>115</v>
      </c>
      <c r="G109" s="281" t="s">
        <v>82</v>
      </c>
      <c r="H109" s="281" t="s">
        <v>9</v>
      </c>
      <c r="I109" s="281" t="s">
        <v>291</v>
      </c>
      <c r="J109" s="366">
        <v>81</v>
      </c>
    </row>
    <row r="110" spans="1:10" ht="16.8" x14ac:dyDescent="0.3">
      <c r="A110" s="382" t="s">
        <v>439</v>
      </c>
      <c r="B110" s="368">
        <v>3</v>
      </c>
      <c r="C110" s="285"/>
      <c r="D110" s="288" t="s">
        <v>94</v>
      </c>
      <c r="E110" s="143" t="s">
        <v>114</v>
      </c>
      <c r="F110" s="281" t="s">
        <v>115</v>
      </c>
      <c r="G110" s="281" t="s">
        <v>73</v>
      </c>
      <c r="H110" s="281" t="s">
        <v>71</v>
      </c>
      <c r="I110" s="281" t="s">
        <v>304</v>
      </c>
      <c r="J110" s="366">
        <v>92</v>
      </c>
    </row>
    <row r="111" spans="1:10" ht="16.8" x14ac:dyDescent="0.3">
      <c r="A111" s="382" t="s">
        <v>438</v>
      </c>
      <c r="B111" s="368">
        <v>3</v>
      </c>
      <c r="C111" s="285"/>
      <c r="D111" s="288" t="s">
        <v>178</v>
      </c>
      <c r="E111" s="143" t="s">
        <v>128</v>
      </c>
      <c r="F111" s="367" t="s">
        <v>115</v>
      </c>
      <c r="G111" s="287" t="s">
        <v>122</v>
      </c>
      <c r="H111" s="281" t="s">
        <v>273</v>
      </c>
      <c r="I111" s="281" t="s">
        <v>302</v>
      </c>
      <c r="J111" s="366">
        <v>206</v>
      </c>
    </row>
    <row r="112" spans="1:10" ht="16.8" x14ac:dyDescent="0.3">
      <c r="A112" s="382" t="s">
        <v>437</v>
      </c>
      <c r="B112" s="368">
        <v>3</v>
      </c>
      <c r="C112" s="285"/>
      <c r="D112" s="288" t="s">
        <v>67</v>
      </c>
      <c r="E112" s="143" t="s">
        <v>114</v>
      </c>
      <c r="F112" s="385" t="s">
        <v>115</v>
      </c>
      <c r="G112" s="281" t="s">
        <v>68</v>
      </c>
      <c r="H112" s="281" t="s">
        <v>74</v>
      </c>
      <c r="I112" s="281" t="s">
        <v>316</v>
      </c>
      <c r="J112" s="366">
        <v>117</v>
      </c>
    </row>
    <row r="113" spans="1:10" ht="16.8" x14ac:dyDescent="0.3">
      <c r="A113" s="382" t="s">
        <v>436</v>
      </c>
      <c r="B113" s="368">
        <v>3</v>
      </c>
      <c r="C113" s="285"/>
      <c r="D113" s="288" t="s">
        <v>179</v>
      </c>
      <c r="E113" s="143" t="s">
        <v>117</v>
      </c>
      <c r="F113" s="367" t="s">
        <v>115</v>
      </c>
      <c r="G113" s="281" t="s">
        <v>122</v>
      </c>
      <c r="H113" s="281" t="s">
        <v>71</v>
      </c>
      <c r="I113" s="281" t="s">
        <v>291</v>
      </c>
      <c r="J113" s="366">
        <v>83</v>
      </c>
    </row>
    <row r="114" spans="1:10" ht="16.8" x14ac:dyDescent="0.3">
      <c r="A114" s="382" t="s">
        <v>435</v>
      </c>
      <c r="B114" s="368">
        <v>3</v>
      </c>
      <c r="C114" s="285"/>
      <c r="D114" s="288" t="s">
        <v>94</v>
      </c>
      <c r="E114" s="143" t="s">
        <v>114</v>
      </c>
      <c r="F114" s="367" t="s">
        <v>115</v>
      </c>
      <c r="G114" s="281" t="s">
        <v>68</v>
      </c>
      <c r="H114" s="287" t="s">
        <v>116</v>
      </c>
      <c r="I114" s="287" t="s">
        <v>291</v>
      </c>
      <c r="J114" s="366">
        <v>84</v>
      </c>
    </row>
    <row r="115" spans="1:10" ht="16.8" x14ac:dyDescent="0.3">
      <c r="A115" s="382" t="s">
        <v>434</v>
      </c>
      <c r="B115" s="368">
        <v>3</v>
      </c>
      <c r="C115" s="285"/>
      <c r="D115" s="375" t="s">
        <v>94</v>
      </c>
      <c r="E115" s="373" t="s">
        <v>114</v>
      </c>
      <c r="F115" s="371" t="s">
        <v>69</v>
      </c>
      <c r="G115" s="370" t="s">
        <v>73</v>
      </c>
      <c r="H115" s="370" t="s">
        <v>72</v>
      </c>
      <c r="I115" s="370" t="s">
        <v>369</v>
      </c>
      <c r="J115" s="384">
        <v>84</v>
      </c>
    </row>
    <row r="116" spans="1:10" ht="16.8" x14ac:dyDescent="0.3">
      <c r="A116" s="382" t="s">
        <v>489</v>
      </c>
      <c r="B116" s="368">
        <v>3</v>
      </c>
      <c r="C116" s="284" t="s">
        <v>257</v>
      </c>
      <c r="D116" s="288" t="s">
        <v>94</v>
      </c>
      <c r="E116" s="143" t="s">
        <v>195</v>
      </c>
      <c r="F116" s="407" t="s">
        <v>115</v>
      </c>
      <c r="G116" s="281" t="s">
        <v>102</v>
      </c>
      <c r="H116" s="281" t="s">
        <v>71</v>
      </c>
      <c r="I116" s="281" t="s">
        <v>302</v>
      </c>
      <c r="J116" s="408">
        <v>209</v>
      </c>
    </row>
    <row r="117" spans="1:10" ht="16.8" x14ac:dyDescent="0.3">
      <c r="A117" s="382" t="s">
        <v>433</v>
      </c>
      <c r="B117" s="368">
        <v>3</v>
      </c>
      <c r="C117" s="285"/>
      <c r="D117" s="288" t="s">
        <v>178</v>
      </c>
      <c r="E117" s="143" t="s">
        <v>114</v>
      </c>
      <c r="F117" s="143" t="s">
        <v>115</v>
      </c>
      <c r="G117" s="281" t="s">
        <v>68</v>
      </c>
      <c r="H117" s="281" t="s">
        <v>72</v>
      </c>
      <c r="I117" s="281" t="s">
        <v>302</v>
      </c>
      <c r="J117" s="366">
        <v>213</v>
      </c>
    </row>
    <row r="118" spans="1:10" ht="16.8" x14ac:dyDescent="0.3">
      <c r="A118" s="382" t="s">
        <v>432</v>
      </c>
      <c r="B118" s="368">
        <v>3</v>
      </c>
      <c r="C118" s="285"/>
      <c r="D118" s="288" t="s">
        <v>204</v>
      </c>
      <c r="E118" s="143" t="s">
        <v>118</v>
      </c>
      <c r="F118" s="367" t="s">
        <v>115</v>
      </c>
      <c r="G118" s="281" t="s">
        <v>68</v>
      </c>
      <c r="H118" s="281" t="s">
        <v>273</v>
      </c>
      <c r="I118" s="281" t="s">
        <v>302</v>
      </c>
      <c r="J118" s="366">
        <v>213</v>
      </c>
    </row>
    <row r="119" spans="1:10" ht="16.8" x14ac:dyDescent="0.3">
      <c r="A119" s="382" t="s">
        <v>431</v>
      </c>
      <c r="B119" s="368">
        <v>3</v>
      </c>
      <c r="C119" s="285"/>
      <c r="D119" s="288" t="s">
        <v>75</v>
      </c>
      <c r="E119" s="143" t="s">
        <v>114</v>
      </c>
      <c r="F119" s="367" t="s">
        <v>129</v>
      </c>
      <c r="G119" s="281" t="s">
        <v>91</v>
      </c>
      <c r="H119" s="281" t="s">
        <v>97</v>
      </c>
      <c r="I119" s="281" t="s">
        <v>302</v>
      </c>
      <c r="J119" s="366">
        <v>214</v>
      </c>
    </row>
    <row r="120" spans="1:10" ht="16.8" x14ac:dyDescent="0.3">
      <c r="A120" s="382" t="s">
        <v>430</v>
      </c>
      <c r="B120" s="368">
        <v>3</v>
      </c>
      <c r="C120" s="285"/>
      <c r="D120" s="288" t="s">
        <v>70</v>
      </c>
      <c r="E120" s="143" t="s">
        <v>114</v>
      </c>
      <c r="F120" s="367" t="s">
        <v>115</v>
      </c>
      <c r="G120" s="281" t="s">
        <v>68</v>
      </c>
      <c r="H120" s="281" t="s">
        <v>72</v>
      </c>
      <c r="I120" s="281" t="s">
        <v>302</v>
      </c>
      <c r="J120" s="366">
        <v>216</v>
      </c>
    </row>
    <row r="121" spans="1:10" ht="16.8" x14ac:dyDescent="0.3">
      <c r="A121" s="382" t="s">
        <v>429</v>
      </c>
      <c r="B121" s="368">
        <v>3</v>
      </c>
      <c r="C121" s="285"/>
      <c r="D121" s="288" t="s">
        <v>179</v>
      </c>
      <c r="E121" s="143" t="s">
        <v>114</v>
      </c>
      <c r="F121" s="367" t="s">
        <v>115</v>
      </c>
      <c r="G121" s="281" t="s">
        <v>68</v>
      </c>
      <c r="H121" s="287" t="s">
        <v>76</v>
      </c>
      <c r="I121" s="287" t="s">
        <v>291</v>
      </c>
      <c r="J121" s="366">
        <v>84</v>
      </c>
    </row>
    <row r="122" spans="1:10" ht="16.8" x14ac:dyDescent="0.3">
      <c r="A122" s="382" t="s">
        <v>428</v>
      </c>
      <c r="B122" s="368">
        <v>3</v>
      </c>
      <c r="C122" s="285"/>
      <c r="D122" s="288" t="s">
        <v>77</v>
      </c>
      <c r="E122" s="143" t="s">
        <v>114</v>
      </c>
      <c r="F122" s="143" t="s">
        <v>115</v>
      </c>
      <c r="G122" s="281" t="s">
        <v>68</v>
      </c>
      <c r="H122" s="281" t="s">
        <v>99</v>
      </c>
      <c r="I122" s="281" t="s">
        <v>302</v>
      </c>
      <c r="J122" s="366">
        <v>217</v>
      </c>
    </row>
    <row r="123" spans="1:10" ht="16.8" x14ac:dyDescent="0.3">
      <c r="A123" s="382" t="s">
        <v>427</v>
      </c>
      <c r="B123" s="368">
        <v>3</v>
      </c>
      <c r="C123" s="285"/>
      <c r="D123" s="288" t="s">
        <v>179</v>
      </c>
      <c r="E123" s="143" t="s">
        <v>117</v>
      </c>
      <c r="F123" s="385" t="s">
        <v>115</v>
      </c>
      <c r="G123" s="281" t="s">
        <v>68</v>
      </c>
      <c r="H123" s="281" t="s">
        <v>76</v>
      </c>
      <c r="I123" s="281" t="s">
        <v>316</v>
      </c>
      <c r="J123" s="366">
        <v>119</v>
      </c>
    </row>
    <row r="124" spans="1:10" ht="16.8" x14ac:dyDescent="0.3">
      <c r="A124" s="382" t="s">
        <v>426</v>
      </c>
      <c r="B124" s="368">
        <v>3</v>
      </c>
      <c r="C124" s="285"/>
      <c r="D124" s="288" t="s">
        <v>67</v>
      </c>
      <c r="E124" s="143" t="s">
        <v>114</v>
      </c>
      <c r="F124" s="143" t="s">
        <v>115</v>
      </c>
      <c r="G124" s="281" t="s">
        <v>122</v>
      </c>
      <c r="H124" s="281" t="s">
        <v>72</v>
      </c>
      <c r="I124" s="281" t="s">
        <v>302</v>
      </c>
      <c r="J124" s="366">
        <v>223</v>
      </c>
    </row>
    <row r="125" spans="1:10" ht="16.8" x14ac:dyDescent="0.3">
      <c r="A125" s="382" t="s">
        <v>425</v>
      </c>
      <c r="B125" s="368">
        <v>3</v>
      </c>
      <c r="C125" s="285"/>
      <c r="D125" s="288" t="s">
        <v>179</v>
      </c>
      <c r="E125" s="373" t="s">
        <v>118</v>
      </c>
      <c r="F125" s="281" t="s">
        <v>115</v>
      </c>
      <c r="G125" s="281" t="s">
        <v>91</v>
      </c>
      <c r="H125" s="281" t="s">
        <v>72</v>
      </c>
      <c r="I125" s="281" t="s">
        <v>304</v>
      </c>
      <c r="J125" s="366">
        <v>98</v>
      </c>
    </row>
    <row r="126" spans="1:10" ht="16.8" x14ac:dyDescent="0.3">
      <c r="A126" s="382" t="s">
        <v>424</v>
      </c>
      <c r="B126" s="368">
        <v>3</v>
      </c>
      <c r="C126" s="285"/>
      <c r="D126" s="288" t="s">
        <v>77</v>
      </c>
      <c r="E126" s="143" t="s">
        <v>118</v>
      </c>
      <c r="F126" s="367" t="s">
        <v>115</v>
      </c>
      <c r="G126" s="281" t="s">
        <v>68</v>
      </c>
      <c r="H126" s="287" t="s">
        <v>76</v>
      </c>
      <c r="I126" s="287" t="s">
        <v>291</v>
      </c>
      <c r="J126" s="366">
        <v>86</v>
      </c>
    </row>
    <row r="127" spans="1:10" ht="16.8" x14ac:dyDescent="0.3">
      <c r="A127" s="382" t="s">
        <v>423</v>
      </c>
      <c r="B127" s="368">
        <v>3</v>
      </c>
      <c r="C127" s="285"/>
      <c r="D127" s="288" t="s">
        <v>179</v>
      </c>
      <c r="E127" s="143" t="s">
        <v>117</v>
      </c>
      <c r="F127" s="367" t="s">
        <v>115</v>
      </c>
      <c r="G127" s="281" t="s">
        <v>73</v>
      </c>
      <c r="H127" s="281" t="s">
        <v>76</v>
      </c>
      <c r="I127" s="281" t="s">
        <v>316</v>
      </c>
      <c r="J127" s="366">
        <v>120</v>
      </c>
    </row>
    <row r="128" spans="1:10" ht="16.8" x14ac:dyDescent="0.3">
      <c r="A128" s="382" t="s">
        <v>422</v>
      </c>
      <c r="B128" s="368">
        <v>3</v>
      </c>
      <c r="C128" s="285"/>
      <c r="D128" s="288" t="s">
        <v>94</v>
      </c>
      <c r="E128" s="143" t="s">
        <v>117</v>
      </c>
      <c r="F128" s="367" t="s">
        <v>69</v>
      </c>
      <c r="G128" s="281" t="s">
        <v>421</v>
      </c>
      <c r="H128" s="281" t="s">
        <v>71</v>
      </c>
      <c r="I128" s="281" t="s">
        <v>316</v>
      </c>
      <c r="J128" s="366">
        <v>121</v>
      </c>
    </row>
    <row r="129" spans="1:10" ht="16.8" x14ac:dyDescent="0.3">
      <c r="A129" s="382" t="s">
        <v>420</v>
      </c>
      <c r="B129" s="368">
        <v>3</v>
      </c>
      <c r="C129" s="285"/>
      <c r="D129" s="288" t="s">
        <v>67</v>
      </c>
      <c r="E129" s="143" t="s">
        <v>343</v>
      </c>
      <c r="F129" s="367" t="s">
        <v>115</v>
      </c>
      <c r="G129" s="281" t="s">
        <v>68</v>
      </c>
      <c r="H129" s="281" t="s">
        <v>419</v>
      </c>
      <c r="I129" s="281" t="s">
        <v>302</v>
      </c>
      <c r="J129" s="366">
        <v>236</v>
      </c>
    </row>
    <row r="130" spans="1:10" ht="16.8" x14ac:dyDescent="0.3">
      <c r="A130" s="382" t="s">
        <v>418</v>
      </c>
      <c r="B130" s="368">
        <v>3</v>
      </c>
      <c r="C130" s="285"/>
      <c r="D130" s="288" t="s">
        <v>192</v>
      </c>
      <c r="E130" s="143" t="s">
        <v>117</v>
      </c>
      <c r="F130" s="281" t="s">
        <v>115</v>
      </c>
      <c r="G130" s="281" t="s">
        <v>91</v>
      </c>
      <c r="H130" s="281" t="s">
        <v>273</v>
      </c>
      <c r="I130" s="281" t="s">
        <v>304</v>
      </c>
      <c r="J130" s="366">
        <v>100</v>
      </c>
    </row>
    <row r="131" spans="1:10" ht="16.8" x14ac:dyDescent="0.3">
      <c r="A131" s="382" t="s">
        <v>417</v>
      </c>
      <c r="B131" s="368">
        <v>3</v>
      </c>
      <c r="C131" s="285"/>
      <c r="D131" s="372" t="s">
        <v>192</v>
      </c>
      <c r="E131" s="143" t="s">
        <v>114</v>
      </c>
      <c r="F131" s="374" t="s">
        <v>416</v>
      </c>
      <c r="G131" s="281" t="s">
        <v>91</v>
      </c>
      <c r="H131" s="281" t="s">
        <v>76</v>
      </c>
      <c r="I131" s="281" t="s">
        <v>415</v>
      </c>
      <c r="J131" s="366">
        <v>114</v>
      </c>
    </row>
    <row r="132" spans="1:10" ht="16.8" x14ac:dyDescent="0.3">
      <c r="A132" s="382" t="s">
        <v>414</v>
      </c>
      <c r="B132" s="368">
        <v>3</v>
      </c>
      <c r="C132" s="285"/>
      <c r="D132" s="288"/>
      <c r="E132" s="143"/>
      <c r="F132" s="143"/>
      <c r="G132" s="281"/>
      <c r="H132" s="281"/>
      <c r="I132" s="281"/>
      <c r="J132" s="366"/>
    </row>
    <row r="133" spans="1:10" ht="16.8" x14ac:dyDescent="0.3">
      <c r="A133" s="382" t="s">
        <v>413</v>
      </c>
      <c r="B133" s="368">
        <v>3</v>
      </c>
      <c r="C133" s="285"/>
      <c r="D133" s="288" t="s">
        <v>192</v>
      </c>
      <c r="E133" s="143" t="s">
        <v>128</v>
      </c>
      <c r="F133" s="281" t="s">
        <v>115</v>
      </c>
      <c r="G133" s="281" t="s">
        <v>412</v>
      </c>
      <c r="H133" s="281" t="s">
        <v>9</v>
      </c>
      <c r="I133" s="281" t="s">
        <v>304</v>
      </c>
      <c r="J133" s="366">
        <v>101</v>
      </c>
    </row>
    <row r="134" spans="1:10" ht="16.8" x14ac:dyDescent="0.3">
      <c r="A134" s="382" t="s">
        <v>411</v>
      </c>
      <c r="B134" s="368">
        <v>3</v>
      </c>
      <c r="C134" s="285"/>
      <c r="D134" s="288" t="s">
        <v>77</v>
      </c>
      <c r="E134" s="143" t="s">
        <v>114</v>
      </c>
      <c r="F134" s="367" t="s">
        <v>115</v>
      </c>
      <c r="G134" s="281" t="s">
        <v>73</v>
      </c>
      <c r="H134" s="281" t="s">
        <v>71</v>
      </c>
      <c r="I134" s="281" t="s">
        <v>302</v>
      </c>
      <c r="J134" s="366">
        <v>245</v>
      </c>
    </row>
    <row r="135" spans="1:10" ht="16.8" x14ac:dyDescent="0.3">
      <c r="A135" s="382" t="s">
        <v>410</v>
      </c>
      <c r="B135" s="368">
        <v>3</v>
      </c>
      <c r="C135" s="285"/>
      <c r="D135" s="288" t="s">
        <v>67</v>
      </c>
      <c r="E135" s="143" t="s">
        <v>117</v>
      </c>
      <c r="F135" s="367" t="s">
        <v>115</v>
      </c>
      <c r="G135" s="281" t="s">
        <v>68</v>
      </c>
      <c r="H135" s="281" t="s">
        <v>76</v>
      </c>
      <c r="I135" s="281" t="s">
        <v>316</v>
      </c>
      <c r="J135" s="366">
        <v>124</v>
      </c>
    </row>
    <row r="136" spans="1:10" ht="16.8" x14ac:dyDescent="0.3">
      <c r="A136" s="382" t="s">
        <v>409</v>
      </c>
      <c r="B136" s="368">
        <v>3</v>
      </c>
      <c r="C136" s="285"/>
      <c r="D136" s="288" t="s">
        <v>94</v>
      </c>
      <c r="E136" s="143" t="s">
        <v>195</v>
      </c>
      <c r="F136" s="367" t="s">
        <v>115</v>
      </c>
      <c r="G136" s="281" t="s">
        <v>102</v>
      </c>
      <c r="H136" s="281" t="s">
        <v>71</v>
      </c>
      <c r="I136" s="281" t="s">
        <v>302</v>
      </c>
      <c r="J136" s="366">
        <v>249</v>
      </c>
    </row>
    <row r="137" spans="1:10" ht="16.8" x14ac:dyDescent="0.3">
      <c r="A137" s="382" t="s">
        <v>408</v>
      </c>
      <c r="B137" s="368">
        <v>3</v>
      </c>
      <c r="C137" s="284" t="s">
        <v>197</v>
      </c>
      <c r="D137" s="288" t="s">
        <v>67</v>
      </c>
      <c r="E137" s="143" t="s">
        <v>406</v>
      </c>
      <c r="F137" s="367" t="s">
        <v>115</v>
      </c>
      <c r="G137" s="281" t="s">
        <v>405</v>
      </c>
      <c r="H137" s="281" t="s">
        <v>74</v>
      </c>
      <c r="I137" s="281" t="s">
        <v>302</v>
      </c>
      <c r="J137" s="366">
        <v>250</v>
      </c>
    </row>
    <row r="138" spans="1:10" ht="16.8" x14ac:dyDescent="0.3">
      <c r="A138" s="382" t="s">
        <v>407</v>
      </c>
      <c r="B138" s="368">
        <v>3</v>
      </c>
      <c r="C138" s="285"/>
      <c r="D138" s="288" t="s">
        <v>67</v>
      </c>
      <c r="E138" s="143" t="s">
        <v>406</v>
      </c>
      <c r="F138" s="367" t="s">
        <v>115</v>
      </c>
      <c r="G138" s="281" t="s">
        <v>405</v>
      </c>
      <c r="H138" s="281" t="s">
        <v>74</v>
      </c>
      <c r="I138" s="281" t="s">
        <v>302</v>
      </c>
      <c r="J138" s="366">
        <v>250</v>
      </c>
    </row>
    <row r="139" spans="1:10" ht="16.8" x14ac:dyDescent="0.3">
      <c r="A139" s="382" t="s">
        <v>404</v>
      </c>
      <c r="B139" s="368">
        <v>3</v>
      </c>
      <c r="C139" s="285"/>
      <c r="D139" s="288" t="s">
        <v>179</v>
      </c>
      <c r="E139" s="143" t="s">
        <v>117</v>
      </c>
      <c r="F139" s="367" t="s">
        <v>115</v>
      </c>
      <c r="G139" s="281" t="s">
        <v>68</v>
      </c>
      <c r="H139" s="281" t="s">
        <v>116</v>
      </c>
      <c r="I139" s="281" t="s">
        <v>302</v>
      </c>
      <c r="J139" s="383">
        <v>251</v>
      </c>
    </row>
    <row r="140" spans="1:10" ht="16.8" x14ac:dyDescent="0.3">
      <c r="A140" s="382" t="s">
        <v>403</v>
      </c>
      <c r="B140" s="368">
        <v>3</v>
      </c>
      <c r="C140" s="285"/>
      <c r="D140" s="288" t="s">
        <v>179</v>
      </c>
      <c r="E140" s="143" t="s">
        <v>117</v>
      </c>
      <c r="F140" s="367" t="s">
        <v>115</v>
      </c>
      <c r="G140" s="281" t="s">
        <v>73</v>
      </c>
      <c r="H140" s="281" t="s">
        <v>74</v>
      </c>
      <c r="I140" s="281" t="s">
        <v>302</v>
      </c>
      <c r="J140" s="366">
        <v>252</v>
      </c>
    </row>
    <row r="141" spans="1:10" ht="16.8" x14ac:dyDescent="0.3">
      <c r="A141" s="382" t="s">
        <v>402</v>
      </c>
      <c r="B141" s="368">
        <v>3</v>
      </c>
      <c r="C141" s="285"/>
      <c r="D141" s="288" t="s">
        <v>67</v>
      </c>
      <c r="E141" s="143" t="s">
        <v>120</v>
      </c>
      <c r="F141" s="367" t="s">
        <v>115</v>
      </c>
      <c r="G141" s="281" t="s">
        <v>68</v>
      </c>
      <c r="H141" s="281" t="s">
        <v>401</v>
      </c>
      <c r="I141" s="281" t="s">
        <v>302</v>
      </c>
      <c r="J141" s="366">
        <v>258</v>
      </c>
    </row>
    <row r="142" spans="1:10" ht="16.8" x14ac:dyDescent="0.3">
      <c r="A142" s="382" t="s">
        <v>400</v>
      </c>
      <c r="B142" s="368">
        <v>3</v>
      </c>
      <c r="C142" s="285"/>
      <c r="D142" s="288" t="s">
        <v>75</v>
      </c>
      <c r="E142" s="143" t="s">
        <v>117</v>
      </c>
      <c r="F142" s="367" t="s">
        <v>115</v>
      </c>
      <c r="G142" s="281" t="s">
        <v>164</v>
      </c>
      <c r="H142" s="281" t="s">
        <v>76</v>
      </c>
      <c r="I142" s="281" t="s">
        <v>302</v>
      </c>
      <c r="J142" s="289">
        <v>263</v>
      </c>
    </row>
    <row r="143" spans="1:10" ht="16.8" x14ac:dyDescent="0.3">
      <c r="A143" s="382" t="s">
        <v>399</v>
      </c>
      <c r="B143" s="368">
        <v>3</v>
      </c>
      <c r="C143" s="285"/>
      <c r="D143" s="288" t="s">
        <v>67</v>
      </c>
      <c r="E143" s="143" t="s">
        <v>117</v>
      </c>
      <c r="F143" s="367" t="s">
        <v>115</v>
      </c>
      <c r="G143" s="281" t="s">
        <v>68</v>
      </c>
      <c r="H143" s="281" t="s">
        <v>74</v>
      </c>
      <c r="I143" s="281" t="s">
        <v>302</v>
      </c>
      <c r="J143" s="366">
        <v>266</v>
      </c>
    </row>
    <row r="144" spans="1:10" ht="16.8" x14ac:dyDescent="0.3">
      <c r="A144" s="382" t="s">
        <v>398</v>
      </c>
      <c r="B144" s="368">
        <v>3</v>
      </c>
      <c r="C144" s="285"/>
      <c r="D144" s="288" t="s">
        <v>75</v>
      </c>
      <c r="E144" s="143" t="s">
        <v>114</v>
      </c>
      <c r="F144" s="281" t="s">
        <v>115</v>
      </c>
      <c r="G144" s="281" t="s">
        <v>265</v>
      </c>
      <c r="H144" s="281" t="s">
        <v>72</v>
      </c>
      <c r="I144" s="281" t="s">
        <v>304</v>
      </c>
      <c r="J144" s="366">
        <v>105</v>
      </c>
    </row>
    <row r="145" spans="1:10" ht="16.8" x14ac:dyDescent="0.3">
      <c r="A145" s="382" t="s">
        <v>397</v>
      </c>
      <c r="B145" s="368">
        <v>3</v>
      </c>
      <c r="C145" s="285"/>
      <c r="D145" s="288" t="s">
        <v>75</v>
      </c>
      <c r="E145" s="143" t="s">
        <v>114</v>
      </c>
      <c r="F145" s="367" t="s">
        <v>115</v>
      </c>
      <c r="G145" s="281" t="s">
        <v>68</v>
      </c>
      <c r="H145" s="281" t="s">
        <v>72</v>
      </c>
      <c r="I145" s="281" t="s">
        <v>302</v>
      </c>
      <c r="J145" s="366">
        <v>270</v>
      </c>
    </row>
    <row r="146" spans="1:10" ht="16.8" x14ac:dyDescent="0.3">
      <c r="A146" s="382" t="s">
        <v>396</v>
      </c>
      <c r="B146" s="368">
        <v>3</v>
      </c>
      <c r="C146" s="285"/>
      <c r="D146" s="288" t="s">
        <v>67</v>
      </c>
      <c r="E146" s="143" t="s">
        <v>114</v>
      </c>
      <c r="F146" s="367" t="s">
        <v>115</v>
      </c>
      <c r="G146" s="281" t="s">
        <v>68</v>
      </c>
      <c r="H146" s="281" t="s">
        <v>72</v>
      </c>
      <c r="I146" s="281" t="s">
        <v>302</v>
      </c>
      <c r="J146" s="366">
        <v>270</v>
      </c>
    </row>
    <row r="147" spans="1:10" ht="16.8" x14ac:dyDescent="0.3">
      <c r="A147" s="382" t="s">
        <v>395</v>
      </c>
      <c r="B147" s="368">
        <v>3</v>
      </c>
      <c r="C147" s="285"/>
      <c r="D147" s="288" t="s">
        <v>75</v>
      </c>
      <c r="E147" s="143" t="s">
        <v>114</v>
      </c>
      <c r="F147" s="367" t="s">
        <v>115</v>
      </c>
      <c r="G147" s="281" t="s">
        <v>68</v>
      </c>
      <c r="H147" s="281" t="s">
        <v>72</v>
      </c>
      <c r="I147" s="281" t="s">
        <v>302</v>
      </c>
      <c r="J147" s="366">
        <v>271</v>
      </c>
    </row>
    <row r="148" spans="1:10" ht="16.8" x14ac:dyDescent="0.3">
      <c r="A148" s="382" t="s">
        <v>394</v>
      </c>
      <c r="B148" s="368">
        <v>3</v>
      </c>
      <c r="C148" s="285"/>
      <c r="D148" s="288" t="s">
        <v>75</v>
      </c>
      <c r="E148" s="143" t="s">
        <v>294</v>
      </c>
      <c r="F148" s="281" t="s">
        <v>115</v>
      </c>
      <c r="G148" s="281" t="s">
        <v>68</v>
      </c>
      <c r="H148" s="281" t="s">
        <v>72</v>
      </c>
      <c r="I148" s="281" t="s">
        <v>304</v>
      </c>
      <c r="J148" s="366">
        <v>105</v>
      </c>
    </row>
    <row r="149" spans="1:10" ht="16.8" x14ac:dyDescent="0.3">
      <c r="A149" s="382" t="s">
        <v>393</v>
      </c>
      <c r="B149" s="368">
        <v>3</v>
      </c>
      <c r="C149" s="285"/>
      <c r="D149" s="288" t="s">
        <v>67</v>
      </c>
      <c r="E149" s="143" t="s">
        <v>117</v>
      </c>
      <c r="F149" s="367" t="s">
        <v>115</v>
      </c>
      <c r="G149" s="281" t="s">
        <v>91</v>
      </c>
      <c r="H149" s="281" t="s">
        <v>74</v>
      </c>
      <c r="I149" s="281" t="s">
        <v>375</v>
      </c>
      <c r="J149" s="384">
        <v>120</v>
      </c>
    </row>
    <row r="150" spans="1:10" ht="16.8" x14ac:dyDescent="0.3">
      <c r="A150" s="382" t="s">
        <v>392</v>
      </c>
      <c r="B150" s="368">
        <v>3</v>
      </c>
      <c r="C150" s="285"/>
      <c r="D150" s="288" t="s">
        <v>75</v>
      </c>
      <c r="E150" s="143" t="s">
        <v>118</v>
      </c>
      <c r="F150" s="367" t="s">
        <v>115</v>
      </c>
      <c r="G150" s="370" t="s">
        <v>73</v>
      </c>
      <c r="H150" s="281" t="s">
        <v>71</v>
      </c>
      <c r="I150" s="281" t="s">
        <v>375</v>
      </c>
      <c r="J150" s="384">
        <v>121</v>
      </c>
    </row>
    <row r="151" spans="1:10" ht="16.8" x14ac:dyDescent="0.3">
      <c r="A151" s="382" t="s">
        <v>391</v>
      </c>
      <c r="B151" s="368">
        <v>3</v>
      </c>
      <c r="C151" s="285"/>
      <c r="D151" s="288" t="s">
        <v>77</v>
      </c>
      <c r="E151" s="143" t="s">
        <v>114</v>
      </c>
      <c r="F151" s="367" t="s">
        <v>115</v>
      </c>
      <c r="G151" s="281" t="s">
        <v>122</v>
      </c>
      <c r="H151" s="281" t="s">
        <v>72</v>
      </c>
      <c r="I151" s="281" t="s">
        <v>302</v>
      </c>
      <c r="J151" s="366">
        <v>275</v>
      </c>
    </row>
    <row r="152" spans="1:10" ht="16.8" x14ac:dyDescent="0.3">
      <c r="A152" s="382" t="s">
        <v>390</v>
      </c>
      <c r="B152" s="368">
        <v>3</v>
      </c>
      <c r="C152" s="285"/>
      <c r="D152" s="288" t="s">
        <v>179</v>
      </c>
      <c r="E152" s="143" t="s">
        <v>117</v>
      </c>
      <c r="F152" s="367" t="s">
        <v>115</v>
      </c>
      <c r="G152" s="281" t="s">
        <v>68</v>
      </c>
      <c r="H152" s="281" t="s">
        <v>276</v>
      </c>
      <c r="I152" s="281" t="s">
        <v>302</v>
      </c>
      <c r="J152" s="366">
        <v>280</v>
      </c>
    </row>
    <row r="153" spans="1:10" ht="16.8" x14ac:dyDescent="0.3">
      <c r="A153" s="382" t="s">
        <v>389</v>
      </c>
      <c r="B153" s="368">
        <v>3</v>
      </c>
      <c r="C153" s="285"/>
      <c r="D153" s="288" t="s">
        <v>178</v>
      </c>
      <c r="E153" s="143" t="s">
        <v>117</v>
      </c>
      <c r="F153" s="367" t="s">
        <v>115</v>
      </c>
      <c r="G153" s="281" t="s">
        <v>83</v>
      </c>
      <c r="H153" s="281" t="s">
        <v>71</v>
      </c>
      <c r="I153" s="281" t="s">
        <v>302</v>
      </c>
      <c r="J153" s="366">
        <v>281</v>
      </c>
    </row>
    <row r="154" spans="1:10" ht="16.8" x14ac:dyDescent="0.3">
      <c r="A154" s="382" t="s">
        <v>388</v>
      </c>
      <c r="B154" s="368">
        <v>3</v>
      </c>
      <c r="C154" s="285"/>
      <c r="D154" s="288" t="s">
        <v>179</v>
      </c>
      <c r="E154" s="143" t="s">
        <v>120</v>
      </c>
      <c r="F154" s="367" t="s">
        <v>115</v>
      </c>
      <c r="G154" s="281" t="s">
        <v>68</v>
      </c>
      <c r="H154" s="281" t="s">
        <v>72</v>
      </c>
      <c r="I154" s="281" t="s">
        <v>302</v>
      </c>
      <c r="J154" s="366">
        <v>284</v>
      </c>
    </row>
    <row r="155" spans="1:10" ht="16.8" x14ac:dyDescent="0.3">
      <c r="A155" s="382" t="s">
        <v>387</v>
      </c>
      <c r="B155" s="368">
        <v>3</v>
      </c>
      <c r="C155" s="285"/>
      <c r="D155" s="288" t="s">
        <v>67</v>
      </c>
      <c r="E155" s="143" t="s">
        <v>114</v>
      </c>
      <c r="F155" s="367" t="s">
        <v>115</v>
      </c>
      <c r="G155" s="281" t="s">
        <v>68</v>
      </c>
      <c r="H155" s="281" t="s">
        <v>74</v>
      </c>
      <c r="I155" s="281" t="s">
        <v>316</v>
      </c>
      <c r="J155" s="366">
        <v>128</v>
      </c>
    </row>
    <row r="156" spans="1:10" ht="16.8" x14ac:dyDescent="0.3">
      <c r="A156" s="382" t="s">
        <v>386</v>
      </c>
      <c r="B156" s="368">
        <v>3</v>
      </c>
      <c r="C156" s="285"/>
      <c r="D156" s="288" t="s">
        <v>75</v>
      </c>
      <c r="E156" s="143" t="s">
        <v>120</v>
      </c>
      <c r="F156" s="367" t="s">
        <v>126</v>
      </c>
      <c r="G156" s="281" t="s">
        <v>91</v>
      </c>
      <c r="H156" s="281" t="s">
        <v>76</v>
      </c>
      <c r="I156" s="281" t="s">
        <v>302</v>
      </c>
      <c r="J156" s="383">
        <v>286</v>
      </c>
    </row>
    <row r="157" spans="1:10" ht="16.8" x14ac:dyDescent="0.3">
      <c r="A157" s="382" t="s">
        <v>385</v>
      </c>
      <c r="B157" s="368">
        <v>3</v>
      </c>
      <c r="C157" s="285"/>
      <c r="D157" s="286" t="s">
        <v>75</v>
      </c>
      <c r="E157" s="282" t="s">
        <v>195</v>
      </c>
      <c r="F157" s="374" t="s">
        <v>115</v>
      </c>
      <c r="G157" s="281" t="s">
        <v>91</v>
      </c>
      <c r="H157" s="281" t="s">
        <v>76</v>
      </c>
      <c r="I157" s="281" t="s">
        <v>308</v>
      </c>
      <c r="J157" s="366">
        <v>71</v>
      </c>
    </row>
    <row r="158" spans="1:10" ht="16.8" x14ac:dyDescent="0.3">
      <c r="A158" s="382" t="s">
        <v>303</v>
      </c>
      <c r="B158" s="368">
        <v>3</v>
      </c>
      <c r="C158" s="285"/>
      <c r="D158" s="288" t="s">
        <v>94</v>
      </c>
      <c r="E158" s="143" t="s">
        <v>209</v>
      </c>
      <c r="F158" s="367" t="s">
        <v>115</v>
      </c>
      <c r="G158" s="281" t="s">
        <v>68</v>
      </c>
      <c r="H158" s="281" t="s">
        <v>74</v>
      </c>
      <c r="I158" s="281" t="s">
        <v>302</v>
      </c>
      <c r="J158" s="366">
        <v>294</v>
      </c>
    </row>
    <row r="159" spans="1:10" ht="16.8" x14ac:dyDescent="0.3">
      <c r="A159" s="382" t="s">
        <v>384</v>
      </c>
      <c r="B159" s="368">
        <v>3</v>
      </c>
      <c r="C159" s="285"/>
      <c r="D159" s="288" t="s">
        <v>179</v>
      </c>
      <c r="E159" s="143" t="s">
        <v>120</v>
      </c>
      <c r="F159" s="367" t="s">
        <v>115</v>
      </c>
      <c r="G159" s="281" t="s">
        <v>68</v>
      </c>
      <c r="H159" s="281" t="s">
        <v>383</v>
      </c>
      <c r="I159" s="281" t="s">
        <v>302</v>
      </c>
      <c r="J159" s="366">
        <v>300</v>
      </c>
    </row>
    <row r="160" spans="1:10" ht="16.8" x14ac:dyDescent="0.3">
      <c r="A160" s="382" t="s">
        <v>382</v>
      </c>
      <c r="B160" s="368">
        <v>3</v>
      </c>
      <c r="C160" s="285"/>
      <c r="D160" s="288" t="s">
        <v>179</v>
      </c>
      <c r="E160" s="143" t="s">
        <v>120</v>
      </c>
      <c r="F160" s="367" t="s">
        <v>115</v>
      </c>
      <c r="G160" s="281" t="s">
        <v>68</v>
      </c>
      <c r="H160" s="281" t="s">
        <v>74</v>
      </c>
      <c r="I160" s="281" t="s">
        <v>302</v>
      </c>
      <c r="J160" s="366">
        <v>300</v>
      </c>
    </row>
    <row r="161" spans="1:10" ht="16.8" x14ac:dyDescent="0.3">
      <c r="A161" s="381" t="s">
        <v>381</v>
      </c>
      <c r="B161" s="380">
        <v>3</v>
      </c>
      <c r="C161" s="379"/>
      <c r="D161" s="378" t="s">
        <v>77</v>
      </c>
      <c r="E161" s="283" t="s">
        <v>120</v>
      </c>
      <c r="F161" s="377" t="s">
        <v>115</v>
      </c>
      <c r="G161" s="290" t="s">
        <v>122</v>
      </c>
      <c r="H161" s="290" t="s">
        <v>76</v>
      </c>
      <c r="I161" s="290" t="s">
        <v>302</v>
      </c>
      <c r="J161" s="376">
        <v>302</v>
      </c>
    </row>
    <row r="162" spans="1:10" ht="16.8" x14ac:dyDescent="0.3">
      <c r="A162" s="369" t="s">
        <v>380</v>
      </c>
      <c r="B162" s="368">
        <v>4</v>
      </c>
      <c r="C162" s="285"/>
      <c r="D162" s="372" t="s">
        <v>179</v>
      </c>
      <c r="E162" s="143" t="s">
        <v>128</v>
      </c>
      <c r="F162" s="287" t="s">
        <v>266</v>
      </c>
      <c r="G162" s="287" t="s">
        <v>73</v>
      </c>
      <c r="H162" s="287" t="s">
        <v>71</v>
      </c>
      <c r="I162" s="281" t="s">
        <v>352</v>
      </c>
      <c r="J162" s="366">
        <v>174</v>
      </c>
    </row>
    <row r="163" spans="1:10" ht="16.8" x14ac:dyDescent="0.3">
      <c r="A163" s="369" t="s">
        <v>379</v>
      </c>
      <c r="B163" s="368">
        <v>4</v>
      </c>
      <c r="C163" s="285"/>
      <c r="D163" s="288" t="s">
        <v>179</v>
      </c>
      <c r="E163" s="143" t="s">
        <v>117</v>
      </c>
      <c r="F163" s="367" t="s">
        <v>115</v>
      </c>
      <c r="G163" s="281" t="s">
        <v>68</v>
      </c>
      <c r="H163" s="281" t="s">
        <v>74</v>
      </c>
      <c r="I163" s="281" t="s">
        <v>302</v>
      </c>
      <c r="J163" s="366">
        <v>196</v>
      </c>
    </row>
    <row r="164" spans="1:10" ht="16.8" x14ac:dyDescent="0.3">
      <c r="A164" s="369" t="s">
        <v>378</v>
      </c>
      <c r="B164" s="368">
        <v>4</v>
      </c>
      <c r="C164" s="285"/>
      <c r="D164" s="288" t="s">
        <v>67</v>
      </c>
      <c r="E164" s="143" t="s">
        <v>117</v>
      </c>
      <c r="F164" s="367" t="s">
        <v>115</v>
      </c>
      <c r="G164" s="281" t="s">
        <v>377</v>
      </c>
      <c r="H164" s="281" t="s">
        <v>76</v>
      </c>
      <c r="I164" s="281" t="s">
        <v>316</v>
      </c>
      <c r="J164" s="366">
        <v>116</v>
      </c>
    </row>
    <row r="165" spans="1:10" ht="16.8" x14ac:dyDescent="0.3">
      <c r="A165" s="369" t="s">
        <v>376</v>
      </c>
      <c r="B165" s="368">
        <v>4</v>
      </c>
      <c r="C165" s="285"/>
      <c r="D165" s="288" t="s">
        <v>94</v>
      </c>
      <c r="E165" s="373" t="s">
        <v>114</v>
      </c>
      <c r="F165" s="367" t="s">
        <v>266</v>
      </c>
      <c r="G165" s="370" t="s">
        <v>73</v>
      </c>
      <c r="H165" s="281" t="s">
        <v>76</v>
      </c>
      <c r="I165" s="281" t="s">
        <v>375</v>
      </c>
      <c r="J165" s="366">
        <v>98</v>
      </c>
    </row>
    <row r="166" spans="1:10" ht="16.8" x14ac:dyDescent="0.3">
      <c r="A166" s="369" t="s">
        <v>374</v>
      </c>
      <c r="B166" s="368">
        <v>4</v>
      </c>
      <c r="C166" s="285"/>
      <c r="D166" s="372" t="s">
        <v>94</v>
      </c>
      <c r="E166" s="143" t="s">
        <v>114</v>
      </c>
      <c r="F166" s="287" t="s">
        <v>266</v>
      </c>
      <c r="G166" s="287" t="s">
        <v>73</v>
      </c>
      <c r="H166" s="287" t="s">
        <v>76</v>
      </c>
      <c r="I166" s="281" t="s">
        <v>299</v>
      </c>
      <c r="J166" s="366">
        <v>17</v>
      </c>
    </row>
    <row r="167" spans="1:10" ht="16.8" x14ac:dyDescent="0.3">
      <c r="A167" s="369" t="s">
        <v>373</v>
      </c>
      <c r="B167" s="368">
        <v>4</v>
      </c>
      <c r="C167" s="285"/>
      <c r="D167" s="288" t="s">
        <v>75</v>
      </c>
      <c r="E167" s="373" t="s">
        <v>118</v>
      </c>
      <c r="F167" s="281" t="s">
        <v>115</v>
      </c>
      <c r="G167" s="370" t="s">
        <v>91</v>
      </c>
      <c r="H167" s="281" t="s">
        <v>99</v>
      </c>
      <c r="I167" s="281" t="s">
        <v>334</v>
      </c>
      <c r="J167" s="366">
        <v>93</v>
      </c>
    </row>
    <row r="168" spans="1:10" ht="16.8" x14ac:dyDescent="0.3">
      <c r="A168" s="369" t="s">
        <v>372</v>
      </c>
      <c r="B168" s="368">
        <v>4</v>
      </c>
      <c r="C168" s="285"/>
      <c r="D168" s="288" t="s">
        <v>179</v>
      </c>
      <c r="E168" s="143" t="s">
        <v>118</v>
      </c>
      <c r="F168" s="367" t="s">
        <v>115</v>
      </c>
      <c r="G168" s="281" t="s">
        <v>73</v>
      </c>
      <c r="H168" s="287" t="s">
        <v>76</v>
      </c>
      <c r="I168" s="281" t="s">
        <v>291</v>
      </c>
      <c r="J168" s="366">
        <v>81</v>
      </c>
    </row>
    <row r="169" spans="1:10" ht="16.8" x14ac:dyDescent="0.3">
      <c r="A169" s="369" t="s">
        <v>371</v>
      </c>
      <c r="B169" s="368">
        <v>4</v>
      </c>
      <c r="C169" s="285"/>
      <c r="D169" s="288" t="s">
        <v>178</v>
      </c>
      <c r="E169" s="373" t="s">
        <v>117</v>
      </c>
      <c r="F169" s="367" t="s">
        <v>115</v>
      </c>
      <c r="G169" s="281" t="s">
        <v>68</v>
      </c>
      <c r="H169" s="281" t="s">
        <v>72</v>
      </c>
      <c r="I169" s="281" t="s">
        <v>302</v>
      </c>
      <c r="J169" s="366">
        <v>206</v>
      </c>
    </row>
    <row r="170" spans="1:10" ht="16.8" x14ac:dyDescent="0.3">
      <c r="A170" s="369" t="s">
        <v>370</v>
      </c>
      <c r="B170" s="368">
        <v>4</v>
      </c>
      <c r="C170" s="285"/>
      <c r="D170" s="288" t="s">
        <v>179</v>
      </c>
      <c r="E170" s="373" t="s">
        <v>114</v>
      </c>
      <c r="F170" s="371" t="s">
        <v>115</v>
      </c>
      <c r="G170" s="370" t="s">
        <v>68</v>
      </c>
      <c r="H170" s="370" t="s">
        <v>116</v>
      </c>
      <c r="I170" s="281" t="s">
        <v>369</v>
      </c>
      <c r="J170" s="366">
        <v>82</v>
      </c>
    </row>
    <row r="171" spans="1:10" ht="16.8" x14ac:dyDescent="0.3">
      <c r="A171" s="369" t="s">
        <v>368</v>
      </c>
      <c r="B171" s="368">
        <v>4</v>
      </c>
      <c r="C171" s="285"/>
      <c r="D171" s="288" t="s">
        <v>178</v>
      </c>
      <c r="E171" s="143" t="s">
        <v>114</v>
      </c>
      <c r="F171" s="281" t="s">
        <v>115</v>
      </c>
      <c r="G171" s="370" t="s">
        <v>122</v>
      </c>
      <c r="H171" s="281" t="s">
        <v>72</v>
      </c>
      <c r="I171" s="281" t="s">
        <v>304</v>
      </c>
      <c r="J171" s="366">
        <v>92</v>
      </c>
    </row>
    <row r="172" spans="1:10" ht="16.8" x14ac:dyDescent="0.3">
      <c r="A172" s="369" t="s">
        <v>367</v>
      </c>
      <c r="B172" s="368">
        <v>4</v>
      </c>
      <c r="C172" s="285"/>
      <c r="D172" s="288" t="s">
        <v>77</v>
      </c>
      <c r="E172" s="143" t="s">
        <v>128</v>
      </c>
      <c r="F172" s="367" t="s">
        <v>115</v>
      </c>
      <c r="G172" s="281" t="s">
        <v>83</v>
      </c>
      <c r="H172" s="281" t="s">
        <v>72</v>
      </c>
      <c r="I172" s="281" t="s">
        <v>291</v>
      </c>
      <c r="J172" s="366">
        <v>83</v>
      </c>
    </row>
    <row r="173" spans="1:10" ht="16.8" x14ac:dyDescent="0.3">
      <c r="A173" s="369" t="s">
        <v>366</v>
      </c>
      <c r="B173" s="368">
        <v>4</v>
      </c>
      <c r="C173" s="285"/>
      <c r="D173" s="288" t="s">
        <v>77</v>
      </c>
      <c r="E173" s="143" t="s">
        <v>114</v>
      </c>
      <c r="F173" s="281" t="s">
        <v>115</v>
      </c>
      <c r="G173" s="281" t="s">
        <v>68</v>
      </c>
      <c r="H173" s="281" t="s">
        <v>99</v>
      </c>
      <c r="I173" s="281" t="s">
        <v>304</v>
      </c>
      <c r="J173" s="366">
        <v>94</v>
      </c>
    </row>
    <row r="174" spans="1:10" ht="16.8" x14ac:dyDescent="0.3">
      <c r="A174" s="369" t="s">
        <v>365</v>
      </c>
      <c r="B174" s="368">
        <v>4</v>
      </c>
      <c r="C174" s="285"/>
      <c r="D174" s="288" t="s">
        <v>179</v>
      </c>
      <c r="E174" s="143" t="s">
        <v>114</v>
      </c>
      <c r="F174" s="367" t="s">
        <v>115</v>
      </c>
      <c r="G174" s="281" t="s">
        <v>68</v>
      </c>
      <c r="H174" s="281" t="s">
        <v>74</v>
      </c>
      <c r="I174" s="281" t="s">
        <v>311</v>
      </c>
      <c r="J174" s="366">
        <v>88</v>
      </c>
    </row>
    <row r="175" spans="1:10" ht="16.8" x14ac:dyDescent="0.3">
      <c r="A175" s="369" t="s">
        <v>364</v>
      </c>
      <c r="B175" s="368">
        <v>4</v>
      </c>
      <c r="C175" s="285"/>
      <c r="D175" s="288" t="s">
        <v>192</v>
      </c>
      <c r="E175" s="143" t="s">
        <v>117</v>
      </c>
      <c r="F175" s="367" t="s">
        <v>115</v>
      </c>
      <c r="G175" s="281" t="s">
        <v>91</v>
      </c>
      <c r="H175" s="281" t="s">
        <v>76</v>
      </c>
      <c r="I175" s="281" t="s">
        <v>316</v>
      </c>
      <c r="J175" s="366">
        <v>118</v>
      </c>
    </row>
    <row r="176" spans="1:10" ht="16.8" x14ac:dyDescent="0.3">
      <c r="A176" s="369" t="s">
        <v>363</v>
      </c>
      <c r="B176" s="368">
        <v>4</v>
      </c>
      <c r="C176" s="285"/>
      <c r="D176" s="288" t="s">
        <v>179</v>
      </c>
      <c r="E176" s="143" t="s">
        <v>120</v>
      </c>
      <c r="F176" s="367" t="s">
        <v>115</v>
      </c>
      <c r="G176" s="281" t="s">
        <v>102</v>
      </c>
      <c r="H176" s="281" t="s">
        <v>74</v>
      </c>
      <c r="I176" s="281" t="s">
        <v>302</v>
      </c>
      <c r="J176" s="366">
        <v>214</v>
      </c>
    </row>
    <row r="177" spans="1:10" ht="16.8" x14ac:dyDescent="0.3">
      <c r="A177" s="369" t="s">
        <v>362</v>
      </c>
      <c r="B177" s="368">
        <v>4</v>
      </c>
      <c r="C177" s="285"/>
      <c r="D177" s="375" t="s">
        <v>75</v>
      </c>
      <c r="E177" s="373" t="s">
        <v>114</v>
      </c>
      <c r="F177" s="370" t="s">
        <v>115</v>
      </c>
      <c r="G177" s="370" t="s">
        <v>68</v>
      </c>
      <c r="H177" s="370" t="s">
        <v>72</v>
      </c>
      <c r="I177" s="281" t="s">
        <v>302</v>
      </c>
      <c r="J177" s="366">
        <v>215</v>
      </c>
    </row>
    <row r="178" spans="1:10" ht="16.8" x14ac:dyDescent="0.3">
      <c r="A178" s="369" t="s">
        <v>361</v>
      </c>
      <c r="B178" s="368">
        <v>4</v>
      </c>
      <c r="C178" s="285"/>
      <c r="D178" s="288" t="s">
        <v>67</v>
      </c>
      <c r="E178" s="143" t="s">
        <v>117</v>
      </c>
      <c r="F178" s="367" t="s">
        <v>115</v>
      </c>
      <c r="G178" s="281" t="s">
        <v>68</v>
      </c>
      <c r="H178" s="281" t="s">
        <v>76</v>
      </c>
      <c r="I178" s="281" t="s">
        <v>316</v>
      </c>
      <c r="J178" s="366">
        <v>118</v>
      </c>
    </row>
    <row r="179" spans="1:10" ht="16.8" x14ac:dyDescent="0.3">
      <c r="A179" s="369" t="s">
        <v>360</v>
      </c>
      <c r="B179" s="368">
        <v>4</v>
      </c>
      <c r="C179" s="285"/>
      <c r="D179" s="375" t="s">
        <v>178</v>
      </c>
      <c r="E179" s="373" t="s">
        <v>117</v>
      </c>
      <c r="F179" s="370" t="s">
        <v>115</v>
      </c>
      <c r="G179" s="370" t="s">
        <v>68</v>
      </c>
      <c r="H179" s="370" t="s">
        <v>71</v>
      </c>
      <c r="I179" s="281" t="s">
        <v>302</v>
      </c>
      <c r="J179" s="366">
        <v>217</v>
      </c>
    </row>
    <row r="180" spans="1:10" ht="16.8" x14ac:dyDescent="0.3">
      <c r="A180" s="369" t="s">
        <v>359</v>
      </c>
      <c r="B180" s="368">
        <v>4</v>
      </c>
      <c r="C180" s="285"/>
      <c r="D180" s="288" t="s">
        <v>67</v>
      </c>
      <c r="E180" s="143" t="s">
        <v>114</v>
      </c>
      <c r="F180" s="367" t="s">
        <v>115</v>
      </c>
      <c r="G180" s="281" t="s">
        <v>122</v>
      </c>
      <c r="H180" s="281" t="s">
        <v>71</v>
      </c>
      <c r="I180" s="281" t="s">
        <v>302</v>
      </c>
      <c r="J180" s="366">
        <v>221</v>
      </c>
    </row>
    <row r="181" spans="1:10" ht="16.8" x14ac:dyDescent="0.3">
      <c r="A181" s="369" t="s">
        <v>358</v>
      </c>
      <c r="B181" s="368">
        <v>4</v>
      </c>
      <c r="C181" s="285"/>
      <c r="D181" s="288" t="s">
        <v>94</v>
      </c>
      <c r="E181" s="143" t="s">
        <v>117</v>
      </c>
      <c r="F181" s="367" t="s">
        <v>115</v>
      </c>
      <c r="G181" s="281" t="s">
        <v>91</v>
      </c>
      <c r="H181" s="281" t="s">
        <v>76</v>
      </c>
      <c r="I181" s="281" t="s">
        <v>302</v>
      </c>
      <c r="J181" s="366">
        <v>221</v>
      </c>
    </row>
    <row r="182" spans="1:10" ht="16.8" x14ac:dyDescent="0.3">
      <c r="A182" s="369" t="s">
        <v>357</v>
      </c>
      <c r="B182" s="368">
        <v>4</v>
      </c>
      <c r="C182" s="285"/>
      <c r="D182" s="288" t="s">
        <v>67</v>
      </c>
      <c r="E182" s="143" t="s">
        <v>195</v>
      </c>
      <c r="F182" s="367" t="s">
        <v>115</v>
      </c>
      <c r="G182" s="281" t="s">
        <v>91</v>
      </c>
      <c r="H182" s="281" t="s">
        <v>72</v>
      </c>
      <c r="I182" s="281" t="s">
        <v>302</v>
      </c>
      <c r="J182" s="366">
        <v>222</v>
      </c>
    </row>
    <row r="183" spans="1:10" ht="16.8" x14ac:dyDescent="0.3">
      <c r="A183" s="369" t="s">
        <v>94</v>
      </c>
      <c r="B183" s="368">
        <v>4</v>
      </c>
      <c r="C183" s="284" t="s">
        <v>257</v>
      </c>
      <c r="D183" s="288" t="s">
        <v>94</v>
      </c>
      <c r="E183" s="143" t="s">
        <v>118</v>
      </c>
      <c r="F183" s="367" t="s">
        <v>129</v>
      </c>
      <c r="G183" s="281" t="s">
        <v>73</v>
      </c>
      <c r="H183" s="281" t="s">
        <v>72</v>
      </c>
      <c r="I183" s="281" t="s">
        <v>302</v>
      </c>
      <c r="J183" s="366">
        <v>224</v>
      </c>
    </row>
    <row r="184" spans="1:10" ht="16.8" x14ac:dyDescent="0.3">
      <c r="A184" s="369" t="s">
        <v>356</v>
      </c>
      <c r="B184" s="368">
        <v>4</v>
      </c>
      <c r="C184" s="285"/>
      <c r="D184" s="288" t="s">
        <v>77</v>
      </c>
      <c r="E184" s="143" t="s">
        <v>117</v>
      </c>
      <c r="F184" s="367" t="s">
        <v>115</v>
      </c>
      <c r="G184" s="281" t="s">
        <v>73</v>
      </c>
      <c r="H184" s="281" t="s">
        <v>76</v>
      </c>
      <c r="I184" s="281" t="s">
        <v>302</v>
      </c>
      <c r="J184" s="366">
        <v>224</v>
      </c>
    </row>
    <row r="185" spans="1:10" ht="16.8" x14ac:dyDescent="0.3">
      <c r="A185" s="369" t="s">
        <v>355</v>
      </c>
      <c r="B185" s="368">
        <v>4</v>
      </c>
      <c r="C185" s="285"/>
      <c r="D185" s="288" t="s">
        <v>77</v>
      </c>
      <c r="E185" s="143" t="s">
        <v>117</v>
      </c>
      <c r="F185" s="367" t="s">
        <v>126</v>
      </c>
      <c r="G185" s="281" t="s">
        <v>91</v>
      </c>
      <c r="H185" s="281" t="s">
        <v>9</v>
      </c>
      <c r="I185" s="281" t="s">
        <v>291</v>
      </c>
      <c r="J185" s="366">
        <v>85</v>
      </c>
    </row>
    <row r="186" spans="1:10" ht="16.8" x14ac:dyDescent="0.3">
      <c r="A186" s="369" t="s">
        <v>354</v>
      </c>
      <c r="B186" s="368">
        <v>4</v>
      </c>
      <c r="C186" s="285"/>
      <c r="D186" s="288" t="s">
        <v>77</v>
      </c>
      <c r="E186" s="373" t="s">
        <v>114</v>
      </c>
      <c r="F186" s="371" t="s">
        <v>115</v>
      </c>
      <c r="G186" s="370" t="s">
        <v>122</v>
      </c>
      <c r="H186" s="370" t="s">
        <v>276</v>
      </c>
      <c r="I186" s="281" t="s">
        <v>325</v>
      </c>
      <c r="J186" s="366">
        <v>114</v>
      </c>
    </row>
    <row r="187" spans="1:10" ht="16.8" x14ac:dyDescent="0.3">
      <c r="A187" s="369" t="s">
        <v>353</v>
      </c>
      <c r="B187" s="368">
        <v>4</v>
      </c>
      <c r="C187" s="285"/>
      <c r="D187" s="372" t="s">
        <v>179</v>
      </c>
      <c r="E187" s="143" t="s">
        <v>117</v>
      </c>
      <c r="F187" s="287" t="s">
        <v>115</v>
      </c>
      <c r="G187" s="287" t="s">
        <v>91</v>
      </c>
      <c r="H187" s="287" t="s">
        <v>72</v>
      </c>
      <c r="I187" s="281" t="s">
        <v>352</v>
      </c>
      <c r="J187" s="366">
        <v>174</v>
      </c>
    </row>
    <row r="188" spans="1:10" ht="16.8" x14ac:dyDescent="0.3">
      <c r="A188" s="369" t="s">
        <v>351</v>
      </c>
      <c r="B188" s="368">
        <v>4</v>
      </c>
      <c r="C188" s="285"/>
      <c r="D188" s="288" t="s">
        <v>179</v>
      </c>
      <c r="E188" s="373" t="s">
        <v>114</v>
      </c>
      <c r="F188" s="367" t="s">
        <v>115</v>
      </c>
      <c r="G188" s="370" t="s">
        <v>68</v>
      </c>
      <c r="H188" s="370" t="s">
        <v>71</v>
      </c>
      <c r="I188" s="281" t="s">
        <v>334</v>
      </c>
      <c r="J188" s="366">
        <v>98</v>
      </c>
    </row>
    <row r="189" spans="1:10" ht="16.8" x14ac:dyDescent="0.3">
      <c r="A189" s="369" t="s">
        <v>350</v>
      </c>
      <c r="B189" s="368">
        <v>4</v>
      </c>
      <c r="C189" s="285"/>
      <c r="D189" s="288" t="s">
        <v>67</v>
      </c>
      <c r="E189" s="143" t="s">
        <v>120</v>
      </c>
      <c r="F189" s="367" t="s">
        <v>115</v>
      </c>
      <c r="G189" s="281" t="s">
        <v>68</v>
      </c>
      <c r="H189" s="281" t="s">
        <v>74</v>
      </c>
      <c r="I189" s="281" t="s">
        <v>302</v>
      </c>
      <c r="J189" s="366">
        <v>233</v>
      </c>
    </row>
    <row r="190" spans="1:10" ht="16.8" x14ac:dyDescent="0.3">
      <c r="A190" s="369" t="s">
        <v>349</v>
      </c>
      <c r="B190" s="368">
        <v>4</v>
      </c>
      <c r="C190" s="285"/>
      <c r="D190" s="288" t="s">
        <v>179</v>
      </c>
      <c r="E190" s="143" t="s">
        <v>117</v>
      </c>
      <c r="F190" s="367" t="s">
        <v>115</v>
      </c>
      <c r="G190" s="281" t="s">
        <v>91</v>
      </c>
      <c r="H190" s="281" t="s">
        <v>71</v>
      </c>
      <c r="I190" s="281" t="s">
        <v>302</v>
      </c>
      <c r="J190" s="366">
        <v>235</v>
      </c>
    </row>
    <row r="191" spans="1:10" ht="16.8" x14ac:dyDescent="0.3">
      <c r="A191" s="369" t="s">
        <v>348</v>
      </c>
      <c r="B191" s="368">
        <v>4</v>
      </c>
      <c r="C191" s="285"/>
      <c r="D191" s="288" t="s">
        <v>94</v>
      </c>
      <c r="E191" s="143" t="s">
        <v>117</v>
      </c>
      <c r="F191" s="281" t="s">
        <v>115</v>
      </c>
      <c r="G191" s="281" t="s">
        <v>68</v>
      </c>
      <c r="H191" s="281" t="s">
        <v>116</v>
      </c>
      <c r="I191" s="281" t="s">
        <v>304</v>
      </c>
      <c r="J191" s="366">
        <v>100</v>
      </c>
    </row>
    <row r="192" spans="1:10" ht="16.8" x14ac:dyDescent="0.3">
      <c r="A192" s="369" t="s">
        <v>347</v>
      </c>
      <c r="B192" s="368">
        <v>4</v>
      </c>
      <c r="C192" s="285"/>
      <c r="D192" s="288" t="s">
        <v>75</v>
      </c>
      <c r="E192" s="143" t="s">
        <v>114</v>
      </c>
      <c r="F192" s="367" t="s">
        <v>115</v>
      </c>
      <c r="G192" s="281" t="s">
        <v>91</v>
      </c>
      <c r="H192" s="287" t="s">
        <v>76</v>
      </c>
      <c r="I192" s="281" t="s">
        <v>291</v>
      </c>
      <c r="J192" s="366">
        <v>87</v>
      </c>
    </row>
    <row r="193" spans="1:10" ht="16.8" x14ac:dyDescent="0.3">
      <c r="A193" s="369" t="s">
        <v>491</v>
      </c>
      <c r="B193" s="368">
        <v>4</v>
      </c>
      <c r="C193" s="284" t="s">
        <v>197</v>
      </c>
      <c r="D193" s="288" t="s">
        <v>77</v>
      </c>
      <c r="E193" s="143" t="s">
        <v>114</v>
      </c>
      <c r="F193" s="407" t="s">
        <v>115</v>
      </c>
      <c r="G193" s="281" t="s">
        <v>122</v>
      </c>
      <c r="H193" s="281" t="s">
        <v>130</v>
      </c>
      <c r="I193" s="281" t="s">
        <v>302</v>
      </c>
      <c r="J193" s="408">
        <v>241</v>
      </c>
    </row>
    <row r="194" spans="1:10" ht="16.8" x14ac:dyDescent="0.3">
      <c r="A194" s="369" t="s">
        <v>346</v>
      </c>
      <c r="B194" s="368">
        <v>4</v>
      </c>
      <c r="C194" s="285"/>
      <c r="D194" s="288" t="s">
        <v>94</v>
      </c>
      <c r="E194" s="143" t="s">
        <v>345</v>
      </c>
      <c r="F194" s="367" t="s">
        <v>129</v>
      </c>
      <c r="G194" s="281" t="s">
        <v>73</v>
      </c>
      <c r="H194" s="281" t="s">
        <v>72</v>
      </c>
      <c r="I194" s="281" t="s">
        <v>311</v>
      </c>
      <c r="J194" s="366">
        <v>97</v>
      </c>
    </row>
    <row r="195" spans="1:10" ht="16.8" x14ac:dyDescent="0.3">
      <c r="A195" s="369" t="s">
        <v>344</v>
      </c>
      <c r="B195" s="368">
        <v>4</v>
      </c>
      <c r="C195" s="285"/>
      <c r="D195" s="288" t="s">
        <v>77</v>
      </c>
      <c r="E195" s="143" t="s">
        <v>343</v>
      </c>
      <c r="F195" s="367" t="s">
        <v>115</v>
      </c>
      <c r="G195" s="281" t="s">
        <v>68</v>
      </c>
      <c r="H195" s="281" t="s">
        <v>276</v>
      </c>
      <c r="I195" s="281" t="s">
        <v>302</v>
      </c>
      <c r="J195" s="366">
        <v>243</v>
      </c>
    </row>
    <row r="196" spans="1:10" ht="16.8" x14ac:dyDescent="0.3">
      <c r="A196" s="369" t="s">
        <v>342</v>
      </c>
      <c r="B196" s="368">
        <v>4</v>
      </c>
      <c r="C196" s="285"/>
      <c r="D196" s="288" t="s">
        <v>178</v>
      </c>
      <c r="E196" s="143" t="s">
        <v>114</v>
      </c>
      <c r="F196" s="281" t="s">
        <v>115</v>
      </c>
      <c r="G196" s="281" t="s">
        <v>68</v>
      </c>
      <c r="H196" s="281" t="s">
        <v>72</v>
      </c>
      <c r="I196" s="281" t="s">
        <v>302</v>
      </c>
      <c r="J196" s="366">
        <v>244</v>
      </c>
    </row>
    <row r="197" spans="1:10" ht="16.8" x14ac:dyDescent="0.3">
      <c r="A197" s="369" t="s">
        <v>341</v>
      </c>
      <c r="B197" s="368">
        <v>4</v>
      </c>
      <c r="C197" s="285"/>
      <c r="D197" s="288" t="s">
        <v>67</v>
      </c>
      <c r="E197" s="143" t="s">
        <v>117</v>
      </c>
      <c r="F197" s="367" t="s">
        <v>115</v>
      </c>
      <c r="G197" s="281" t="s">
        <v>68</v>
      </c>
      <c r="H197" s="281" t="s">
        <v>76</v>
      </c>
      <c r="I197" s="281" t="s">
        <v>316</v>
      </c>
      <c r="J197" s="366">
        <v>123</v>
      </c>
    </row>
    <row r="198" spans="1:10" ht="16.8" x14ac:dyDescent="0.3">
      <c r="A198" s="369" t="s">
        <v>340</v>
      </c>
      <c r="B198" s="368">
        <v>4</v>
      </c>
      <c r="C198" s="285"/>
      <c r="D198" s="375" t="s">
        <v>179</v>
      </c>
      <c r="E198" s="373" t="s">
        <v>195</v>
      </c>
      <c r="F198" s="370" t="s">
        <v>115</v>
      </c>
      <c r="G198" s="370" t="s">
        <v>91</v>
      </c>
      <c r="H198" s="370" t="s">
        <v>116</v>
      </c>
      <c r="I198" s="281" t="s">
        <v>302</v>
      </c>
      <c r="J198" s="366">
        <v>251</v>
      </c>
    </row>
    <row r="199" spans="1:10" ht="16.8" x14ac:dyDescent="0.3">
      <c r="A199" s="369" t="s">
        <v>339</v>
      </c>
      <c r="B199" s="368">
        <v>4</v>
      </c>
      <c r="C199" s="285"/>
      <c r="D199" s="288" t="s">
        <v>67</v>
      </c>
      <c r="E199" s="143" t="s">
        <v>114</v>
      </c>
      <c r="F199" s="367" t="s">
        <v>115</v>
      </c>
      <c r="G199" s="281" t="s">
        <v>91</v>
      </c>
      <c r="H199" s="281" t="s">
        <v>97</v>
      </c>
      <c r="I199" s="281" t="s">
        <v>316</v>
      </c>
      <c r="J199" s="366">
        <v>125</v>
      </c>
    </row>
    <row r="200" spans="1:10" ht="16.8" x14ac:dyDescent="0.3">
      <c r="A200" s="369" t="s">
        <v>338</v>
      </c>
      <c r="B200" s="368">
        <v>4</v>
      </c>
      <c r="C200" s="285"/>
      <c r="D200" s="288" t="s">
        <v>77</v>
      </c>
      <c r="E200" s="143" t="s">
        <v>127</v>
      </c>
      <c r="F200" s="371" t="s">
        <v>115</v>
      </c>
      <c r="G200" s="370" t="s">
        <v>68</v>
      </c>
      <c r="H200" s="370" t="s">
        <v>273</v>
      </c>
      <c r="I200" s="281" t="s">
        <v>296</v>
      </c>
      <c r="J200" s="366">
        <v>107</v>
      </c>
    </row>
    <row r="201" spans="1:10" ht="16.8" x14ac:dyDescent="0.3">
      <c r="A201" s="369" t="s">
        <v>337</v>
      </c>
      <c r="B201" s="368">
        <v>4</v>
      </c>
      <c r="C201" s="285"/>
      <c r="D201" s="288" t="s">
        <v>75</v>
      </c>
      <c r="E201" s="143" t="s">
        <v>120</v>
      </c>
      <c r="F201" s="367" t="s">
        <v>115</v>
      </c>
      <c r="G201" s="281" t="s">
        <v>68</v>
      </c>
      <c r="H201" s="281" t="s">
        <v>72</v>
      </c>
      <c r="I201" s="281" t="s">
        <v>302</v>
      </c>
      <c r="J201" s="366">
        <v>257</v>
      </c>
    </row>
    <row r="202" spans="1:10" ht="16.8" x14ac:dyDescent="0.3">
      <c r="A202" s="369" t="s">
        <v>336</v>
      </c>
      <c r="B202" s="368">
        <v>4</v>
      </c>
      <c r="C202" s="285"/>
      <c r="D202" s="288" t="s">
        <v>75</v>
      </c>
      <c r="E202" s="143" t="s">
        <v>117</v>
      </c>
      <c r="F202" s="367" t="s">
        <v>115</v>
      </c>
      <c r="G202" s="281" t="s">
        <v>91</v>
      </c>
      <c r="H202" s="281" t="s">
        <v>72</v>
      </c>
      <c r="I202" s="281" t="s">
        <v>302</v>
      </c>
      <c r="J202" s="366">
        <v>261</v>
      </c>
    </row>
    <row r="203" spans="1:10" ht="16.8" x14ac:dyDescent="0.3">
      <c r="A203" s="369" t="s">
        <v>335</v>
      </c>
      <c r="B203" s="368">
        <v>4</v>
      </c>
      <c r="C203" s="285"/>
      <c r="D203" s="288" t="s">
        <v>67</v>
      </c>
      <c r="E203" s="143" t="s">
        <v>128</v>
      </c>
      <c r="F203" s="281" t="s">
        <v>115</v>
      </c>
      <c r="G203" s="281" t="s">
        <v>265</v>
      </c>
      <c r="H203" s="281" t="s">
        <v>116</v>
      </c>
      <c r="I203" s="281" t="s">
        <v>334</v>
      </c>
      <c r="J203" s="366">
        <v>101</v>
      </c>
    </row>
    <row r="204" spans="1:10" ht="16.8" x14ac:dyDescent="0.3">
      <c r="A204" s="369" t="s">
        <v>333</v>
      </c>
      <c r="B204" s="368">
        <v>4</v>
      </c>
      <c r="C204" s="285"/>
      <c r="D204" s="288" t="s">
        <v>178</v>
      </c>
      <c r="E204" s="373" t="s">
        <v>117</v>
      </c>
      <c r="F204" s="281" t="s">
        <v>115</v>
      </c>
      <c r="G204" s="281" t="s">
        <v>68</v>
      </c>
      <c r="H204" s="281" t="s">
        <v>72</v>
      </c>
      <c r="I204" s="281" t="s">
        <v>302</v>
      </c>
      <c r="J204" s="366">
        <v>262</v>
      </c>
    </row>
    <row r="205" spans="1:10" ht="16.8" x14ac:dyDescent="0.3">
      <c r="A205" s="369" t="s">
        <v>332</v>
      </c>
      <c r="B205" s="368">
        <v>4</v>
      </c>
      <c r="C205" s="285"/>
      <c r="D205" s="288" t="s">
        <v>67</v>
      </c>
      <c r="E205" s="143" t="s">
        <v>117</v>
      </c>
      <c r="F205" s="371" t="s">
        <v>115</v>
      </c>
      <c r="G205" s="370" t="s">
        <v>82</v>
      </c>
      <c r="H205" s="370" t="s">
        <v>76</v>
      </c>
      <c r="I205" s="281" t="s">
        <v>331</v>
      </c>
      <c r="J205" s="366">
        <v>52</v>
      </c>
    </row>
    <row r="206" spans="1:10" ht="16.8" x14ac:dyDescent="0.3">
      <c r="A206" s="369" t="s">
        <v>330</v>
      </c>
      <c r="B206" s="368">
        <v>4</v>
      </c>
      <c r="C206" s="285"/>
      <c r="D206" s="288" t="s">
        <v>179</v>
      </c>
      <c r="E206" s="143" t="s">
        <v>329</v>
      </c>
      <c r="F206" s="281" t="s">
        <v>129</v>
      </c>
      <c r="G206" s="281" t="s">
        <v>73</v>
      </c>
      <c r="H206" s="281" t="s">
        <v>72</v>
      </c>
      <c r="I206" s="281" t="s">
        <v>304</v>
      </c>
      <c r="J206" s="366">
        <v>105</v>
      </c>
    </row>
    <row r="207" spans="1:10" ht="16.8" x14ac:dyDescent="0.3">
      <c r="A207" s="369" t="s">
        <v>328</v>
      </c>
      <c r="B207" s="368">
        <v>4</v>
      </c>
      <c r="C207" s="285"/>
      <c r="D207" s="288" t="s">
        <v>67</v>
      </c>
      <c r="E207" s="143" t="s">
        <v>117</v>
      </c>
      <c r="F207" s="367" t="s">
        <v>115</v>
      </c>
      <c r="G207" s="281" t="s">
        <v>83</v>
      </c>
      <c r="H207" s="281" t="s">
        <v>74</v>
      </c>
      <c r="I207" s="281" t="s">
        <v>302</v>
      </c>
      <c r="J207" s="366">
        <v>271</v>
      </c>
    </row>
    <row r="208" spans="1:10" ht="16.8" x14ac:dyDescent="0.3">
      <c r="A208" s="369" t="s">
        <v>327</v>
      </c>
      <c r="B208" s="368">
        <v>4</v>
      </c>
      <c r="C208" s="285"/>
      <c r="D208" s="288" t="s">
        <v>75</v>
      </c>
      <c r="E208" s="143" t="s">
        <v>118</v>
      </c>
      <c r="F208" s="367" t="s">
        <v>115</v>
      </c>
      <c r="G208" s="281" t="s">
        <v>68</v>
      </c>
      <c r="H208" s="281" t="s">
        <v>72</v>
      </c>
      <c r="I208" s="281" t="s">
        <v>302</v>
      </c>
      <c r="J208" s="366">
        <v>272</v>
      </c>
    </row>
    <row r="209" spans="1:10" ht="16.8" x14ac:dyDescent="0.3">
      <c r="A209" s="369" t="s">
        <v>326</v>
      </c>
      <c r="B209" s="368">
        <v>4</v>
      </c>
      <c r="C209" s="285"/>
      <c r="D209" s="288" t="s">
        <v>94</v>
      </c>
      <c r="E209" s="373" t="s">
        <v>118</v>
      </c>
      <c r="F209" s="367" t="s">
        <v>126</v>
      </c>
      <c r="G209" s="370" t="s">
        <v>122</v>
      </c>
      <c r="H209" s="370" t="s">
        <v>130</v>
      </c>
      <c r="I209" s="281" t="s">
        <v>325</v>
      </c>
      <c r="J209" s="366">
        <v>117</v>
      </c>
    </row>
    <row r="210" spans="1:10" ht="16.8" x14ac:dyDescent="0.3">
      <c r="A210" s="369" t="s">
        <v>324</v>
      </c>
      <c r="B210" s="368">
        <v>4</v>
      </c>
      <c r="C210" s="285"/>
      <c r="D210" s="375" t="s">
        <v>75</v>
      </c>
      <c r="E210" s="373" t="s">
        <v>118</v>
      </c>
      <c r="F210" s="371" t="s">
        <v>115</v>
      </c>
      <c r="G210" s="370" t="s">
        <v>91</v>
      </c>
      <c r="H210" s="370" t="s">
        <v>273</v>
      </c>
      <c r="I210" s="281" t="s">
        <v>312</v>
      </c>
      <c r="J210" s="366">
        <v>57</v>
      </c>
    </row>
    <row r="211" spans="1:10" ht="16.8" x14ac:dyDescent="0.3">
      <c r="A211" s="369" t="s">
        <v>323</v>
      </c>
      <c r="B211" s="368">
        <v>4</v>
      </c>
      <c r="C211" s="285"/>
      <c r="D211" s="288" t="s">
        <v>179</v>
      </c>
      <c r="E211" s="143" t="s">
        <v>117</v>
      </c>
      <c r="F211" s="367" t="s">
        <v>115</v>
      </c>
      <c r="G211" s="281" t="s">
        <v>68</v>
      </c>
      <c r="H211" s="281" t="s">
        <v>273</v>
      </c>
      <c r="I211" s="281" t="s">
        <v>316</v>
      </c>
      <c r="J211" s="366">
        <v>126</v>
      </c>
    </row>
    <row r="212" spans="1:10" ht="16.8" x14ac:dyDescent="0.3">
      <c r="A212" s="369" t="s">
        <v>322</v>
      </c>
      <c r="B212" s="368">
        <v>4</v>
      </c>
      <c r="C212" s="285"/>
      <c r="D212" s="288" t="s">
        <v>75</v>
      </c>
      <c r="E212" s="143" t="s">
        <v>117</v>
      </c>
      <c r="F212" s="367" t="s">
        <v>115</v>
      </c>
      <c r="G212" s="281" t="s">
        <v>68</v>
      </c>
      <c r="H212" s="281" t="s">
        <v>321</v>
      </c>
      <c r="I212" s="281" t="s">
        <v>316</v>
      </c>
      <c r="J212" s="366">
        <v>127</v>
      </c>
    </row>
    <row r="213" spans="1:10" ht="16.8" x14ac:dyDescent="0.3">
      <c r="A213" s="369" t="s">
        <v>320</v>
      </c>
      <c r="B213" s="368">
        <v>4</v>
      </c>
      <c r="C213" s="285"/>
      <c r="D213" s="288" t="s">
        <v>77</v>
      </c>
      <c r="E213" s="143" t="s">
        <v>120</v>
      </c>
      <c r="F213" s="367" t="s">
        <v>129</v>
      </c>
      <c r="G213" s="281" t="s">
        <v>91</v>
      </c>
      <c r="H213" s="281" t="s">
        <v>319</v>
      </c>
      <c r="I213" s="281" t="s">
        <v>302</v>
      </c>
      <c r="J213" s="366">
        <v>275</v>
      </c>
    </row>
    <row r="214" spans="1:10" ht="16.8" x14ac:dyDescent="0.3">
      <c r="A214" s="369" t="s">
        <v>318</v>
      </c>
      <c r="B214" s="368">
        <v>4</v>
      </c>
      <c r="C214" s="285"/>
      <c r="D214" s="288" t="s">
        <v>67</v>
      </c>
      <c r="E214" s="143" t="s">
        <v>117</v>
      </c>
      <c r="F214" s="367" t="s">
        <v>115</v>
      </c>
      <c r="G214" s="281" t="s">
        <v>68</v>
      </c>
      <c r="H214" s="281" t="s">
        <v>74</v>
      </c>
      <c r="I214" s="281" t="s">
        <v>302</v>
      </c>
      <c r="J214" s="366">
        <v>282</v>
      </c>
    </row>
    <row r="215" spans="1:10" ht="16.8" x14ac:dyDescent="0.3">
      <c r="A215" s="369" t="s">
        <v>317</v>
      </c>
      <c r="B215" s="368">
        <v>4</v>
      </c>
      <c r="C215" s="285"/>
      <c r="D215" s="288" t="s">
        <v>94</v>
      </c>
      <c r="E215" s="143" t="s">
        <v>114</v>
      </c>
      <c r="F215" s="367" t="s">
        <v>115</v>
      </c>
      <c r="G215" s="281" t="s">
        <v>73</v>
      </c>
      <c r="H215" s="281" t="s">
        <v>76</v>
      </c>
      <c r="I215" s="281" t="s">
        <v>316</v>
      </c>
      <c r="J215" s="366">
        <v>127</v>
      </c>
    </row>
    <row r="216" spans="1:10" ht="16.8" x14ac:dyDescent="0.3">
      <c r="A216" s="369" t="s">
        <v>315</v>
      </c>
      <c r="B216" s="368">
        <v>4</v>
      </c>
      <c r="C216" s="285"/>
      <c r="D216" s="288" t="s">
        <v>77</v>
      </c>
      <c r="E216" s="143" t="s">
        <v>114</v>
      </c>
      <c r="F216" s="281" t="s">
        <v>115</v>
      </c>
      <c r="G216" s="287" t="s">
        <v>91</v>
      </c>
      <c r="H216" s="287" t="s">
        <v>71</v>
      </c>
      <c r="I216" s="281" t="s">
        <v>304</v>
      </c>
      <c r="J216" s="366">
        <v>108</v>
      </c>
    </row>
    <row r="217" spans="1:10" ht="16.8" x14ac:dyDescent="0.3">
      <c r="A217" s="369" t="s">
        <v>314</v>
      </c>
      <c r="B217" s="368">
        <v>4</v>
      </c>
      <c r="C217" s="285"/>
      <c r="D217" s="375" t="s">
        <v>77</v>
      </c>
      <c r="E217" s="373" t="s">
        <v>114</v>
      </c>
      <c r="F217" s="371" t="s">
        <v>115</v>
      </c>
      <c r="G217" s="370" t="s">
        <v>91</v>
      </c>
      <c r="H217" s="370" t="s">
        <v>71</v>
      </c>
      <c r="I217" s="281" t="s">
        <v>312</v>
      </c>
      <c r="J217" s="366">
        <v>59</v>
      </c>
    </row>
    <row r="218" spans="1:10" ht="16.8" x14ac:dyDescent="0.3">
      <c r="A218" s="369" t="s">
        <v>313</v>
      </c>
      <c r="B218" s="368">
        <v>4</v>
      </c>
      <c r="C218" s="285"/>
      <c r="D218" s="375" t="s">
        <v>77</v>
      </c>
      <c r="E218" s="373" t="s">
        <v>114</v>
      </c>
      <c r="F218" s="371" t="s">
        <v>115</v>
      </c>
      <c r="G218" s="370" t="s">
        <v>91</v>
      </c>
      <c r="H218" s="370" t="s">
        <v>71</v>
      </c>
      <c r="I218" s="281" t="s">
        <v>312</v>
      </c>
      <c r="J218" s="366">
        <v>59</v>
      </c>
    </row>
    <row r="219" spans="1:10" ht="16.8" x14ac:dyDescent="0.3">
      <c r="A219" s="369" t="s">
        <v>310</v>
      </c>
      <c r="B219" s="368">
        <v>4</v>
      </c>
      <c r="C219" s="285"/>
      <c r="D219" s="288" t="s">
        <v>75</v>
      </c>
      <c r="E219" s="143" t="s">
        <v>120</v>
      </c>
      <c r="F219" s="367" t="s">
        <v>126</v>
      </c>
      <c r="G219" s="281" t="s">
        <v>91</v>
      </c>
      <c r="H219" s="281" t="s">
        <v>76</v>
      </c>
      <c r="I219" s="281" t="s">
        <v>302</v>
      </c>
      <c r="J219" s="366">
        <v>286</v>
      </c>
    </row>
    <row r="220" spans="1:10" ht="16.8" x14ac:dyDescent="0.3">
      <c r="A220" s="369" t="s">
        <v>309</v>
      </c>
      <c r="B220" s="368">
        <v>4</v>
      </c>
      <c r="C220" s="285"/>
      <c r="D220" s="286" t="s">
        <v>75</v>
      </c>
      <c r="E220" s="282" t="s">
        <v>195</v>
      </c>
      <c r="F220" s="374" t="s">
        <v>115</v>
      </c>
      <c r="G220" s="281" t="s">
        <v>91</v>
      </c>
      <c r="H220" s="281" t="s">
        <v>76</v>
      </c>
      <c r="I220" s="281" t="s">
        <v>308</v>
      </c>
      <c r="J220" s="366">
        <v>72</v>
      </c>
    </row>
    <row r="221" spans="1:10" ht="16.8" x14ac:dyDescent="0.3">
      <c r="A221" s="369" t="s">
        <v>307</v>
      </c>
      <c r="B221" s="368">
        <v>4</v>
      </c>
      <c r="C221" s="285"/>
      <c r="D221" s="288" t="s">
        <v>179</v>
      </c>
      <c r="E221" s="373" t="s">
        <v>118</v>
      </c>
      <c r="F221" s="281" t="s">
        <v>115</v>
      </c>
      <c r="G221" s="281" t="s">
        <v>68</v>
      </c>
      <c r="H221" s="281" t="s">
        <v>306</v>
      </c>
      <c r="I221" s="281" t="s">
        <v>304</v>
      </c>
      <c r="J221" s="366">
        <v>109</v>
      </c>
    </row>
    <row r="222" spans="1:10" ht="16.8" x14ac:dyDescent="0.3">
      <c r="A222" s="369" t="s">
        <v>305</v>
      </c>
      <c r="B222" s="368">
        <v>4</v>
      </c>
      <c r="C222" s="285"/>
      <c r="D222" s="288" t="s">
        <v>192</v>
      </c>
      <c r="E222" s="143" t="s">
        <v>294</v>
      </c>
      <c r="F222" s="281" t="s">
        <v>115</v>
      </c>
      <c r="G222" s="287" t="s">
        <v>91</v>
      </c>
      <c r="H222" s="281" t="s">
        <v>72</v>
      </c>
      <c r="I222" s="281" t="s">
        <v>304</v>
      </c>
      <c r="J222" s="366">
        <v>109</v>
      </c>
    </row>
    <row r="223" spans="1:10" ht="16.8" x14ac:dyDescent="0.3">
      <c r="A223" s="369" t="s">
        <v>303</v>
      </c>
      <c r="B223" s="368">
        <v>4</v>
      </c>
      <c r="C223" s="285"/>
      <c r="D223" s="288" t="s">
        <v>94</v>
      </c>
      <c r="E223" s="143" t="s">
        <v>209</v>
      </c>
      <c r="F223" s="367" t="s">
        <v>115</v>
      </c>
      <c r="G223" s="281" t="s">
        <v>68</v>
      </c>
      <c r="H223" s="281" t="s">
        <v>74</v>
      </c>
      <c r="I223" s="281" t="s">
        <v>302</v>
      </c>
      <c r="J223" s="366">
        <v>294</v>
      </c>
    </row>
    <row r="224" spans="1:10" ht="16.8" x14ac:dyDescent="0.3">
      <c r="A224" s="369" t="s">
        <v>301</v>
      </c>
      <c r="B224" s="368">
        <v>4</v>
      </c>
      <c r="C224" s="285"/>
      <c r="D224" s="288" t="s">
        <v>179</v>
      </c>
      <c r="E224" s="143" t="s">
        <v>114</v>
      </c>
      <c r="F224" s="367" t="s">
        <v>126</v>
      </c>
      <c r="G224" s="281" t="s">
        <v>68</v>
      </c>
      <c r="H224" s="281" t="s">
        <v>99</v>
      </c>
      <c r="I224" s="281" t="s">
        <v>291</v>
      </c>
      <c r="J224" s="366">
        <v>91</v>
      </c>
    </row>
    <row r="225" spans="1:10" ht="16.8" x14ac:dyDescent="0.3">
      <c r="A225" s="369" t="s">
        <v>300</v>
      </c>
      <c r="B225" s="368">
        <v>4</v>
      </c>
      <c r="C225" s="285"/>
      <c r="D225" s="372" t="s">
        <v>77</v>
      </c>
      <c r="E225" s="143" t="s">
        <v>120</v>
      </c>
      <c r="F225" s="367" t="s">
        <v>115</v>
      </c>
      <c r="G225" s="281" t="s">
        <v>91</v>
      </c>
      <c r="H225" s="287" t="s">
        <v>74</v>
      </c>
      <c r="I225" s="281" t="s">
        <v>299</v>
      </c>
      <c r="J225" s="366">
        <v>233</v>
      </c>
    </row>
    <row r="226" spans="1:10" ht="16.8" x14ac:dyDescent="0.3">
      <c r="A226" s="369" t="s">
        <v>298</v>
      </c>
      <c r="B226" s="368">
        <v>4</v>
      </c>
      <c r="C226" s="285"/>
      <c r="D226" s="288" t="s">
        <v>75</v>
      </c>
      <c r="E226" s="143" t="s">
        <v>120</v>
      </c>
      <c r="F226" s="371" t="s">
        <v>115</v>
      </c>
      <c r="G226" s="370" t="s">
        <v>122</v>
      </c>
      <c r="H226" s="370" t="s">
        <v>297</v>
      </c>
      <c r="I226" s="281" t="s">
        <v>296</v>
      </c>
      <c r="J226" s="366">
        <v>118</v>
      </c>
    </row>
    <row r="227" spans="1:10" ht="16.8" x14ac:dyDescent="0.3">
      <c r="A227" s="369" t="s">
        <v>295</v>
      </c>
      <c r="B227" s="368">
        <v>4</v>
      </c>
      <c r="C227" s="285"/>
      <c r="D227" s="288" t="s">
        <v>179</v>
      </c>
      <c r="E227" s="143" t="s">
        <v>294</v>
      </c>
      <c r="F227" s="367" t="s">
        <v>115</v>
      </c>
      <c r="G227" s="281" t="s">
        <v>73</v>
      </c>
      <c r="H227" s="287" t="s">
        <v>76</v>
      </c>
      <c r="I227" s="281" t="s">
        <v>291</v>
      </c>
      <c r="J227" s="366">
        <v>92</v>
      </c>
    </row>
    <row r="228" spans="1:10" ht="17.399999999999999" thickBot="1" x14ac:dyDescent="0.35">
      <c r="A228" s="365" t="s">
        <v>293</v>
      </c>
      <c r="B228" s="364">
        <v>4</v>
      </c>
      <c r="C228" s="363"/>
      <c r="D228" s="362" t="s">
        <v>94</v>
      </c>
      <c r="E228" s="361" t="s">
        <v>114</v>
      </c>
      <c r="F228" s="360" t="s">
        <v>115</v>
      </c>
      <c r="G228" s="359" t="s">
        <v>292</v>
      </c>
      <c r="H228" s="359" t="s">
        <v>72</v>
      </c>
      <c r="I228" s="359" t="s">
        <v>291</v>
      </c>
      <c r="J228" s="358">
        <v>92</v>
      </c>
    </row>
    <row r="229" spans="1:10" ht="16.2" thickTop="1" x14ac:dyDescent="0.3"/>
  </sheetData>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24"/>
  <sheetViews>
    <sheetView showGridLines="0" workbookViewId="0"/>
  </sheetViews>
  <sheetFormatPr defaultColWidth="13" defaultRowHeight="16.8" x14ac:dyDescent="0.3"/>
  <cols>
    <col min="1" max="1" width="20.69921875" style="148" bestFit="1" customWidth="1"/>
    <col min="2" max="2" width="6.19921875" style="148" bestFit="1" customWidth="1"/>
    <col min="3" max="3" width="3.59765625" style="148" bestFit="1" customWidth="1"/>
    <col min="4" max="4" width="4.09765625" style="148" bestFit="1" customWidth="1"/>
    <col min="5" max="5" width="6.3984375" style="147" bestFit="1" customWidth="1"/>
    <col min="6" max="6" width="2.19921875" style="3" bestFit="1" customWidth="1"/>
    <col min="7" max="7" width="13.5" style="146" bestFit="1" customWidth="1"/>
    <col min="8" max="8" width="3.5" style="146" bestFit="1" customWidth="1"/>
    <col min="9" max="9" width="3.3984375" style="146" bestFit="1" customWidth="1"/>
    <col min="10" max="10" width="3.8984375" style="146" bestFit="1" customWidth="1"/>
    <col min="11" max="11" width="3.59765625" style="146" bestFit="1" customWidth="1"/>
    <col min="12" max="15" width="3.5" style="146" bestFit="1" customWidth="1"/>
    <col min="16" max="16384" width="13" style="146"/>
  </cols>
  <sheetData>
    <row r="1" spans="1:15" ht="24" thickTop="1" thickBot="1" x14ac:dyDescent="0.45">
      <c r="A1" s="322" t="s">
        <v>92</v>
      </c>
      <c r="B1" s="144"/>
      <c r="C1" s="144"/>
      <c r="D1" s="144"/>
      <c r="E1" s="145"/>
      <c r="F1" s="15"/>
      <c r="G1" s="161"/>
      <c r="H1" s="323" t="s">
        <v>149</v>
      </c>
      <c r="I1" s="163"/>
      <c r="J1" s="163"/>
      <c r="K1" s="162"/>
      <c r="L1" s="163"/>
      <c r="M1" s="163"/>
      <c r="N1" s="163"/>
      <c r="O1" s="162"/>
    </row>
    <row r="2" spans="1:15" ht="17.399999999999999" thickTop="1" x14ac:dyDescent="0.3">
      <c r="A2" s="317" t="s">
        <v>78</v>
      </c>
      <c r="B2" s="318" t="s">
        <v>0</v>
      </c>
      <c r="C2" s="318" t="s">
        <v>254</v>
      </c>
      <c r="D2" s="318" t="s">
        <v>109</v>
      </c>
      <c r="E2" s="319" t="s">
        <v>79</v>
      </c>
      <c r="G2" s="161"/>
      <c r="H2" s="164" t="s">
        <v>150</v>
      </c>
      <c r="I2" s="165"/>
      <c r="J2" s="165"/>
      <c r="K2" s="165"/>
      <c r="L2" s="165"/>
      <c r="M2" s="165"/>
      <c r="N2" s="165"/>
      <c r="O2" s="166"/>
    </row>
    <row r="3" spans="1:15" ht="19.95" customHeight="1" thickBot="1" x14ac:dyDescent="0.35">
      <c r="A3" s="320" t="s">
        <v>137</v>
      </c>
      <c r="B3" s="67">
        <v>0</v>
      </c>
      <c r="C3" s="67">
        <v>0</v>
      </c>
      <c r="D3" s="135">
        <f>10+B3+C3+'Personal File'!$C$14</f>
        <v>16</v>
      </c>
      <c r="E3" s="84" t="s">
        <v>506</v>
      </c>
      <c r="G3" s="161"/>
      <c r="H3" s="174" t="s">
        <v>151</v>
      </c>
      <c r="I3" s="175" t="s">
        <v>143</v>
      </c>
      <c r="J3" s="175" t="s">
        <v>144</v>
      </c>
      <c r="K3" s="175" t="s">
        <v>145</v>
      </c>
      <c r="L3" s="175" t="s">
        <v>146</v>
      </c>
      <c r="M3" s="175" t="s">
        <v>147</v>
      </c>
      <c r="N3" s="175" t="s">
        <v>148</v>
      </c>
      <c r="O3" s="176" t="s">
        <v>152</v>
      </c>
    </row>
    <row r="4" spans="1:15" ht="17.399999999999999" thickTop="1" x14ac:dyDescent="0.3">
      <c r="A4" s="320" t="s">
        <v>137</v>
      </c>
      <c r="B4" s="67">
        <v>0</v>
      </c>
      <c r="C4" s="67">
        <v>0</v>
      </c>
      <c r="D4" s="135">
        <f>10+B4+C4+'Personal File'!$C$14</f>
        <v>16</v>
      </c>
      <c r="E4" s="84" t="s">
        <v>501</v>
      </c>
      <c r="G4" s="167" t="s">
        <v>241</v>
      </c>
      <c r="H4" s="168">
        <v>6</v>
      </c>
      <c r="I4" s="169">
        <v>4</v>
      </c>
      <c r="J4" s="169">
        <v>3</v>
      </c>
      <c r="K4" s="169">
        <v>2</v>
      </c>
      <c r="L4" s="169">
        <v>1</v>
      </c>
      <c r="M4" s="193">
        <v>0</v>
      </c>
      <c r="N4" s="193">
        <v>0</v>
      </c>
      <c r="O4" s="177">
        <v>0</v>
      </c>
    </row>
    <row r="5" spans="1:15" x14ac:dyDescent="0.3">
      <c r="A5" s="320" t="s">
        <v>180</v>
      </c>
      <c r="B5" s="67">
        <v>0</v>
      </c>
      <c r="C5" s="67">
        <v>0</v>
      </c>
      <c r="D5" s="135">
        <f>10+B5+C5+'Personal File'!$C$14</f>
        <v>16</v>
      </c>
      <c r="E5" s="84" t="s">
        <v>506</v>
      </c>
      <c r="G5" s="170" t="s">
        <v>153</v>
      </c>
      <c r="H5" s="171">
        <v>0</v>
      </c>
      <c r="I5" s="172">
        <v>1</v>
      </c>
      <c r="J5" s="172">
        <v>1</v>
      </c>
      <c r="K5" s="172">
        <v>1</v>
      </c>
      <c r="L5" s="172">
        <v>1</v>
      </c>
      <c r="M5" s="194">
        <v>0</v>
      </c>
      <c r="N5" s="194">
        <v>0</v>
      </c>
      <c r="O5" s="178">
        <v>0</v>
      </c>
    </row>
    <row r="6" spans="1:15" ht="17.399999999999999" thickBot="1" x14ac:dyDescent="0.35">
      <c r="A6" s="320" t="s">
        <v>180</v>
      </c>
      <c r="B6" s="67">
        <v>0</v>
      </c>
      <c r="C6" s="67">
        <v>0</v>
      </c>
      <c r="D6" s="135">
        <f>10+B6+C6+'Personal File'!$C$14</f>
        <v>16</v>
      </c>
      <c r="E6" s="84" t="s">
        <v>506</v>
      </c>
      <c r="G6" s="173" t="s">
        <v>154</v>
      </c>
      <c r="H6" s="324">
        <f t="shared" ref="H6:I6" si="0">SUM(H4:H5)</f>
        <v>6</v>
      </c>
      <c r="I6" s="325">
        <f t="shared" si="0"/>
        <v>5</v>
      </c>
      <c r="J6" s="325">
        <f t="shared" ref="J6:K6" si="1">SUM(J4:J5)</f>
        <v>4</v>
      </c>
      <c r="K6" s="325">
        <f t="shared" si="1"/>
        <v>3</v>
      </c>
      <c r="L6" s="325">
        <f t="shared" ref="L6" si="2">SUM(L4:L5)</f>
        <v>2</v>
      </c>
      <c r="M6" s="195">
        <v>0</v>
      </c>
      <c r="N6" s="195">
        <v>0</v>
      </c>
      <c r="O6" s="179">
        <v>0</v>
      </c>
    </row>
    <row r="7" spans="1:15" ht="17.399999999999999" thickTop="1" x14ac:dyDescent="0.3">
      <c r="A7" s="320" t="s">
        <v>140</v>
      </c>
      <c r="B7" s="67">
        <v>0</v>
      </c>
      <c r="C7" s="67">
        <v>0</v>
      </c>
      <c r="D7" s="135">
        <f>10+B7+C7+'Personal File'!$C$14</f>
        <v>16</v>
      </c>
      <c r="E7" s="84" t="s">
        <v>506</v>
      </c>
    </row>
    <row r="8" spans="1:15" x14ac:dyDescent="0.3">
      <c r="A8" s="321" t="s">
        <v>141</v>
      </c>
      <c r="B8" s="239">
        <v>0</v>
      </c>
      <c r="C8" s="239">
        <v>0</v>
      </c>
      <c r="D8" s="269">
        <f>10+B8+C8+'Personal File'!$C$14</f>
        <v>16</v>
      </c>
      <c r="E8" s="270" t="s">
        <v>506</v>
      </c>
    </row>
    <row r="9" spans="1:15" x14ac:dyDescent="0.3">
      <c r="A9" s="417" t="s">
        <v>196</v>
      </c>
      <c r="B9" s="419">
        <v>1</v>
      </c>
      <c r="C9" s="419">
        <v>1</v>
      </c>
      <c r="D9" s="420">
        <f>10+B9+C9+'Personal File'!$C$14</f>
        <v>18</v>
      </c>
      <c r="E9" s="84" t="s">
        <v>506</v>
      </c>
    </row>
    <row r="10" spans="1:15" x14ac:dyDescent="0.3">
      <c r="A10" s="320" t="s">
        <v>198</v>
      </c>
      <c r="B10" s="67">
        <v>1</v>
      </c>
      <c r="C10" s="67">
        <v>1</v>
      </c>
      <c r="D10" s="135">
        <f>10+B10+C10+'Personal File'!$C$14</f>
        <v>18</v>
      </c>
      <c r="E10" s="84" t="s">
        <v>501</v>
      </c>
    </row>
    <row r="11" spans="1:15" x14ac:dyDescent="0.3">
      <c r="A11" s="320" t="s">
        <v>198</v>
      </c>
      <c r="B11" s="67">
        <v>1</v>
      </c>
      <c r="C11" s="67">
        <v>1</v>
      </c>
      <c r="D11" s="135">
        <f>10+B11+C11+'Personal File'!$C$14</f>
        <v>18</v>
      </c>
      <c r="E11" s="84" t="s">
        <v>506</v>
      </c>
    </row>
    <row r="12" spans="1:15" x14ac:dyDescent="0.3">
      <c r="A12" s="320" t="s">
        <v>199</v>
      </c>
      <c r="B12" s="67">
        <v>1</v>
      </c>
      <c r="C12" s="67">
        <v>1</v>
      </c>
      <c r="D12" s="135">
        <f>10+B12+C12+'Personal File'!$C$14</f>
        <v>18</v>
      </c>
      <c r="E12" s="84" t="s">
        <v>506</v>
      </c>
    </row>
    <row r="13" spans="1:15" x14ac:dyDescent="0.3">
      <c r="A13" s="321" t="s">
        <v>200</v>
      </c>
      <c r="B13" s="239">
        <v>1</v>
      </c>
      <c r="C13" s="239">
        <v>0</v>
      </c>
      <c r="D13" s="269">
        <f>10+B13+C13+'Personal File'!$C$14</f>
        <v>17</v>
      </c>
      <c r="E13" s="270" t="s">
        <v>506</v>
      </c>
    </row>
    <row r="14" spans="1:15" x14ac:dyDescent="0.3">
      <c r="A14" s="417" t="s">
        <v>202</v>
      </c>
      <c r="B14" s="419">
        <v>2</v>
      </c>
      <c r="C14" s="419">
        <v>1</v>
      </c>
      <c r="D14" s="420">
        <f>10+B14+C14+'Personal File'!$C$14</f>
        <v>19</v>
      </c>
      <c r="E14" s="84" t="s">
        <v>506</v>
      </c>
    </row>
    <row r="15" spans="1:15" x14ac:dyDescent="0.3">
      <c r="A15" s="320" t="s">
        <v>505</v>
      </c>
      <c r="B15" s="67">
        <v>2</v>
      </c>
      <c r="C15" s="67">
        <v>1</v>
      </c>
      <c r="D15" s="135">
        <f>10+B15+C15+'Personal File'!$C$14</f>
        <v>19</v>
      </c>
      <c r="E15" s="84" t="s">
        <v>501</v>
      </c>
    </row>
    <row r="16" spans="1:15" x14ac:dyDescent="0.3">
      <c r="A16" s="320" t="s">
        <v>453</v>
      </c>
      <c r="B16" s="67">
        <v>2</v>
      </c>
      <c r="C16" s="67">
        <v>0</v>
      </c>
      <c r="D16" s="135">
        <f>10+B16+C16+'Personal File'!$C$14</f>
        <v>18</v>
      </c>
      <c r="E16" s="84" t="s">
        <v>501</v>
      </c>
    </row>
    <row r="17" spans="1:5" x14ac:dyDescent="0.3">
      <c r="A17" s="321" t="s">
        <v>450</v>
      </c>
      <c r="B17" s="239">
        <v>2</v>
      </c>
      <c r="C17" s="239">
        <v>1</v>
      </c>
      <c r="D17" s="269">
        <f>10+B17+C17+'Personal File'!$C$14</f>
        <v>19</v>
      </c>
      <c r="E17" s="270" t="s">
        <v>506</v>
      </c>
    </row>
    <row r="18" spans="1:5" x14ac:dyDescent="0.3">
      <c r="A18" s="320" t="s">
        <v>489</v>
      </c>
      <c r="B18" s="67">
        <v>3</v>
      </c>
      <c r="C18" s="67">
        <v>0</v>
      </c>
      <c r="D18" s="135">
        <f>10+B18+C18+'Personal File'!$C$14</f>
        <v>19</v>
      </c>
      <c r="E18" s="84" t="s">
        <v>506</v>
      </c>
    </row>
    <row r="19" spans="1:5" x14ac:dyDescent="0.3">
      <c r="A19" s="417" t="s">
        <v>489</v>
      </c>
      <c r="B19" s="419">
        <v>3</v>
      </c>
      <c r="C19" s="419">
        <v>1</v>
      </c>
      <c r="D19" s="420">
        <f>10+B19+C19+'Personal File'!$C$14</f>
        <v>20</v>
      </c>
      <c r="E19" s="84" t="s">
        <v>506</v>
      </c>
    </row>
    <row r="20" spans="1:5" x14ac:dyDescent="0.3">
      <c r="A20" s="321" t="s">
        <v>426</v>
      </c>
      <c r="B20" s="239">
        <v>3</v>
      </c>
      <c r="C20" s="239">
        <v>0</v>
      </c>
      <c r="D20" s="269">
        <f>10+B20+C20+'Personal File'!$C$14</f>
        <v>19</v>
      </c>
      <c r="E20" s="270" t="s">
        <v>506</v>
      </c>
    </row>
    <row r="21" spans="1:5" x14ac:dyDescent="0.3">
      <c r="A21" s="417" t="s">
        <v>94</v>
      </c>
      <c r="B21" s="419">
        <v>4</v>
      </c>
      <c r="C21" s="419">
        <v>1</v>
      </c>
      <c r="D21" s="420">
        <f>10+B21+C21+'Personal File'!$C$14</f>
        <v>21</v>
      </c>
      <c r="E21" s="84" t="s">
        <v>506</v>
      </c>
    </row>
    <row r="22" spans="1:5" ht="17.399999999999999" thickBot="1" x14ac:dyDescent="0.35">
      <c r="A22" s="418" t="s">
        <v>327</v>
      </c>
      <c r="B22" s="126">
        <v>4</v>
      </c>
      <c r="C22" s="126">
        <v>0</v>
      </c>
      <c r="D22" s="421">
        <f>10+B22+C22+'Personal File'!$C$14</f>
        <v>20</v>
      </c>
      <c r="E22" s="85" t="s">
        <v>506</v>
      </c>
    </row>
    <row r="23" spans="1:5" ht="17.399999999999999" thickTop="1" x14ac:dyDescent="0.3"/>
    <row r="24" spans="1:5" x14ac:dyDescent="0.3">
      <c r="A24" s="15" t="s">
        <v>258</v>
      </c>
    </row>
  </sheetData>
  <sortState xmlns:xlrd2="http://schemas.microsoft.com/office/spreadsheetml/2017/richdata2" ref="A3:E22">
    <sortCondition ref="B3:B22"/>
    <sortCondition ref="A3:A22"/>
  </sortState>
  <conditionalFormatting sqref="E3:E22">
    <cfRule type="cellIs" dxfId="5" priority="1" stopIfTrue="1" operator="equal">
      <formula>"þ"</formula>
    </cfRule>
  </conditionalFormatting>
  <printOptions gridLinesSet="0"/>
  <pageMargins left="0.62" right="0.33" top="0.5" bottom="0.63" header="0.5" footer="0.5"/>
  <pageSetup orientation="portrait" horizontalDpi="120" verticalDpi="144"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8"/>
  <sheetViews>
    <sheetView showGridLines="0" workbookViewId="0"/>
  </sheetViews>
  <sheetFormatPr defaultColWidth="13" defaultRowHeight="16.8" x14ac:dyDescent="0.3"/>
  <cols>
    <col min="1" max="1" width="26.5" style="146" bestFit="1" customWidth="1"/>
    <col min="2" max="2" width="3" style="146" customWidth="1"/>
    <col min="3" max="3" width="28.8984375" style="146" bestFit="1" customWidth="1"/>
    <col min="4" max="4" width="3.19921875" style="146" customWidth="1"/>
    <col min="5" max="5" width="17.3984375" style="146" customWidth="1"/>
    <col min="6" max="6" width="3.69921875" style="146" customWidth="1"/>
    <col min="7" max="16384" width="13" style="146"/>
  </cols>
  <sheetData>
    <row r="1" spans="1:6" ht="24" thickTop="1" thickBot="1" x14ac:dyDescent="0.45">
      <c r="A1" s="151" t="s">
        <v>110</v>
      </c>
      <c r="C1" s="327" t="s">
        <v>108</v>
      </c>
      <c r="E1" s="333" t="s">
        <v>272</v>
      </c>
      <c r="F1" s="348"/>
    </row>
    <row r="2" spans="1:6" ht="17.399999999999999" thickBot="1" x14ac:dyDescent="0.35">
      <c r="A2" s="136" t="s">
        <v>170</v>
      </c>
      <c r="C2" s="326" t="s">
        <v>256</v>
      </c>
      <c r="E2" s="342" t="s">
        <v>249</v>
      </c>
      <c r="F2" s="349">
        <f>'Personal File'!E3</f>
        <v>7</v>
      </c>
    </row>
    <row r="3" spans="1:6" ht="21.6" thickTop="1" thickBot="1" x14ac:dyDescent="0.4">
      <c r="A3" s="138" t="s">
        <v>234</v>
      </c>
      <c r="C3" s="329" t="s">
        <v>246</v>
      </c>
      <c r="E3" s="343" t="s">
        <v>250</v>
      </c>
      <c r="F3" s="350">
        <f>3+'Personal File'!C15</f>
        <v>6</v>
      </c>
    </row>
    <row r="4" spans="1:6" ht="18" thickTop="1" thickBot="1" x14ac:dyDescent="0.35">
      <c r="A4" s="147"/>
      <c r="C4" s="330" t="s">
        <v>490</v>
      </c>
      <c r="E4" s="344" t="s">
        <v>251</v>
      </c>
      <c r="F4" s="351">
        <f ca="1">RANDBETWEEN(1,20)</f>
        <v>20</v>
      </c>
    </row>
    <row r="5" spans="1:6" ht="18" thickTop="1" thickBot="1" x14ac:dyDescent="0.35">
      <c r="A5" s="150" t="s">
        <v>80</v>
      </c>
      <c r="C5" s="331" t="s">
        <v>255</v>
      </c>
      <c r="E5" s="345" t="s">
        <v>252</v>
      </c>
      <c r="F5" s="352">
        <f ca="1">F4+'Personal File'!C15</f>
        <v>23</v>
      </c>
    </row>
    <row r="6" spans="1:6" ht="17.399999999999999" thickBot="1" x14ac:dyDescent="0.35">
      <c r="A6" s="137" t="s">
        <v>502</v>
      </c>
      <c r="C6" s="330" t="s">
        <v>247</v>
      </c>
      <c r="E6" s="346" t="s">
        <v>253</v>
      </c>
      <c r="F6" s="353">
        <f ca="1">RANDBETWEEN(1,6)+RANDBETWEEN(1,6)</f>
        <v>3</v>
      </c>
    </row>
    <row r="7" spans="1:6" ht="18" thickTop="1" thickBot="1" x14ac:dyDescent="0.35">
      <c r="C7" s="332" t="s">
        <v>248</v>
      </c>
      <c r="E7" s="345" t="s">
        <v>280</v>
      </c>
      <c r="F7" s="352">
        <f ca="1">F6+'Personal File'!E3+'Personal File'!C15</f>
        <v>13</v>
      </c>
    </row>
    <row r="8" spans="1:6" ht="18" thickTop="1" thickBot="1" x14ac:dyDescent="0.35">
      <c r="A8" s="149" t="s">
        <v>156</v>
      </c>
      <c r="E8" s="409" t="s">
        <v>496</v>
      </c>
      <c r="F8" s="410">
        <f ca="1">RANDBETWEEN(1,6)+RANDBETWEEN(1,6)+RANDBETWEEN(1,6)</f>
        <v>10</v>
      </c>
    </row>
    <row r="9" spans="1:6" ht="24" thickTop="1" thickBot="1" x14ac:dyDescent="0.35">
      <c r="A9" s="309" t="s">
        <v>232</v>
      </c>
      <c r="C9" s="403" t="s">
        <v>279</v>
      </c>
      <c r="E9" s="347" t="s">
        <v>281</v>
      </c>
      <c r="F9" s="354" t="s">
        <v>486</v>
      </c>
    </row>
    <row r="10" spans="1:6" x14ac:dyDescent="0.3">
      <c r="A10" s="404" t="s">
        <v>498</v>
      </c>
      <c r="C10" s="404" t="s">
        <v>96</v>
      </c>
    </row>
    <row r="11" spans="1:6" x14ac:dyDescent="0.3">
      <c r="A11" s="404" t="s">
        <v>499</v>
      </c>
      <c r="C11" s="404" t="s">
        <v>497</v>
      </c>
    </row>
    <row r="12" spans="1:6" ht="17.399999999999999" thickBot="1" x14ac:dyDescent="0.35">
      <c r="A12" s="310" t="s">
        <v>233</v>
      </c>
      <c r="C12" s="404" t="s">
        <v>482</v>
      </c>
    </row>
    <row r="13" spans="1:6" ht="17.399999999999999" thickTop="1" x14ac:dyDescent="0.3">
      <c r="C13" s="404" t="s">
        <v>483</v>
      </c>
    </row>
    <row r="14" spans="1:6" x14ac:dyDescent="0.3">
      <c r="C14" s="404" t="s">
        <v>484</v>
      </c>
    </row>
    <row r="15" spans="1:6" x14ac:dyDescent="0.3">
      <c r="C15" s="404" t="s">
        <v>488</v>
      </c>
    </row>
    <row r="16" spans="1:6" x14ac:dyDescent="0.3">
      <c r="C16" s="423" t="s">
        <v>141</v>
      </c>
    </row>
    <row r="17" spans="3:3" ht="17.399999999999999" thickBot="1" x14ac:dyDescent="0.35">
      <c r="C17" s="405" t="s">
        <v>487</v>
      </c>
    </row>
    <row r="18" spans="3:3" ht="17.399999999999999" thickTop="1" x14ac:dyDescent="0.3"/>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3"/>
  <sheetViews>
    <sheetView showGridLines="0" workbookViewId="0"/>
  </sheetViews>
  <sheetFormatPr defaultColWidth="13" defaultRowHeight="15.6" x14ac:dyDescent="0.3"/>
  <cols>
    <col min="1" max="1" width="21.8984375" style="23" bestFit="1" customWidth="1"/>
    <col min="2" max="2" width="8.59765625" style="23" customWidth="1"/>
    <col min="3" max="3" width="6.09765625" style="23" customWidth="1"/>
    <col min="4" max="4" width="8.19921875" style="23" customWidth="1"/>
    <col min="5" max="5" width="8.3984375" style="23" customWidth="1"/>
    <col min="6" max="6" width="8.3984375" style="23" bestFit="1" customWidth="1"/>
    <col min="7" max="9" width="5.59765625" style="23" customWidth="1"/>
    <col min="10" max="10" width="6.19921875" style="23" bestFit="1" customWidth="1"/>
    <col min="11" max="11" width="26.59765625" style="23" customWidth="1"/>
    <col min="12" max="16384" width="13" style="1"/>
  </cols>
  <sheetData>
    <row r="1" spans="1:11" ht="23.4" thickBot="1" x14ac:dyDescent="0.45">
      <c r="A1" s="22" t="s">
        <v>16</v>
      </c>
      <c r="B1" s="22"/>
      <c r="C1" s="22"/>
      <c r="D1" s="22"/>
      <c r="E1" s="22"/>
      <c r="F1" s="22"/>
      <c r="G1" s="22"/>
      <c r="H1" s="22"/>
      <c r="I1" s="22"/>
      <c r="J1" s="22"/>
      <c r="K1" s="22"/>
    </row>
    <row r="2" spans="1:11" ht="16.8" thickTop="1" thickBot="1" x14ac:dyDescent="0.35">
      <c r="A2" s="218" t="s">
        <v>1</v>
      </c>
      <c r="B2" s="219" t="s">
        <v>2</v>
      </c>
      <c r="C2" s="219" t="s">
        <v>20</v>
      </c>
      <c r="D2" s="219" t="s">
        <v>21</v>
      </c>
      <c r="E2" s="220" t="s">
        <v>60</v>
      </c>
      <c r="F2" s="219" t="s">
        <v>17</v>
      </c>
      <c r="G2" s="219" t="s">
        <v>22</v>
      </c>
      <c r="H2" s="221" t="s">
        <v>111</v>
      </c>
      <c r="I2" s="252" t="s">
        <v>162</v>
      </c>
      <c r="J2" s="221" t="s">
        <v>88</v>
      </c>
      <c r="K2" s="222" t="s">
        <v>87</v>
      </c>
    </row>
    <row r="3" spans="1:11" ht="16.2" thickBot="1" x14ac:dyDescent="0.35">
      <c r="A3" s="291" t="s">
        <v>229</v>
      </c>
      <c r="B3" s="292" t="s">
        <v>157</v>
      </c>
      <c r="C3" s="152" t="str">
        <f>CONCATENATE("1",'Personal File'!C10)</f>
        <v>1+0</v>
      </c>
      <c r="D3" s="293" t="s">
        <v>486</v>
      </c>
      <c r="E3" s="293" t="s">
        <v>158</v>
      </c>
      <c r="F3" s="294" t="s">
        <v>159</v>
      </c>
      <c r="G3" s="295">
        <v>4</v>
      </c>
      <c r="H3" s="216" t="str">
        <f>CONCATENATE("+",'Personal File'!$B$8+'Personal File'!$C$14+D3+1)</f>
        <v>+13</v>
      </c>
      <c r="I3" s="296">
        <f t="shared" ref="I3" ca="1" si="0">RANDBETWEEN(1,20)</f>
        <v>5</v>
      </c>
      <c r="J3" s="297">
        <f ca="1">I3+H3</f>
        <v>18</v>
      </c>
      <c r="K3" s="406" t="s">
        <v>485</v>
      </c>
    </row>
    <row r="4" spans="1:11" ht="6" customHeight="1" thickTop="1" thickBot="1" x14ac:dyDescent="0.35"/>
    <row r="5" spans="1:11" ht="16.8" thickTop="1" thickBot="1" x14ac:dyDescent="0.35">
      <c r="A5" s="218" t="s">
        <v>4</v>
      </c>
      <c r="B5" s="219" t="s">
        <v>5</v>
      </c>
      <c r="C5" s="219" t="s">
        <v>20</v>
      </c>
      <c r="D5" s="219" t="s">
        <v>21</v>
      </c>
      <c r="E5" s="220" t="s">
        <v>60</v>
      </c>
      <c r="F5" s="219" t="s">
        <v>6</v>
      </c>
      <c r="G5" s="219" t="s">
        <v>22</v>
      </c>
      <c r="H5" s="221" t="s">
        <v>111</v>
      </c>
      <c r="I5" s="252" t="s">
        <v>162</v>
      </c>
      <c r="J5" s="221" t="s">
        <v>88</v>
      </c>
      <c r="K5" s="222" t="s">
        <v>87</v>
      </c>
    </row>
    <row r="6" spans="1:11" ht="16.2" thickBot="1" x14ac:dyDescent="0.35">
      <c r="A6" s="155" t="s">
        <v>230</v>
      </c>
      <c r="B6" s="152" t="s">
        <v>160</v>
      </c>
      <c r="C6" s="152" t="str">
        <f>CONCATENATE("1",'Personal File'!C13)</f>
        <v>1+2</v>
      </c>
      <c r="D6" s="156" t="s">
        <v>486</v>
      </c>
      <c r="E6" s="152" t="s">
        <v>158</v>
      </c>
      <c r="F6" s="156" t="s">
        <v>168</v>
      </c>
      <c r="G6" s="215">
        <v>0</v>
      </c>
      <c r="H6" s="216" t="str">
        <f>CONCATENATE("+",'Personal File'!$B$8+'Personal File'!$C$11+D6+1)</f>
        <v>+8</v>
      </c>
      <c r="I6" s="253">
        <f ca="1">RANDBETWEEN(1,20)</f>
        <v>19</v>
      </c>
      <c r="J6" s="251">
        <f ca="1">I6+H6</f>
        <v>27</v>
      </c>
      <c r="K6" s="406" t="s">
        <v>485</v>
      </c>
    </row>
    <row r="7" spans="1:11" ht="6" customHeight="1" thickTop="1" thickBot="1" x14ac:dyDescent="0.35">
      <c r="D7" s="24"/>
      <c r="E7" s="24"/>
      <c r="G7" s="25"/>
      <c r="H7" s="25"/>
      <c r="I7" s="25"/>
      <c r="J7" s="25"/>
    </row>
    <row r="8" spans="1:11" ht="16.8" thickTop="1" thickBot="1" x14ac:dyDescent="0.35">
      <c r="A8" s="218" t="s">
        <v>65</v>
      </c>
      <c r="B8" s="219" t="s">
        <v>10</v>
      </c>
      <c r="C8" s="219" t="s">
        <v>29</v>
      </c>
      <c r="D8" s="219" t="s">
        <v>88</v>
      </c>
      <c r="E8" s="219" t="s">
        <v>89</v>
      </c>
      <c r="F8" s="219" t="s">
        <v>90</v>
      </c>
      <c r="G8" s="219" t="s">
        <v>22</v>
      </c>
      <c r="H8" s="223" t="s">
        <v>87</v>
      </c>
      <c r="I8" s="250"/>
      <c r="J8" s="250"/>
      <c r="K8" s="226"/>
    </row>
    <row r="9" spans="1:11" ht="16.2" thickBot="1" x14ac:dyDescent="0.35">
      <c r="A9" s="301" t="s">
        <v>174</v>
      </c>
      <c r="B9" s="302"/>
      <c r="C9" s="303"/>
      <c r="D9" s="302"/>
      <c r="E9" s="304"/>
      <c r="F9" s="302"/>
      <c r="G9" s="305"/>
      <c r="H9" s="306"/>
      <c r="I9" s="307"/>
      <c r="J9" s="307"/>
      <c r="K9" s="308"/>
    </row>
    <row r="10" spans="1:11" ht="6.75" customHeight="1" thickTop="1" thickBot="1" x14ac:dyDescent="0.35"/>
    <row r="11" spans="1:11" ht="16.8" thickTop="1" thickBot="1" x14ac:dyDescent="0.35">
      <c r="A11" s="26" t="s">
        <v>7</v>
      </c>
      <c r="B11" s="25">
        <f>SUM(G3:G12)</f>
        <v>6.5</v>
      </c>
      <c r="D11" s="224" t="s">
        <v>66</v>
      </c>
      <c r="E11" s="225"/>
      <c r="F11" s="223" t="s">
        <v>3</v>
      </c>
      <c r="G11" s="219" t="s">
        <v>22</v>
      </c>
      <c r="H11" s="221" t="s">
        <v>111</v>
      </c>
      <c r="I11" s="223" t="s">
        <v>87</v>
      </c>
      <c r="J11" s="250"/>
      <c r="K11" s="226"/>
    </row>
    <row r="12" spans="1:11" ht="16.2" thickBot="1" x14ac:dyDescent="0.35">
      <c r="A12" s="26"/>
      <c r="B12" s="25"/>
      <c r="D12" s="157" t="s">
        <v>231</v>
      </c>
      <c r="E12" s="298"/>
      <c r="F12" s="299">
        <v>10</v>
      </c>
      <c r="G12" s="215">
        <f t="shared" ref="G12" si="1">F12*0.25</f>
        <v>2.5</v>
      </c>
      <c r="H12" s="300" t="s">
        <v>57</v>
      </c>
      <c r="I12" s="271"/>
      <c r="J12" s="272"/>
      <c r="K12" s="273"/>
    </row>
    <row r="13" spans="1:11" ht="16.2" thickTop="1" x14ac:dyDescent="0.3"/>
  </sheetData>
  <phoneticPr fontId="0" type="noConversion"/>
  <conditionalFormatting sqref="B9">
    <cfRule type="cellIs" dxfId="4" priority="9" operator="equal">
      <formula>2</formula>
    </cfRule>
  </conditionalFormatting>
  <conditionalFormatting sqref="I3">
    <cfRule type="cellIs" dxfId="3" priority="1" operator="equal">
      <formula>20</formula>
    </cfRule>
    <cfRule type="cellIs" dxfId="2" priority="2" operator="equal">
      <formula>1</formula>
    </cfRule>
  </conditionalFormatting>
  <conditionalFormatting sqref="I6">
    <cfRule type="cellIs" dxfId="1" priority="3" operator="equal">
      <formula>20</formula>
    </cfRule>
    <cfRule type="cellIs" dxfId="0" priority="4"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4"/>
  <sheetViews>
    <sheetView showGridLines="0" workbookViewId="0"/>
  </sheetViews>
  <sheetFormatPr defaultColWidth="13" defaultRowHeight="15.6" x14ac:dyDescent="0.3"/>
  <cols>
    <col min="1" max="1" width="21.8984375" style="23" bestFit="1" customWidth="1"/>
    <col min="2" max="2" width="4.5" style="23" bestFit="1" customWidth="1"/>
    <col min="3" max="3" width="5.59765625" style="25" bestFit="1" customWidth="1"/>
    <col min="4" max="5" width="26.59765625" style="1" customWidth="1"/>
    <col min="6" max="6" width="7" style="23" customWidth="1"/>
    <col min="7" max="16384" width="13" style="1"/>
  </cols>
  <sheetData>
    <row r="1" spans="1:6" ht="23.4" thickBot="1" x14ac:dyDescent="0.45">
      <c r="A1" s="22" t="s">
        <v>84</v>
      </c>
      <c r="B1" s="22"/>
      <c r="C1" s="91"/>
      <c r="D1" s="22"/>
      <c r="E1" s="22"/>
    </row>
    <row r="2" spans="1:6" s="23" customFormat="1" ht="16.2" thickBot="1" x14ac:dyDescent="0.35">
      <c r="A2" s="92" t="s">
        <v>85</v>
      </c>
      <c r="B2" s="92" t="s">
        <v>3</v>
      </c>
      <c r="C2" s="93" t="s">
        <v>22</v>
      </c>
      <c r="D2" s="94" t="s">
        <v>86</v>
      </c>
      <c r="E2" s="95" t="s">
        <v>87</v>
      </c>
    </row>
    <row r="3" spans="1:6" x14ac:dyDescent="0.3">
      <c r="A3" s="311" t="s">
        <v>237</v>
      </c>
      <c r="B3" s="267">
        <v>1</v>
      </c>
      <c r="C3" s="312">
        <v>0</v>
      </c>
      <c r="D3" s="97"/>
      <c r="E3" s="98"/>
      <c r="F3" s="217"/>
    </row>
    <row r="4" spans="1:6" x14ac:dyDescent="0.3">
      <c r="A4" s="334" t="s">
        <v>239</v>
      </c>
      <c r="B4" s="335">
        <v>1</v>
      </c>
      <c r="C4" s="154">
        <v>0</v>
      </c>
      <c r="D4" s="336" t="s">
        <v>481</v>
      </c>
      <c r="E4" s="98"/>
      <c r="F4" s="217"/>
    </row>
    <row r="5" spans="1:6" x14ac:dyDescent="0.3">
      <c r="A5" s="313" t="s">
        <v>259</v>
      </c>
      <c r="B5" s="265">
        <v>1</v>
      </c>
      <c r="C5" s="154" t="s">
        <v>240</v>
      </c>
      <c r="D5" s="97"/>
      <c r="E5" s="98"/>
    </row>
    <row r="6" spans="1:6" x14ac:dyDescent="0.3">
      <c r="A6" s="314" t="s">
        <v>238</v>
      </c>
      <c r="B6" s="268">
        <v>1</v>
      </c>
      <c r="C6" s="315" t="s">
        <v>169</v>
      </c>
      <c r="D6" s="97"/>
      <c r="E6" s="98"/>
    </row>
    <row r="7" spans="1:6" ht="16.2" thickBot="1" x14ac:dyDescent="0.35">
      <c r="A7" s="316" t="s">
        <v>260</v>
      </c>
      <c r="B7" s="266">
        <v>1</v>
      </c>
      <c r="C7" s="160" t="s">
        <v>169</v>
      </c>
      <c r="D7" s="100"/>
      <c r="E7" s="101"/>
    </row>
    <row r="8" spans="1:6" ht="24" thickTop="1" thickBot="1" x14ac:dyDescent="0.45">
      <c r="A8" s="22" t="s">
        <v>236</v>
      </c>
      <c r="B8" s="22"/>
      <c r="C8" s="102"/>
      <c r="D8" s="22"/>
      <c r="E8" s="103"/>
    </row>
    <row r="9" spans="1:6" ht="16.2" thickBot="1" x14ac:dyDescent="0.35">
      <c r="A9" s="92" t="s">
        <v>85</v>
      </c>
      <c r="B9" s="92" t="s">
        <v>3</v>
      </c>
      <c r="C9" s="93" t="s">
        <v>22</v>
      </c>
      <c r="D9" s="94" t="s">
        <v>86</v>
      </c>
      <c r="E9" s="95" t="s">
        <v>87</v>
      </c>
    </row>
    <row r="10" spans="1:6" x14ac:dyDescent="0.3">
      <c r="A10" s="153" t="s">
        <v>161</v>
      </c>
      <c r="B10" s="265">
        <v>2</v>
      </c>
      <c r="C10" s="96">
        <v>0</v>
      </c>
      <c r="D10" s="97"/>
      <c r="E10" s="98"/>
      <c r="F10" s="217"/>
    </row>
    <row r="11" spans="1:6" x14ac:dyDescent="0.3">
      <c r="A11" s="153" t="s">
        <v>235</v>
      </c>
      <c r="B11" s="265">
        <v>1</v>
      </c>
      <c r="C11" s="96">
        <v>1</v>
      </c>
      <c r="D11" s="336"/>
      <c r="E11" s="98"/>
      <c r="F11" s="217"/>
    </row>
    <row r="12" spans="1:6" ht="16.2" thickBot="1" x14ac:dyDescent="0.35">
      <c r="A12" s="159" t="s">
        <v>492</v>
      </c>
      <c r="B12" s="266">
        <v>3</v>
      </c>
      <c r="C12" s="99">
        <f>B12</f>
        <v>3</v>
      </c>
      <c r="D12" s="100"/>
      <c r="E12" s="101"/>
      <c r="F12" s="217"/>
    </row>
    <row r="13" spans="1:6" ht="23.4" thickTop="1" x14ac:dyDescent="0.4">
      <c r="A13" s="26" t="s">
        <v>7</v>
      </c>
      <c r="B13" s="19"/>
      <c r="C13" s="25">
        <f>SUM(C3:C12)</f>
        <v>4</v>
      </c>
      <c r="D13" s="158"/>
      <c r="E13" s="103"/>
    </row>
    <row r="14" spans="1:6" x14ac:dyDescent="0.3">
      <c r="A14" s="1"/>
      <c r="B14" s="1"/>
    </row>
  </sheetData>
  <sortState xmlns:xlrd2="http://schemas.microsoft.com/office/spreadsheetml/2017/richdata2" ref="A10:E12">
    <sortCondition ref="A10:A12"/>
  </sortState>
  <phoneticPr fontId="0" type="noConversion"/>
  <printOptions gridLinesSet="0"/>
  <pageMargins left="0.62" right="0.33" top="0.5" bottom="0.63" header="0.5" footer="0.5"/>
  <pageSetup orientation="portrait" horizontalDpi="120" verticalDpi="14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Personal File</vt:lpstr>
      <vt:lpstr>Skills</vt:lpstr>
      <vt:lpstr>Oghma</vt:lpstr>
      <vt:lpstr>Spells</vt:lpstr>
      <vt:lpstr>Feats</vt:lpstr>
      <vt:lpstr>Martial</vt:lpstr>
      <vt:lpstr>Equipment</vt:lpstr>
      <vt:lpstr>Oghma!Print_Area</vt:lpstr>
      <vt:lpstr>'Personal File'!Print_Area</vt:lpstr>
      <vt:lpstr>Skills!Print_Area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2012-12-01T21:17:53Z</cp:lastPrinted>
  <dcterms:created xsi:type="dcterms:W3CDTF">2000-10-24T15:39:59Z</dcterms:created>
  <dcterms:modified xsi:type="dcterms:W3CDTF">2023-10-31T13:09:08Z</dcterms:modified>
</cp:coreProperties>
</file>