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91C10EF1-9980-41A7-A547-783DBEF0D34F}"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liira" sheetId="18" r:id="rId3"/>
    <sheet name="Spells" sheetId="26" r:id="rId4"/>
    <sheet name="Feats" sheetId="20" r:id="rId5"/>
    <sheet name="Martial" sheetId="6" r:id="rId6"/>
    <sheet name="Equipment" sheetId="19" r:id="rId7"/>
    <sheet name="XP Awards" sheetId="21" r:id="rId8"/>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2">Lliira!$A$1:$I$36</definedName>
    <definedName name="_xlnm.Print_Area" localSheetId="5">Martial!#REF!</definedName>
    <definedName name="_xlnm.Print_Area" localSheetId="0">'Personal File'!$A$1:$H$69</definedName>
    <definedName name="_xlnm.Print_Area" localSheetId="1">Skills!$A$1:$K$27</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E8" i="4"/>
  <c r="H32" i="15" l="1"/>
  <c r="I10" i="26" l="1"/>
  <c r="D20" i="26" l="1"/>
  <c r="D21" i="26"/>
  <c r="D22" i="26"/>
  <c r="J7" i="26" l="1"/>
  <c r="H7" i="26"/>
  <c r="I7" i="26"/>
  <c r="K7" i="26"/>
  <c r="L7" i="26"/>
  <c r="M7" i="26"/>
  <c r="N7" i="26"/>
  <c r="O7" i="26"/>
  <c r="I11" i="26"/>
  <c r="I13" i="26"/>
  <c r="B42" i="15" l="1"/>
  <c r="E53" i="15"/>
  <c r="E52" i="15" l="1"/>
  <c r="E42" i="15" s="1"/>
  <c r="H40" i="15" l="1"/>
  <c r="H39" i="15"/>
  <c r="H38" i="15"/>
  <c r="H37" i="15"/>
  <c r="H36" i="15"/>
  <c r="H35" i="15"/>
  <c r="H34" i="15"/>
  <c r="H33" i="15"/>
  <c r="H31" i="15"/>
  <c r="H30" i="15"/>
  <c r="H29" i="15"/>
  <c r="H28" i="15"/>
  <c r="H27" i="15"/>
  <c r="H25" i="15"/>
  <c r="H24" i="15"/>
  <c r="H23" i="15"/>
  <c r="H22" i="15"/>
  <c r="H21" i="15"/>
  <c r="H20" i="15"/>
  <c r="H19" i="15"/>
  <c r="H18" i="15"/>
  <c r="H17" i="15"/>
  <c r="H16" i="15"/>
  <c r="H15" i="15"/>
  <c r="H14" i="15"/>
  <c r="H13" i="15"/>
  <c r="H12" i="15"/>
  <c r="H11" i="15"/>
  <c r="H10" i="15"/>
  <c r="H9" i="15"/>
  <c r="H8" i="15"/>
  <c r="E11" i="4" l="1"/>
  <c r="I6" i="6" l="1"/>
  <c r="I3" i="6"/>
  <c r="H5" i="15" l="1"/>
  <c r="H4" i="15"/>
  <c r="H3" i="15"/>
  <c r="C15" i="4" l="1"/>
  <c r="C14" i="4"/>
  <c r="C13" i="4"/>
  <c r="C12" i="4"/>
  <c r="D3" i="15" s="1"/>
  <c r="C11" i="4"/>
  <c r="C10" i="4"/>
  <c r="B15" i="6" l="1"/>
  <c r="B13" i="6" s="1"/>
  <c r="C3" i="6"/>
  <c r="H3" i="6"/>
  <c r="D14" i="26"/>
  <c r="D15" i="26"/>
  <c r="D12" i="26"/>
  <c r="D13" i="26"/>
  <c r="D9" i="26"/>
  <c r="D16" i="26"/>
  <c r="D11" i="26"/>
  <c r="D8" i="26"/>
  <c r="D6" i="26"/>
  <c r="D10" i="26"/>
  <c r="D7" i="26"/>
  <c r="D3" i="26"/>
  <c r="D5" i="26"/>
  <c r="D4" i="26"/>
  <c r="D4" i="15"/>
  <c r="B16" i="6"/>
  <c r="H6" i="6"/>
  <c r="E14" i="4"/>
  <c r="E15" i="4" s="1"/>
  <c r="I15" i="26"/>
  <c r="I14" i="26"/>
  <c r="I12" i="26"/>
  <c r="E3" i="15"/>
  <c r="G3" i="15"/>
  <c r="E4" i="15"/>
  <c r="G4" i="15"/>
  <c r="D5" i="15"/>
  <c r="H41" i="15"/>
  <c r="H26" i="15"/>
  <c r="H7" i="15"/>
  <c r="H6" i="15"/>
  <c r="I4" i="15" l="1"/>
  <c r="I3" i="15"/>
  <c r="E5" i="15"/>
  <c r="G5" i="15"/>
  <c r="J6" i="6"/>
  <c r="I5" i="15" l="1"/>
  <c r="J3" i="6"/>
  <c r="E12" i="4" l="1"/>
  <c r="D24" i="15" l="1"/>
  <c r="E24" i="15" l="1"/>
  <c r="G24" i="15"/>
  <c r="C12" i="21"/>
  <c r="B16" i="21" s="1"/>
  <c r="B18" i="21" s="1"/>
  <c r="B20" i="21" s="1"/>
  <c r="I24" i="15" l="1"/>
  <c r="D29" i="15"/>
  <c r="E29" i="15" l="1"/>
  <c r="G29" i="15"/>
  <c r="D35" i="15"/>
  <c r="D19" i="15"/>
  <c r="D37" i="15"/>
  <c r="D34" i="15"/>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15" i="15" l="1"/>
  <c r="G15" i="15"/>
  <c r="E25" i="15"/>
  <c r="G25" i="15"/>
  <c r="E33" i="15"/>
  <c r="G33" i="15"/>
  <c r="E38" i="15"/>
  <c r="G38" i="15"/>
  <c r="I38" i="15" s="1"/>
  <c r="E6" i="15"/>
  <c r="G6" i="15"/>
  <c r="I6" i="15" s="1"/>
  <c r="E10" i="15"/>
  <c r="G10" i="15"/>
  <c r="E16" i="15"/>
  <c r="G16" i="15"/>
  <c r="E21" i="15"/>
  <c r="G21" i="15"/>
  <c r="E26" i="15"/>
  <c r="G26" i="15"/>
  <c r="I26" i="15" s="1"/>
  <c r="E41" i="15"/>
  <c r="G41" i="15"/>
  <c r="E27" i="15"/>
  <c r="G27" i="15"/>
  <c r="I27" i="15" s="1"/>
  <c r="E36" i="15"/>
  <c r="G36" i="15"/>
  <c r="E19" i="15"/>
  <c r="G19" i="15"/>
  <c r="E11" i="15"/>
  <c r="G11" i="15"/>
  <c r="I11" i="15" s="1"/>
  <c r="E22" i="15"/>
  <c r="G22" i="15"/>
  <c r="E40" i="15"/>
  <c r="G40" i="15"/>
  <c r="E39" i="15"/>
  <c r="G39" i="15"/>
  <c r="E35" i="15"/>
  <c r="G35" i="15"/>
  <c r="E7" i="15"/>
  <c r="G7" i="15"/>
  <c r="E17" i="15"/>
  <c r="G17" i="15"/>
  <c r="E28" i="15"/>
  <c r="I29" i="15" s="1"/>
  <c r="G28" i="15"/>
  <c r="I28" i="15" s="1"/>
  <c r="E12" i="15"/>
  <c r="G12" i="15"/>
  <c r="E8" i="15"/>
  <c r="G8" i="15"/>
  <c r="E13" i="15"/>
  <c r="G13" i="15"/>
  <c r="I13" i="15" s="1"/>
  <c r="E18" i="15"/>
  <c r="G18" i="15"/>
  <c r="E23" i="15"/>
  <c r="G23" i="15"/>
  <c r="E30" i="15"/>
  <c r="G30" i="15"/>
  <c r="E14" i="15"/>
  <c r="G14" i="15"/>
  <c r="E31" i="15"/>
  <c r="G31" i="15"/>
  <c r="E34" i="15"/>
  <c r="G34" i="15"/>
  <c r="E9" i="15"/>
  <c r="G9" i="15"/>
  <c r="E20" i="15"/>
  <c r="G20" i="15"/>
  <c r="E32" i="15"/>
  <c r="I33" i="15" s="1"/>
  <c r="G32" i="15"/>
  <c r="I32" i="15" s="1"/>
  <c r="E37" i="15"/>
  <c r="G37" i="15"/>
  <c r="I37" i="15" l="1"/>
  <c r="I20" i="15"/>
  <c r="I23" i="15"/>
  <c r="I14" i="15"/>
  <c r="I17" i="15"/>
  <c r="I35" i="15"/>
  <c r="I12" i="15"/>
  <c r="I36" i="15"/>
  <c r="I41" i="15"/>
  <c r="I21" i="15"/>
  <c r="I10" i="15"/>
  <c r="I39" i="15"/>
  <c r="I25" i="15"/>
  <c r="I9" i="15"/>
  <c r="I31" i="15"/>
  <c r="I30" i="15"/>
  <c r="I18" i="15"/>
  <c r="I8" i="15"/>
  <c r="I7" i="15"/>
  <c r="I40" i="15"/>
  <c r="I22" i="15"/>
  <c r="I19" i="15"/>
  <c r="I16" i="15"/>
  <c r="I15" i="15"/>
  <c r="I3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00000000-0006-0000-0000-000001000000}">
      <text>
        <r>
          <rPr>
            <sz val="12"/>
            <color indexed="81"/>
            <rFont val="Times New Roman"/>
            <family val="1"/>
          </rPr>
          <t>BAB +3
Bless +1</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[(8 * 8 Cleric) * 75%] + (8 * 1 Con)</t>
        </r>
      </text>
    </comment>
    <comment ref="E13" authorId="0" shapeId="0" xr:uid="{00000000-0006-0000-0000-000004000000}">
      <text>
        <r>
          <rPr>
            <sz val="12"/>
            <color indexed="81"/>
            <rFont val="Times New Roman"/>
            <family val="1"/>
          </rPr>
          <t>Exalted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13" authorId="0" shapeId="0" xr:uid="{00000000-0006-0000-0100-000001000000}">
      <text>
        <r>
          <rPr>
            <sz val="12"/>
            <color indexed="81"/>
            <rFont val="Times New Roman"/>
            <family val="1"/>
          </rPr>
          <t>Sacred Vow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200-000001000000}">
      <text>
        <r>
          <rPr>
            <sz val="12"/>
            <color indexed="81"/>
            <rFont val="Times New Roman"/>
            <family val="1"/>
          </rPr>
          <t>Sulphur or phosphorous</t>
        </r>
      </text>
    </comment>
    <comment ref="E10" authorId="0" shapeId="0" xr:uid="{00000000-0006-0000-0200-000002000000}">
      <text>
        <r>
          <rPr>
            <sz val="12"/>
            <color indexed="81"/>
            <rFont val="Times New Roman"/>
            <family val="1"/>
          </rPr>
          <t>Copper wire</t>
        </r>
      </text>
    </comment>
    <comment ref="E12" authorId="0" shapeId="0" xr:uid="{00000000-0006-0000-0200-000003000000}">
      <text>
        <r>
          <rPr>
            <sz val="12"/>
            <color indexed="81"/>
            <rFont val="Times New Roman"/>
            <family val="1"/>
          </rPr>
          <t>Prism, lens, or monocle</t>
        </r>
      </text>
    </comment>
    <comment ref="E33" authorId="0" shapeId="0" xr:uid="{00000000-0006-0000-0200-000004000000}">
      <text>
        <r>
          <rPr>
            <sz val="12"/>
            <color indexed="81"/>
            <rFont val="Times New Roman"/>
            <family val="1"/>
          </rPr>
          <t>Pinch of dirt</t>
        </r>
      </text>
    </comment>
    <comment ref="E34" authorId="0" shapeId="0" xr:uid="{00000000-0006-0000-0200-000005000000}">
      <text>
        <r>
          <rPr>
            <sz val="12"/>
            <color indexed="81"/>
            <rFont val="Times New Roman"/>
            <family val="1"/>
          </rPr>
          <t>Imbued weapon</t>
        </r>
      </text>
    </comment>
    <comment ref="E39" authorId="0" shapeId="0" xr:uid="{00000000-0006-0000-0200-000006000000}">
      <text>
        <r>
          <rPr>
            <sz val="12"/>
            <color indexed="81"/>
            <rFont val="Times New Roman"/>
            <family val="1"/>
          </rPr>
          <t>Parchment w/ holy text</t>
        </r>
      </text>
    </comment>
    <comment ref="E41" authorId="0" shapeId="0" xr:uid="{00000000-0006-0000-0200-000007000000}">
      <text>
        <r>
          <rPr>
            <sz val="12"/>
            <color indexed="81"/>
            <rFont val="Times New Roman"/>
            <family val="1"/>
          </rPr>
          <t>piece of string &amp; bit of wood</t>
        </r>
      </text>
    </comment>
    <comment ref="E43" authorId="0" shapeId="0" xr:uid="{00000000-0006-0000-0200-000008000000}">
      <text>
        <r>
          <rPr>
            <sz val="12"/>
            <color indexed="81"/>
            <rFont val="Times New Roman"/>
            <family val="1"/>
          </rPr>
          <t>Dumathoin symbol, crystal lens</t>
        </r>
      </text>
    </comment>
    <comment ref="E44" authorId="0" shapeId="0" xr:uid="{00000000-0006-0000-0200-000009000000}">
      <text>
        <r>
          <rPr>
            <sz val="12"/>
            <color indexed="81"/>
            <rFont val="Times New Roman"/>
            <family val="1"/>
          </rPr>
          <t>Bait for said animal</t>
        </r>
      </text>
    </comment>
    <comment ref="E45" authorId="0" shapeId="0" xr:uid="{00000000-0006-0000-0200-00000A000000}">
      <text>
        <r>
          <rPr>
            <sz val="12"/>
            <color indexed="81"/>
            <rFont val="Times New Roman"/>
            <family val="1"/>
          </rPr>
          <t>25 gp of sticks and bones</t>
        </r>
      </text>
    </comment>
    <comment ref="E62" authorId="0" shapeId="0" xr:uid="{00000000-0006-0000-0200-00000B000000}">
      <text>
        <r>
          <rPr>
            <sz val="12"/>
            <color indexed="81"/>
            <rFont val="Times New Roman"/>
            <family val="1"/>
          </rPr>
          <t>Pendulum</t>
        </r>
      </text>
    </comment>
    <comment ref="E63" authorId="0" shapeId="0" xr:uid="{00000000-0006-0000-0200-00000C000000}">
      <text>
        <r>
          <rPr>
            <sz val="12"/>
            <color indexed="81"/>
            <rFont val="Times New Roman"/>
            <family val="1"/>
          </rPr>
          <t>Dumathoin symbol, salt, copper pieces</t>
        </r>
      </text>
    </comment>
    <comment ref="E71" authorId="0" shapeId="0" xr:uid="{00000000-0006-0000-0200-00000D000000}">
      <text>
        <r>
          <rPr>
            <sz val="12"/>
            <color indexed="81"/>
            <rFont val="Times New Roman"/>
            <family val="1"/>
          </rPr>
          <t>25 gp of sticks and bones</t>
        </r>
      </text>
    </comment>
    <comment ref="E73" authorId="0" shapeId="0" xr:uid="{00000000-0006-0000-0200-00000E000000}">
      <text/>
    </comment>
    <comment ref="E81" authorId="0" shapeId="0" xr:uid="{00000000-0006-0000-0200-00000F000000}">
      <text>
        <r>
          <rPr>
            <sz val="12"/>
            <color indexed="81"/>
            <rFont val="Times New Roman"/>
            <family val="1"/>
          </rPr>
          <t>Black onyx gem</t>
        </r>
      </text>
    </comment>
    <comment ref="E86" authorId="0" shapeId="0" xr:uid="{00000000-0006-0000-0200-000010000000}">
      <text>
        <r>
          <rPr>
            <sz val="12"/>
            <color indexed="81"/>
            <rFont val="Times New Roman"/>
            <family val="1"/>
          </rPr>
          <t>Phosphorous, sulfur, or other combustible powder</t>
        </r>
      </text>
    </comment>
    <comment ref="E98" authorId="0" shapeId="0" xr:uid="{00000000-0006-0000-0200-000011000000}">
      <text/>
    </comment>
    <comment ref="E99" authorId="0" shapeId="0" xr:uid="{00000000-0006-0000-0200-000012000000}">
      <text>
        <r>
          <rPr>
            <sz val="12"/>
            <color indexed="81"/>
            <rFont val="Times New Roman"/>
            <family val="1"/>
          </rPr>
          <t>Metal object with which to outline circle</t>
        </r>
      </text>
    </comment>
    <comment ref="E100" authorId="0" shapeId="0" xr:uid="{00000000-0006-0000-0200-000013000000}">
      <text>
        <r>
          <rPr>
            <sz val="12"/>
            <color indexed="81"/>
            <rFont val="Times New Roman"/>
            <family val="1"/>
          </rPr>
          <t>Metal object with which to outline circle</t>
        </r>
      </text>
    </comment>
    <comment ref="E109" authorId="0" shapeId="0" xr:uid="{00000000-0006-0000-0200-000014000000}">
      <text>
        <r>
          <rPr>
            <sz val="12"/>
            <color indexed="81"/>
            <rFont val="Times New Roman"/>
            <family val="1"/>
          </rPr>
          <t>powdered herring &amp; will-o'the-wisp essence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have willingly given yourself to the service of a good deity or cause, denying yourself an ordinary life to better serve your highest ideals.
</t>
        </r>
        <r>
          <rPr>
            <b/>
            <sz val="12"/>
            <color indexed="81"/>
            <rFont val="Times New Roman"/>
            <family val="1"/>
          </rPr>
          <t xml:space="preserve">Benefit:  </t>
        </r>
        <r>
          <rPr>
            <sz val="12"/>
            <color indexed="81"/>
            <rFont val="Times New Roman"/>
            <family val="1"/>
          </rPr>
          <t xml:space="preserve">You gain a +2 perfection bonus on Diplomacy checks.
</t>
        </r>
        <r>
          <rPr>
            <b/>
            <sz val="12"/>
            <color indexed="81"/>
            <rFont val="Times New Roman"/>
            <family val="1"/>
          </rPr>
          <t xml:space="preserve">Special: </t>
        </r>
        <r>
          <rPr>
            <sz val="12"/>
            <color indexed="81"/>
            <rFont val="Times New Roman"/>
            <family val="1"/>
          </rPr>
          <t xml:space="preserve"> This feat serves as the prerequisite for several other feats, including the Vow of Abstinence, Vow of Chastity, Vow of Nonviolence, Vow of Obedience, Vow of Peace, Vow of Poverty, and Vow of Purity.
Book of Exalted Deeds 45</t>
        </r>
      </text>
    </comment>
    <comment ref="A3" authorId="0" shapeId="0" xr:uid="{00000000-0006-0000-0400-000002000000}">
      <text>
        <r>
          <rPr>
            <sz val="12"/>
            <color indexed="81"/>
            <rFont val="Times New Roman"/>
            <family val="1"/>
          </rPr>
          <t xml:space="preserve">You possess a magical understanding of the workings of the unseen.
</t>
        </r>
        <r>
          <rPr>
            <b/>
            <sz val="12"/>
            <color indexed="81"/>
            <rFont val="Times New Roman"/>
            <family val="1"/>
          </rPr>
          <t xml:space="preserve">Benefit:  </t>
        </r>
        <r>
          <rPr>
            <sz val="12"/>
            <color indexed="81"/>
            <rFont val="Times New Roman"/>
            <family val="1"/>
          </rPr>
          <t>An innate talent for magic grants you the following spell-like abilities as a 1st-level caster:  1/day—dancing lights, prestidigitation, unseen servant.  Save DC 10 + spell level + your Cha modifier.
Complete Arcane 81</t>
        </r>
      </text>
    </comment>
    <comment ref="A4" authorId="0" shapeId="0" xr:uid="{00000000-0006-0000-0400-000003000000}">
      <text>
        <r>
          <rPr>
            <b/>
            <i/>
            <sz val="12"/>
            <color indexed="81"/>
            <rFont val="Times New Roman"/>
            <family val="1"/>
          </rPr>
          <t>Ascetic Benefits by Character Level</t>
        </r>
        <r>
          <rPr>
            <b/>
            <sz val="12"/>
            <color indexed="81"/>
            <rFont val="Times New Roman"/>
            <family val="1"/>
          </rPr>
          <t xml:space="preserve">
</t>
        </r>
        <r>
          <rPr>
            <sz val="12"/>
            <color indexed="81"/>
            <rFont val="Times New Roman"/>
            <family val="1"/>
          </rPr>
          <t xml:space="preserve">
</t>
        </r>
        <r>
          <rPr>
            <b/>
            <sz val="12"/>
            <color indexed="81"/>
            <rFont val="Times New Roman"/>
            <family val="1"/>
          </rPr>
          <t xml:space="preserve">1st AC bonus +4
2nd Bonus exalted feat
3rd AC bonus +5, endure elements
</t>
        </r>
        <r>
          <rPr>
            <sz val="12"/>
            <color indexed="81"/>
            <rFont val="Times New Roman"/>
            <family val="1"/>
          </rPr>
          <t>4th Exalted strike +1 (magic), bonus exalted feat
5th Sustenance
6th AC bonus +6, deflection +1, bonus exalted feat
7th Resistance +1, ability score enhancement +2
8th Natural armor +1, mind shielding, bonus exalted feat
9th AC bonus +7
10th Exalted strike +2 (good), damage reduction 5/magic, bonus exalted feat
11th Ability score enhancement +4/+2
12th AC bonus +8, deflection +2, greater sustenance, bonus exalted feat
13th Resistance +2, energy resistance 5
14th Exalted strike +3, freedom of movement, bonus exalted feat
15th AC bonus +9, ability score enhancement +6/+4/+2, damage reduction 5/evil
16th Natural armor +2, bonus exalted feat
17th Exalted strike +4, resistance +3, regeneration
18th AC bonus +10, deflection +3, true seeing, bonus exalted feat
19th Ability score enhancement +8/+6/+4/+2, damage reduction 10/evil
20th Exalted strike +5, energy resistance 15, bonus exalted feat
Book of Exalted Deeds 31</t>
        </r>
      </text>
    </comment>
    <comment ref="C4" authorId="0" shapeId="0" xr:uid="{00000000-0006-0000-0400-000004000000}">
      <text>
        <r>
          <rPr>
            <b/>
            <sz val="12"/>
            <color indexed="81"/>
            <rFont val="Times New Roman"/>
            <family val="1"/>
          </rPr>
          <t>Charm Domain Spells
1 Charm Person
2 Calm Emotions
3 Suggestion
4 Emotion
5 Charm Monster
6 Geas/Quest
7 Insanity
8 Demand
9 Dominate Monster</t>
        </r>
      </text>
    </comment>
    <comment ref="A5" authorId="0" shapeId="0" xr:uid="{00000000-0006-0000-0400-000005000000}">
      <text>
        <r>
          <rPr>
            <sz val="12"/>
            <rFont val="Times New Roman"/>
            <family val="1"/>
          </rPr>
          <t xml:space="preserve">Your people rarely have to draw their weapons to deal with potential adversaries.  There are few problems that you can’t talk your way out of.
</t>
        </r>
        <r>
          <rPr>
            <b/>
            <sz val="12"/>
            <color indexed="81"/>
            <rFont val="Times New Roman"/>
            <family val="1"/>
          </rPr>
          <t xml:space="preserve">Prerequisite:  </t>
        </r>
        <r>
          <rPr>
            <sz val="12"/>
            <rFont val="Times New Roman"/>
            <family val="1"/>
          </rPr>
          <t xml:space="preserve">Elf (Waterdeep), gloamingUND (Sphur Upra), gnome (Thesk), half-elf (Waterdeep), or human (Silverymoon, Thesk, Waterdeep).
</t>
        </r>
        <r>
          <rPr>
            <b/>
            <sz val="12"/>
            <color indexed="81"/>
            <rFont val="Times New Roman"/>
            <family val="1"/>
          </rPr>
          <t xml:space="preserve">Benefit:  </t>
        </r>
        <r>
          <rPr>
            <sz val="12"/>
            <rFont val="Times New Roman"/>
            <family val="1"/>
          </rPr>
          <t xml:space="preserve">You take only a –5 penalty if you attempt a Diplomacy check as a full-round action.
</t>
        </r>
        <r>
          <rPr>
            <b/>
            <sz val="12"/>
            <color indexed="81"/>
            <rFont val="Times New Roman"/>
            <family val="1"/>
          </rPr>
          <t xml:space="preserve">Normal:  </t>
        </r>
        <r>
          <rPr>
            <sz val="12"/>
            <rFont val="Times New Roman"/>
            <family val="1"/>
          </rPr>
          <t xml:space="preserve">A Diplomacy check usually requires at least 1 minute. You can attempt a rushed Diplomacy check as a full-round action, but you take a –10 penalty.
</t>
        </r>
        <r>
          <rPr>
            <b/>
            <sz val="12"/>
            <color indexed="81"/>
            <rFont val="Times New Roman"/>
            <family val="1"/>
          </rPr>
          <t xml:space="preserve">Special:  </t>
        </r>
        <r>
          <rPr>
            <sz val="12"/>
            <rFont val="Times New Roman"/>
            <family val="1"/>
          </rPr>
          <t>You may select this feat only as a 1st-level character.  You may have only one regional feat.
Player’s Guide to Faerûn 43</t>
        </r>
      </text>
    </comment>
    <comment ref="C5" authorId="0" shapeId="0" xr:uid="{00000000-0006-0000-0400-000006000000}">
      <text>
        <r>
          <rPr>
            <sz val="12"/>
            <color indexed="81"/>
            <rFont val="Times New Roman"/>
            <family val="1"/>
          </rPr>
          <t xml:space="preserve">You can boost your Charisma by 4 points once per day.  Activating this power is a free action.  The Charisma increase lasts 1 minute.
PHB </t>
        </r>
      </text>
    </comment>
    <comment ref="C6" authorId="0" shapeId="0" xr:uid="{00000000-0006-0000-0400-000007000000}">
      <text>
        <r>
          <rPr>
            <b/>
            <sz val="12"/>
            <color indexed="81"/>
            <rFont val="Times New Roman"/>
            <family val="1"/>
          </rPr>
          <t>1 Protection from Evil:</t>
        </r>
        <r>
          <rPr>
            <sz val="12"/>
            <color indexed="81"/>
            <rFont val="Times New Roman"/>
            <family val="1"/>
          </rPr>
          <t xml:space="preserve">  +2 to AC and saves, counter mind control, hedge out elementals and outsiders.</t>
        </r>
        <r>
          <rPr>
            <b/>
            <sz val="12"/>
            <color indexed="81"/>
            <rFont val="Times New Roman"/>
            <family val="1"/>
          </rPr>
          <t xml:space="preserve">
2 Aid:  </t>
        </r>
        <r>
          <rPr>
            <sz val="12"/>
            <color indexed="81"/>
            <rFont val="Times New Roman"/>
            <family val="1"/>
          </rPr>
          <t>+1 on attack rolls, +1 on saves against fear, 1d8 temporary hp +1/level (max +10).</t>
        </r>
        <r>
          <rPr>
            <b/>
            <sz val="12"/>
            <color indexed="81"/>
            <rFont val="Times New Roman"/>
            <family val="1"/>
          </rPr>
          <t xml:space="preserve">
3 Magic Circle against Evil:  </t>
        </r>
        <r>
          <rPr>
            <sz val="12"/>
            <color indexed="81"/>
            <rFont val="Times New Roman"/>
            <family val="1"/>
          </rPr>
          <t>As protection spells, but 10-ft. radius and 10 min./level.</t>
        </r>
        <r>
          <rPr>
            <b/>
            <sz val="12"/>
            <color indexed="81"/>
            <rFont val="Times New Roman"/>
            <family val="1"/>
          </rPr>
          <t xml:space="preserve">
4 Holy Smite:  </t>
        </r>
        <r>
          <rPr>
            <sz val="12"/>
            <color indexed="81"/>
            <rFont val="Times New Roman"/>
            <family val="1"/>
          </rPr>
          <t>Damages and blinds evil creatures.</t>
        </r>
        <r>
          <rPr>
            <b/>
            <sz val="12"/>
            <color indexed="81"/>
            <rFont val="Times New Roman"/>
            <family val="1"/>
          </rPr>
          <t xml:space="preserve">
5 Dispel Evil:  </t>
        </r>
        <r>
          <rPr>
            <sz val="12"/>
            <color indexed="81"/>
            <rFont val="Times New Roman"/>
            <family val="1"/>
          </rPr>
          <t>+4 bonus against attacks by evil creatures.</t>
        </r>
        <r>
          <rPr>
            <b/>
            <sz val="12"/>
            <color indexed="81"/>
            <rFont val="Times New Roman"/>
            <family val="1"/>
          </rPr>
          <t xml:space="preserve">
6 Blade Barrier:  </t>
        </r>
        <r>
          <rPr>
            <sz val="12"/>
            <color indexed="81"/>
            <rFont val="Times New Roman"/>
            <family val="1"/>
          </rPr>
          <t>Wall of blades deals 1d6/level damage.</t>
        </r>
        <r>
          <rPr>
            <b/>
            <sz val="12"/>
            <color indexed="81"/>
            <rFont val="Times New Roman"/>
            <family val="1"/>
          </rPr>
          <t xml:space="preserve">
7 Holy Word:  </t>
        </r>
        <r>
          <rPr>
            <sz val="12"/>
            <color indexed="81"/>
            <rFont val="Times New Roman"/>
            <family val="1"/>
          </rPr>
          <t>Kills, paralyzes, slows, or deafens nongood subjects.</t>
        </r>
        <r>
          <rPr>
            <b/>
            <sz val="12"/>
            <color indexed="81"/>
            <rFont val="Times New Roman"/>
            <family val="1"/>
          </rPr>
          <t xml:space="preserve">
8 Holy Aura: </t>
        </r>
        <r>
          <rPr>
            <sz val="12"/>
            <color indexed="81"/>
            <rFont val="Times New Roman"/>
            <family val="1"/>
          </rPr>
          <t>+4 to AC, +4 resistance, and SR 25 against evil spells.</t>
        </r>
        <r>
          <rPr>
            <b/>
            <sz val="12"/>
            <color indexed="81"/>
            <rFont val="Times New Roman"/>
            <family val="1"/>
          </rPr>
          <t xml:space="preserve">
9 Summon Monster IX*:  </t>
        </r>
        <r>
          <rPr>
            <sz val="12"/>
            <color indexed="81"/>
            <rFont val="Times New Roman"/>
            <family val="1"/>
          </rPr>
          <t>Calls extraplanar creature to fight for you.
* Cast as a good spell only.</t>
        </r>
      </text>
    </comment>
    <comment ref="C7" authorId="0" shapeId="0" xr:uid="{00000000-0006-0000-0400-000008000000}">
      <text>
        <r>
          <rPr>
            <sz val="12"/>
            <color indexed="81"/>
            <rFont val="Times New Roman"/>
            <family val="1"/>
          </rPr>
          <t>You cast good spells at +1 caster level.</t>
        </r>
      </text>
    </comment>
    <comment ref="C13" authorId="0" shapeId="0" xr:uid="{00000000-0006-0000-0400-000009000000}">
      <text>
        <r>
          <rPr>
            <sz val="12"/>
            <color indexed="81"/>
            <rFont val="Times New Roman"/>
            <family val="1"/>
          </rPr>
          <t>A 3rd-level ascetic is immune to the effects of being in a hot or cold environment. He can exist comfortably in conditions between –50 and 140 degrees Fahrenheit without having to make Fortitude saves (as described in the DMG).
Book of Exalted Deeds 30</t>
        </r>
      </text>
    </comment>
    <comment ref="C14" authorId="0" shapeId="0" xr:uid="{00000000-0006-0000-0400-00000A000000}">
      <text>
        <r>
          <rPr>
            <sz val="12"/>
            <rFont val="Times New Roman"/>
            <family val="1"/>
          </rPr>
          <t xml:space="preserve">By maintaining an intimate relationship with a good-aligned fey (such as a nymph or dryad), you gain some of the characteristics of fey.
</t>
        </r>
        <r>
          <rPr>
            <b/>
            <sz val="12"/>
            <color indexed="81"/>
            <rFont val="Times New Roman"/>
            <family val="1"/>
          </rPr>
          <t xml:space="preserve">Benefit:  </t>
        </r>
        <r>
          <rPr>
            <sz val="12"/>
            <rFont val="Times New Roman"/>
            <family val="1"/>
          </rPr>
          <t>Fey creatures regard you as though you were fey.  You gain a +2 circumstance bonus on all Charisma-related checks, and a +1 bonus on all saving throws against spells and spell-like abilities.  Starting with the level when you take this feat, you gain 1 extra skill point per level.
Book of Exalted Deeds 44</t>
        </r>
      </text>
    </comment>
    <comment ref="C15" authorId="0" shapeId="0" xr:uid="{00000000-0006-0000-0400-00000B000000}">
      <text>
        <r>
          <rPr>
            <sz val="12"/>
            <color indexed="81"/>
            <rFont val="Times New Roman"/>
            <family val="1"/>
          </rPr>
          <t xml:space="preserve">You are cloaked in a radiant light that marks you as a servant of the purest ideals.  All who look upon you know without a doubt that you are a champion of good and are favored by the powers of the Upper Planes.  The nimbus may take the form of a cloud surrounding your entire body, or it may appear as beams of light around your head.
</t>
        </r>
        <r>
          <rPr>
            <b/>
            <sz val="12"/>
            <color indexed="81"/>
            <rFont val="Times New Roman"/>
            <family val="1"/>
          </rPr>
          <t xml:space="preserve">Benefit:  </t>
        </r>
        <r>
          <rPr>
            <sz val="12"/>
            <color indexed="81"/>
            <rFont val="Times New Roman"/>
            <family val="1"/>
          </rPr>
          <t>Good creatures automatically recognize the radiance surrounding you as a sign of your purity and devotion to the powers of good.  You gain a +2 circumstance bonus on all Diplomacy and Sense Motive checks made when interacting with good creatures.
Your radiance sheds light as a common lamp:  bright light to a radius of 5 feet and shadowy illumination to 10 feet.  You can extinguish this radiance at will and reactivate it again as a free action.
Book of Exalted Deeds 44</t>
        </r>
      </text>
    </comment>
    <comment ref="C16" authorId="0" shapeId="0" xr:uid="{00000000-0006-0000-0400-00000C000000}">
      <text>
        <r>
          <rPr>
            <sz val="12"/>
            <rFont val="Times New Roman"/>
            <family val="1"/>
          </rPr>
          <t xml:space="preserve">You fight by faith more than brute strength.
</t>
        </r>
        <r>
          <rPr>
            <b/>
            <sz val="12"/>
            <color indexed="81"/>
            <rFont val="Times New Roman"/>
            <family val="1"/>
          </rPr>
          <t xml:space="preserve">Prerequisites:  </t>
        </r>
        <r>
          <rPr>
            <sz val="12"/>
            <rFont val="Times New Roman"/>
            <family val="1"/>
          </rPr>
          <t xml:space="preserve">Base attack bonus +1.
</t>
        </r>
        <r>
          <rPr>
            <b/>
            <sz val="12"/>
            <color indexed="81"/>
            <rFont val="Times New Roman"/>
            <family val="1"/>
          </rPr>
          <t xml:space="preserve">Benefit:  </t>
        </r>
        <r>
          <rPr>
            <sz val="12"/>
            <rFont val="Times New Roman"/>
            <family val="1"/>
          </rPr>
          <t xml:space="preserve">With a simple weapon of your size or a natural weapon, you may use your Wisdom modifier instead of your Strength modifier on attack rolls.
</t>
        </r>
        <r>
          <rPr>
            <b/>
            <sz val="12"/>
            <color indexed="81"/>
            <rFont val="Times New Roman"/>
            <family val="1"/>
          </rPr>
          <t xml:space="preserve">Special:  </t>
        </r>
        <r>
          <rPr>
            <sz val="12"/>
            <rFont val="Times New Roman"/>
            <family val="1"/>
          </rPr>
          <t>A fighter may select Intuitive Attack as one of his fighter bonus feats.
Book of Exalted Deeds 44</t>
        </r>
      </text>
    </comment>
    <comment ref="C17" authorId="0" shapeId="0" xr:uid="{00000000-0006-0000-0400-00000D000000}">
      <text>
        <r>
          <rPr>
            <sz val="12"/>
            <color indexed="81"/>
            <rFont val="Times New Roman"/>
            <family val="1"/>
          </rPr>
          <t>At 4th level, an ascetic gains a +1 enhancement bonus on all his attack and damage rolls. In effect, any weapon the character wields becomes a +1 magic weapon, and can overcome the damage reduction of a creature as though it were a magic weapon. This enhancement bonus rises to +2 at 10th level, to +3 at 14th level, to +4 at 17th level, and to +5 at 20th level. At 10th level, any weapon damage the character deals is also considered to be good-aligned, so that it can bypass the damage reduction of some evil outsiders.
Book of Exalted Deeds 30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500-000001000000}">
      <text>
        <r>
          <rPr>
            <sz val="12"/>
            <color indexed="81"/>
            <rFont val="Times New Roman"/>
            <family val="1"/>
          </rPr>
          <t>Exalted Strike bonus +1</t>
        </r>
      </text>
    </comment>
    <comment ref="D3" authorId="0" shapeId="0" xr:uid="{00000000-0006-0000-0500-000002000000}">
      <text>
        <r>
          <rPr>
            <sz val="12"/>
            <color indexed="81"/>
            <rFont val="Times New Roman"/>
            <family val="1"/>
          </rPr>
          <t>Exalted Strike bonus +1</t>
        </r>
      </text>
    </comment>
    <comment ref="C6" authorId="0" shapeId="0" xr:uid="{00000000-0006-0000-0500-000003000000}">
      <text>
        <r>
          <rPr>
            <sz val="12"/>
            <color indexed="81"/>
            <rFont val="Times New Roman"/>
            <family val="1"/>
          </rPr>
          <t>Exalted Strike bonus +1</t>
        </r>
      </text>
    </comment>
    <comment ref="D6" authorId="0" shapeId="0" xr:uid="{00000000-0006-0000-0500-000004000000}">
      <text>
        <r>
          <rPr>
            <sz val="12"/>
            <color indexed="81"/>
            <rFont val="Times New Roman"/>
            <family val="1"/>
          </rPr>
          <t>Exalted Strike bonus +1</t>
        </r>
      </text>
    </comment>
    <comment ref="D8"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<sst xmlns="http://schemas.openxmlformats.org/spreadsheetml/2006/main" count="1203" uniqueCount="499">
  <si>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</si>
  <si>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</si>
  <si>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</si>
  <si>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</si>
  <si>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</si>
  <si>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</si>
  <si>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</si>
  <si>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</si>
  <si>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</si>
  <si>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</si>
  <si>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</si>
  <si>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</si>
  <si>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</si>
  <si>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</si>
  <si>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</si>
  <si>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</si>
  <si>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</si>
  <si>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</si>
  <si>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</si>
  <si>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</si>
  <si>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</si>
  <si>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</si>
  <si>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</si>
  <si>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</si>
  <si>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</si>
  <si>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</si>
  <si>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</si>
  <si>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</si>
  <si>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</si>
  <si>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</si>
  <si>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</si>
  <si>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</si>
  <si>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</si>
  <si>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</si>
  <si>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</si>
  <si>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</si>
  <si>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</si>
  <si>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</si>
  <si>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</si>
  <si>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</si>
  <si>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</si>
  <si>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</si>
  <si>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</si>
  <si>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</si>
  <si>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</si>
  <si>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</si>
  <si>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</si>
  <si>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</si>
  <si>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</si>
  <si>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</si>
  <si>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</si>
  <si>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</si>
  <si>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</si>
  <si>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</si>
  <si>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</si>
  <si>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</si>
  <si>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</si>
  <si>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</si>
  <si>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</si>
  <si>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</si>
  <si>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</si>
  <si>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</si>
  <si>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</si>
  <si>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</si>
  <si>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</si>
  <si>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</si>
  <si>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</si>
  <si>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</si>
  <si>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</si>
  <si>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</si>
  <si>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</si>
  <si>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</si>
  <si>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</si>
  <si>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</si>
  <si>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</si>
  <si>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</si>
  <si>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</si>
  <si>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</si>
  <si>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</si>
  <si>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</si>
  <si>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</si>
  <si>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</si>
  <si>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</si>
  <si>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</si>
  <si>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</si>
  <si>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</si>
  <si>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</si>
  <si>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</si>
  <si>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</si>
  <si>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</si>
  <si>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</si>
  <si>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</si>
  <si>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</si>
  <si>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</si>
  <si>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</si>
  <si>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</si>
  <si>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</si>
  <si>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</si>
  <si>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</si>
  <si>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</si>
  <si>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</si>
  <si>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</si>
  <si>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</si>
  <si>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</si>
  <si>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</si>
  <si>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</si>
  <si>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</si>
  <si>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</si>
  <si>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</si>
  <si>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Class Features</t>
  </si>
  <si>
    <t>DC</t>
  </si>
  <si>
    <t>Weapon Proficiencies</t>
  </si>
  <si>
    <t>Shields (not tower)</t>
  </si>
  <si>
    <t>Atk</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</si>
  <si>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</si>
  <si>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</si>
  <si>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</si>
  <si>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</si>
  <si>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</si>
  <si>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</si>
  <si>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</si>
  <si>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</si>
  <si>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</si>
  <si>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</si>
  <si>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</si>
  <si>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</si>
  <si>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</si>
  <si>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</si>
  <si>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</si>
  <si>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</si>
  <si>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</si>
  <si>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</si>
  <si>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</si>
  <si>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</si>
  <si>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Female</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</si>
  <si>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</si>
  <si>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</si>
  <si>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</si>
  <si>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</si>
  <si>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</si>
  <si>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</si>
  <si>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</si>
  <si>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</si>
  <si>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</si>
  <si>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</si>
  <si>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</si>
  <si>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</si>
  <si>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</si>
  <si>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</si>
  <si>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</si>
  <si>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</si>
  <si>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</si>
  <si>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</si>
  <si>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</si>
  <si>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</si>
  <si>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</si>
  <si>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</si>
  <si>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</si>
  <si>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</si>
  <si>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</si>
  <si>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</si>
  <si>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</si>
  <si>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</si>
  <si>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</si>
  <si>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</si>
  <si>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</si>
  <si>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</si>
  <si>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</si>
  <si>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</si>
  <si>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</si>
  <si>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</si>
  <si>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</si>
  <si>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</si>
  <si>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</si>
  <si>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</si>
  <si>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</si>
  <si>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</si>
  <si>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</si>
  <si>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</si>
  <si>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</si>
  <si>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</si>
  <si>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</si>
  <si>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</si>
  <si>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</si>
  <si>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</si>
  <si>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</si>
  <si>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</si>
  <si>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</si>
  <si>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</si>
  <si>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</si>
  <si>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</si>
  <si>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</si>
  <si>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</si>
  <si>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</si>
  <si>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</si>
  <si>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</si>
  <si>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</si>
  <si>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</si>
  <si>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</si>
  <si>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</si>
  <si>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</si>
  <si>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</si>
  <si>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</si>
  <si>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</si>
  <si>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</si>
  <si>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</si>
  <si>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</si>
  <si>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</si>
  <si>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</si>
  <si>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</si>
  <si>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</si>
  <si>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</si>
  <si>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</si>
  <si>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</si>
  <si>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</si>
  <si>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</si>
  <si>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</si>
  <si>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</si>
  <si>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</si>
  <si>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</si>
  <si>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</si>
  <si>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Bullets</t>
  </si>
  <si>
    <t>PHB 219</t>
  </si>
  <si>
    <t>PHB 253</t>
  </si>
  <si>
    <t>Spells per Day</t>
  </si>
  <si>
    <t>Spell Level</t>
  </si>
  <si>
    <t>0th</t>
  </si>
  <si>
    <t>7th</t>
  </si>
  <si>
    <t>Wisdom Bonus</t>
  </si>
  <si>
    <t>Total Divine</t>
  </si>
  <si>
    <t>Feats</t>
  </si>
  <si>
    <t>1d6</t>
  </si>
  <si>
    <t>x2</t>
  </si>
  <si>
    <t>Bludgeon</t>
  </si>
  <si>
    <t>1d4</t>
  </si>
  <si>
    <t>Endurance</t>
  </si>
  <si>
    <t>Roll</t>
  </si>
  <si>
    <t>Skill/Save</t>
  </si>
  <si>
    <t>30’</t>
  </si>
  <si>
    <t>Stash:  not yet established</t>
  </si>
  <si>
    <t>50’</t>
  </si>
  <si>
    <t>1’ cu./caster level</t>
  </si>
  <si>
    <t>30’ radius, PHB 258</t>
  </si>
  <si>
    <t>Played by Nils Olaf de Reus</t>
  </si>
  <si>
    <t>Viola</t>
  </si>
  <si>
    <t>Human</t>
  </si>
  <si>
    <t>5’ 3”</t>
  </si>
  <si>
    <t>146 lbs.</t>
  </si>
  <si>
    <t>Chaotic Good</t>
  </si>
  <si>
    <t>Lliira, Chaaz, Lastai</t>
  </si>
  <si>
    <t>Common, Chondathan, Celestial</t>
  </si>
  <si>
    <t>Cleric Spells</t>
  </si>
  <si>
    <t>cleric 1</t>
  </si>
  <si>
    <t>cleric 2</t>
  </si>
  <si>
    <t>cleric 3</t>
  </si>
  <si>
    <t>Cleric</t>
  </si>
  <si>
    <t>Sandals</t>
  </si>
  <si>
    <t>Coarse Rope Belt</t>
  </si>
  <si>
    <t>Aid</t>
  </si>
  <si>
    <t>Shield of Faith</t>
  </si>
  <si>
    <t>Bless</t>
  </si>
  <si>
    <t>Domain</t>
  </si>
  <si>
    <t xml:space="preserve"> to attack</t>
  </si>
  <si>
    <t>Necromancy</t>
  </si>
  <si>
    <t>20’ radius</t>
  </si>
  <si>
    <t>Transmutation</t>
  </si>
  <si>
    <t>Message</t>
  </si>
  <si>
    <t>Purify Food &amp; Drink</t>
  </si>
  <si>
    <t xml:space="preserve"> all saves</t>
  </si>
  <si>
    <t>0’</t>
  </si>
  <si>
    <t>Complete Champion 128</t>
  </si>
  <si>
    <t>Enchant</t>
  </si>
  <si>
    <t>Cause Fear</t>
  </si>
  <si>
    <t>1d4 rnds</t>
  </si>
  <si>
    <t>-2 Morale penalty</t>
  </si>
  <si>
    <t>Command</t>
  </si>
  <si>
    <t>Single word command, PHB 211</t>
  </si>
  <si>
    <t>Comprehend Lang.</t>
  </si>
  <si>
    <t>PHB 212</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</si>
  <si>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</si>
  <si>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</si>
  <si>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</si>
  <si>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</si>
  <si>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</si>
  <si>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</si>
  <si>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</si>
  <si>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</si>
  <si>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</si>
  <si>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</si>
  <si>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</si>
  <si>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</si>
  <si>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</si>
  <si>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</si>
  <si>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</si>
  <si>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</si>
  <si>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</si>
  <si>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</si>
  <si>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</si>
  <si>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</si>
  <si>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</si>
  <si>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</si>
  <si>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</si>
  <si>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</si>
  <si>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</si>
  <si>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</si>
  <si>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</si>
  <si>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</si>
  <si>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</si>
  <si>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</si>
  <si>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</si>
  <si>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</si>
  <si>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</si>
  <si>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</si>
  <si>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</si>
  <si>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</si>
  <si>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</si>
  <si>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</si>
  <si>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</si>
  <si>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</si>
  <si>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</si>
  <si>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</si>
  <si>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</si>
  <si>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</si>
  <si>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</si>
  <si>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</si>
  <si>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</si>
  <si>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</si>
  <si>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</si>
  <si>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</si>
  <si>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</si>
  <si>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</si>
  <si>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</si>
  <si>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</si>
  <si>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</si>
  <si>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</si>
  <si>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</si>
  <si>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</si>
  <si>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</si>
  <si>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</si>
  <si>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</si>
  <si>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</si>
  <si>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</si>
  <si>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</si>
  <si>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</si>
  <si>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</si>
  <si>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</si>
  <si>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</si>
  <si>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</si>
  <si>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</si>
  <si>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</si>
  <si>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</si>
  <si>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</si>
  <si>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</si>
  <si>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</si>
  <si>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</si>
  <si>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</si>
  <si>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</si>
  <si>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</si>
  <si>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</si>
  <si>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</si>
  <si>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</si>
  <si>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</si>
  <si>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</si>
  <si>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</si>
  <si>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</si>
  <si>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</si>
  <si>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</si>
  <si>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</si>
  <si>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</si>
  <si>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</si>
  <si>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</si>
  <si>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</si>
  <si>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</si>
  <si>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</si>
  <si>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</si>
  <si>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</si>
  <si>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</si>
  <si>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</si>
  <si>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</si>
  <si>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</si>
  <si>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</si>
  <si>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</si>
  <si>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</si>
  <si>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</si>
  <si>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</si>
  <si>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</si>
  <si>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</si>
  <si>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</si>
  <si>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</si>
  <si>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</si>
  <si>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</si>
  <si>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</si>
  <si>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</si>
  <si>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</si>
  <si>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</si>
  <si>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</si>
  <si>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</si>
  <si>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</si>
  <si>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</si>
  <si>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1st:  Sacred Vow</t>
  </si>
  <si>
    <t>Human:  Vow of Poverty</t>
  </si>
  <si>
    <t>Turn Undead +2</t>
  </si>
  <si>
    <t>Domain:  Charm</t>
  </si>
  <si>
    <t>Domain:  Good</t>
  </si>
  <si>
    <t>Charm Person</t>
  </si>
  <si>
    <t>Does not Cure damage</t>
  </si>
  <si>
    <t>Detect Evil</t>
  </si>
  <si>
    <t>Protection from Evil</t>
  </si>
  <si>
    <t>Magic Circle v Evil</t>
  </si>
  <si>
    <t>Domain Powers</t>
  </si>
  <si>
    <t>Knowledge:  Religion</t>
  </si>
  <si>
    <t>Perform:  Celebrant</t>
  </si>
  <si>
    <t>Profession:  Guide</t>
  </si>
  <si>
    <t>Summon Holy Symbol</t>
  </si>
  <si>
    <t>Lliira (Faiths and Pantheons p. 99)</t>
  </si>
  <si>
    <t>Spells Granted by Lliira</t>
  </si>
  <si>
    <t>Cha +4 1/day for 1 minute</t>
  </si>
  <si>
    <t>+1 CL to Good spells</t>
  </si>
  <si>
    <t>3rd:  Night Haunt</t>
  </si>
  <si>
    <t>Nymph’s Kiss</t>
  </si>
  <si>
    <t>Night Haunt Abilities</t>
  </si>
  <si>
    <t>1d20 Roll</t>
  </si>
  <si>
    <t>2d6 Roll</t>
  </si>
  <si>
    <t>Turns/Day</t>
  </si>
  <si>
    <t>Turn Check</t>
  </si>
  <si>
    <t>Turn Dmg.</t>
  </si>
  <si>
    <t>Turns Used</t>
  </si>
  <si>
    <t>Max HD Turned</t>
  </si>
  <si>
    <t>Good</t>
  </si>
  <si>
    <t>Suggestion</t>
  </si>
  <si>
    <t>Charm</t>
  </si>
  <si>
    <t>Regional:  Smooth Talk</t>
  </si>
  <si>
    <t>Simple Tunic</t>
  </si>
  <si>
    <t>Simple Breeches</t>
  </si>
  <si>
    <t>one</t>
  </si>
  <si>
    <t>brother-sister couple Chaav &amp; Lastai (Book of Exalted Deeds p. 25)</t>
  </si>
  <si>
    <t>Domain Spell</t>
  </si>
  <si>
    <t>Comprehend Languages</t>
  </si>
  <si>
    <t>+2 vs. Good</t>
  </si>
  <si>
    <t>2</t>
  </si>
  <si>
    <t>PHB 209</t>
  </si>
  <si>
    <t>Turning Undead</t>
  </si>
  <si>
    <t>Exalted Features</t>
  </si>
  <si>
    <t>Exalted Strike +1</t>
  </si>
  <si>
    <t>1</t>
  </si>
  <si>
    <t>Grapple:</t>
  </si>
  <si>
    <t>Simple Holy Symbol of Lliira</t>
  </si>
  <si>
    <t>Quarterstaff</t>
  </si>
  <si>
    <t>Sling</t>
  </si>
  <si>
    <t>Bane/Bless</t>
  </si>
  <si>
    <t>+1 Att. &amp; vs Fear</t>
  </si>
  <si>
    <t>Bonus</t>
  </si>
  <si>
    <t>Exalted Feat 2: Nimbus of Light</t>
  </si>
  <si>
    <t>Dancing Lights</t>
  </si>
  <si>
    <t>Prestidigitation</t>
  </si>
  <si>
    <t>Exalted Feat 3: Intuitive Attack</t>
  </si>
  <si>
    <t>Exalted Feat 1: Nymph’s Kiss</t>
  </si>
  <si>
    <t>Waterdeep</t>
  </si>
  <si>
    <t>+3</t>
  </si>
  <si>
    <t>BAB:</t>
  </si>
  <si>
    <t>Str Mod.:</t>
  </si>
  <si>
    <t>Dex Mod.:</t>
  </si>
  <si>
    <t>Temporary Bonuses:</t>
  </si>
  <si>
    <t>Temporary Penalties:</t>
  </si>
  <si>
    <t>Simple Weapons</t>
  </si>
  <si>
    <t>All Armor</t>
  </si>
  <si>
    <t>8660</t>
  </si>
  <si>
    <t>cleric 4</t>
  </si>
  <si>
    <t>cleric 5</t>
  </si>
  <si>
    <t>cleric 6</t>
  </si>
  <si>
    <t>cleric 8</t>
  </si>
  <si>
    <t>cleric 7</t>
  </si>
  <si>
    <t>Remurée</t>
  </si>
  <si>
    <t>q</t>
  </si>
  <si>
    <t>Race</t>
  </si>
  <si>
    <t>Class</t>
  </si>
  <si>
    <t>Region</t>
  </si>
  <si>
    <t>Age</t>
  </si>
  <si>
    <t>Deity</t>
  </si>
  <si>
    <t>Sex</t>
  </si>
  <si>
    <t>Alignment</t>
  </si>
  <si>
    <t>Height</t>
  </si>
  <si>
    <t>Weight</t>
  </si>
  <si>
    <t>Attack Bonus</t>
  </si>
  <si>
    <t>Initiative</t>
  </si>
  <si>
    <t>XP</t>
  </si>
  <si>
    <t>Strength</t>
  </si>
  <si>
    <t>Lb. Capacity</t>
  </si>
  <si>
    <t>Dexterity</t>
  </si>
  <si>
    <t>Lb. Carried</t>
  </si>
  <si>
    <t>Constitution</t>
  </si>
  <si>
    <t>Hit Points</t>
  </si>
  <si>
    <t>Intelligence</t>
  </si>
  <si>
    <t>Touch AC</t>
  </si>
  <si>
    <t>Wisdom</t>
  </si>
  <si>
    <t>Modified AC</t>
  </si>
  <si>
    <t>Charisma</t>
  </si>
  <si>
    <t>FF AC</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</si>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</sst>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i/>
      <sz val="18"/>
      <color rgb="FF7030A0"/>
      <name val="Times New Roman"/>
      <family val="1"/>
    </font>
    <font>
      <b/>
      <sz val="18"/>
      <color rgb="FF7030A0"/>
      <name val="Times New Roman"/>
      <family val="1"/>
    </font>
    <font>
      <sz val="13"/>
      <color rgb="FF7030A0"/>
      <name val="Times New Roman"/>
      <family val="1"/>
    </font>
    <font>
      <sz val="12"/>
      <color rgb="FF0000FF"/>
      <name val="Times New Roman"/>
      <family val="1"/>
    </font>
    <font>
      <b/>
      <i/>
      <sz val="12"/>
      <color indexed="81"/>
      <name val="Times New Roman"/>
      <family val="1"/>
    </font>
    <font>
      <b/>
      <sz val="16"/>
      <name val="Times New Roman"/>
      <family val="1"/>
    </font>
    <font>
      <b/>
      <sz val="14"/>
      <name val="Times New Roman"/>
      <family val="1"/>
    </font>
    <font>
      <sz val="14"/>
      <name val="Times New Roman"/>
      <family val="1"/>
    </font>
  </fonts>
  <fills count="2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rgb="FFCCFFCC"/>
        <bgColor indexed="55"/>
      </patternFill>
    </fill>
    <fill>
      <patternFill patternType="solid">
        <fgColor theme="7" tint="0.39997558519241921"/>
        <bgColor indexed="64"/>
      </patternFill>
    </fill>
    <fill>
      <patternFill patternType="solid">
        <fgColor rgb="FFFFFF00"/>
        <bgColor indexed="64"/>
      </patternFill>
    </fill>
  </fills>
  <borders count="12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auto="1"/>
      </left>
      <right style="medium">
        <color auto="1"/>
      </right>
      <top style="thin">
        <color auto="1"/>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style="medium">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medium">
        <color indexed="64"/>
      </left>
      <right style="medium">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rgb="FF0000FF"/>
      </left>
      <right style="double">
        <color rgb="FF0000FF"/>
      </right>
      <top style="double">
        <color rgb="FF0000FF"/>
      </top>
      <bottom style="double">
        <color rgb="FF0000FF"/>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456">
    <xf numFmtId="0" fontId="0" fillId="0" borderId="0" xfId="0"/>
    <xf numFmtId="9" fontId="6" fillId="0" borderId="29" xfId="2" applyFont="1" applyFill="1" applyBorder="1" applyAlignment="1">
      <alignment horizontal="center" vertical="center" shrinkToFit="1"/>
    </xf>
    <xf numFmtId="0" fontId="6" fillId="11" borderId="29" xfId="2" applyNumberFormat="1" applyFont="1" applyFill="1" applyBorder="1" applyAlignment="1">
      <alignment horizontal="center" vertical="center" shrinkToFit="1"/>
    </xf>
    <xf numFmtId="9" fontId="6" fillId="11" borderId="29" xfId="2" applyFont="1" applyFill="1" applyBorder="1" applyAlignment="1">
      <alignment horizontal="center" vertical="center" shrinkToFit="1"/>
    </xf>
    <xf numFmtId="9" fontId="6" fillId="11" borderId="28" xfId="2" applyFont="1" applyFill="1" applyBorder="1" applyAlignment="1">
      <alignment horizontal="center" vertical="center" shrinkToFit="1"/>
    </xf>
    <xf numFmtId="0" fontId="11" fillId="3" borderId="75" xfId="0" applyFont="1" applyFill="1" applyBorder="1" applyAlignment="1">
      <alignment horizontal="centerContinuous" vertical="center"/>
    </xf>
    <xf numFmtId="0" fontId="11" fillId="3" borderId="46" xfId="0" applyFont="1" applyFill="1" applyBorder="1" applyAlignment="1">
      <alignment horizontal="center" vertical="center"/>
    </xf>
    <xf numFmtId="0" fontId="11" fillId="3" borderId="46" xfId="0" applyFont="1" applyFill="1" applyBorder="1" applyAlignment="1">
      <alignment horizontal="center" vertical="center" wrapText="1"/>
    </xf>
    <xf numFmtId="0" fontId="49" fillId="14" borderId="45" xfId="0" applyFont="1" applyFill="1" applyBorder="1" applyAlignment="1">
      <alignment horizontal="center" vertical="center" wrapText="1"/>
    </xf>
    <xf numFmtId="0" fontId="11" fillId="3" borderId="76" xfId="0" applyFont="1" applyFill="1" applyBorder="1" applyAlignment="1">
      <alignment horizontal="center" vertical="center"/>
    </xf>
    <xf numFmtId="0" fontId="3" fillId="0" borderId="0" xfId="0" applyFont="1" applyAlignment="1">
      <alignment vertical="center"/>
    </xf>
    <xf numFmtId="0" fontId="54" fillId="0" borderId="38" xfId="0" applyFont="1" applyBorder="1" applyAlignment="1">
      <alignment horizontal="centerContinuous" vertical="center" wrapText="1"/>
    </xf>
    <xf numFmtId="0" fontId="55" fillId="0" borderId="38" xfId="0" applyFont="1" applyBorder="1" applyAlignment="1">
      <alignment horizontal="centerContinuous" vertical="center" wrapText="1"/>
    </xf>
    <xf numFmtId="0" fontId="11" fillId="16" borderId="23" xfId="8" applyFont="1" applyFill="1" applyBorder="1" applyAlignment="1">
      <alignment horizontal="centerContinuous" vertical="center" wrapText="1"/>
    </xf>
    <xf numFmtId="0" fontId="11" fillId="16" borderId="24" xfId="8" applyFont="1" applyFill="1" applyBorder="1" applyAlignment="1">
      <alignment horizontal="center" vertical="center" wrapText="1"/>
    </xf>
    <xf numFmtId="0" fontId="11" fillId="16" borderId="24" xfId="8" applyFont="1" applyFill="1" applyBorder="1" applyAlignment="1">
      <alignment horizontal="center" vertical="center"/>
    </xf>
    <xf numFmtId="0" fontId="11" fillId="16" borderId="25" xfId="8" applyFont="1" applyFill="1" applyBorder="1" applyAlignment="1">
      <alignment horizontal="centerContinuous" vertical="center" wrapText="1"/>
    </xf>
    <xf numFmtId="0" fontId="6" fillId="0" borderId="30" xfId="8" applyFont="1" applyBorder="1" applyAlignment="1">
      <alignment horizontal="center" vertical="center" wrapText="1"/>
    </xf>
    <xf numFmtId="0" fontId="6" fillId="0" borderId="28" xfId="8" applyFont="1" applyBorder="1" applyAlignment="1">
      <alignment horizontal="center" vertical="center" shrinkToFit="1"/>
    </xf>
    <xf numFmtId="0" fontId="6" fillId="0" borderId="29" xfId="2" applyNumberFormat="1" applyFont="1" applyFill="1" applyBorder="1" applyAlignment="1">
      <alignment horizontal="center" vertical="center" shrinkToFit="1"/>
    </xf>
    <xf numFmtId="9" fontId="6" fillId="0" borderId="29" xfId="2" applyFont="1" applyBorder="1" applyAlignment="1">
      <alignment horizontal="center" vertical="center" shrinkToFit="1"/>
    </xf>
    <xf numFmtId="49" fontId="6" fillId="0" borderId="30" xfId="8" applyNumberFormat="1" applyFont="1" applyBorder="1" applyAlignment="1">
      <alignment horizontal="center" vertical="center" wrapText="1"/>
    </xf>
    <xf numFmtId="9" fontId="6" fillId="0" borderId="15" xfId="2" applyFont="1" applyFill="1" applyBorder="1" applyAlignment="1">
      <alignment horizontal="center" vertical="center" shrinkToFit="1"/>
    </xf>
    <xf numFmtId="0" fontId="6" fillId="0" borderId="28" xfId="8" applyFont="1" applyBorder="1" applyAlignment="1">
      <alignment horizontal="center" vertical="center" wrapText="1"/>
    </xf>
    <xf numFmtId="0" fontId="6" fillId="11" borderId="28" xfId="8" applyFont="1" applyFill="1" applyBorder="1" applyAlignment="1">
      <alignment horizontal="center" vertical="center"/>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30" xfId="5" quotePrefix="1" applyFont="1" applyBorder="1" applyAlignment="1">
      <alignment horizontal="center" vertical="center" wrapText="1"/>
    </xf>
    <xf numFmtId="49" fontId="6" fillId="0" borderId="30" xfId="8" applyNumberFormat="1" applyFont="1" applyBorder="1" applyAlignment="1">
      <alignment horizontal="center" vertical="center" shrinkToFit="1"/>
    </xf>
    <xf numFmtId="0" fontId="6" fillId="0" borderId="15" xfId="2" applyNumberFormat="1" applyFont="1" applyFill="1" applyBorder="1" applyAlignment="1">
      <alignment horizontal="center" vertical="center" shrinkToFit="1"/>
    </xf>
    <xf numFmtId="0" fontId="6" fillId="11" borderId="30" xfId="8" applyFont="1" applyFill="1" applyBorder="1" applyAlignment="1">
      <alignment horizontal="center" vertical="center" wrapText="1"/>
    </xf>
    <xf numFmtId="0" fontId="6" fillId="11" borderId="30" xfId="8" quotePrefix="1" applyFont="1" applyFill="1" applyBorder="1" applyAlignment="1">
      <alignment horizontal="center" vertical="center" wrapText="1"/>
    </xf>
    <xf numFmtId="49" fontId="6" fillId="11" borderId="30" xfId="8" applyNumberFormat="1" applyFont="1" applyFill="1" applyBorder="1" applyAlignment="1">
      <alignment horizontal="center" vertical="center" shrinkToFit="1"/>
    </xf>
    <xf numFmtId="9" fontId="6" fillId="4" borderId="56" xfId="2" applyFont="1" applyFill="1" applyBorder="1" applyAlignment="1">
      <alignment horizontal="center" vertical="center" shrinkToFit="1"/>
    </xf>
    <xf numFmtId="0" fontId="3" fillId="0" borderId="83" xfId="0" applyFont="1" applyBorder="1" applyAlignment="1">
      <alignment horizontal="right" vertical="center"/>
    </xf>
    <xf numFmtId="0" fontId="3" fillId="0" borderId="89" xfId="0" applyFont="1" applyBorder="1" applyAlignment="1">
      <alignment horizontal="right" vertical="center"/>
    </xf>
    <xf numFmtId="0" fontId="50" fillId="15" borderId="110" xfId="0" applyFont="1" applyFill="1" applyBorder="1" applyAlignment="1">
      <alignment horizontal="right" vertical="center"/>
    </xf>
    <xf numFmtId="0" fontId="50" fillId="15" borderId="83" xfId="0" applyFont="1" applyFill="1" applyBorder="1" applyAlignment="1">
      <alignment horizontal="right" vertical="center"/>
    </xf>
    <xf numFmtId="0" fontId="3" fillId="0" borderId="115" xfId="0" applyFont="1" applyBorder="1" applyAlignment="1">
      <alignment horizontal="right" vertical="center"/>
    </xf>
    <xf numFmtId="0" fontId="3" fillId="0" borderId="117" xfId="0" applyFont="1" applyBorder="1" applyAlignment="1">
      <alignment horizontal="right" vertical="center"/>
    </xf>
    <xf numFmtId="0" fontId="6" fillId="0" borderId="64" xfId="0" applyFont="1" applyBorder="1" applyAlignment="1">
      <alignment horizontal="centerContinuous" vertical="center"/>
    </xf>
    <xf numFmtId="0" fontId="37" fillId="2" borderId="72" xfId="0" applyFont="1" applyFill="1" applyBorder="1" applyAlignment="1">
      <alignment horizontal="right" vertical="center"/>
    </xf>
    <xf numFmtId="0" fontId="38" fillId="2" borderId="73" xfId="0" applyFont="1" applyFill="1" applyBorder="1" applyAlignment="1">
      <alignment horizontal="left" vertical="center"/>
    </xf>
    <xf numFmtId="0" fontId="20" fillId="2" borderId="73" xfId="0" applyFont="1" applyFill="1" applyBorder="1" applyAlignment="1">
      <alignment horizontal="left" vertical="center"/>
    </xf>
    <xf numFmtId="0" fontId="3" fillId="2" borderId="73" xfId="0" applyFont="1" applyFill="1" applyBorder="1" applyAlignment="1">
      <alignment horizontal="centerContinuous" vertical="center"/>
    </xf>
    <xf numFmtId="0" fontId="4" fillId="2" borderId="73" xfId="0" applyFont="1" applyFill="1" applyBorder="1" applyAlignment="1">
      <alignment horizontal="centerContinuous" vertical="center"/>
    </xf>
    <xf numFmtId="0" fontId="36" fillId="2" borderId="74" xfId="1" applyFont="1" applyFill="1" applyBorder="1" applyAlignment="1" applyProtection="1">
      <alignment horizontal="right" vertical="center"/>
    </xf>
    <xf numFmtId="0" fontId="4" fillId="0" borderId="0" xfId="0" applyFont="1" applyAlignment="1">
      <alignmen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18" fillId="0" borderId="0" xfId="0" applyFont="1" applyAlignment="1">
      <alignment horizontal="centerContinuous" vertical="center"/>
    </xf>
    <xf numFmtId="0" fontId="5" fillId="4" borderId="77" xfId="0" applyFont="1" applyFill="1" applyBorder="1" applyAlignment="1">
      <alignment horizontal="right" vertical="center"/>
    </xf>
    <xf numFmtId="49" fontId="6" fillId="0" borderId="123" xfId="0" applyNumberFormat="1" applyFont="1" applyBorder="1" applyAlignment="1">
      <alignment horizontal="centerContinuous" vertical="center"/>
    </xf>
    <xf numFmtId="0" fontId="5" fillId="4" borderId="113" xfId="0" applyFont="1" applyFill="1" applyBorder="1" applyAlignment="1">
      <alignment horizontal="right" vertical="center"/>
    </xf>
    <xf numFmtId="49" fontId="6" fillId="0" borderId="78" xfId="0" applyNumberFormat="1" applyFont="1" applyBorder="1" applyAlignment="1">
      <alignment horizontal="center" vertical="center"/>
    </xf>
    <xf numFmtId="0" fontId="6" fillId="0" borderId="0" xfId="0" applyFont="1" applyAlignment="1">
      <alignment horizontal="left" vertical="center"/>
    </xf>
    <xf numFmtId="49" fontId="6" fillId="0" borderId="12" xfId="0" applyNumberFormat="1" applyFont="1" applyBorder="1" applyAlignment="1">
      <alignment horizontal="centerContinuous" vertical="center"/>
    </xf>
    <xf numFmtId="0" fontId="6" fillId="0" borderId="85" xfId="0" applyFont="1" applyBorder="1" applyAlignment="1">
      <alignment horizontal="centerContinuous" vertical="center"/>
    </xf>
    <xf numFmtId="0" fontId="52" fillId="4" borderId="34" xfId="0" applyFont="1" applyFill="1" applyBorder="1" applyAlignment="1">
      <alignment horizontal="right" vertical="center"/>
    </xf>
    <xf numFmtId="0" fontId="6" fillId="0" borderId="13" xfId="0" applyFont="1" applyBorder="1" applyAlignment="1">
      <alignment horizontal="center" vertical="center"/>
    </xf>
    <xf numFmtId="0" fontId="7" fillId="2" borderId="14" xfId="0" applyFont="1" applyFill="1" applyBorder="1" applyAlignment="1">
      <alignment horizontal="right" vertical="center"/>
    </xf>
    <xf numFmtId="0" fontId="6" fillId="0" borderId="15" xfId="0" applyFont="1" applyBorder="1" applyAlignment="1">
      <alignment horizontal="center" vertical="center"/>
    </xf>
    <xf numFmtId="0" fontId="26" fillId="0" borderId="15" xfId="0" applyFont="1" applyBorder="1" applyAlignment="1">
      <alignment horizontal="center" vertical="center"/>
    </xf>
    <xf numFmtId="0" fontId="7" fillId="4" borderId="61" xfId="0" applyFont="1" applyFill="1" applyBorder="1" applyAlignment="1">
      <alignment horizontal="right" vertical="center"/>
    </xf>
    <xf numFmtId="49" fontId="16" fillId="0" borderId="42" xfId="0" applyNumberFormat="1" applyFont="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6" fillId="0" borderId="15" xfId="0" applyNumberFormat="1" applyFont="1" applyBorder="1" applyAlignment="1">
      <alignment horizontal="center" vertical="center"/>
    </xf>
    <xf numFmtId="0" fontId="7" fillId="4" borderId="59" xfId="0" applyFont="1" applyFill="1" applyBorder="1" applyAlignment="1">
      <alignment horizontal="right" vertical="center"/>
    </xf>
    <xf numFmtId="164" fontId="5" fillId="9" borderId="32"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5" fillId="0" borderId="31" xfId="0" applyFont="1" applyBorder="1" applyAlignment="1">
      <alignment horizontal="center" vertical="center"/>
    </xf>
    <xf numFmtId="0" fontId="43" fillId="2" borderId="4" xfId="0" applyFont="1" applyFill="1" applyBorder="1" applyAlignment="1">
      <alignment horizontal="right" vertical="center"/>
    </xf>
    <xf numFmtId="0" fontId="10" fillId="4" borderId="59" xfId="0" applyFont="1" applyFill="1" applyBorder="1" applyAlignment="1">
      <alignment horizontal="right" vertical="center"/>
    </xf>
    <xf numFmtId="49" fontId="6" fillId="0" borderId="31" xfId="0" applyNumberFormat="1" applyFont="1" applyBorder="1" applyAlignment="1">
      <alignment horizontal="center" vertical="center"/>
    </xf>
    <xf numFmtId="0" fontId="22"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6" xfId="0" applyFont="1" applyFill="1" applyBorder="1" applyAlignment="1">
      <alignment horizontal="right" vertical="center"/>
    </xf>
    <xf numFmtId="0" fontId="6" fillId="0" borderId="27" xfId="0" quotePrefix="1" applyFont="1" applyBorder="1" applyAlignment="1">
      <alignment horizontal="center" vertical="center"/>
    </xf>
    <xf numFmtId="49" fontId="26" fillId="0" borderId="27" xfId="0" applyNumberFormat="1" applyFont="1" applyBorder="1" applyAlignment="1">
      <alignment horizontal="center" vertical="center"/>
    </xf>
    <xf numFmtId="0" fontId="10" fillId="4" borderId="60" xfId="0" applyFont="1" applyFill="1" applyBorder="1" applyAlignment="1">
      <alignment horizontal="right" vertical="center"/>
    </xf>
    <xf numFmtId="49" fontId="6" fillId="0" borderId="13" xfId="0" applyNumberFormat="1" applyFont="1" applyBorder="1" applyAlignment="1">
      <alignment horizontal="center" vertical="center"/>
    </xf>
    <xf numFmtId="0" fontId="2" fillId="0" borderId="1"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25" fillId="0" borderId="26" xfId="0" applyFont="1" applyBorder="1" applyAlignment="1">
      <alignment horizontal="centerContinuous" vertical="center"/>
    </xf>
    <xf numFmtId="0" fontId="15" fillId="0" borderId="0" xfId="0" applyFont="1" applyAlignment="1">
      <alignment horizontal="centerContinuous" vertical="center"/>
    </xf>
    <xf numFmtId="0" fontId="46" fillId="0" borderId="1" xfId="0" applyFont="1" applyBorder="1" applyAlignment="1">
      <alignment vertical="center"/>
    </xf>
    <xf numFmtId="0" fontId="5" fillId="0" borderId="28" xfId="0" applyFont="1" applyBorder="1" applyAlignment="1">
      <alignment horizontal="center" vertical="center"/>
    </xf>
    <xf numFmtId="0" fontId="6" fillId="0" borderId="28" xfId="0" applyFont="1" applyBorder="1" applyAlignment="1">
      <alignment horizontal="center" vertical="center"/>
    </xf>
    <xf numFmtId="0" fontId="47" fillId="0" borderId="28" xfId="0" applyFont="1" applyBorder="1" applyAlignment="1">
      <alignment horizontal="center" vertical="center" wrapText="1"/>
    </xf>
    <xf numFmtId="0" fontId="6" fillId="0" borderId="28" xfId="0" applyFont="1" applyBorder="1" applyAlignment="1">
      <alignment horizontal="center" vertical="center" wrapText="1"/>
    </xf>
    <xf numFmtId="1" fontId="6" fillId="0" borderId="28" xfId="0" applyNumberFormat="1" applyFont="1" applyBorder="1" applyAlignment="1">
      <alignment horizontal="center" vertical="center" wrapText="1"/>
    </xf>
    <xf numFmtId="0" fontId="44" fillId="14" borderId="29" xfId="0" applyFont="1" applyFill="1" applyBorder="1" applyAlignment="1">
      <alignment horizontal="center" vertical="center"/>
    </xf>
    <xf numFmtId="0" fontId="6" fillId="0" borderId="30" xfId="0" quotePrefix="1" applyFont="1" applyBorder="1" applyAlignment="1">
      <alignment horizontal="center" vertical="center"/>
    </xf>
    <xf numFmtId="0" fontId="48" fillId="0" borderId="1" xfId="0" applyFont="1" applyBorder="1" applyAlignment="1">
      <alignment vertical="center"/>
    </xf>
    <xf numFmtId="0" fontId="12" fillId="0" borderId="29" xfId="0" applyFont="1" applyBorder="1" applyAlignment="1">
      <alignment horizontal="center" vertical="center"/>
    </xf>
    <xf numFmtId="0" fontId="47" fillId="0" borderId="39" xfId="0" applyFont="1" applyBorder="1" applyAlignment="1">
      <alignment vertical="center"/>
    </xf>
    <xf numFmtId="0" fontId="5" fillId="0" borderId="55" xfId="0" applyFont="1" applyBorder="1" applyAlignment="1">
      <alignment horizontal="center" vertical="center"/>
    </xf>
    <xf numFmtId="0" fontId="6" fillId="0" borderId="55" xfId="0" applyFont="1" applyBorder="1" applyAlignment="1">
      <alignment horizontal="center" vertical="center"/>
    </xf>
    <xf numFmtId="0" fontId="49" fillId="0" borderId="55" xfId="0" applyFont="1" applyBorder="1" applyAlignment="1">
      <alignment horizontal="center" vertical="center" wrapText="1"/>
    </xf>
    <xf numFmtId="0" fontId="6" fillId="0" borderId="55" xfId="0" applyFont="1" applyBorder="1" applyAlignment="1">
      <alignment horizontal="center" vertical="center" wrapText="1"/>
    </xf>
    <xf numFmtId="1" fontId="6" fillId="0" borderId="55" xfId="0" applyNumberFormat="1" applyFont="1" applyBorder="1" applyAlignment="1">
      <alignment horizontal="center" vertical="center" wrapText="1"/>
    </xf>
    <xf numFmtId="0" fontId="44" fillId="14" borderId="55" xfId="0" applyFont="1" applyFill="1" applyBorder="1" applyAlignment="1">
      <alignment horizontal="center" vertical="center"/>
    </xf>
    <xf numFmtId="0" fontId="6" fillId="0" borderId="42" xfId="0" quotePrefix="1" applyFont="1" applyBorder="1" applyAlignment="1">
      <alignment horizontal="center" vertical="center"/>
    </xf>
    <xf numFmtId="0" fontId="10" fillId="0" borderId="1" xfId="0" applyFont="1" applyBorder="1" applyAlignment="1">
      <alignment vertical="center"/>
    </xf>
    <xf numFmtId="49" fontId="16" fillId="0" borderId="28" xfId="0" applyNumberFormat="1" applyFont="1" applyBorder="1" applyAlignment="1">
      <alignment horizontal="center" vertical="center"/>
    </xf>
    <xf numFmtId="0" fontId="16" fillId="0" borderId="29" xfId="0" applyFont="1" applyBorder="1" applyAlignment="1">
      <alignment horizontal="center" vertical="center"/>
    </xf>
    <xf numFmtId="0" fontId="10" fillId="0" borderId="29" xfId="0" applyFont="1" applyBorder="1" applyAlignment="1">
      <alignment horizontal="center" vertical="center"/>
    </xf>
    <xf numFmtId="0" fontId="6" fillId="0" borderId="29" xfId="0" applyFont="1" applyBorder="1" applyAlignment="1">
      <alignment horizontal="center" vertical="center"/>
    </xf>
    <xf numFmtId="49" fontId="6" fillId="0" borderId="29" xfId="0" applyNumberFormat="1" applyFont="1" applyBorder="1" applyAlignment="1">
      <alignment horizontal="center" vertical="center"/>
    </xf>
    <xf numFmtId="0" fontId="6" fillId="0" borderId="30" xfId="0" applyFont="1" applyBorder="1" applyAlignment="1">
      <alignment horizontal="center" vertical="center"/>
    </xf>
    <xf numFmtId="0" fontId="19" fillId="0" borderId="0" xfId="0" applyFont="1" applyAlignment="1">
      <alignment vertical="center"/>
    </xf>
    <xf numFmtId="0" fontId="12" fillId="0" borderId="1" xfId="0" applyFont="1" applyBorder="1" applyAlignment="1">
      <alignment vertical="center"/>
    </xf>
    <xf numFmtId="49" fontId="24" fillId="0" borderId="28" xfId="0" applyNumberFormat="1" applyFont="1" applyBorder="1" applyAlignment="1">
      <alignment horizontal="center" vertical="center"/>
    </xf>
    <xf numFmtId="0" fontId="24" fillId="0" borderId="29" xfId="0" applyFont="1" applyBorder="1" applyAlignment="1">
      <alignment horizontal="center" vertical="center"/>
    </xf>
    <xf numFmtId="0" fontId="32" fillId="0" borderId="0" xfId="0" applyFont="1" applyAlignment="1">
      <alignment vertical="center"/>
    </xf>
    <xf numFmtId="0" fontId="13" fillId="0" borderId="1" xfId="0" applyFont="1" applyBorder="1" applyAlignment="1">
      <alignment vertical="center"/>
    </xf>
    <xf numFmtId="49" fontId="23" fillId="0" borderId="28" xfId="0" applyNumberFormat="1" applyFont="1" applyBorder="1" applyAlignment="1">
      <alignment horizontal="center" vertical="center"/>
    </xf>
    <xf numFmtId="0" fontId="23" fillId="0" borderId="29" xfId="0" applyFont="1" applyBorder="1" applyAlignment="1">
      <alignment horizontal="center" vertical="center"/>
    </xf>
    <xf numFmtId="0" fontId="13" fillId="0" borderId="29" xfId="0" applyFont="1" applyBorder="1" applyAlignment="1">
      <alignment horizontal="center" vertical="center"/>
    </xf>
    <xf numFmtId="0" fontId="30" fillId="0" borderId="0" xfId="0" applyFont="1" applyAlignment="1">
      <alignment vertical="center"/>
    </xf>
    <xf numFmtId="0" fontId="7" fillId="0" borderId="1" xfId="0" applyFont="1" applyBorder="1" applyAlignment="1">
      <alignment vertical="center"/>
    </xf>
    <xf numFmtId="49" fontId="17" fillId="0" borderId="28" xfId="0" applyNumberFormat="1" applyFont="1" applyBorder="1" applyAlignment="1">
      <alignment horizontal="center" vertical="center"/>
    </xf>
    <xf numFmtId="0" fontId="17" fillId="0" borderId="29" xfId="0" applyFont="1" applyBorder="1" applyAlignment="1">
      <alignment horizontal="center" vertical="center"/>
    </xf>
    <xf numFmtId="0" fontId="7" fillId="0" borderId="29" xfId="0" applyFont="1" applyBorder="1" applyAlignment="1">
      <alignment horizontal="center" vertical="center"/>
    </xf>
    <xf numFmtId="0" fontId="29" fillId="0" borderId="0" xfId="0" applyFont="1" applyAlignment="1">
      <alignment vertical="center"/>
    </xf>
    <xf numFmtId="0" fontId="9" fillId="8" borderId="1" xfId="0" applyFont="1" applyFill="1" applyBorder="1" applyAlignment="1">
      <alignment vertical="center"/>
    </xf>
    <xf numFmtId="0" fontId="6" fillId="8" borderId="28" xfId="0" applyFont="1" applyFill="1" applyBorder="1" applyAlignment="1">
      <alignment horizontal="center" vertical="center"/>
    </xf>
    <xf numFmtId="49" fontId="27" fillId="8" borderId="28" xfId="0" applyNumberFormat="1" applyFont="1" applyFill="1" applyBorder="1" applyAlignment="1">
      <alignment horizontal="center" vertical="center"/>
    </xf>
    <xf numFmtId="0" fontId="27" fillId="8" borderId="29" xfId="0" applyFont="1" applyFill="1" applyBorder="1" applyAlignment="1">
      <alignment horizontal="center" vertical="center"/>
    </xf>
    <xf numFmtId="0" fontId="9" fillId="8" borderId="29" xfId="0" applyFont="1" applyFill="1" applyBorder="1" applyAlignment="1">
      <alignment horizontal="center" vertical="center"/>
    </xf>
    <xf numFmtId="49" fontId="6" fillId="8" borderId="29" xfId="0" applyNumberFormat="1" applyFont="1" applyFill="1" applyBorder="1" applyAlignment="1">
      <alignment horizontal="center" vertical="center"/>
    </xf>
    <xf numFmtId="0" fontId="6" fillId="8" borderId="30" xfId="0" applyFont="1" applyFill="1" applyBorder="1" applyAlignment="1">
      <alignment horizontal="center" vertical="center"/>
    </xf>
    <xf numFmtId="0" fontId="10" fillId="5" borderId="1" xfId="0" applyFont="1" applyFill="1" applyBorder="1" applyAlignment="1">
      <alignment vertical="center"/>
    </xf>
    <xf numFmtId="0" fontId="6" fillId="5" borderId="28" xfId="0" applyFont="1" applyFill="1" applyBorder="1" applyAlignment="1">
      <alignment horizontal="center" vertical="center"/>
    </xf>
    <xf numFmtId="49" fontId="16" fillId="5" borderId="28" xfId="0" applyNumberFormat="1" applyFont="1" applyFill="1" applyBorder="1" applyAlignment="1">
      <alignment horizontal="center" vertical="center"/>
    </xf>
    <xf numFmtId="0" fontId="16" fillId="5" borderId="29" xfId="0" applyFont="1" applyFill="1" applyBorder="1" applyAlignment="1">
      <alignment horizontal="center" vertical="center"/>
    </xf>
    <xf numFmtId="0" fontId="10" fillId="5" borderId="29" xfId="0" applyFont="1" applyFill="1" applyBorder="1" applyAlignment="1">
      <alignment horizontal="center" vertical="center"/>
    </xf>
    <xf numFmtId="49" fontId="6" fillId="5" borderId="29" xfId="0" applyNumberFormat="1" applyFont="1" applyFill="1" applyBorder="1" applyAlignment="1">
      <alignment horizontal="center" vertical="center"/>
    </xf>
    <xf numFmtId="0" fontId="6" fillId="5" borderId="30" xfId="0" applyFont="1" applyFill="1" applyBorder="1" applyAlignment="1">
      <alignment horizontal="center" vertical="center"/>
    </xf>
    <xf numFmtId="0" fontId="31" fillId="0" borderId="0" xfId="0" applyFont="1" applyAlignment="1">
      <alignment vertical="center"/>
    </xf>
    <xf numFmtId="0" fontId="13" fillId="10" borderId="1" xfId="0" applyFont="1" applyFill="1" applyBorder="1" applyAlignment="1">
      <alignment vertical="center"/>
    </xf>
    <xf numFmtId="0" fontId="6" fillId="10" borderId="28" xfId="0" applyFont="1" applyFill="1" applyBorder="1" applyAlignment="1">
      <alignment horizontal="center" vertical="center"/>
    </xf>
    <xf numFmtId="49" fontId="23" fillId="10" borderId="28" xfId="0" applyNumberFormat="1" applyFont="1" applyFill="1" applyBorder="1" applyAlignment="1">
      <alignment horizontal="center" vertical="center"/>
    </xf>
    <xf numFmtId="0" fontId="23" fillId="10" borderId="29" xfId="0" applyFont="1" applyFill="1" applyBorder="1" applyAlignment="1">
      <alignment horizontal="center" vertical="center"/>
    </xf>
    <xf numFmtId="0" fontId="13" fillId="10" borderId="29" xfId="0" applyFont="1" applyFill="1" applyBorder="1" applyAlignment="1">
      <alignment horizontal="center" vertical="center"/>
    </xf>
    <xf numFmtId="49" fontId="6" fillId="10" borderId="29" xfId="0" applyNumberFormat="1" applyFont="1" applyFill="1" applyBorder="1" applyAlignment="1">
      <alignment horizontal="center" vertical="center"/>
    </xf>
    <xf numFmtId="0" fontId="6" fillId="10" borderId="30" xfId="0" quotePrefix="1" applyFont="1" applyFill="1" applyBorder="1" applyAlignment="1">
      <alignment horizontal="center" vertical="center"/>
    </xf>
    <xf numFmtId="0" fontId="10" fillId="6" borderId="1" xfId="0" applyFont="1" applyFill="1" applyBorder="1" applyAlignment="1">
      <alignment vertical="center"/>
    </xf>
    <xf numFmtId="0" fontId="6" fillId="6" borderId="28" xfId="0" applyFont="1" applyFill="1" applyBorder="1" applyAlignment="1">
      <alignment horizontal="center" vertical="center"/>
    </xf>
    <xf numFmtId="49" fontId="16" fillId="6" borderId="28" xfId="0" applyNumberFormat="1" applyFont="1" applyFill="1" applyBorder="1" applyAlignment="1">
      <alignment horizontal="center" vertical="center"/>
    </xf>
    <xf numFmtId="0" fontId="16" fillId="6" borderId="29" xfId="0" applyFont="1" applyFill="1" applyBorder="1" applyAlignment="1">
      <alignment horizontal="center" vertical="center"/>
    </xf>
    <xf numFmtId="0" fontId="10" fillId="6" borderId="29" xfId="0"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Font="1" applyFill="1" applyBorder="1" applyAlignment="1">
      <alignment horizontal="center" vertical="center"/>
    </xf>
    <xf numFmtId="0" fontId="22" fillId="8" borderId="1" xfId="0" applyFont="1" applyFill="1" applyBorder="1" applyAlignment="1">
      <alignment vertical="center"/>
    </xf>
    <xf numFmtId="49" fontId="28" fillId="8" borderId="28" xfId="0" applyNumberFormat="1" applyFont="1" applyFill="1" applyBorder="1" applyAlignment="1">
      <alignment horizontal="center" vertical="center"/>
    </xf>
    <xf numFmtId="0" fontId="28" fillId="8" borderId="29" xfId="0" applyFont="1" applyFill="1" applyBorder="1" applyAlignment="1">
      <alignment horizontal="center" vertical="center"/>
    </xf>
    <xf numFmtId="0" fontId="22" fillId="8" borderId="29" xfId="0" applyFont="1" applyFill="1" applyBorder="1" applyAlignment="1">
      <alignment horizontal="center" vertical="center"/>
    </xf>
    <xf numFmtId="0" fontId="13" fillId="6" borderId="1" xfId="0" applyFont="1" applyFill="1" applyBorder="1" applyAlignment="1">
      <alignment vertical="center"/>
    </xf>
    <xf numFmtId="49" fontId="23" fillId="7" borderId="28" xfId="0" applyNumberFormat="1" applyFont="1" applyFill="1" applyBorder="1" applyAlignment="1">
      <alignment horizontal="center" vertical="center"/>
    </xf>
    <xf numFmtId="0" fontId="23" fillId="7" borderId="29" xfId="0" applyFont="1" applyFill="1" applyBorder="1" applyAlignment="1">
      <alignment horizontal="center" vertical="center"/>
    </xf>
    <xf numFmtId="0" fontId="13" fillId="6" borderId="29" xfId="0" applyFont="1" applyFill="1" applyBorder="1" applyAlignment="1">
      <alignment horizontal="center" vertical="center"/>
    </xf>
    <xf numFmtId="0" fontId="10" fillId="8" borderId="1" xfId="0" applyFont="1" applyFill="1" applyBorder="1" applyAlignment="1">
      <alignment vertical="center"/>
    </xf>
    <xf numFmtId="49" fontId="16" fillId="8" borderId="28" xfId="0" applyNumberFormat="1" applyFont="1" applyFill="1" applyBorder="1" applyAlignment="1">
      <alignment horizontal="center" vertical="center"/>
    </xf>
    <xf numFmtId="0" fontId="16" fillId="8" borderId="29" xfId="0" applyFont="1" applyFill="1" applyBorder="1" applyAlignment="1">
      <alignment horizontal="center" vertical="center"/>
    </xf>
    <xf numFmtId="0" fontId="10" fillId="8" borderId="29" xfId="0" applyFont="1" applyFill="1" applyBorder="1" applyAlignment="1">
      <alignment horizontal="center" vertical="center"/>
    </xf>
    <xf numFmtId="0" fontId="22" fillId="0" borderId="1" xfId="0" applyFont="1" applyBorder="1" applyAlignment="1">
      <alignment vertical="center"/>
    </xf>
    <xf numFmtId="49" fontId="28" fillId="0" borderId="28" xfId="0" applyNumberFormat="1" applyFont="1" applyBorder="1" applyAlignment="1">
      <alignment horizontal="center" vertical="center"/>
    </xf>
    <xf numFmtId="0" fontId="28" fillId="0" borderId="29" xfId="0" applyFont="1" applyBorder="1" applyAlignment="1">
      <alignment horizontal="center" vertical="center"/>
    </xf>
    <xf numFmtId="0" fontId="22" fillId="0" borderId="29" xfId="0" applyFont="1" applyBorder="1" applyAlignment="1">
      <alignment horizontal="center" vertical="center"/>
    </xf>
    <xf numFmtId="0" fontId="12" fillId="5" borderId="1" xfId="0" applyFont="1" applyFill="1" applyBorder="1" applyAlignment="1">
      <alignment vertical="center"/>
    </xf>
    <xf numFmtId="49" fontId="24" fillId="5" borderId="28" xfId="0" applyNumberFormat="1" applyFont="1" applyFill="1" applyBorder="1" applyAlignment="1">
      <alignment horizontal="center" vertical="center"/>
    </xf>
    <xf numFmtId="0" fontId="24" fillId="5" borderId="29" xfId="0" applyFont="1" applyFill="1" applyBorder="1" applyAlignment="1">
      <alignment horizontal="center" vertical="center"/>
    </xf>
    <xf numFmtId="0" fontId="12" fillId="5" borderId="29" xfId="0" applyFont="1" applyFill="1" applyBorder="1" applyAlignment="1">
      <alignment horizontal="center" vertical="center"/>
    </xf>
    <xf numFmtId="0" fontId="6" fillId="10" borderId="30" xfId="0" applyFont="1" applyFill="1" applyBorder="1" applyAlignment="1">
      <alignment horizontal="center" vertical="center"/>
    </xf>
    <xf numFmtId="49" fontId="28" fillId="10" borderId="28" xfId="0" applyNumberFormat="1" applyFont="1" applyFill="1" applyBorder="1" applyAlignment="1">
      <alignment horizontal="center" vertical="center"/>
    </xf>
    <xf numFmtId="0" fontId="28" fillId="10" borderId="29" xfId="0" applyFont="1" applyFill="1" applyBorder="1" applyAlignment="1">
      <alignment horizontal="center" vertical="center"/>
    </xf>
    <xf numFmtId="0" fontId="22" fillId="10" borderId="29" xfId="0" applyFont="1" applyFill="1" applyBorder="1" applyAlignment="1">
      <alignment horizontal="center" vertical="center"/>
    </xf>
    <xf numFmtId="49" fontId="6" fillId="18" borderId="29" xfId="0" applyNumberFormat="1" applyFont="1" applyFill="1" applyBorder="1" applyAlignment="1">
      <alignment horizontal="center" vertical="center"/>
    </xf>
    <xf numFmtId="0" fontId="10" fillId="11" borderId="1" xfId="0" applyFont="1" applyFill="1" applyBorder="1" applyAlignment="1">
      <alignment vertical="center"/>
    </xf>
    <xf numFmtId="0" fontId="6" fillId="11" borderId="28" xfId="0" applyFont="1" applyFill="1" applyBorder="1" applyAlignment="1">
      <alignment horizontal="center" vertical="center"/>
    </xf>
    <xf numFmtId="49" fontId="16" fillId="11" borderId="28" xfId="0" applyNumberFormat="1" applyFont="1" applyFill="1" applyBorder="1" applyAlignment="1">
      <alignment horizontal="center" vertical="center"/>
    </xf>
    <xf numFmtId="0" fontId="16" fillId="11" borderId="29" xfId="0" applyFont="1" applyFill="1" applyBorder="1" applyAlignment="1">
      <alignment horizontal="center" vertical="center"/>
    </xf>
    <xf numFmtId="0" fontId="10" fillId="11" borderId="29" xfId="0" applyFont="1" applyFill="1" applyBorder="1" applyAlignment="1">
      <alignment horizontal="center" vertical="center"/>
    </xf>
    <xf numFmtId="49" fontId="6" fillId="11" borderId="29" xfId="0" applyNumberFormat="1" applyFont="1" applyFill="1" applyBorder="1" applyAlignment="1">
      <alignment horizontal="center" vertical="center"/>
    </xf>
    <xf numFmtId="0" fontId="6" fillId="11" borderId="30" xfId="0" quotePrefix="1" applyFont="1" applyFill="1" applyBorder="1" applyAlignment="1">
      <alignment horizontal="center" vertical="center"/>
    </xf>
    <xf numFmtId="0" fontId="12" fillId="4" borderId="1" xfId="0" applyFont="1" applyFill="1" applyBorder="1" applyAlignment="1">
      <alignment vertical="center"/>
    </xf>
    <xf numFmtId="0" fontId="6" fillId="4" borderId="28" xfId="0" applyFont="1" applyFill="1" applyBorder="1" applyAlignment="1">
      <alignment horizontal="center" vertical="center"/>
    </xf>
    <xf numFmtId="49" fontId="24" fillId="4" borderId="28" xfId="0" applyNumberFormat="1" applyFont="1" applyFill="1" applyBorder="1" applyAlignment="1">
      <alignment horizontal="center" vertical="center"/>
    </xf>
    <xf numFmtId="0" fontId="24" fillId="4" borderId="29" xfId="0" applyFont="1" applyFill="1" applyBorder="1" applyAlignment="1">
      <alignment horizontal="center" vertical="center"/>
    </xf>
    <xf numFmtId="0" fontId="12"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13" fillId="5" borderId="1" xfId="0" applyFont="1" applyFill="1" applyBorder="1" applyAlignment="1">
      <alignment vertical="center"/>
    </xf>
    <xf numFmtId="49" fontId="23" fillId="5" borderId="28" xfId="0" applyNumberFormat="1" applyFont="1" applyFill="1" applyBorder="1" applyAlignment="1">
      <alignment horizontal="center" vertical="center"/>
    </xf>
    <xf numFmtId="0" fontId="23" fillId="5" borderId="29" xfId="0" applyFont="1" applyFill="1" applyBorder="1" applyAlignment="1">
      <alignment horizontal="center" vertical="center"/>
    </xf>
    <xf numFmtId="0" fontId="13" fillId="5" borderId="29" xfId="0" applyFont="1" applyFill="1" applyBorder="1" applyAlignment="1">
      <alignment horizontal="center" vertical="center"/>
    </xf>
    <xf numFmtId="0" fontId="12" fillId="0" borderId="8" xfId="0" applyFont="1" applyBorder="1" applyAlignment="1">
      <alignment vertical="center"/>
    </xf>
    <xf numFmtId="0" fontId="6" fillId="0" borderId="54" xfId="0" applyFont="1" applyBorder="1" applyAlignment="1">
      <alignment horizontal="center" vertical="center"/>
    </xf>
    <xf numFmtId="49" fontId="24" fillId="0" borderId="54" xfId="0" applyNumberFormat="1" applyFont="1" applyBorder="1" applyAlignment="1">
      <alignment horizontal="center" vertical="center"/>
    </xf>
    <xf numFmtId="0" fontId="24" fillId="0" borderId="56" xfId="0" applyFont="1" applyBorder="1" applyAlignment="1">
      <alignment horizontal="center" vertical="center"/>
    </xf>
    <xf numFmtId="0" fontId="12" fillId="0" borderId="56" xfId="0" applyFont="1" applyBorder="1" applyAlignment="1">
      <alignment horizontal="center" vertical="center"/>
    </xf>
    <xf numFmtId="49" fontId="6" fillId="0" borderId="56" xfId="0" applyNumberFormat="1" applyFont="1" applyBorder="1" applyAlignment="1">
      <alignment horizontal="center" vertical="center"/>
    </xf>
    <xf numFmtId="0" fontId="44" fillId="14" borderId="54" xfId="0" applyFont="1" applyFill="1" applyBorder="1" applyAlignment="1">
      <alignment horizontal="center" vertical="center"/>
    </xf>
    <xf numFmtId="0" fontId="6" fillId="0" borderId="4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56" fillId="0" borderId="26" xfId="0" applyFont="1" applyBorder="1" applyAlignment="1">
      <alignment horizontal="centerContinuous" vertical="center"/>
    </xf>
    <xf numFmtId="0" fontId="27" fillId="0" borderId="1" xfId="8" applyFont="1" applyBorder="1" applyAlignment="1">
      <alignment horizontal="center" vertical="center" shrinkToFit="1"/>
    </xf>
    <xf numFmtId="49" fontId="6" fillId="0" borderId="30" xfId="8" quotePrefix="1" applyNumberFormat="1" applyFont="1" applyBorder="1" applyAlignment="1">
      <alignment horizontal="center" vertical="center" wrapText="1"/>
    </xf>
    <xf numFmtId="0" fontId="6" fillId="0" borderId="29" xfId="8" applyFont="1" applyBorder="1" applyAlignment="1">
      <alignment horizontal="center" vertical="center" wrapText="1"/>
    </xf>
    <xf numFmtId="0" fontId="27" fillId="0" borderId="39" xfId="8" applyFont="1" applyBorder="1" applyAlignment="1">
      <alignment horizontal="center" vertical="center" shrinkToFit="1"/>
    </xf>
    <xf numFmtId="0" fontId="6" fillId="0" borderId="55" xfId="8" applyFont="1" applyBorder="1" applyAlignment="1">
      <alignment horizontal="center" vertical="center" wrapText="1"/>
    </xf>
    <xf numFmtId="0" fontId="6" fillId="11" borderId="55" xfId="8" applyFont="1" applyFill="1" applyBorder="1" applyAlignment="1">
      <alignment horizontal="center" vertical="center"/>
    </xf>
    <xf numFmtId="9" fontId="6" fillId="0" borderId="55" xfId="2" applyFont="1" applyFill="1" applyBorder="1" applyAlignment="1">
      <alignment horizontal="center" vertical="center" shrinkToFit="1"/>
    </xf>
    <xf numFmtId="0" fontId="6" fillId="0" borderId="15" xfId="8" applyFont="1" applyBorder="1" applyAlignment="1">
      <alignment horizontal="center" vertical="center" wrapText="1"/>
    </xf>
    <xf numFmtId="0" fontId="6" fillId="0" borderId="42" xfId="8" applyFont="1" applyBorder="1" applyAlignment="1">
      <alignment horizontal="center" vertical="center" wrapText="1"/>
    </xf>
    <xf numFmtId="0" fontId="6" fillId="0" borderId="30" xfId="8" quotePrefix="1" applyFont="1" applyBorder="1" applyAlignment="1">
      <alignment horizontal="center" vertical="center" wrapText="1"/>
    </xf>
    <xf numFmtId="0" fontId="6" fillId="0" borderId="28" xfId="8" applyFont="1" applyBorder="1" applyAlignment="1">
      <alignment horizontal="center" vertical="center"/>
    </xf>
    <xf numFmtId="0" fontId="1" fillId="0" borderId="29" xfId="0" applyFont="1" applyBorder="1" applyAlignment="1">
      <alignment horizontal="center" vertical="center" shrinkToFit="1"/>
    </xf>
    <xf numFmtId="0" fontId="1" fillId="0" borderId="29" xfId="2" applyNumberFormat="1" applyFont="1" applyFill="1" applyBorder="1" applyAlignment="1">
      <alignment horizontal="center" vertical="center" shrinkToFit="1"/>
    </xf>
    <xf numFmtId="0" fontId="6" fillId="0" borderId="30" xfId="0" applyFont="1" applyBorder="1" applyAlignment="1">
      <alignment horizontal="center" vertical="center" wrapText="1"/>
    </xf>
    <xf numFmtId="0" fontId="27" fillId="0" borderId="100" xfId="8"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2" xfId="0" applyFont="1" applyBorder="1" applyAlignment="1">
      <alignment horizontal="center" vertical="center" wrapText="1"/>
    </xf>
    <xf numFmtId="0" fontId="27" fillId="11" borderId="1" xfId="8" applyFont="1" applyFill="1" applyBorder="1" applyAlignment="1">
      <alignment horizontal="center" vertical="center" shrinkToFit="1"/>
    </xf>
    <xf numFmtId="0" fontId="6" fillId="11" borderId="28" xfId="8" applyFont="1" applyFill="1" applyBorder="1" applyAlignment="1">
      <alignment horizontal="center" vertical="center" wrapText="1"/>
    </xf>
    <xf numFmtId="0" fontId="6" fillId="11" borderId="29" xfId="8" applyFont="1" applyFill="1" applyBorder="1" applyAlignment="1">
      <alignment horizontal="center" vertical="center" wrapText="1"/>
    </xf>
    <xf numFmtId="0" fontId="6" fillId="11" borderId="29" xfId="0" applyFont="1" applyFill="1" applyBorder="1" applyAlignment="1">
      <alignment horizontal="center" vertical="center" shrinkToFit="1"/>
    </xf>
    <xf numFmtId="0" fontId="6" fillId="11" borderId="30" xfId="0" applyFont="1" applyFill="1" applyBorder="1" applyAlignment="1">
      <alignment horizontal="center" vertical="center" wrapText="1"/>
    </xf>
    <xf numFmtId="0" fontId="27" fillId="4" borderId="8" xfId="8" applyFont="1" applyFill="1" applyBorder="1" applyAlignment="1">
      <alignment horizontal="center" vertical="center" shrinkToFit="1"/>
    </xf>
    <xf numFmtId="0" fontId="6" fillId="4" borderId="54" xfId="8" applyFont="1" applyFill="1" applyBorder="1" applyAlignment="1">
      <alignment horizontal="center" vertical="center" wrapText="1"/>
    </xf>
    <xf numFmtId="9" fontId="6" fillId="4" borderId="54" xfId="2" applyFont="1" applyFill="1" applyBorder="1" applyAlignment="1">
      <alignment horizontal="center" vertical="center" shrinkToFit="1"/>
    </xf>
    <xf numFmtId="0" fontId="6" fillId="4" borderId="56" xfId="8" applyFont="1" applyFill="1" applyBorder="1" applyAlignment="1">
      <alignment horizontal="center" vertical="center" wrapText="1"/>
    </xf>
    <xf numFmtId="0" fontId="6" fillId="4" borderId="56" xfId="2" applyNumberFormat="1" applyFont="1" applyFill="1" applyBorder="1" applyAlignment="1">
      <alignment horizontal="center" vertical="center" shrinkToFit="1"/>
    </xf>
    <xf numFmtId="0" fontId="6" fillId="4" borderId="43" xfId="8" applyFont="1" applyFill="1" applyBorder="1" applyAlignment="1">
      <alignment horizontal="center" vertical="center" wrapText="1"/>
    </xf>
    <xf numFmtId="0" fontId="56" fillId="0" borderId="35" xfId="0" applyFont="1" applyBorder="1" applyAlignment="1">
      <alignment horizontal="centerContinuous" vertical="center" wrapText="1"/>
    </xf>
    <xf numFmtId="0" fontId="5" fillId="0" borderId="36" xfId="0" applyFont="1" applyBorder="1" applyAlignment="1">
      <alignment horizontal="centerContinuous" vertical="center" wrapText="1"/>
    </xf>
    <xf numFmtId="0" fontId="5" fillId="0" borderId="37" xfId="0" applyFont="1" applyBorder="1" applyAlignment="1">
      <alignment horizontal="centerContinuous" vertical="center" wrapText="1"/>
    </xf>
    <xf numFmtId="0" fontId="6" fillId="0" borderId="0" xfId="0" applyFont="1" applyAlignment="1">
      <alignment vertical="center" wrapText="1"/>
    </xf>
    <xf numFmtId="0" fontId="1" fillId="0" borderId="0" xfId="0" applyFont="1" applyAlignment="1">
      <alignment vertical="center" wrapText="1"/>
    </xf>
    <xf numFmtId="0" fontId="56" fillId="0" borderId="0" xfId="0" applyFont="1" applyAlignment="1">
      <alignment horizontal="centerContinuous" vertical="center" wrapText="1"/>
    </xf>
    <xf numFmtId="0" fontId="15" fillId="0" borderId="0" xfId="0" applyFont="1" applyAlignment="1">
      <alignment horizontal="centerContinuous" vertical="center" wrapText="1"/>
    </xf>
    <xf numFmtId="0" fontId="40" fillId="0" borderId="0" xfId="0" applyFont="1" applyAlignment="1">
      <alignment horizontal="centerContinuous" vertical="center" wrapText="1"/>
    </xf>
    <xf numFmtId="0" fontId="11" fillId="15" borderId="39" xfId="0" applyFont="1" applyFill="1" applyBorder="1" applyAlignment="1">
      <alignment horizontal="centerContinuous" vertical="center" wrapText="1"/>
    </xf>
    <xf numFmtId="0" fontId="11" fillId="15" borderId="40" xfId="0" applyFont="1" applyFill="1" applyBorder="1" applyAlignment="1">
      <alignment horizontal="center" vertical="center" wrapText="1"/>
    </xf>
    <xf numFmtId="0" fontId="11" fillId="15" borderId="41"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7" fillId="0" borderId="1" xfId="0" applyFont="1" applyBorder="1" applyAlignment="1">
      <alignment horizontal="center" vertical="center" shrinkToFit="1"/>
    </xf>
    <xf numFmtId="49" fontId="6" fillId="0" borderId="28" xfId="0" applyNumberFormat="1" applyFont="1" applyBorder="1" applyAlignment="1">
      <alignment horizontal="center" vertical="center"/>
    </xf>
    <xf numFmtId="0" fontId="35" fillId="9" borderId="30"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0" xfId="0" applyFont="1" applyBorder="1" applyAlignment="1">
      <alignment horizontal="right"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12" borderId="68" xfId="0" applyFont="1" applyFill="1" applyBorder="1" applyAlignment="1">
      <alignment horizontal="center" vertical="center" wrapText="1"/>
    </xf>
    <xf numFmtId="0" fontId="1" fillId="12" borderId="69" xfId="0" applyFont="1" applyFill="1" applyBorder="1" applyAlignment="1">
      <alignment horizontal="center" vertical="center" wrapText="1"/>
    </xf>
    <xf numFmtId="0" fontId="3" fillId="0" borderId="44" xfId="0" applyFont="1" applyBorder="1" applyAlignment="1">
      <alignment horizontal="right" vertical="center" wrapText="1"/>
    </xf>
    <xf numFmtId="0" fontId="1" fillId="0" borderId="66" xfId="0" applyFont="1" applyBorder="1" applyAlignment="1">
      <alignment horizontal="center" vertical="center" wrapText="1"/>
    </xf>
    <xf numFmtId="0" fontId="1" fillId="0" borderId="48" xfId="0" applyFont="1" applyBorder="1" applyAlignment="1">
      <alignment horizontal="center" vertical="center" wrapText="1"/>
    </xf>
    <xf numFmtId="0" fontId="1" fillId="12" borderId="48" xfId="0" applyFont="1" applyFill="1" applyBorder="1" applyAlignment="1">
      <alignment horizontal="center" vertical="center" wrapText="1"/>
    </xf>
    <xf numFmtId="0" fontId="1" fillId="12" borderId="49" xfId="0" applyFont="1" applyFill="1" applyBorder="1" applyAlignment="1">
      <alignment horizontal="center" vertical="center" wrapText="1"/>
    </xf>
    <xf numFmtId="0" fontId="57" fillId="0" borderId="39" xfId="0" applyFont="1" applyBorder="1" applyAlignment="1">
      <alignment horizontal="center" vertical="center" shrinkToFit="1"/>
    </xf>
    <xf numFmtId="49" fontId="6" fillId="0" borderId="55" xfId="0" applyNumberFormat="1" applyFont="1" applyBorder="1" applyAlignment="1">
      <alignment horizontal="center" vertical="center"/>
    </xf>
    <xf numFmtId="0" fontId="35" fillId="9" borderId="42" xfId="2" applyNumberFormat="1" applyFont="1" applyFill="1" applyBorder="1" applyAlignment="1">
      <alignment horizontal="center" vertical="center" shrinkToFit="1"/>
    </xf>
    <xf numFmtId="0" fontId="3" fillId="0" borderId="57" xfId="0" applyFont="1" applyBorder="1" applyAlignment="1">
      <alignment horizontal="right" vertical="center" wrapText="1"/>
    </xf>
    <xf numFmtId="0" fontId="41" fillId="15" borderId="71" xfId="0" applyFont="1" applyFill="1" applyBorder="1" applyAlignment="1">
      <alignment horizontal="center" vertical="center" wrapText="1"/>
    </xf>
    <xf numFmtId="0" fontId="41" fillId="15" borderId="50" xfId="0" applyFont="1" applyFill="1" applyBorder="1" applyAlignment="1">
      <alignment horizontal="center" vertical="center" wrapText="1"/>
    </xf>
    <xf numFmtId="0" fontId="3" fillId="12" borderId="50" xfId="0" applyFont="1" applyFill="1" applyBorder="1" applyAlignment="1">
      <alignment horizontal="center" vertical="center" wrapText="1"/>
    </xf>
    <xf numFmtId="0" fontId="3" fillId="12" borderId="51" xfId="0" applyFont="1" applyFill="1" applyBorder="1" applyAlignment="1">
      <alignment horizontal="center" vertical="center" wrapText="1"/>
    </xf>
    <xf numFmtId="0" fontId="56" fillId="0" borderId="106" xfId="0" applyFont="1" applyBorder="1" applyAlignment="1">
      <alignment horizontal="centerContinuous" vertical="center"/>
    </xf>
    <xf numFmtId="0" fontId="56" fillId="0" borderId="107" xfId="0" applyFont="1" applyBorder="1" applyAlignment="1">
      <alignment horizontal="centerContinuous" vertical="center"/>
    </xf>
    <xf numFmtId="0" fontId="62" fillId="0" borderId="108" xfId="0" applyFont="1" applyBorder="1" applyAlignment="1">
      <alignment horizontal="centerContinuous" vertical="center"/>
    </xf>
    <xf numFmtId="0" fontId="3" fillId="0" borderId="111" xfId="0" applyFont="1" applyBorder="1" applyAlignment="1">
      <alignment vertical="center"/>
    </xf>
    <xf numFmtId="0" fontId="1" fillId="0" borderId="118" xfId="0" applyFont="1" applyBorder="1" applyAlignment="1">
      <alignment horizontal="center" vertical="center"/>
    </xf>
    <xf numFmtId="49" fontId="51" fillId="15" borderId="109" xfId="0" applyNumberFormat="1" applyFont="1" applyFill="1" applyBorder="1" applyAlignment="1">
      <alignment vertical="center"/>
    </xf>
    <xf numFmtId="0" fontId="51" fillId="15" borderId="119" xfId="0" applyFont="1" applyFill="1" applyBorder="1" applyAlignment="1">
      <alignment horizontal="center" vertical="center"/>
    </xf>
    <xf numFmtId="49" fontId="1" fillId="0" borderId="111" xfId="0" applyNumberFormat="1" applyFont="1" applyBorder="1" applyAlignment="1">
      <alignment vertical="center"/>
    </xf>
    <xf numFmtId="0" fontId="1" fillId="0" borderId="120" xfId="0" applyFont="1" applyBorder="1" applyAlignment="1">
      <alignment horizontal="center" vertical="center"/>
    </xf>
    <xf numFmtId="0" fontId="51" fillId="15" borderId="111" xfId="0" applyFont="1" applyFill="1" applyBorder="1" applyAlignment="1">
      <alignment vertical="center"/>
    </xf>
    <xf numFmtId="0" fontId="51" fillId="15" borderId="120" xfId="0" applyFont="1" applyFill="1" applyBorder="1" applyAlignment="1">
      <alignment horizontal="center" vertical="center"/>
    </xf>
    <xf numFmtId="0" fontId="1" fillId="0" borderId="116" xfId="0" applyFont="1" applyBorder="1" applyAlignment="1">
      <alignment vertical="center"/>
    </xf>
    <xf numFmtId="0" fontId="1" fillId="0" borderId="121" xfId="0" applyFont="1" applyBorder="1" applyAlignment="1">
      <alignment horizontal="center" vertical="center"/>
    </xf>
    <xf numFmtId="0" fontId="1" fillId="0" borderId="114" xfId="0" applyFont="1" applyBorder="1" applyAlignment="1">
      <alignment vertical="center"/>
    </xf>
    <xf numFmtId="0" fontId="1" fillId="0" borderId="122" xfId="0" applyFont="1" applyBorder="1" applyAlignment="1">
      <alignment horizontal="center" vertical="center"/>
    </xf>
    <xf numFmtId="49" fontId="6" fillId="0" borderId="54" xfId="0" applyNumberFormat="1" applyFont="1" applyBorder="1" applyAlignment="1">
      <alignment horizontal="center" vertical="center"/>
    </xf>
    <xf numFmtId="0" fontId="35" fillId="9" borderId="43" xfId="2" applyNumberFormat="1" applyFont="1" applyFill="1" applyBorder="1" applyAlignment="1">
      <alignment horizontal="center" vertical="center" shrinkToFit="1"/>
    </xf>
    <xf numFmtId="0" fontId="6" fillId="0" borderId="0" xfId="0" applyFont="1" applyAlignment="1">
      <alignment horizontal="left" vertical="center" wrapText="1"/>
    </xf>
    <xf numFmtId="49" fontId="1" fillId="0" borderId="112" xfId="0" applyNumberFormat="1" applyFont="1" applyBorder="1" applyAlignment="1">
      <alignment vertical="center"/>
    </xf>
    <xf numFmtId="0" fontId="1" fillId="17" borderId="96" xfId="0" applyFont="1" applyFill="1" applyBorder="1" applyAlignment="1">
      <alignment horizontal="center" vertical="center"/>
    </xf>
    <xf numFmtId="0" fontId="5" fillId="0" borderId="0" xfId="0" applyFont="1" applyAlignment="1">
      <alignment horizontal="right" vertical="center" wrapText="1"/>
    </xf>
    <xf numFmtId="0" fontId="59" fillId="0" borderId="35" xfId="0" applyFont="1" applyBorder="1" applyAlignment="1">
      <alignment horizontal="centerContinuous" vertical="center" wrapText="1"/>
    </xf>
    <xf numFmtId="0" fontId="60" fillId="0" borderId="36" xfId="0" applyFont="1" applyBorder="1" applyAlignment="1">
      <alignment horizontal="centerContinuous" vertical="center" wrapText="1"/>
    </xf>
    <xf numFmtId="0" fontId="60" fillId="0" borderId="37" xfId="0" applyFont="1" applyBorder="1" applyAlignment="1">
      <alignment horizontal="centerContinuous" vertical="center" wrapText="1"/>
    </xf>
    <xf numFmtId="0" fontId="11" fillId="14" borderId="39" xfId="0" applyFont="1" applyFill="1" applyBorder="1" applyAlignment="1">
      <alignment horizontal="centerContinuous" vertical="center" wrapText="1"/>
    </xf>
    <xf numFmtId="0" fontId="11" fillId="14" borderId="102" xfId="0" applyFont="1" applyFill="1" applyBorder="1" applyAlignment="1">
      <alignment horizontal="center" vertical="center" wrapText="1"/>
    </xf>
    <xf numFmtId="0" fontId="11" fillId="14" borderId="40" xfId="0" applyFont="1" applyFill="1" applyBorder="1" applyAlignment="1">
      <alignment horizontal="center" vertical="center" wrapText="1"/>
    </xf>
    <xf numFmtId="0" fontId="11" fillId="14" borderId="41" xfId="0" applyFont="1" applyFill="1" applyBorder="1" applyAlignment="1">
      <alignment horizontal="center" vertical="center" wrapText="1"/>
    </xf>
    <xf numFmtId="0" fontId="61" fillId="0" borderId="103" xfId="0" applyFont="1" applyBorder="1" applyAlignment="1">
      <alignment horizontal="center" vertical="center"/>
    </xf>
    <xf numFmtId="0" fontId="6" fillId="0" borderId="104" xfId="0" applyFont="1" applyBorder="1" applyAlignment="1">
      <alignment horizontal="center" vertical="center"/>
    </xf>
    <xf numFmtId="0" fontId="6" fillId="11" borderId="104" xfId="0" applyFont="1" applyFill="1" applyBorder="1" applyAlignment="1">
      <alignment horizontal="center" vertical="center"/>
    </xf>
    <xf numFmtId="49" fontId="6" fillId="0" borderId="104" xfId="0" applyNumberFormat="1" applyFont="1" applyBorder="1" applyAlignment="1">
      <alignment horizontal="center" vertical="center"/>
    </xf>
    <xf numFmtId="0" fontId="35" fillId="9" borderId="105" xfId="2" applyNumberFormat="1" applyFont="1" applyFill="1" applyBorder="1" applyAlignment="1">
      <alignment horizontal="center" vertical="center" shrinkToFit="1"/>
    </xf>
    <xf numFmtId="0" fontId="61" fillId="0" borderId="1" xfId="0" applyFont="1" applyBorder="1" applyAlignment="1">
      <alignment horizontal="center" vertical="center"/>
    </xf>
    <xf numFmtId="0" fontId="61" fillId="0" borderId="8" xfId="0" applyFont="1" applyBorder="1" applyAlignment="1">
      <alignment horizontal="center" vertical="center"/>
    </xf>
    <xf numFmtId="0" fontId="6" fillId="11" borderId="54" xfId="0" applyFont="1" applyFill="1" applyBorder="1" applyAlignment="1">
      <alignment horizontal="center" vertical="center"/>
    </xf>
    <xf numFmtId="0" fontId="2" fillId="0" borderId="0" xfId="0" applyFont="1" applyAlignment="1">
      <alignment horizontal="centerContinuous" vertical="center"/>
    </xf>
    <xf numFmtId="0" fontId="53" fillId="0" borderId="38" xfId="0" applyFont="1" applyBorder="1" applyAlignment="1">
      <alignment horizontal="centerContinuous" vertical="center"/>
    </xf>
    <xf numFmtId="0" fontId="6" fillId="0" borderId="0" xfId="0" applyFont="1" applyAlignment="1">
      <alignment horizontal="center" vertical="center" wrapText="1"/>
    </xf>
    <xf numFmtId="0" fontId="27" fillId="0" borderId="44" xfId="0" applyFont="1" applyBorder="1" applyAlignment="1">
      <alignment horizontal="centerContinuous" vertical="center"/>
    </xf>
    <xf numFmtId="0" fontId="57" fillId="0" borderId="63" xfId="0" applyFont="1" applyBorder="1" applyAlignment="1">
      <alignment horizontal="center" vertical="center" shrinkToFit="1"/>
    </xf>
    <xf numFmtId="0" fontId="57" fillId="0" borderId="44" xfId="0" applyFont="1" applyBorder="1" applyAlignment="1">
      <alignment horizontal="center" vertical="center" shrinkToFit="1"/>
    </xf>
    <xf numFmtId="0" fontId="58" fillId="15" borderId="38" xfId="0" applyFont="1" applyFill="1" applyBorder="1" applyAlignment="1">
      <alignment horizontal="centerContinuous" vertical="center"/>
    </xf>
    <xf numFmtId="0" fontId="27" fillId="0" borderId="101" xfId="0" applyFont="1" applyBorder="1" applyAlignment="1">
      <alignment horizontal="centerContinuous" vertical="center" shrinkToFit="1"/>
    </xf>
    <xf numFmtId="0" fontId="27" fillId="0" borderId="57" xfId="0" applyFont="1" applyBorder="1" applyAlignment="1">
      <alignment horizontal="centerContinuous" vertical="center"/>
    </xf>
    <xf numFmtId="0" fontId="27" fillId="0" borderId="64" xfId="0" applyFont="1" applyBorder="1" applyAlignment="1">
      <alignment horizontal="center" vertical="center" shrinkToFit="1"/>
    </xf>
    <xf numFmtId="0" fontId="27" fillId="0" borderId="63" xfId="0" quotePrefix="1" applyFont="1" applyBorder="1" applyAlignment="1">
      <alignment horizontal="center" vertical="center" shrinkToFit="1"/>
    </xf>
    <xf numFmtId="0" fontId="6" fillId="0" borderId="62" xfId="0" applyFont="1" applyBorder="1" applyAlignment="1">
      <alignment horizontal="centerContinuous" vertical="center"/>
    </xf>
    <xf numFmtId="0" fontId="6" fillId="0" borderId="57" xfId="0" applyFont="1" applyBorder="1" applyAlignment="1">
      <alignment horizontal="centerContinuous" vertical="center"/>
    </xf>
    <xf numFmtId="0" fontId="6" fillId="0" borderId="63" xfId="0" applyFont="1" applyBorder="1" applyAlignment="1">
      <alignment horizontal="centerContinuous" vertical="center"/>
    </xf>
    <xf numFmtId="164" fontId="2" fillId="0" borderId="0" xfId="0" applyNumberFormat="1" applyFont="1" applyAlignment="1">
      <alignment horizontal="centerContinuous" vertical="center"/>
    </xf>
    <xf numFmtId="0" fontId="4" fillId="0" borderId="0" xfId="0" applyFont="1" applyAlignment="1">
      <alignment horizontal="center" vertical="center"/>
    </xf>
    <xf numFmtId="0" fontId="21" fillId="3" borderId="45" xfId="0" applyFont="1" applyFill="1" applyBorder="1" applyAlignment="1">
      <alignment horizontal="center" vertical="center"/>
    </xf>
    <xf numFmtId="164" fontId="21" fillId="3" borderId="46" xfId="0" applyNumberFormat="1" applyFont="1" applyFill="1" applyBorder="1" applyAlignment="1">
      <alignment horizontal="center" vertical="center"/>
    </xf>
    <xf numFmtId="0" fontId="21" fillId="3" borderId="45" xfId="0" applyFont="1" applyFill="1" applyBorder="1" applyAlignment="1">
      <alignment horizontal="right" vertical="center"/>
    </xf>
    <xf numFmtId="0" fontId="21" fillId="3" borderId="47" xfId="0" applyFont="1" applyFill="1" applyBorder="1" applyAlignment="1">
      <alignment vertical="center"/>
    </xf>
    <xf numFmtId="0" fontId="1" fillId="0" borderId="93" xfId="0" applyFont="1" applyBorder="1" applyAlignment="1">
      <alignment horizontal="center" vertical="center" shrinkToFit="1"/>
    </xf>
    <xf numFmtId="0" fontId="4" fillId="0" borderId="53"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52" xfId="0" applyFont="1" applyBorder="1" applyAlignment="1">
      <alignment horizontal="left" vertical="center" shrinkToFit="1"/>
    </xf>
    <xf numFmtId="0" fontId="1" fillId="0" borderId="0" xfId="0" applyFont="1" applyAlignment="1">
      <alignment horizontal="center" vertical="center"/>
    </xf>
    <xf numFmtId="0" fontId="1" fillId="0" borderId="94" xfId="0" applyFont="1" applyBorder="1" applyAlignment="1">
      <alignment horizontal="center" vertical="center" shrinkToFit="1"/>
    </xf>
    <xf numFmtId="0" fontId="4"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0" fontId="1" fillId="0" borderId="97" xfId="0" applyFont="1" applyBorder="1" applyAlignment="1">
      <alignment horizontal="center" vertical="center" shrinkToFit="1"/>
    </xf>
    <xf numFmtId="0" fontId="4" fillId="0" borderId="98" xfId="0" applyFont="1" applyBorder="1" applyAlignment="1">
      <alignment horizontal="center" vertical="center" shrinkToFit="1"/>
    </xf>
    <xf numFmtId="164" fontId="1" fillId="0" borderId="98" xfId="0" applyNumberFormat="1" applyFont="1" applyBorder="1" applyAlignment="1">
      <alignment horizontal="center" vertical="center" shrinkToFit="1"/>
    </xf>
    <xf numFmtId="0" fontId="4" fillId="0" borderId="98" xfId="0" applyFont="1" applyBorder="1" applyAlignment="1">
      <alignment horizontal="left" vertical="center"/>
    </xf>
    <xf numFmtId="0" fontId="4" fillId="0" borderId="99" xfId="0" applyFont="1" applyBorder="1" applyAlignment="1">
      <alignment horizontal="left" vertical="center" shrinkToFit="1"/>
    </xf>
    <xf numFmtId="164" fontId="4" fillId="0" borderId="98" xfId="0" applyNumberFormat="1" applyFont="1" applyBorder="1" applyAlignment="1">
      <alignment horizontal="center" vertical="center" shrinkToFit="1"/>
    </xf>
    <xf numFmtId="0" fontId="1" fillId="0" borderId="95" xfId="0" applyFont="1" applyBorder="1" applyAlignment="1">
      <alignment horizontal="center" vertical="center" shrinkToFit="1"/>
    </xf>
    <xf numFmtId="0" fontId="1" fillId="0" borderId="50" xfId="0" applyFont="1" applyBorder="1" applyAlignment="1">
      <alignment horizontal="center" vertical="center" shrinkToFit="1"/>
    </xf>
    <xf numFmtId="164" fontId="1" fillId="0" borderId="50" xfId="0" applyNumberFormat="1" applyFont="1" applyBorder="1" applyAlignment="1">
      <alignment horizontal="center" vertical="center" shrinkToFit="1"/>
    </xf>
    <xf numFmtId="0" fontId="4" fillId="0" borderId="50" xfId="0" applyFont="1" applyBorder="1" applyAlignment="1">
      <alignment horizontal="left" vertical="center"/>
    </xf>
    <xf numFmtId="0" fontId="4" fillId="0" borderId="51"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0" fontId="1" fillId="0" borderId="53"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164" fontId="4" fillId="0" borderId="50" xfId="0" applyNumberFormat="1" applyFont="1" applyBorder="1" applyAlignment="1">
      <alignment horizontal="center" vertical="center" shrinkToFit="1"/>
    </xf>
    <xf numFmtId="0" fontId="1" fillId="0" borderId="50" xfId="0" applyFont="1" applyBorder="1" applyAlignment="1">
      <alignment horizontal="left" vertical="center"/>
    </xf>
    <xf numFmtId="164" fontId="4" fillId="0" borderId="0" xfId="0" applyNumberFormat="1" applyFont="1" applyAlignment="1">
      <alignment horizontal="center" vertical="center"/>
    </xf>
    <xf numFmtId="0" fontId="2" fillId="0" borderId="0" xfId="0" applyFont="1" applyAlignment="1">
      <alignment vertical="center"/>
    </xf>
    <xf numFmtId="9" fontId="3" fillId="0" borderId="0" xfId="3" applyFont="1" applyAlignment="1">
      <alignment horizontal="center" vertical="center"/>
    </xf>
    <xf numFmtId="0" fontId="4" fillId="0" borderId="0" xfId="0" applyFont="1" applyAlignment="1">
      <alignment horizontal="right" vertical="center"/>
    </xf>
    <xf numFmtId="9" fontId="4" fillId="0" borderId="0" xfId="3" applyAlignment="1">
      <alignment horizontal="center" vertical="center"/>
    </xf>
    <xf numFmtId="0" fontId="1" fillId="0" borderId="0" xfId="0" applyFont="1" applyAlignment="1">
      <alignment horizontal="right" vertical="center"/>
    </xf>
    <xf numFmtId="1" fontId="0" fillId="0" borderId="0" xfId="0" applyNumberFormat="1" applyAlignment="1">
      <alignment horizontal="center" vertical="center"/>
    </xf>
    <xf numFmtId="1" fontId="4" fillId="0" borderId="0" xfId="0" applyNumberFormat="1" applyFont="1" applyAlignment="1">
      <alignment horizontal="center" vertical="center"/>
    </xf>
    <xf numFmtId="1" fontId="4" fillId="0" borderId="65" xfId="0" applyNumberFormat="1" applyFont="1" applyBorder="1" applyAlignment="1">
      <alignment horizontal="center" vertical="center"/>
    </xf>
    <xf numFmtId="1" fontId="3" fillId="0" borderId="0" xfId="0" applyNumberFormat="1" applyFont="1" applyAlignment="1">
      <alignment horizontal="center" vertical="center"/>
    </xf>
    <xf numFmtId="0" fontId="0" fillId="0" borderId="0" xfId="0" applyAlignment="1">
      <alignment horizontal="center" vertical="center"/>
    </xf>
    <xf numFmtId="0" fontId="1" fillId="0" borderId="0" xfId="0" applyFont="1" applyAlignment="1">
      <alignment vertical="center"/>
    </xf>
    <xf numFmtId="0" fontId="21" fillId="13" borderId="17" xfId="0" applyFont="1" applyFill="1" applyBorder="1" applyAlignment="1">
      <alignment horizontal="center" vertical="center"/>
    </xf>
    <xf numFmtId="0" fontId="21" fillId="13" borderId="18" xfId="0" applyFont="1" applyFill="1" applyBorder="1" applyAlignment="1">
      <alignment horizontal="center" vertical="center"/>
    </xf>
    <xf numFmtId="49" fontId="21" fillId="13" borderId="18" xfId="0" applyNumberFormat="1" applyFont="1" applyFill="1" applyBorder="1" applyAlignment="1">
      <alignment horizontal="center" vertical="center"/>
    </xf>
    <xf numFmtId="0" fontId="21" fillId="13" borderId="22" xfId="0" applyFont="1" applyFill="1" applyBorder="1" applyAlignment="1">
      <alignment horizontal="center" vertical="center"/>
    </xf>
    <xf numFmtId="0" fontId="50" fillId="14" borderId="22" xfId="0" applyFont="1" applyFill="1" applyBorder="1" applyAlignment="1">
      <alignment horizontal="center" vertical="center"/>
    </xf>
    <xf numFmtId="0" fontId="21" fillId="13" borderId="19"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7" xfId="0" quotePrefix="1" applyFont="1" applyBorder="1" applyAlignment="1">
      <alignment horizontal="center" vertical="center" wrapText="1"/>
    </xf>
    <xf numFmtId="49" fontId="1" fillId="0" borderId="87" xfId="2" applyNumberFormat="1" applyFont="1" applyBorder="1" applyAlignment="1">
      <alignment horizontal="center" vertical="center"/>
    </xf>
    <xf numFmtId="0" fontId="1" fillId="0" borderId="87" xfId="0" applyFont="1" applyBorder="1" applyAlignment="1">
      <alignment horizontal="center" vertical="center" shrinkToFit="1"/>
    </xf>
    <xf numFmtId="164" fontId="4" fillId="0" borderId="87" xfId="0" applyNumberFormat="1" applyFont="1" applyBorder="1" applyAlignment="1">
      <alignment horizontal="center" vertical="center"/>
    </xf>
    <xf numFmtId="164" fontId="4" fillId="0" borderId="88" xfId="0" applyNumberFormat="1" applyFont="1" applyBorder="1" applyAlignment="1">
      <alignment horizontal="center" vertical="center"/>
    </xf>
    <xf numFmtId="1" fontId="51" fillId="14" borderId="88" xfId="0" applyNumberFormat="1" applyFont="1" applyFill="1" applyBorder="1" applyAlignment="1">
      <alignment horizontal="center" vertical="center"/>
    </xf>
    <xf numFmtId="1" fontId="4" fillId="0" borderId="88" xfId="0" applyNumberFormat="1" applyFont="1" applyBorder="1" applyAlignment="1">
      <alignment horizontal="center" vertical="center"/>
    </xf>
    <xf numFmtId="0" fontId="3" fillId="0" borderId="96"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49" fontId="1" fillId="0" borderId="12"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1" fillId="0" borderId="27" xfId="0" applyNumberFormat="1" applyFont="1" applyBorder="1" applyAlignment="1">
      <alignment horizontal="center" vertical="center"/>
    </xf>
    <xf numFmtId="1" fontId="51" fillId="14" borderId="27" xfId="0" applyNumberFormat="1" applyFont="1" applyFill="1" applyBorder="1" applyAlignment="1">
      <alignment horizontal="center" vertical="center"/>
    </xf>
    <xf numFmtId="1" fontId="1" fillId="0" borderId="27" xfId="0" applyNumberFormat="1"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Continuous" vertical="center"/>
    </xf>
    <xf numFmtId="0" fontId="21" fillId="13" borderId="22" xfId="0" applyFont="1" applyFill="1" applyBorder="1" applyAlignment="1">
      <alignment horizontal="centerContinuous" vertical="center"/>
    </xf>
    <xf numFmtId="0" fontId="21" fillId="13" borderId="79" xfId="0" applyFont="1" applyFill="1" applyBorder="1" applyAlignment="1">
      <alignment horizontal="centerContinuous" vertical="center"/>
    </xf>
    <xf numFmtId="0" fontId="21" fillId="13" borderId="58" xfId="0" applyFont="1" applyFill="1" applyBorder="1" applyAlignment="1">
      <alignment horizontal="centerContinuous" vertical="center"/>
    </xf>
    <xf numFmtId="0" fontId="1" fillId="0" borderId="80" xfId="0" applyFont="1" applyBorder="1" applyAlignment="1">
      <alignment horizontal="center" vertical="center" shrinkToFit="1"/>
    </xf>
    <xf numFmtId="0" fontId="4" fillId="0" borderId="81" xfId="0" applyFont="1" applyBorder="1" applyAlignment="1">
      <alignment horizontal="center" vertical="center"/>
    </xf>
    <xf numFmtId="0" fontId="1" fillId="0" borderId="81" xfId="0" quotePrefix="1" applyFont="1" applyBorder="1" applyAlignment="1">
      <alignment horizontal="center" vertical="center"/>
    </xf>
    <xf numFmtId="0" fontId="1" fillId="0" borderId="81" xfId="0" applyFont="1" applyBorder="1" applyAlignment="1">
      <alignment horizontal="center" vertical="center"/>
    </xf>
    <xf numFmtId="9" fontId="1" fillId="0" borderId="81" xfId="0" applyNumberFormat="1" applyFont="1" applyBorder="1" applyAlignment="1">
      <alignment horizontal="center" vertical="center"/>
    </xf>
    <xf numFmtId="164" fontId="4" fillId="0" borderId="81" xfId="0" applyNumberFormat="1" applyFont="1" applyBorder="1" applyAlignment="1">
      <alignment horizontal="center" vertical="center"/>
    </xf>
    <xf numFmtId="164" fontId="1" fillId="0" borderId="82" xfId="0" applyNumberFormat="1" applyFont="1" applyBorder="1" applyAlignment="1">
      <alignment horizontal="centerContinuous" vertical="center"/>
    </xf>
    <xf numFmtId="164" fontId="1" fillId="0" borderId="83" xfId="0" applyNumberFormat="1" applyFont="1" applyBorder="1" applyAlignment="1">
      <alignment horizontal="centerContinuous" vertical="center"/>
    </xf>
    <xf numFmtId="0" fontId="4" fillId="0" borderId="84" xfId="0" quotePrefix="1" applyFont="1" applyBorder="1" applyAlignment="1">
      <alignment horizontal="centerContinuous" vertical="center"/>
    </xf>
    <xf numFmtId="0" fontId="1" fillId="0" borderId="87" xfId="0" quotePrefix="1" applyFont="1" applyBorder="1" applyAlignment="1">
      <alignment horizontal="center" vertical="center"/>
    </xf>
    <xf numFmtId="9" fontId="1" fillId="0" borderId="87" xfId="0" applyNumberFormat="1" applyFont="1" applyBorder="1" applyAlignment="1">
      <alignment horizontal="center" vertical="center"/>
    </xf>
    <xf numFmtId="164" fontId="1" fillId="0" borderId="87" xfId="0" applyNumberFormat="1" applyFont="1" applyBorder="1" applyAlignment="1">
      <alignment horizontal="center" vertical="center"/>
    </xf>
    <xf numFmtId="164" fontId="1" fillId="0" borderId="88" xfId="0" applyNumberFormat="1" applyFont="1" applyBorder="1" applyAlignment="1">
      <alignment horizontal="centerContinuous" vertical="center"/>
    </xf>
    <xf numFmtId="164" fontId="1" fillId="0" borderId="89" xfId="0" applyNumberFormat="1" applyFont="1" applyBorder="1" applyAlignment="1">
      <alignment horizontal="centerContinuous" vertical="center"/>
    </xf>
    <xf numFmtId="0" fontId="1" fillId="0" borderId="90" xfId="0" applyFont="1" applyBorder="1" applyAlignment="1">
      <alignment horizontal="centerContinuous" vertical="center"/>
    </xf>
    <xf numFmtId="0" fontId="64" fillId="0" borderId="0" xfId="0" applyFont="1" applyAlignment="1">
      <alignment horizontal="right" vertical="center"/>
    </xf>
    <xf numFmtId="0" fontId="64" fillId="13" borderId="125" xfId="0" applyFont="1" applyFill="1" applyBorder="1" applyAlignment="1">
      <alignment horizontal="center" vertical="center"/>
    </xf>
    <xf numFmtId="0" fontId="21" fillId="13" borderId="20" xfId="0" applyFont="1" applyFill="1" applyBorder="1" applyAlignment="1">
      <alignment horizontal="centerContinuous" vertical="center"/>
    </xf>
    <xf numFmtId="0" fontId="21" fillId="13" borderId="21" xfId="0" applyFont="1" applyFill="1" applyBorder="1" applyAlignment="1">
      <alignment horizontal="centerContinuous" vertical="center"/>
    </xf>
    <xf numFmtId="0" fontId="64" fillId="19" borderId="125" xfId="0" applyFont="1" applyFill="1" applyBorder="1" applyAlignment="1">
      <alignment horizontal="center" vertical="center"/>
    </xf>
    <xf numFmtId="0" fontId="1" fillId="0" borderId="33" xfId="0" applyFont="1" applyBorder="1" applyAlignment="1">
      <alignment horizontal="centerContinuous" vertical="center"/>
    </xf>
    <xf numFmtId="0" fontId="4" fillId="0" borderId="34" xfId="0" applyFont="1" applyBorder="1" applyAlignment="1">
      <alignment horizontal="centerContinuous" vertical="center"/>
    </xf>
    <xf numFmtId="0" fontId="4" fillId="0" borderId="27" xfId="0" applyFont="1" applyBorder="1" applyAlignment="1">
      <alignment horizontal="centerContinuous" vertical="center"/>
    </xf>
    <xf numFmtId="164" fontId="4" fillId="0" borderId="12" xfId="0" applyNumberFormat="1" applyFont="1" applyBorder="1" applyAlignment="1">
      <alignment horizontal="center" vertical="center"/>
    </xf>
    <xf numFmtId="49" fontId="1" fillId="0" borderId="91" xfId="0" applyNumberFormat="1" applyFont="1" applyBorder="1" applyAlignment="1">
      <alignment horizontal="center" vertical="center"/>
    </xf>
    <xf numFmtId="49" fontId="1" fillId="0" borderId="56" xfId="0" applyNumberFormat="1" applyFont="1" applyBorder="1" applyAlignment="1">
      <alignment horizontal="centerContinuous" vertical="center"/>
    </xf>
    <xf numFmtId="49" fontId="1" fillId="0" borderId="9" xfId="0" applyNumberFormat="1" applyFont="1" applyBorder="1" applyAlignment="1">
      <alignment horizontal="centerContinuous" vertical="center"/>
    </xf>
    <xf numFmtId="0" fontId="4" fillId="0" borderId="92" xfId="0" applyFont="1" applyBorder="1" applyAlignment="1">
      <alignment horizontal="centerContinuous" vertical="center"/>
    </xf>
    <xf numFmtId="0" fontId="65" fillId="0" borderId="0" xfId="0" applyFont="1" applyAlignment="1">
      <alignment horizontal="right" vertical="center"/>
    </xf>
    <xf numFmtId="0" fontId="66" fillId="0" borderId="0" xfId="0" applyFont="1" applyAlignment="1">
      <alignment horizontal="center" vertical="center"/>
    </xf>
    <xf numFmtId="0" fontId="22" fillId="10" borderId="1" xfId="0" applyFont="1" applyFill="1" applyBorder="1" applyAlignment="1">
      <alignment vertical="center"/>
    </xf>
    <xf numFmtId="0" fontId="6" fillId="0" borderId="124" xfId="0" applyFont="1" applyBorder="1" applyAlignment="1">
      <alignment horizontal="centerContinuous" vertical="center"/>
    </xf>
    <xf numFmtId="0" fontId="5" fillId="4" borderId="11" xfId="0" applyFont="1" applyFill="1" applyBorder="1" applyAlignment="1">
      <alignment horizontal="right" vertical="center"/>
    </xf>
    <xf numFmtId="49" fontId="6" fillId="20" borderId="31" xfId="0" applyNumberFormat="1" applyFont="1" applyFill="1" applyBorder="1" applyAlignment="1">
      <alignment horizontal="center" vertical="center"/>
    </xf>
    <xf numFmtId="0" fontId="47" fillId="0" borderId="1" xfId="0" applyFont="1" applyBorder="1" applyAlignment="1">
      <alignment horizontal="center" vertical="center" shrinkToFit="1"/>
    </xf>
    <xf numFmtId="0" fontId="57" fillId="0" borderId="8" xfId="0" applyFont="1" applyBorder="1" applyAlignment="1">
      <alignment horizontal="center" vertical="center" shrinkToFit="1"/>
    </xf>
  </cellXfs>
  <cellStyles count="9">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3" xfId="8" xr:uid="{00000000-0005-0000-0000-000005000000}"/>
    <cellStyle name="Normal 4" xfId="7" xr:uid="{00000000-0005-0000-0000-000006000000}"/>
    <cellStyle name="Percent" xfId="2" builtinId="5"/>
    <cellStyle name="Percent 2" xfId="3" xr:uid="{00000000-0005-0000-0000-000008000000}"/>
  </cellStyles>
  <dxfs count="10">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66675</xdr:rowOff>
    </xdr:from>
    <xdr:to>
      <xdr:col>6</xdr:col>
      <xdr:colOff>1276350</xdr:colOff>
      <xdr:row>68</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13</xdr:row>
      <xdr:rowOff>133350</xdr:rowOff>
    </xdr:from>
    <xdr:to>
      <xdr:col>6</xdr:col>
      <xdr:colOff>1238250</xdr:colOff>
      <xdr:row>15</xdr:row>
      <xdr:rowOff>238124</xdr:rowOff>
    </xdr:to>
    <xdr:sp macro="" textlink="">
      <xdr:nvSpPr>
        <xdr:cNvPr id="5" name="Text Box 60">
          <a:extLst>
            <a:ext uri="{FF2B5EF4-FFF2-40B4-BE49-F238E27FC236}">
              <a16:creationId xmlns:a16="http://schemas.microsoft.com/office/drawing/2014/main" id="{00000000-0008-0000-0000-000005000000}"/>
            </a:ext>
          </a:extLst>
        </xdr:cNvPr>
        <xdr:cNvSpPr txBox="1">
          <a:spLocks noChangeArrowheads="1"/>
        </xdr:cNvSpPr>
      </xdr:nvSpPr>
      <xdr:spPr bwMode="auto">
        <a:xfrm>
          <a:off x="4686300" y="3067050"/>
          <a:ext cx="2295525" cy="53339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ls.de.reus@gmail.com?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showGridLines="0" tabSelected="1" zoomScaleNormal="100" workbookViewId="0"/>
  </sheetViews>
  <sheetFormatPr defaultColWidth="13" defaultRowHeight="15.6" x14ac:dyDescent="0.3"/>
  <cols>
    <col min="1" max="1" width="13.8984375" style="102" customWidth="1"/>
    <col min="2" max="2" width="10" style="103" customWidth="1"/>
    <col min="3" max="3" width="5.09765625" style="103" customWidth="1"/>
    <col min="4" max="4" width="13.69921875" style="102" bestFit="1" customWidth="1"/>
    <col min="5" max="5" width="9.09765625" style="103" bestFit="1" customWidth="1"/>
    <col min="6" max="6" width="14.69921875" style="102" customWidth="1"/>
    <col min="7" max="7" width="17.09765625" style="103" customWidth="1"/>
    <col min="8" max="16384" width="13" style="48"/>
  </cols>
  <sheetData>
    <row r="1" spans="1:7" ht="29.4" thickTop="1" thickBot="1" x14ac:dyDescent="0.35">
      <c r="A1" s="42" t="s">
        <v>244</v>
      </c>
      <c r="B1" s="43" t="s">
        <v>472</v>
      </c>
      <c r="C1" s="44"/>
      <c r="D1" s="45"/>
      <c r="E1" s="46"/>
      <c r="F1" s="45"/>
      <c r="G1" s="47" t="s">
        <v>243</v>
      </c>
    </row>
    <row r="2" spans="1:7" ht="17.399999999999999" thickTop="1" x14ac:dyDescent="0.3">
      <c r="A2" s="49" t="s">
        <v>474</v>
      </c>
      <c r="B2" s="50" t="s">
        <v>245</v>
      </c>
      <c r="C2" s="50"/>
      <c r="D2" s="51"/>
      <c r="E2" s="52"/>
      <c r="F2" s="53"/>
      <c r="G2" s="54"/>
    </row>
    <row r="3" spans="1:7" ht="16.8" x14ac:dyDescent="0.3">
      <c r="A3" s="49" t="s">
        <v>475</v>
      </c>
      <c r="B3" s="50" t="s">
        <v>255</v>
      </c>
      <c r="C3" s="50"/>
      <c r="D3" s="51" t="s">
        <v>0</v>
      </c>
      <c r="E3" s="52">
        <v>8</v>
      </c>
      <c r="F3" s="51"/>
      <c r="G3" s="54"/>
    </row>
    <row r="4" spans="1:7" ht="16.8" x14ac:dyDescent="0.3">
      <c r="A4" s="49" t="s">
        <v>476</v>
      </c>
      <c r="B4" s="50" t="s">
        <v>457</v>
      </c>
      <c r="C4" s="50"/>
      <c r="D4" s="51" t="s">
        <v>477</v>
      </c>
      <c r="E4" s="52">
        <v>21</v>
      </c>
      <c r="F4" s="51"/>
      <c r="G4" s="54"/>
    </row>
    <row r="5" spans="1:7" ht="16.8" x14ac:dyDescent="0.3">
      <c r="A5" s="49" t="s">
        <v>478</v>
      </c>
      <c r="B5" s="55" t="s">
        <v>249</v>
      </c>
      <c r="C5" s="50"/>
      <c r="D5" s="51" t="s">
        <v>479</v>
      </c>
      <c r="E5" s="52" t="s">
        <v>134</v>
      </c>
      <c r="F5" s="51"/>
      <c r="G5" s="54"/>
    </row>
    <row r="6" spans="1:7" ht="16.8" x14ac:dyDescent="0.3">
      <c r="A6" s="49" t="s">
        <v>480</v>
      </c>
      <c r="B6" s="50" t="s">
        <v>248</v>
      </c>
      <c r="C6" s="50"/>
      <c r="D6" s="51" t="s">
        <v>481</v>
      </c>
      <c r="E6" s="52" t="s">
        <v>246</v>
      </c>
      <c r="F6" s="51"/>
      <c r="G6" s="54"/>
    </row>
    <row r="7" spans="1:7" ht="17.399999999999999" thickBot="1" x14ac:dyDescent="0.35">
      <c r="A7" s="49"/>
      <c r="B7" s="50"/>
      <c r="C7" s="50"/>
      <c r="D7" s="51" t="s">
        <v>482</v>
      </c>
      <c r="E7" s="52" t="s">
        <v>247</v>
      </c>
      <c r="F7" s="51"/>
      <c r="G7" s="54"/>
    </row>
    <row r="8" spans="1:7" ht="17.399999999999999" thickTop="1" x14ac:dyDescent="0.3">
      <c r="A8" s="56" t="s">
        <v>483</v>
      </c>
      <c r="B8" s="57" t="s">
        <v>458</v>
      </c>
      <c r="C8" s="451"/>
      <c r="D8" s="58" t="s">
        <v>484</v>
      </c>
      <c r="E8" s="59" t="str">
        <f>C11</f>
        <v>+1</v>
      </c>
      <c r="F8" s="60"/>
      <c r="G8" s="54"/>
    </row>
    <row r="9" spans="1:7" ht="17.399999999999999" thickBot="1" x14ac:dyDescent="0.35">
      <c r="A9" s="452" t="s">
        <v>485</v>
      </c>
      <c r="B9" s="61" t="s">
        <v>466</v>
      </c>
      <c r="C9" s="62"/>
      <c r="D9" s="63" t="s">
        <v>89</v>
      </c>
      <c r="E9" s="64" t="s">
        <v>238</v>
      </c>
      <c r="F9" s="60"/>
      <c r="G9" s="54"/>
    </row>
    <row r="10" spans="1:7" ht="17.399999999999999" thickTop="1" x14ac:dyDescent="0.3">
      <c r="A10" s="65" t="s">
        <v>486</v>
      </c>
      <c r="B10" s="66">
        <v>10</v>
      </c>
      <c r="C10" s="67" t="str">
        <f t="shared" ref="C10:C15" si="0">IF(B10&gt;9.9,CONCATENATE("+",ROUNDDOWN((B10-10)/2,0)),ROUNDUP((B10-10)/2,0))</f>
        <v>+0</v>
      </c>
      <c r="D10" s="68" t="s">
        <v>487</v>
      </c>
      <c r="E10" s="69" t="s">
        <v>107</v>
      </c>
      <c r="F10" s="60"/>
      <c r="G10" s="54"/>
    </row>
    <row r="11" spans="1:7" ht="16.8" x14ac:dyDescent="0.3">
      <c r="A11" s="70" t="s">
        <v>488</v>
      </c>
      <c r="B11" s="71">
        <v>13</v>
      </c>
      <c r="C11" s="72" t="str">
        <f t="shared" si="0"/>
        <v>+1</v>
      </c>
      <c r="D11" s="73" t="s">
        <v>489</v>
      </c>
      <c r="E11" s="74">
        <f>SUM(Martial!G3:G13)+SUM(Equipment!C3:C12)</f>
        <v>5.5</v>
      </c>
      <c r="F11" s="60"/>
      <c r="G11" s="54"/>
    </row>
    <row r="12" spans="1:7" ht="16.8" x14ac:dyDescent="0.3">
      <c r="A12" s="75" t="s">
        <v>490</v>
      </c>
      <c r="B12" s="76">
        <v>12</v>
      </c>
      <c r="C12" s="77" t="str">
        <f t="shared" si="0"/>
        <v>+1</v>
      </c>
      <c r="D12" s="73" t="s">
        <v>491</v>
      </c>
      <c r="E12" s="78">
        <f>ROUNDUP(((E3*8)*0.75)+(E3*C12),0)</f>
        <v>56</v>
      </c>
      <c r="F12" s="60"/>
      <c r="G12" s="54"/>
    </row>
    <row r="13" spans="1:7" ht="16.8" x14ac:dyDescent="0.3">
      <c r="A13" s="79" t="s">
        <v>492</v>
      </c>
      <c r="B13" s="76">
        <v>14</v>
      </c>
      <c r="C13" s="72" t="str">
        <f t="shared" si="0"/>
        <v>+2</v>
      </c>
      <c r="D13" s="80" t="s">
        <v>493</v>
      </c>
      <c r="E13" s="453">
        <f>15+C11+3</f>
        <v>19</v>
      </c>
      <c r="F13" s="49"/>
      <c r="G13" s="54"/>
    </row>
    <row r="14" spans="1:7" ht="16.8" x14ac:dyDescent="0.3">
      <c r="A14" s="82" t="s">
        <v>494</v>
      </c>
      <c r="B14" s="83">
        <v>12</v>
      </c>
      <c r="C14" s="72" t="str">
        <f t="shared" si="0"/>
        <v>+1</v>
      </c>
      <c r="D14" s="80" t="s">
        <v>495</v>
      </c>
      <c r="E14" s="81">
        <f>E13+SUM(Martial!B9:B10)</f>
        <v>19</v>
      </c>
      <c r="F14" s="60"/>
      <c r="G14" s="54"/>
    </row>
    <row r="15" spans="1:7" ht="17.399999999999999" thickBot="1" x14ac:dyDescent="0.35">
      <c r="A15" s="84" t="s">
        <v>496</v>
      </c>
      <c r="B15" s="85">
        <v>15</v>
      </c>
      <c r="C15" s="86" t="str">
        <f t="shared" si="0"/>
        <v>+2</v>
      </c>
      <c r="D15" s="87" t="s">
        <v>497</v>
      </c>
      <c r="E15" s="88">
        <f>E14-C11</f>
        <v>18</v>
      </c>
      <c r="F15" s="60"/>
      <c r="G15" s="54"/>
    </row>
    <row r="16" spans="1:7" ht="24" thickTop="1" thickBot="1" x14ac:dyDescent="0.35">
      <c r="A16" s="89" t="s">
        <v>18</v>
      </c>
      <c r="B16" s="90"/>
      <c r="C16" s="90"/>
      <c r="D16" s="91"/>
      <c r="E16" s="91"/>
      <c r="F16" s="91"/>
      <c r="G16" s="92"/>
    </row>
    <row r="17" spans="1:7" s="10" customFormat="1" ht="17.399999999999999" thickTop="1" x14ac:dyDescent="0.3">
      <c r="A17" s="93"/>
      <c r="B17" s="94"/>
      <c r="C17" s="94"/>
      <c r="D17" s="94"/>
      <c r="E17" s="94"/>
      <c r="F17" s="94"/>
      <c r="G17" s="95"/>
    </row>
    <row r="18" spans="1:7" s="10" customFormat="1" ht="16.8" x14ac:dyDescent="0.3">
      <c r="A18" s="96"/>
      <c r="B18" s="97"/>
      <c r="C18" s="97"/>
      <c r="D18" s="97"/>
      <c r="E18" s="97"/>
      <c r="F18" s="97"/>
      <c r="G18" s="98"/>
    </row>
    <row r="19" spans="1:7" s="10" customFormat="1" ht="16.8" x14ac:dyDescent="0.3">
      <c r="A19" s="96"/>
      <c r="B19" s="97"/>
      <c r="C19" s="97"/>
      <c r="D19" s="97"/>
      <c r="E19" s="97"/>
      <c r="F19" s="97"/>
      <c r="G19" s="98"/>
    </row>
    <row r="20" spans="1:7" s="10" customFormat="1" ht="16.8" x14ac:dyDescent="0.3">
      <c r="A20" s="96"/>
      <c r="B20" s="97"/>
      <c r="C20" s="97"/>
      <c r="D20" s="97"/>
      <c r="E20" s="97"/>
      <c r="F20" s="97"/>
      <c r="G20" s="98"/>
    </row>
    <row r="21" spans="1:7" s="10" customFormat="1" ht="16.8" x14ac:dyDescent="0.3">
      <c r="A21" s="96"/>
      <c r="B21" s="97"/>
      <c r="C21" s="97"/>
      <c r="D21" s="97"/>
      <c r="E21" s="97"/>
      <c r="F21" s="97"/>
      <c r="G21" s="98"/>
    </row>
    <row r="22" spans="1:7" s="10" customFormat="1" ht="16.8" x14ac:dyDescent="0.3">
      <c r="A22" s="96"/>
      <c r="B22" s="97"/>
      <c r="C22" s="97"/>
      <c r="D22" s="97"/>
      <c r="E22" s="97"/>
      <c r="F22" s="97"/>
      <c r="G22" s="98"/>
    </row>
    <row r="23" spans="1:7" s="10" customFormat="1" ht="16.8" x14ac:dyDescent="0.3">
      <c r="A23" s="96"/>
      <c r="B23" s="97"/>
      <c r="C23" s="97"/>
      <c r="D23" s="97"/>
      <c r="E23" s="97"/>
      <c r="F23" s="97"/>
      <c r="G23" s="98"/>
    </row>
    <row r="24" spans="1:7" s="10" customFormat="1" ht="16.8" x14ac:dyDescent="0.3">
      <c r="A24" s="96"/>
      <c r="B24" s="97"/>
      <c r="C24" s="97"/>
      <c r="D24" s="97"/>
      <c r="E24" s="97"/>
      <c r="F24" s="97"/>
      <c r="G24" s="98"/>
    </row>
    <row r="25" spans="1:7" s="10" customFormat="1" ht="16.8" x14ac:dyDescent="0.3">
      <c r="A25" s="96"/>
      <c r="B25" s="97"/>
      <c r="C25" s="97"/>
      <c r="D25" s="97"/>
      <c r="E25" s="97"/>
      <c r="F25" s="97"/>
      <c r="G25" s="98"/>
    </row>
    <row r="26" spans="1:7" s="10" customFormat="1" ht="16.8" x14ac:dyDescent="0.3">
      <c r="A26" s="96"/>
      <c r="B26" s="97"/>
      <c r="C26" s="97"/>
      <c r="D26" s="97"/>
      <c r="E26" s="97"/>
      <c r="F26" s="97"/>
      <c r="G26" s="98"/>
    </row>
    <row r="27" spans="1:7" s="10" customFormat="1" ht="16.8" x14ac:dyDescent="0.3">
      <c r="A27" s="96"/>
      <c r="B27" s="97"/>
      <c r="C27" s="97"/>
      <c r="D27" s="97"/>
      <c r="E27" s="97"/>
      <c r="F27" s="97"/>
      <c r="G27" s="98"/>
    </row>
    <row r="28" spans="1:7" s="10" customFormat="1" ht="16.8" x14ac:dyDescent="0.3">
      <c r="A28" s="96"/>
      <c r="B28" s="97"/>
      <c r="C28" s="97"/>
      <c r="D28" s="97"/>
      <c r="E28" s="97"/>
      <c r="F28" s="97"/>
      <c r="G28" s="98"/>
    </row>
    <row r="29" spans="1:7" s="10" customFormat="1" ht="16.8" x14ac:dyDescent="0.3">
      <c r="A29" s="96"/>
      <c r="B29" s="97"/>
      <c r="C29" s="97"/>
      <c r="D29" s="97"/>
      <c r="E29" s="97"/>
      <c r="F29" s="97"/>
      <c r="G29" s="98"/>
    </row>
    <row r="30" spans="1:7" s="10" customFormat="1" ht="16.8" x14ac:dyDescent="0.3">
      <c r="A30" s="96"/>
      <c r="B30" s="97"/>
      <c r="C30" s="97"/>
      <c r="D30" s="97"/>
      <c r="E30" s="97"/>
      <c r="F30" s="97"/>
      <c r="G30" s="98"/>
    </row>
    <row r="31" spans="1:7" s="10" customFormat="1" ht="16.8" x14ac:dyDescent="0.3">
      <c r="A31" s="96"/>
      <c r="B31" s="97"/>
      <c r="C31" s="97"/>
      <c r="D31" s="97"/>
      <c r="E31" s="97"/>
      <c r="F31" s="97"/>
      <c r="G31" s="98"/>
    </row>
    <row r="32" spans="1:7" s="10" customFormat="1" ht="16.8" x14ac:dyDescent="0.3">
      <c r="A32" s="96"/>
      <c r="B32" s="97"/>
      <c r="C32" s="97"/>
      <c r="D32" s="97"/>
      <c r="E32" s="97"/>
      <c r="F32" s="97"/>
      <c r="G32" s="98"/>
    </row>
    <row r="33" spans="1:7" s="10" customFormat="1" ht="16.8" x14ac:dyDescent="0.3">
      <c r="A33" s="96"/>
      <c r="B33" s="97"/>
      <c r="C33" s="97"/>
      <c r="D33" s="97"/>
      <c r="E33" s="97"/>
      <c r="F33" s="97"/>
      <c r="G33" s="98"/>
    </row>
    <row r="34" spans="1:7" s="10" customFormat="1" ht="16.8" x14ac:dyDescent="0.3">
      <c r="A34" s="96"/>
      <c r="B34" s="97"/>
      <c r="C34" s="97"/>
      <c r="D34" s="97"/>
      <c r="E34" s="97"/>
      <c r="F34" s="97"/>
      <c r="G34" s="98"/>
    </row>
    <row r="35" spans="1:7" s="10" customFormat="1" ht="16.8" x14ac:dyDescent="0.3">
      <c r="A35" s="96"/>
      <c r="B35" s="97"/>
      <c r="C35" s="97"/>
      <c r="D35" s="97"/>
      <c r="E35" s="97"/>
      <c r="F35" s="97"/>
      <c r="G35" s="98"/>
    </row>
    <row r="36" spans="1:7" s="10" customFormat="1" ht="16.8" x14ac:dyDescent="0.3">
      <c r="A36" s="96"/>
      <c r="B36" s="97"/>
      <c r="C36" s="97"/>
      <c r="D36" s="97"/>
      <c r="E36" s="97"/>
      <c r="F36" s="97"/>
      <c r="G36" s="98"/>
    </row>
    <row r="37" spans="1:7" s="10" customFormat="1" ht="16.8" x14ac:dyDescent="0.3">
      <c r="A37" s="96"/>
      <c r="B37" s="97"/>
      <c r="C37" s="97"/>
      <c r="D37" s="97"/>
      <c r="E37" s="97"/>
      <c r="F37" s="97"/>
      <c r="G37" s="98"/>
    </row>
    <row r="38" spans="1:7" s="10" customFormat="1" ht="16.8" x14ac:dyDescent="0.3">
      <c r="A38" s="96"/>
      <c r="B38" s="97"/>
      <c r="C38" s="97"/>
      <c r="D38" s="97"/>
      <c r="E38" s="97"/>
      <c r="F38" s="97"/>
      <c r="G38" s="98"/>
    </row>
    <row r="39" spans="1:7" s="10" customFormat="1" ht="16.8" x14ac:dyDescent="0.3">
      <c r="A39" s="96"/>
      <c r="B39" s="97"/>
      <c r="C39" s="97"/>
      <c r="D39" s="97"/>
      <c r="E39" s="97"/>
      <c r="F39" s="97"/>
      <c r="G39" s="98"/>
    </row>
    <row r="40" spans="1:7" s="10" customFormat="1" ht="16.8" x14ac:dyDescent="0.3">
      <c r="A40" s="96"/>
      <c r="B40" s="97"/>
      <c r="C40" s="97"/>
      <c r="D40" s="97"/>
      <c r="E40" s="97"/>
      <c r="F40" s="97"/>
      <c r="G40" s="98"/>
    </row>
    <row r="41" spans="1:7" s="10" customFormat="1" ht="16.8" x14ac:dyDescent="0.3">
      <c r="A41" s="96"/>
      <c r="B41" s="97"/>
      <c r="C41" s="97"/>
      <c r="D41" s="97"/>
      <c r="E41" s="97"/>
      <c r="F41" s="97"/>
      <c r="G41" s="98"/>
    </row>
    <row r="42" spans="1:7" s="10" customFormat="1" ht="16.8" x14ac:dyDescent="0.3">
      <c r="A42" s="96"/>
      <c r="B42" s="97"/>
      <c r="C42" s="97"/>
      <c r="D42" s="97"/>
      <c r="E42" s="97"/>
      <c r="F42" s="97"/>
      <c r="G42" s="98"/>
    </row>
    <row r="43" spans="1:7" s="10" customFormat="1" ht="16.8" x14ac:dyDescent="0.3">
      <c r="A43" s="96"/>
      <c r="B43" s="97"/>
      <c r="C43" s="97"/>
      <c r="D43" s="97"/>
      <c r="E43" s="97"/>
      <c r="F43" s="97"/>
      <c r="G43" s="98"/>
    </row>
    <row r="44" spans="1:7" s="10" customFormat="1" ht="16.8" x14ac:dyDescent="0.3">
      <c r="A44" s="96"/>
      <c r="B44" s="97"/>
      <c r="C44" s="97"/>
      <c r="D44" s="97"/>
      <c r="E44" s="97"/>
      <c r="F44" s="97"/>
      <c r="G44" s="98"/>
    </row>
    <row r="45" spans="1:7" s="10" customFormat="1" ht="16.8" x14ac:dyDescent="0.3">
      <c r="A45" s="96"/>
      <c r="B45" s="97"/>
      <c r="C45" s="97"/>
      <c r="D45" s="97"/>
      <c r="E45" s="97"/>
      <c r="F45" s="97"/>
      <c r="G45" s="98"/>
    </row>
    <row r="46" spans="1:7" s="10" customFormat="1" ht="16.8" x14ac:dyDescent="0.3">
      <c r="A46" s="96"/>
      <c r="B46" s="97"/>
      <c r="C46" s="97"/>
      <c r="D46" s="97"/>
      <c r="E46" s="97"/>
      <c r="F46" s="97"/>
      <c r="G46" s="98"/>
    </row>
    <row r="47" spans="1:7" s="10" customFormat="1" ht="16.8" x14ac:dyDescent="0.3">
      <c r="A47" s="96"/>
      <c r="B47" s="97"/>
      <c r="C47" s="97"/>
      <c r="D47" s="97"/>
      <c r="E47" s="97"/>
      <c r="F47" s="97"/>
      <c r="G47" s="98"/>
    </row>
    <row r="48" spans="1:7" s="10" customFormat="1" ht="16.8" x14ac:dyDescent="0.3">
      <c r="A48" s="96"/>
      <c r="B48" s="97"/>
      <c r="C48" s="97"/>
      <c r="D48" s="97"/>
      <c r="E48" s="97"/>
      <c r="F48" s="97"/>
      <c r="G48" s="98"/>
    </row>
    <row r="49" spans="1:7" s="10" customFormat="1" ht="16.8" x14ac:dyDescent="0.3">
      <c r="A49" s="96"/>
      <c r="B49" s="97"/>
      <c r="C49" s="97"/>
      <c r="D49" s="97"/>
      <c r="E49" s="97"/>
      <c r="F49" s="97"/>
      <c r="G49" s="98"/>
    </row>
    <row r="50" spans="1:7" s="10" customFormat="1" ht="16.8" x14ac:dyDescent="0.3">
      <c r="A50" s="96"/>
      <c r="B50" s="97"/>
      <c r="C50" s="97"/>
      <c r="D50" s="97"/>
      <c r="E50" s="97"/>
      <c r="F50" s="97"/>
      <c r="G50" s="98"/>
    </row>
    <row r="51" spans="1:7" s="10" customFormat="1" ht="16.8" x14ac:dyDescent="0.3">
      <c r="A51" s="96"/>
      <c r="B51" s="97"/>
      <c r="C51" s="97"/>
      <c r="D51" s="97"/>
      <c r="E51" s="97"/>
      <c r="F51" s="97"/>
      <c r="G51" s="98"/>
    </row>
    <row r="52" spans="1:7" s="10" customFormat="1" ht="16.8" x14ac:dyDescent="0.3">
      <c r="A52" s="96"/>
      <c r="B52" s="97"/>
      <c r="C52" s="97"/>
      <c r="D52" s="97"/>
      <c r="E52" s="97"/>
      <c r="F52" s="97"/>
      <c r="G52" s="98"/>
    </row>
    <row r="53" spans="1:7" s="10" customFormat="1" ht="16.8" x14ac:dyDescent="0.3">
      <c r="A53" s="96"/>
      <c r="B53" s="97"/>
      <c r="C53" s="97"/>
      <c r="D53" s="97"/>
      <c r="E53" s="97"/>
      <c r="F53" s="97"/>
      <c r="G53" s="98"/>
    </row>
    <row r="54" spans="1:7" s="10" customFormat="1" ht="16.8" x14ac:dyDescent="0.3">
      <c r="A54" s="96"/>
      <c r="B54" s="97"/>
      <c r="C54" s="97"/>
      <c r="D54" s="97"/>
      <c r="E54" s="97"/>
      <c r="F54" s="97"/>
      <c r="G54" s="98"/>
    </row>
    <row r="55" spans="1:7" s="10" customFormat="1" ht="16.8" x14ac:dyDescent="0.3">
      <c r="A55" s="96"/>
      <c r="B55" s="97"/>
      <c r="C55" s="97"/>
      <c r="D55" s="97"/>
      <c r="E55" s="97"/>
      <c r="F55" s="97"/>
      <c r="G55" s="98"/>
    </row>
    <row r="56" spans="1:7" s="10" customFormat="1" ht="16.8" x14ac:dyDescent="0.3">
      <c r="A56" s="96"/>
      <c r="B56" s="97"/>
      <c r="C56" s="97"/>
      <c r="D56" s="97"/>
      <c r="E56" s="97"/>
      <c r="F56" s="97"/>
      <c r="G56" s="98"/>
    </row>
    <row r="57" spans="1:7" s="10" customFormat="1" ht="16.8" x14ac:dyDescent="0.3">
      <c r="A57" s="96"/>
      <c r="B57" s="97"/>
      <c r="C57" s="97"/>
      <c r="D57" s="97"/>
      <c r="E57" s="97"/>
      <c r="F57" s="97"/>
      <c r="G57" s="98"/>
    </row>
    <row r="58" spans="1:7" s="10" customFormat="1" ht="16.8" x14ac:dyDescent="0.3">
      <c r="A58" s="96"/>
      <c r="B58" s="97"/>
      <c r="C58" s="97"/>
      <c r="D58" s="97"/>
      <c r="E58" s="97"/>
      <c r="F58" s="97"/>
      <c r="G58" s="98"/>
    </row>
    <row r="59" spans="1:7" s="10" customFormat="1" ht="16.8" x14ac:dyDescent="0.3">
      <c r="A59" s="96"/>
      <c r="B59" s="97"/>
      <c r="C59" s="97"/>
      <c r="D59" s="97"/>
      <c r="E59" s="97"/>
      <c r="F59" s="97"/>
      <c r="G59" s="98"/>
    </row>
    <row r="60" spans="1:7" s="10" customFormat="1" ht="16.8" x14ac:dyDescent="0.3">
      <c r="A60" s="96"/>
      <c r="B60" s="97"/>
      <c r="C60" s="97"/>
      <c r="D60" s="97"/>
      <c r="E60" s="97"/>
      <c r="F60" s="97"/>
      <c r="G60" s="98"/>
    </row>
    <row r="61" spans="1:7" s="10" customFormat="1" ht="16.8" x14ac:dyDescent="0.3">
      <c r="A61" s="96"/>
      <c r="B61" s="97"/>
      <c r="C61" s="97"/>
      <c r="D61" s="97"/>
      <c r="E61" s="97"/>
      <c r="F61" s="97"/>
      <c r="G61" s="98"/>
    </row>
    <row r="62" spans="1:7" s="10" customFormat="1" ht="16.8" x14ac:dyDescent="0.3">
      <c r="A62" s="96"/>
      <c r="B62" s="97"/>
      <c r="C62" s="97"/>
      <c r="D62" s="97"/>
      <c r="E62" s="97"/>
      <c r="F62" s="97"/>
      <c r="G62" s="98"/>
    </row>
    <row r="63" spans="1:7" s="10" customFormat="1" ht="16.8" x14ac:dyDescent="0.3">
      <c r="A63" s="96"/>
      <c r="B63" s="97"/>
      <c r="C63" s="97"/>
      <c r="D63" s="97"/>
      <c r="E63" s="97"/>
      <c r="F63" s="97"/>
      <c r="G63" s="98"/>
    </row>
    <row r="64" spans="1:7" s="10" customFormat="1" ht="16.8" x14ac:dyDescent="0.3">
      <c r="A64" s="96"/>
      <c r="B64" s="97"/>
      <c r="C64" s="97"/>
      <c r="D64" s="97"/>
      <c r="E64" s="97"/>
      <c r="F64" s="97"/>
      <c r="G64" s="98"/>
    </row>
    <row r="65" spans="1:7" s="10" customFormat="1" ht="16.8" x14ac:dyDescent="0.3">
      <c r="A65" s="96"/>
      <c r="B65" s="97"/>
      <c r="C65" s="97"/>
      <c r="D65" s="97"/>
      <c r="E65" s="97"/>
      <c r="F65" s="97"/>
      <c r="G65" s="98"/>
    </row>
    <row r="66" spans="1:7" s="10" customFormat="1" ht="16.8" x14ac:dyDescent="0.3">
      <c r="A66" s="96"/>
      <c r="B66" s="97"/>
      <c r="C66" s="97"/>
      <c r="D66" s="97"/>
      <c r="E66" s="97"/>
      <c r="F66" s="97"/>
      <c r="G66" s="98"/>
    </row>
    <row r="67" spans="1:7" s="10" customFormat="1" ht="16.8" x14ac:dyDescent="0.3">
      <c r="A67" s="96"/>
      <c r="B67" s="97"/>
      <c r="C67" s="97"/>
      <c r="D67" s="97"/>
      <c r="E67" s="97"/>
      <c r="F67" s="97"/>
      <c r="G67" s="98"/>
    </row>
    <row r="68" spans="1:7" s="10" customFormat="1" ht="16.8" x14ac:dyDescent="0.3">
      <c r="A68" s="96"/>
      <c r="B68" s="97"/>
      <c r="C68" s="97"/>
      <c r="D68" s="97"/>
      <c r="E68" s="97"/>
      <c r="F68" s="97"/>
      <c r="G68" s="98"/>
    </row>
    <row r="69" spans="1:7" ht="17.399999999999999" thickBot="1" x14ac:dyDescent="0.35">
      <c r="A69" s="99"/>
      <c r="B69" s="100"/>
      <c r="C69" s="100"/>
      <c r="D69" s="100"/>
      <c r="E69" s="100"/>
      <c r="F69" s="100"/>
      <c r="G69" s="101"/>
    </row>
    <row r="70" spans="1:7" ht="16.2" thickTop="1" x14ac:dyDescent="0.3"/>
  </sheetData>
  <phoneticPr fontId="0" type="noConversion"/>
  <conditionalFormatting sqref="E11">
    <cfRule type="cellIs" dxfId="9" priority="4" stopIfTrue="1" operator="greaterThan">
      <formula>66</formula>
    </cfRule>
    <cfRule type="cellIs" dxfId="8" priority="5" stopIfTrue="1" operator="between">
      <formula>33</formula>
      <formula>66</formula>
    </cfRule>
  </conditionalFormatting>
  <hyperlinks>
    <hyperlink ref="G1" r:id="rId1"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showGridLines="0" workbookViewId="0">
      <pane ySplit="2" topLeftCell="A3" activePane="bottomLeft" state="frozen"/>
      <selection pane="bottomLeft" activeCell="A3" sqref="A3"/>
    </sheetView>
  </sheetViews>
  <sheetFormatPr defaultColWidth="13" defaultRowHeight="15.6" x14ac:dyDescent="0.3"/>
  <cols>
    <col min="1" max="1" width="21.69921875" style="102" bestFit="1" customWidth="1"/>
    <col min="2" max="2" width="5.8984375" style="102" bestFit="1" customWidth="1"/>
    <col min="3" max="3" width="7.59765625" style="103" hidden="1" customWidth="1"/>
    <col min="4" max="4" width="5.8984375" style="103" hidden="1" customWidth="1"/>
    <col min="5" max="5" width="9.19921875" style="103" bestFit="1" customWidth="1"/>
    <col min="6" max="6" width="6.69921875" style="103" bestFit="1" customWidth="1"/>
    <col min="7" max="7" width="6" style="103" bestFit="1" customWidth="1"/>
    <col min="8" max="8" width="5.19921875" style="103" bestFit="1" customWidth="1"/>
    <col min="9" max="9" width="6.8984375" style="103" bestFit="1" customWidth="1"/>
    <col min="10" max="10" width="41.5" style="102" customWidth="1"/>
    <col min="11" max="16384" width="13" style="48"/>
  </cols>
  <sheetData>
    <row r="1" spans="1:10" ht="23.4" thickBot="1" x14ac:dyDescent="0.35">
      <c r="A1" s="104" t="s">
        <v>7</v>
      </c>
      <c r="B1" s="105"/>
      <c r="C1" s="105"/>
      <c r="D1" s="105"/>
      <c r="E1" s="105"/>
      <c r="F1" s="105"/>
      <c r="G1" s="105"/>
      <c r="H1" s="105"/>
      <c r="I1" s="105"/>
      <c r="J1" s="105"/>
    </row>
    <row r="2" spans="1:10" s="10" customFormat="1" ht="34.200000000000003" thickBot="1" x14ac:dyDescent="0.35">
      <c r="A2" s="5" t="s">
        <v>237</v>
      </c>
      <c r="B2" s="6" t="s">
        <v>23</v>
      </c>
      <c r="C2" s="6" t="s">
        <v>30</v>
      </c>
      <c r="D2" s="6" t="s">
        <v>22</v>
      </c>
      <c r="E2" s="7" t="s">
        <v>55</v>
      </c>
      <c r="F2" s="7" t="s">
        <v>31</v>
      </c>
      <c r="G2" s="7" t="s">
        <v>57</v>
      </c>
      <c r="H2" s="8" t="s">
        <v>236</v>
      </c>
      <c r="I2" s="6" t="s">
        <v>87</v>
      </c>
      <c r="J2" s="9" t="s">
        <v>85</v>
      </c>
    </row>
    <row r="3" spans="1:10" s="10" customFormat="1" ht="16.8" x14ac:dyDescent="0.3">
      <c r="A3" s="106" t="s">
        <v>60</v>
      </c>
      <c r="B3" s="107"/>
      <c r="C3" s="108" t="s">
        <v>25</v>
      </c>
      <c r="D3" s="108" t="str">
        <f>IF(C3="Str",'Personal File'!$C$10,IF(C3="Dex",'Personal File'!$C$11,IF(C3="Con",'Personal File'!$C$12,IF(C3="Int",'Personal File'!$C$13,IF(C3="Wis",'Personal File'!$C$14,IF(C3="Cha",'Personal File'!$C$15))))))</f>
        <v>+1</v>
      </c>
      <c r="E3" s="109" t="str">
        <f t="shared" ref="E3:E5" si="0">CONCATENATE(C3," (",D3,")")</f>
        <v>Con (+1)</v>
      </c>
      <c r="F3" s="110">
        <v>0</v>
      </c>
      <c r="G3" s="111">
        <f t="shared" ref="G3:G41" si="1">B3+D3+F3</f>
        <v>1</v>
      </c>
      <c r="H3" s="112">
        <f t="shared" ref="H3:H5" ca="1" si="2">RANDBETWEEN(1,20)</f>
        <v>14</v>
      </c>
      <c r="I3" s="111">
        <f ca="1">SUM(G3:H3)</f>
        <v>15</v>
      </c>
      <c r="J3" s="113"/>
    </row>
    <row r="4" spans="1:10" s="10" customFormat="1" ht="16.8" x14ac:dyDescent="0.3">
      <c r="A4" s="114" t="s">
        <v>61</v>
      </c>
      <c r="B4" s="107"/>
      <c r="C4" s="108" t="s">
        <v>28</v>
      </c>
      <c r="D4" s="108" t="str">
        <f>IF(C4="Str",'Personal File'!$C$10,IF(C4="Dex",'Personal File'!$C$11,IF(C4="Con",'Personal File'!$C$12,IF(C4="Int",'Personal File'!$C$13,IF(C4="Wis",'Personal File'!$C$14,IF(C4="Cha",'Personal File'!$C$15))))))</f>
        <v>+1</v>
      </c>
      <c r="E4" s="115" t="str">
        <f t="shared" si="0"/>
        <v>Dex (+1)</v>
      </c>
      <c r="F4" s="110">
        <v>0</v>
      </c>
      <c r="G4" s="111">
        <f t="shared" si="1"/>
        <v>1</v>
      </c>
      <c r="H4" s="112">
        <f t="shared" ca="1" si="2"/>
        <v>2</v>
      </c>
      <c r="I4" s="111">
        <f ca="1">SUM(G4:H4)</f>
        <v>3</v>
      </c>
      <c r="J4" s="113"/>
    </row>
    <row r="5" spans="1:10" s="10" customFormat="1" ht="16.8" x14ac:dyDescent="0.3">
      <c r="A5" s="116" t="s">
        <v>62</v>
      </c>
      <c r="B5" s="117"/>
      <c r="C5" s="118" t="s">
        <v>27</v>
      </c>
      <c r="D5" s="118" t="str">
        <f>IF(C5="Str",'Personal File'!$C$10,IF(C5="Dex",'Personal File'!$C$11,IF(C5="Con",'Personal File'!$C$12,IF(C5="Int",'Personal File'!$C$13,IF(C5="Wis",'Personal File'!$C$14,IF(C5="Cha",'Personal File'!$C$15))))))</f>
        <v>+1</v>
      </c>
      <c r="E5" s="119" t="str">
        <f t="shared" si="0"/>
        <v>Wis (+1)</v>
      </c>
      <c r="F5" s="120">
        <v>0</v>
      </c>
      <c r="G5" s="121">
        <f t="shared" si="1"/>
        <v>1</v>
      </c>
      <c r="H5" s="122">
        <f t="shared" ca="1" si="2"/>
        <v>14</v>
      </c>
      <c r="I5" s="121">
        <f ca="1">SUM(G5:H5)</f>
        <v>15</v>
      </c>
      <c r="J5" s="123"/>
    </row>
    <row r="6" spans="1:10" s="131" customFormat="1" ht="16.8" x14ac:dyDescent="0.3">
      <c r="A6" s="124" t="s">
        <v>32</v>
      </c>
      <c r="B6" s="108">
        <v>0</v>
      </c>
      <c r="C6" s="125" t="s">
        <v>26</v>
      </c>
      <c r="D6" s="126" t="str">
        <f>IF(C6="Str",'Personal File'!$C$10,IF(C6="Dex",'Personal File'!$C$11,IF(C6="Con",'Personal File'!$C$12,IF(C6="Int",'Personal File'!$C$13,IF(C6="Wis",'Personal File'!$C$14,IF(C6="Cha",'Personal File'!$C$15))))))</f>
        <v>+2</v>
      </c>
      <c r="E6" s="127" t="str">
        <f t="shared" ref="E6:E41" si="3">CONCATENATE(C6," (",D6,")")</f>
        <v>Int (+2)</v>
      </c>
      <c r="F6" s="128" t="s">
        <v>56</v>
      </c>
      <c r="G6" s="129">
        <f t="shared" si="1"/>
        <v>2</v>
      </c>
      <c r="H6" s="112">
        <f ca="1">RANDBETWEEN(1,20)</f>
        <v>17</v>
      </c>
      <c r="I6" s="129">
        <f t="shared" ref="I6:I41" ca="1" si="4">SUM(G6:H6)</f>
        <v>19</v>
      </c>
      <c r="J6" s="130"/>
    </row>
    <row r="7" spans="1:10" s="135" customFormat="1" ht="16.8" x14ac:dyDescent="0.3">
      <c r="A7" s="132" t="s">
        <v>33</v>
      </c>
      <c r="B7" s="108">
        <v>0</v>
      </c>
      <c r="C7" s="133" t="s">
        <v>28</v>
      </c>
      <c r="D7" s="134" t="str">
        <f>IF(C7="Str",'Personal File'!$C$10,IF(C7="Dex",'Personal File'!$C$11,IF(C7="Con",'Personal File'!$C$12,IF(C7="Int",'Personal File'!$C$13,IF(C7="Wis",'Personal File'!$C$14,IF(C7="Cha",'Personal File'!$C$15))))))</f>
        <v>+1</v>
      </c>
      <c r="E7" s="115" t="str">
        <f t="shared" si="3"/>
        <v>Dex (+1)</v>
      </c>
      <c r="F7" s="129" t="s">
        <v>56</v>
      </c>
      <c r="G7" s="129">
        <f t="shared" si="1"/>
        <v>1</v>
      </c>
      <c r="H7" s="112">
        <f ca="1">RANDBETWEEN(1,20)</f>
        <v>4</v>
      </c>
      <c r="I7" s="129">
        <f t="shared" ca="1" si="4"/>
        <v>5</v>
      </c>
      <c r="J7" s="130"/>
    </row>
    <row r="8" spans="1:10" s="140" customFormat="1" ht="16.8" x14ac:dyDescent="0.3">
      <c r="A8" s="136" t="s">
        <v>34</v>
      </c>
      <c r="B8" s="108">
        <v>0</v>
      </c>
      <c r="C8" s="137" t="s">
        <v>24</v>
      </c>
      <c r="D8" s="138" t="str">
        <f>IF(C8="Str",'Personal File'!$C$10,IF(C8="Dex",'Personal File'!$C$11,IF(C8="Con",'Personal File'!$C$12,IF(C8="Int",'Personal File'!$C$13,IF(C8="Wis",'Personal File'!$C$14,IF(C8="Cha",'Personal File'!$C$15))))))</f>
        <v>+2</v>
      </c>
      <c r="E8" s="139" t="str">
        <f t="shared" si="3"/>
        <v>Cha (+2)</v>
      </c>
      <c r="F8" s="129" t="s">
        <v>56</v>
      </c>
      <c r="G8" s="129">
        <f t="shared" si="1"/>
        <v>2</v>
      </c>
      <c r="H8" s="112">
        <f t="shared" ref="H8:H41" ca="1" si="5">RANDBETWEEN(1,20)</f>
        <v>5</v>
      </c>
      <c r="I8" s="129">
        <f t="shared" ca="1" si="4"/>
        <v>7</v>
      </c>
      <c r="J8" s="130"/>
    </row>
    <row r="9" spans="1:10" s="145" customFormat="1" ht="16.8" x14ac:dyDescent="0.3">
      <c r="A9" s="141" t="s">
        <v>35</v>
      </c>
      <c r="B9" s="108">
        <v>0</v>
      </c>
      <c r="C9" s="142" t="s">
        <v>29</v>
      </c>
      <c r="D9" s="143" t="str">
        <f>IF(C9="Str",'Personal File'!$C$10,IF(C9="Dex",'Personal File'!$C$11,IF(C9="Con",'Personal File'!$C$12,IF(C9="Int",'Personal File'!$C$13,IF(C9="Wis",'Personal File'!$C$14,IF(C9="Cha",'Personal File'!$C$15))))))</f>
        <v>+0</v>
      </c>
      <c r="E9" s="144" t="str">
        <f t="shared" si="3"/>
        <v>Str (+0)</v>
      </c>
      <c r="F9" s="129" t="s">
        <v>56</v>
      </c>
      <c r="G9" s="129">
        <f t="shared" si="1"/>
        <v>0</v>
      </c>
      <c r="H9" s="112">
        <f t="shared" ca="1" si="5"/>
        <v>11</v>
      </c>
      <c r="I9" s="129">
        <f t="shared" ca="1" si="4"/>
        <v>11</v>
      </c>
      <c r="J9" s="130"/>
    </row>
    <row r="10" spans="1:10" s="145" customFormat="1" ht="16.8" x14ac:dyDescent="0.3">
      <c r="A10" s="146" t="s">
        <v>8</v>
      </c>
      <c r="B10" s="147">
        <v>10</v>
      </c>
      <c r="C10" s="148" t="s">
        <v>25</v>
      </c>
      <c r="D10" s="149" t="str">
        <f>IF(C10="Str",'Personal File'!$C$10,IF(C10="Dex",'Personal File'!$C$11,IF(C10="Con",'Personal File'!$C$12,IF(C10="Int",'Personal File'!$C$13,IF(C10="Wis",'Personal File'!$C$14,IF(C10="Cha",'Personal File'!$C$15))))))</f>
        <v>+1</v>
      </c>
      <c r="E10" s="150" t="str">
        <f t="shared" si="3"/>
        <v>Con (+1)</v>
      </c>
      <c r="F10" s="151" t="s">
        <v>56</v>
      </c>
      <c r="G10" s="151">
        <f t="shared" si="1"/>
        <v>11</v>
      </c>
      <c r="H10" s="112">
        <f t="shared" ca="1" si="5"/>
        <v>3</v>
      </c>
      <c r="I10" s="151">
        <f t="shared" ca="1" si="4"/>
        <v>14</v>
      </c>
      <c r="J10" s="152"/>
    </row>
    <row r="11" spans="1:10" s="131" customFormat="1" ht="16.8" x14ac:dyDescent="0.3">
      <c r="A11" s="124" t="s">
        <v>108</v>
      </c>
      <c r="B11" s="108">
        <v>0</v>
      </c>
      <c r="C11" s="125" t="s">
        <v>26</v>
      </c>
      <c r="D11" s="126" t="str">
        <f>IF(C11="Str",'Personal File'!$C$10,IF(C11="Dex",'Personal File'!$C$11,IF(C11="Con",'Personal File'!$C$12,IF(C11="Int",'Personal File'!$C$13,IF(C11="Wis",'Personal File'!$C$14,IF(C11="Cha",'Personal File'!$C$15))))))</f>
        <v>+2</v>
      </c>
      <c r="E11" s="127" t="str">
        <f t="shared" si="3"/>
        <v>Int (+2)</v>
      </c>
      <c r="F11" s="129" t="s">
        <v>56</v>
      </c>
      <c r="G11" s="129">
        <f t="shared" si="1"/>
        <v>2</v>
      </c>
      <c r="H11" s="112">
        <f t="shared" ca="1" si="5"/>
        <v>16</v>
      </c>
      <c r="I11" s="129">
        <f t="shared" ca="1" si="4"/>
        <v>18</v>
      </c>
      <c r="J11" s="130"/>
    </row>
    <row r="12" spans="1:10" s="160" customFormat="1" ht="16.8" x14ac:dyDescent="0.3">
      <c r="A12" s="153" t="s">
        <v>36</v>
      </c>
      <c r="B12" s="154">
        <v>0</v>
      </c>
      <c r="C12" s="155" t="s">
        <v>26</v>
      </c>
      <c r="D12" s="156" t="str">
        <f>IF(C12="Str",'Personal File'!$C$10,IF(C12="Dex",'Personal File'!$C$11,IF(C12="Con",'Personal File'!$C$12,IF(C12="Int",'Personal File'!$C$13,IF(C12="Wis",'Personal File'!$C$14,IF(C12="Cha",'Personal File'!$C$15))))))</f>
        <v>+2</v>
      </c>
      <c r="E12" s="157" t="str">
        <f t="shared" si="3"/>
        <v>Int (+2)</v>
      </c>
      <c r="F12" s="158" t="s">
        <v>56</v>
      </c>
      <c r="G12" s="158">
        <f t="shared" si="1"/>
        <v>2</v>
      </c>
      <c r="H12" s="112">
        <f t="shared" ca="1" si="5"/>
        <v>4</v>
      </c>
      <c r="I12" s="158">
        <f t="shared" ref="I12" ca="1" si="6">SUM(G12:H12)</f>
        <v>6</v>
      </c>
      <c r="J12" s="159"/>
    </row>
    <row r="13" spans="1:10" s="135" customFormat="1" ht="16.8" x14ac:dyDescent="0.3">
      <c r="A13" s="161" t="s">
        <v>37</v>
      </c>
      <c r="B13" s="162">
        <v>10</v>
      </c>
      <c r="C13" s="163" t="s">
        <v>24</v>
      </c>
      <c r="D13" s="164" t="str">
        <f>IF(C13="Str",'Personal File'!$C$10,IF(C13="Dex",'Personal File'!$C$11,IF(C13="Con",'Personal File'!$C$12,IF(C13="Int",'Personal File'!$C$13,IF(C13="Wis",'Personal File'!$C$14,IF(C13="Cha",'Personal File'!$C$15))))))</f>
        <v>+2</v>
      </c>
      <c r="E13" s="165" t="str">
        <f t="shared" si="3"/>
        <v>Cha (+2)</v>
      </c>
      <c r="F13" s="166" t="s">
        <v>439</v>
      </c>
      <c r="G13" s="166">
        <f t="shared" si="1"/>
        <v>14</v>
      </c>
      <c r="H13" s="112">
        <f t="shared" ca="1" si="5"/>
        <v>15</v>
      </c>
      <c r="I13" s="166">
        <f t="shared" ca="1" si="4"/>
        <v>29</v>
      </c>
      <c r="J13" s="167" t="s">
        <v>438</v>
      </c>
    </row>
    <row r="14" spans="1:10" s="135" customFormat="1" ht="16.8" x14ac:dyDescent="0.3">
      <c r="A14" s="153" t="s">
        <v>38</v>
      </c>
      <c r="B14" s="154">
        <v>0</v>
      </c>
      <c r="C14" s="155" t="s">
        <v>26</v>
      </c>
      <c r="D14" s="156" t="str">
        <f>IF(C14="Str",'Personal File'!$C$10,IF(C14="Dex",'Personal File'!$C$11,IF(C14="Con",'Personal File'!$C$12,IF(C14="Int",'Personal File'!$C$13,IF(C14="Wis",'Personal File'!$C$14,IF(C14="Cha",'Personal File'!$C$15))))))</f>
        <v>+2</v>
      </c>
      <c r="E14" s="157" t="str">
        <f t="shared" si="3"/>
        <v>Int (+2)</v>
      </c>
      <c r="F14" s="158" t="s">
        <v>56</v>
      </c>
      <c r="G14" s="158">
        <f t="shared" si="1"/>
        <v>2</v>
      </c>
      <c r="H14" s="112">
        <f t="shared" ca="1" si="5"/>
        <v>6</v>
      </c>
      <c r="I14" s="158">
        <f t="shared" ref="I14" ca="1" si="7">SUM(G14:H14)</f>
        <v>8</v>
      </c>
      <c r="J14" s="159"/>
    </row>
    <row r="15" spans="1:10" s="135" customFormat="1" ht="16.8" x14ac:dyDescent="0.3">
      <c r="A15" s="136" t="s">
        <v>39</v>
      </c>
      <c r="B15" s="108">
        <v>0</v>
      </c>
      <c r="C15" s="137" t="s">
        <v>24</v>
      </c>
      <c r="D15" s="138" t="str">
        <f>IF(C15="Str",'Personal File'!$C$10,IF(C15="Dex",'Personal File'!$C$11,IF(C15="Con",'Personal File'!$C$12,IF(C15="Int",'Personal File'!$C$13,IF(C15="Wis",'Personal File'!$C$14,IF(C15="Cha",'Personal File'!$C$15))))))</f>
        <v>+2</v>
      </c>
      <c r="E15" s="139" t="str">
        <f t="shared" si="3"/>
        <v>Cha (+2)</v>
      </c>
      <c r="F15" s="129" t="s">
        <v>56</v>
      </c>
      <c r="G15" s="129">
        <f t="shared" si="1"/>
        <v>2</v>
      </c>
      <c r="H15" s="112">
        <f t="shared" ca="1" si="5"/>
        <v>11</v>
      </c>
      <c r="I15" s="129">
        <f t="shared" ca="1" si="4"/>
        <v>13</v>
      </c>
      <c r="J15" s="130"/>
    </row>
    <row r="16" spans="1:10" s="135" customFormat="1" ht="16.8" x14ac:dyDescent="0.3">
      <c r="A16" s="132" t="s">
        <v>40</v>
      </c>
      <c r="B16" s="108">
        <v>0</v>
      </c>
      <c r="C16" s="133" t="s">
        <v>28</v>
      </c>
      <c r="D16" s="134" t="str">
        <f>IF(C16="Str",'Personal File'!$C$10,IF(C16="Dex",'Personal File'!$C$11,IF(C16="Con",'Personal File'!$C$12,IF(C16="Int",'Personal File'!$C$13,IF(C16="Wis",'Personal File'!$C$14,IF(C16="Cha",'Personal File'!$C$15))))))</f>
        <v>+1</v>
      </c>
      <c r="E16" s="115" t="str">
        <f t="shared" si="3"/>
        <v>Dex (+1)</v>
      </c>
      <c r="F16" s="129" t="s">
        <v>56</v>
      </c>
      <c r="G16" s="129">
        <f t="shared" si="1"/>
        <v>1</v>
      </c>
      <c r="H16" s="112">
        <f t="shared" ca="1" si="5"/>
        <v>7</v>
      </c>
      <c r="I16" s="129">
        <f t="shared" ca="1" si="4"/>
        <v>8</v>
      </c>
      <c r="J16" s="130"/>
    </row>
    <row r="17" spans="1:10" s="135" customFormat="1" ht="16.8" x14ac:dyDescent="0.3">
      <c r="A17" s="168" t="s">
        <v>41</v>
      </c>
      <c r="B17" s="169">
        <v>0</v>
      </c>
      <c r="C17" s="170" t="s">
        <v>26</v>
      </c>
      <c r="D17" s="171" t="str">
        <f>IF(C17="Str",'Personal File'!$C$10,IF(C17="Dex",'Personal File'!$C$11,IF(C17="Con",'Personal File'!$C$12,IF(C17="Int",'Personal File'!$C$13,IF(C17="Wis",'Personal File'!$C$14,IF(C17="Cha",'Personal File'!$C$15))))))</f>
        <v>+2</v>
      </c>
      <c r="E17" s="172" t="str">
        <f t="shared" si="3"/>
        <v>Int (+2)</v>
      </c>
      <c r="F17" s="173" t="s">
        <v>56</v>
      </c>
      <c r="G17" s="173">
        <f t="shared" si="1"/>
        <v>2</v>
      </c>
      <c r="H17" s="112">
        <f t="shared" ca="1" si="5"/>
        <v>13</v>
      </c>
      <c r="I17" s="173">
        <f t="shared" ca="1" si="4"/>
        <v>15</v>
      </c>
      <c r="J17" s="174"/>
    </row>
    <row r="18" spans="1:10" s="135" customFormat="1" ht="16.8" x14ac:dyDescent="0.3">
      <c r="A18" s="136" t="s">
        <v>42</v>
      </c>
      <c r="B18" s="108">
        <v>0</v>
      </c>
      <c r="C18" s="137" t="s">
        <v>24</v>
      </c>
      <c r="D18" s="138" t="str">
        <f>IF(C18="Str",'Personal File'!$C$10,IF(C18="Dex",'Personal File'!$C$11,IF(C18="Con",'Personal File'!$C$12,IF(C18="Int",'Personal File'!$C$13,IF(C18="Wis",'Personal File'!$C$14,IF(C18="Cha",'Personal File'!$C$15))))))</f>
        <v>+2</v>
      </c>
      <c r="E18" s="139" t="str">
        <f t="shared" si="3"/>
        <v>Cha (+2)</v>
      </c>
      <c r="F18" s="129" t="s">
        <v>56</v>
      </c>
      <c r="G18" s="129">
        <f t="shared" si="1"/>
        <v>2</v>
      </c>
      <c r="H18" s="112">
        <f t="shared" ca="1" si="5"/>
        <v>19</v>
      </c>
      <c r="I18" s="129">
        <f t="shared" ca="1" si="4"/>
        <v>21</v>
      </c>
      <c r="J18" s="130"/>
    </row>
    <row r="19" spans="1:10" s="135" customFormat="1" ht="16.8" x14ac:dyDescent="0.3">
      <c r="A19" s="136" t="s">
        <v>10</v>
      </c>
      <c r="B19" s="108">
        <v>0</v>
      </c>
      <c r="C19" s="137" t="s">
        <v>24</v>
      </c>
      <c r="D19" s="138" t="str">
        <f>IF(C19="Str",'Personal File'!$C$10,IF(C19="Dex",'Personal File'!$C$11,IF(C19="Con",'Personal File'!$C$12,IF(C19="Int",'Personal File'!$C$13,IF(C19="Wis",'Personal File'!$C$14,IF(C19="Cha",'Personal File'!$C$15))))))</f>
        <v>+2</v>
      </c>
      <c r="E19" s="139" t="str">
        <f t="shared" si="3"/>
        <v>Cha (+2)</v>
      </c>
      <c r="F19" s="129" t="s">
        <v>56</v>
      </c>
      <c r="G19" s="129">
        <f t="shared" si="1"/>
        <v>2</v>
      </c>
      <c r="H19" s="112">
        <f t="shared" ca="1" si="5"/>
        <v>1</v>
      </c>
      <c r="I19" s="129">
        <f t="shared" ca="1" si="4"/>
        <v>3</v>
      </c>
      <c r="J19" s="130"/>
    </row>
    <row r="20" spans="1:10" s="135" customFormat="1" ht="16.8" x14ac:dyDescent="0.3">
      <c r="A20" s="175" t="s">
        <v>43</v>
      </c>
      <c r="B20" s="147">
        <v>10</v>
      </c>
      <c r="C20" s="176" t="s">
        <v>27</v>
      </c>
      <c r="D20" s="177" t="str">
        <f>IF(C20="Str",'Personal File'!$C$10,IF(C20="Dex",'Personal File'!$C$11,IF(C20="Con",'Personal File'!$C$12,IF(C20="Int",'Personal File'!$C$13,IF(C20="Wis",'Personal File'!$C$14,IF(C20="Cha",'Personal File'!$C$15))))))</f>
        <v>+1</v>
      </c>
      <c r="E20" s="178" t="str">
        <f t="shared" si="3"/>
        <v>Wis (+1)</v>
      </c>
      <c r="F20" s="166" t="s">
        <v>56</v>
      </c>
      <c r="G20" s="151">
        <f t="shared" si="1"/>
        <v>11</v>
      </c>
      <c r="H20" s="112">
        <f t="shared" ca="1" si="5"/>
        <v>12</v>
      </c>
      <c r="I20" s="151">
        <f t="shared" ca="1" si="4"/>
        <v>23</v>
      </c>
      <c r="J20" s="152"/>
    </row>
    <row r="21" spans="1:10" s="135" customFormat="1" ht="16.8" x14ac:dyDescent="0.3">
      <c r="A21" s="132" t="s">
        <v>44</v>
      </c>
      <c r="B21" s="108">
        <v>0</v>
      </c>
      <c r="C21" s="133" t="s">
        <v>28</v>
      </c>
      <c r="D21" s="134" t="str">
        <f>IF(C21="Str",'Personal File'!$C$10,IF(C21="Dex",'Personal File'!$C$11,IF(C21="Con",'Personal File'!$C$12,IF(C21="Int",'Personal File'!$C$13,IF(C21="Wis",'Personal File'!$C$14,IF(C21="Cha",'Personal File'!$C$15))))))</f>
        <v>+1</v>
      </c>
      <c r="E21" s="115" t="str">
        <f t="shared" si="3"/>
        <v>Dex (+1)</v>
      </c>
      <c r="F21" s="129" t="s">
        <v>56</v>
      </c>
      <c r="G21" s="129">
        <f t="shared" si="1"/>
        <v>1</v>
      </c>
      <c r="H21" s="112">
        <f t="shared" ca="1" si="5"/>
        <v>11</v>
      </c>
      <c r="I21" s="129">
        <f t="shared" ca="1" si="4"/>
        <v>12</v>
      </c>
      <c r="J21" s="130"/>
    </row>
    <row r="22" spans="1:10" s="135" customFormat="1" ht="16.8" x14ac:dyDescent="0.3">
      <c r="A22" s="179" t="s">
        <v>45</v>
      </c>
      <c r="B22" s="169">
        <v>0</v>
      </c>
      <c r="C22" s="180" t="s">
        <v>24</v>
      </c>
      <c r="D22" s="181" t="str">
        <f>IF(C22="Str",'Personal File'!$C$10,IF(C22="Dex",'Personal File'!$C$11,IF(C22="Con",'Personal File'!$C$12,IF(C22="Int",'Personal File'!$C$13,IF(C22="Wis",'Personal File'!$C$14,IF(C22="Cha",'Personal File'!$C$15))))))</f>
        <v>+2</v>
      </c>
      <c r="E22" s="182" t="str">
        <f t="shared" si="3"/>
        <v>Cha (+2)</v>
      </c>
      <c r="F22" s="173" t="s">
        <v>56</v>
      </c>
      <c r="G22" s="173">
        <f t="shared" si="1"/>
        <v>2</v>
      </c>
      <c r="H22" s="112">
        <f t="shared" ca="1" si="5"/>
        <v>2</v>
      </c>
      <c r="I22" s="173">
        <f t="shared" ca="1" si="4"/>
        <v>4</v>
      </c>
      <c r="J22" s="174"/>
    </row>
    <row r="23" spans="1:10" s="135" customFormat="1" ht="16.8" x14ac:dyDescent="0.3">
      <c r="A23" s="141" t="s">
        <v>46</v>
      </c>
      <c r="B23" s="108">
        <v>0</v>
      </c>
      <c r="C23" s="142" t="s">
        <v>29</v>
      </c>
      <c r="D23" s="143" t="str">
        <f>IF(C23="Str",'Personal File'!$C$10,IF(C23="Dex",'Personal File'!$C$11,IF(C23="Con",'Personal File'!$C$12,IF(C23="Int",'Personal File'!$C$13,IF(C23="Wis",'Personal File'!$C$14,IF(C23="Cha",'Personal File'!$C$15))))))</f>
        <v>+0</v>
      </c>
      <c r="E23" s="144" t="str">
        <f t="shared" si="3"/>
        <v>Str (+0)</v>
      </c>
      <c r="F23" s="129" t="s">
        <v>56</v>
      </c>
      <c r="G23" s="129">
        <f t="shared" si="1"/>
        <v>0</v>
      </c>
      <c r="H23" s="112">
        <f t="shared" ca="1" si="5"/>
        <v>13</v>
      </c>
      <c r="I23" s="129">
        <f t="shared" ca="1" si="4"/>
        <v>13</v>
      </c>
      <c r="J23" s="130"/>
    </row>
    <row r="24" spans="1:10" s="135" customFormat="1" ht="16.8" x14ac:dyDescent="0.3">
      <c r="A24" s="183" t="s">
        <v>410</v>
      </c>
      <c r="B24" s="147">
        <v>10</v>
      </c>
      <c r="C24" s="184" t="s">
        <v>26</v>
      </c>
      <c r="D24" s="185" t="str">
        <f>IF(C24="Str",'Personal File'!$C$10,IF(C24="Dex",'Personal File'!$C$11,IF(C24="Con",'Personal File'!$C$12,IF(C24="Int",'Personal File'!$C$13,IF(C24="Wis",'Personal File'!$C$14,IF(C24="Cha",'Personal File'!$C$15))))))</f>
        <v>+2</v>
      </c>
      <c r="E24" s="186" t="str">
        <f>CONCATENATE(C24," (",D24,")")</f>
        <v>Int (+2)</v>
      </c>
      <c r="F24" s="166" t="s">
        <v>56</v>
      </c>
      <c r="G24" s="151">
        <f t="shared" si="1"/>
        <v>12</v>
      </c>
      <c r="H24" s="112">
        <f t="shared" ca="1" si="5"/>
        <v>17</v>
      </c>
      <c r="I24" s="151">
        <f t="shared" ca="1" si="4"/>
        <v>29</v>
      </c>
      <c r="J24" s="152"/>
    </row>
    <row r="25" spans="1:10" s="135" customFormat="1" ht="16.8" x14ac:dyDescent="0.3">
      <c r="A25" s="187" t="s">
        <v>47</v>
      </c>
      <c r="B25" s="108">
        <v>0</v>
      </c>
      <c r="C25" s="188" t="s">
        <v>27</v>
      </c>
      <c r="D25" s="189" t="str">
        <f>IF(C25="Str",'Personal File'!$C$10,IF(C25="Dex",'Personal File'!$C$11,IF(C25="Con",'Personal File'!$C$12,IF(C25="Int",'Personal File'!$C$13,IF(C25="Wis",'Personal File'!$C$14,IF(C25="Cha",'Personal File'!$C$15))))))</f>
        <v>+1</v>
      </c>
      <c r="E25" s="190" t="str">
        <f t="shared" si="3"/>
        <v>Wis (+1)</v>
      </c>
      <c r="F25" s="129" t="s">
        <v>56</v>
      </c>
      <c r="G25" s="129">
        <f t="shared" si="1"/>
        <v>1</v>
      </c>
      <c r="H25" s="112">
        <f t="shared" ca="1" si="5"/>
        <v>16</v>
      </c>
      <c r="I25" s="129">
        <f t="shared" ca="1" si="4"/>
        <v>17</v>
      </c>
      <c r="J25" s="130"/>
    </row>
    <row r="26" spans="1:10" s="135" customFormat="1" ht="16.8" x14ac:dyDescent="0.3">
      <c r="A26" s="132" t="s">
        <v>11</v>
      </c>
      <c r="B26" s="108">
        <v>0</v>
      </c>
      <c r="C26" s="133" t="s">
        <v>28</v>
      </c>
      <c r="D26" s="134" t="str">
        <f>IF(C26="Str",'Personal File'!$C$10,IF(C26="Dex",'Personal File'!$C$11,IF(C26="Con",'Personal File'!$C$12,IF(C26="Int",'Personal File'!$C$13,IF(C26="Wis",'Personal File'!$C$14,IF(C26="Cha",'Personal File'!$C$15))))))</f>
        <v>+1</v>
      </c>
      <c r="E26" s="115" t="str">
        <f t="shared" si="3"/>
        <v>Dex (+1)</v>
      </c>
      <c r="F26" s="129" t="s">
        <v>56</v>
      </c>
      <c r="G26" s="129">
        <f t="shared" si="1"/>
        <v>1</v>
      </c>
      <c r="H26" s="112">
        <f t="shared" ca="1" si="5"/>
        <v>7</v>
      </c>
      <c r="I26" s="129">
        <f t="shared" ca="1" si="4"/>
        <v>8</v>
      </c>
      <c r="J26" s="130"/>
    </row>
    <row r="27" spans="1:10" s="135" customFormat="1" ht="16.8" x14ac:dyDescent="0.3">
      <c r="A27" s="191" t="s">
        <v>48</v>
      </c>
      <c r="B27" s="154">
        <v>0</v>
      </c>
      <c r="C27" s="192" t="s">
        <v>28</v>
      </c>
      <c r="D27" s="193" t="str">
        <f>IF(C27="Str",'Personal File'!$C$10,IF(C27="Dex",'Personal File'!$C$11,IF(C27="Con",'Personal File'!$C$12,IF(C27="Int",'Personal File'!$C$13,IF(C27="Wis",'Personal File'!$C$14,IF(C27="Cha",'Personal File'!$C$15))))))</f>
        <v>+1</v>
      </c>
      <c r="E27" s="194" t="str">
        <f t="shared" si="3"/>
        <v>Dex (+1)</v>
      </c>
      <c r="F27" s="158" t="s">
        <v>56</v>
      </c>
      <c r="G27" s="158">
        <f t="shared" si="1"/>
        <v>1</v>
      </c>
      <c r="H27" s="112">
        <f t="shared" ca="1" si="5"/>
        <v>15</v>
      </c>
      <c r="I27" s="158">
        <f t="shared" ca="1" si="4"/>
        <v>16</v>
      </c>
      <c r="J27" s="159"/>
    </row>
    <row r="28" spans="1:10" ht="16.8" x14ac:dyDescent="0.3">
      <c r="A28" s="161" t="s">
        <v>411</v>
      </c>
      <c r="B28" s="162">
        <v>9</v>
      </c>
      <c r="C28" s="163" t="s">
        <v>24</v>
      </c>
      <c r="D28" s="164" t="str">
        <f>IF(C28="Str",'Personal File'!$C$10,IF(C28="Dex",'Personal File'!$C$11,IF(C28="Con",'Personal File'!$C$12,IF(C28="Int",'Personal File'!$C$13,IF(C28="Wis",'Personal File'!$C$14,IF(C28="Cha",'Personal File'!$C$15))))))</f>
        <v>+2</v>
      </c>
      <c r="E28" s="165" t="str">
        <f t="shared" si="3"/>
        <v>Cha (+2)</v>
      </c>
      <c r="F28" s="166" t="s">
        <v>56</v>
      </c>
      <c r="G28" s="166">
        <f t="shared" si="1"/>
        <v>11</v>
      </c>
      <c r="H28" s="112">
        <f t="shared" ca="1" si="5"/>
        <v>3</v>
      </c>
      <c r="I28" s="166">
        <f t="shared" ca="1" si="4"/>
        <v>14</v>
      </c>
      <c r="J28" s="195"/>
    </row>
    <row r="29" spans="1:10" ht="16.8" x14ac:dyDescent="0.3">
      <c r="A29" s="161" t="s">
        <v>412</v>
      </c>
      <c r="B29" s="162">
        <v>8</v>
      </c>
      <c r="C29" s="196" t="s">
        <v>27</v>
      </c>
      <c r="D29" s="197" t="str">
        <f>IF(C29="Str",'Personal File'!$C$10,IF(C29="Dex",'Personal File'!$C$11,IF(C29="Con",'Personal File'!$C$12,IF(C29="Int",'Personal File'!$C$13,IF(C29="Wis",'Personal File'!$C$14,IF(C29="Cha",'Personal File'!$C$15))))))</f>
        <v>+1</v>
      </c>
      <c r="E29" s="198" t="str">
        <f t="shared" ref="E29" si="8">CONCATENATE(C29," (",D29,")")</f>
        <v>Wis (+1)</v>
      </c>
      <c r="F29" s="166" t="s">
        <v>56</v>
      </c>
      <c r="G29" s="199">
        <f t="shared" si="1"/>
        <v>9</v>
      </c>
      <c r="H29" s="112">
        <f t="shared" ca="1" si="5"/>
        <v>10</v>
      </c>
      <c r="I29" s="166">
        <f t="shared" ref="I29" ca="1" si="9">SUM(G29:H29)</f>
        <v>19</v>
      </c>
      <c r="J29" s="195"/>
    </row>
    <row r="30" spans="1:10" ht="16.8" x14ac:dyDescent="0.3">
      <c r="A30" s="132" t="s">
        <v>12</v>
      </c>
      <c r="B30" s="108">
        <v>0</v>
      </c>
      <c r="C30" s="133" t="s">
        <v>28</v>
      </c>
      <c r="D30" s="134" t="str">
        <f>IF(C30="Str",'Personal File'!$C$10,IF(C30="Dex",'Personal File'!$C$11,IF(C30="Con",'Personal File'!$C$12,IF(C30="Int",'Personal File'!$C$13,IF(C30="Wis",'Personal File'!$C$14,IF(C30="Cha",'Personal File'!$C$15))))))</f>
        <v>+1</v>
      </c>
      <c r="E30" s="115" t="str">
        <f t="shared" si="3"/>
        <v>Dex (+1)</v>
      </c>
      <c r="F30" s="129" t="s">
        <v>56</v>
      </c>
      <c r="G30" s="129">
        <f t="shared" si="1"/>
        <v>1</v>
      </c>
      <c r="H30" s="112">
        <f t="shared" ca="1" si="5"/>
        <v>18</v>
      </c>
      <c r="I30" s="129">
        <f t="shared" ca="1" si="4"/>
        <v>19</v>
      </c>
      <c r="J30" s="130"/>
    </row>
    <row r="31" spans="1:10" ht="16.8" x14ac:dyDescent="0.3">
      <c r="A31" s="124" t="s">
        <v>13</v>
      </c>
      <c r="B31" s="108">
        <v>0</v>
      </c>
      <c r="C31" s="125" t="s">
        <v>26</v>
      </c>
      <c r="D31" s="126" t="str">
        <f>IF(C31="Str",'Personal File'!$C$10,IF(C31="Dex",'Personal File'!$C$11,IF(C31="Con",'Personal File'!$C$12,IF(C31="Int",'Personal File'!$C$13,IF(C31="Wis",'Personal File'!$C$14,IF(C31="Cha",'Personal File'!$C$15))))))</f>
        <v>+2</v>
      </c>
      <c r="E31" s="127" t="str">
        <f t="shared" si="3"/>
        <v>Int (+2)</v>
      </c>
      <c r="F31" s="129" t="s">
        <v>56</v>
      </c>
      <c r="G31" s="129">
        <f t="shared" si="1"/>
        <v>2</v>
      </c>
      <c r="H31" s="112">
        <f t="shared" ca="1" si="5"/>
        <v>6</v>
      </c>
      <c r="I31" s="129">
        <f t="shared" ca="1" si="4"/>
        <v>8</v>
      </c>
      <c r="J31" s="130"/>
    </row>
    <row r="32" spans="1:10" ht="16.8" x14ac:dyDescent="0.3">
      <c r="A32" s="450" t="s">
        <v>49</v>
      </c>
      <c r="B32" s="162">
        <v>10</v>
      </c>
      <c r="C32" s="196" t="s">
        <v>27</v>
      </c>
      <c r="D32" s="197" t="str">
        <f>IF(C32="Str",'Personal File'!$C$10,IF(C32="Dex",'Personal File'!$C$11,IF(C32="Con",'Personal File'!$C$12,IF(C32="Int",'Personal File'!$C$13,IF(C32="Wis",'Personal File'!$C$14,IF(C32="Cha",'Personal File'!$C$15))))))</f>
        <v>+1</v>
      </c>
      <c r="E32" s="198" t="str">
        <f t="shared" si="3"/>
        <v>Wis (+1)</v>
      </c>
      <c r="F32" s="166" t="s">
        <v>56</v>
      </c>
      <c r="G32" s="166">
        <f t="shared" si="1"/>
        <v>11</v>
      </c>
      <c r="H32" s="112">
        <f t="shared" ca="1" si="5"/>
        <v>10</v>
      </c>
      <c r="I32" s="166">
        <f t="shared" ca="1" si="4"/>
        <v>21</v>
      </c>
      <c r="J32" s="195" t="s">
        <v>438</v>
      </c>
    </row>
    <row r="33" spans="1:10" ht="16.8" x14ac:dyDescent="0.3">
      <c r="A33" s="191" t="s">
        <v>105</v>
      </c>
      <c r="B33" s="154">
        <v>0</v>
      </c>
      <c r="C33" s="192" t="s">
        <v>28</v>
      </c>
      <c r="D33" s="193" t="str">
        <f>IF(C33="Str",'Personal File'!$C$10,IF(C33="Dex",'Personal File'!$C$11,IF(C33="Con",'Personal File'!$C$12,IF(C33="Int",'Personal File'!$C$13,IF(C33="Wis",'Personal File'!$C$14,IF(C33="Cha",'Personal File'!$C$15))))))</f>
        <v>+1</v>
      </c>
      <c r="E33" s="194" t="str">
        <f t="shared" si="3"/>
        <v>Dex (+1)</v>
      </c>
      <c r="F33" s="158" t="s">
        <v>56</v>
      </c>
      <c r="G33" s="158">
        <f t="shared" si="1"/>
        <v>1</v>
      </c>
      <c r="H33" s="112">
        <f t="shared" ca="1" si="5"/>
        <v>5</v>
      </c>
      <c r="I33" s="158">
        <f t="shared" ref="I33:I34" ca="1" si="10">SUM(G33:H33)</f>
        <v>6</v>
      </c>
      <c r="J33" s="159"/>
    </row>
    <row r="34" spans="1:10" ht="16.8" x14ac:dyDescent="0.3">
      <c r="A34" s="200" t="s">
        <v>92</v>
      </c>
      <c r="B34" s="201">
        <v>0</v>
      </c>
      <c r="C34" s="202" t="s">
        <v>26</v>
      </c>
      <c r="D34" s="203" t="str">
        <f>IF(C34="Str",'Personal File'!$C$10,IF(C34="Dex",'Personal File'!$C$11,IF(C34="Con",'Personal File'!$C$12,IF(C34="Int",'Personal File'!$C$13,IF(C34="Wis",'Personal File'!$C$14,IF(C34="Cha",'Personal File'!$C$15))))))</f>
        <v>+2</v>
      </c>
      <c r="E34" s="204" t="str">
        <f t="shared" si="3"/>
        <v>Int (+2)</v>
      </c>
      <c r="F34" s="205" t="s">
        <v>56</v>
      </c>
      <c r="G34" s="158">
        <f t="shared" si="1"/>
        <v>2</v>
      </c>
      <c r="H34" s="112">
        <f t="shared" ca="1" si="5"/>
        <v>17</v>
      </c>
      <c r="I34" s="158">
        <f t="shared" ca="1" si="10"/>
        <v>19</v>
      </c>
      <c r="J34" s="206"/>
    </row>
    <row r="35" spans="1:10" ht="16.8" x14ac:dyDescent="0.3">
      <c r="A35" s="200" t="s">
        <v>50</v>
      </c>
      <c r="B35" s="201">
        <v>0</v>
      </c>
      <c r="C35" s="202" t="s">
        <v>26</v>
      </c>
      <c r="D35" s="203" t="str">
        <f>IF(C35="Str",'Personal File'!$C$10,IF(C35="Dex",'Personal File'!$C$11,IF(C35="Con",'Personal File'!$C$12,IF(C35="Int",'Personal File'!$C$13,IF(C35="Wis",'Personal File'!$C$14,IF(C35="Cha",'Personal File'!$C$15))))))</f>
        <v>+2</v>
      </c>
      <c r="E35" s="204" t="str">
        <f t="shared" si="3"/>
        <v>Int (+2)</v>
      </c>
      <c r="F35" s="205" t="s">
        <v>56</v>
      </c>
      <c r="G35" s="205">
        <f t="shared" si="1"/>
        <v>2</v>
      </c>
      <c r="H35" s="112">
        <f t="shared" ca="1" si="5"/>
        <v>6</v>
      </c>
      <c r="I35" s="205">
        <f t="shared" ca="1" si="4"/>
        <v>8</v>
      </c>
      <c r="J35" s="206"/>
    </row>
    <row r="36" spans="1:10" ht="16.8" x14ac:dyDescent="0.3">
      <c r="A36" s="187" t="s">
        <v>51</v>
      </c>
      <c r="B36" s="108">
        <v>0</v>
      </c>
      <c r="C36" s="188" t="s">
        <v>27</v>
      </c>
      <c r="D36" s="189" t="str">
        <f>IF(C36="Str",'Personal File'!$C$10,IF(C36="Dex",'Personal File'!$C$11,IF(C36="Con",'Personal File'!$C$12,IF(C36="Int",'Personal File'!$C$13,IF(C36="Wis",'Personal File'!$C$14,IF(C36="Cha",'Personal File'!$C$15))))))</f>
        <v>+1</v>
      </c>
      <c r="E36" s="190" t="str">
        <f t="shared" si="3"/>
        <v>Wis (+1)</v>
      </c>
      <c r="F36" s="129" t="s">
        <v>56</v>
      </c>
      <c r="G36" s="129">
        <f t="shared" si="1"/>
        <v>1</v>
      </c>
      <c r="H36" s="112">
        <f t="shared" ca="1" si="5"/>
        <v>9</v>
      </c>
      <c r="I36" s="129">
        <f t="shared" ca="1" si="4"/>
        <v>10</v>
      </c>
      <c r="J36" s="130"/>
    </row>
    <row r="37" spans="1:10" ht="16.8" x14ac:dyDescent="0.3">
      <c r="A37" s="187" t="s">
        <v>106</v>
      </c>
      <c r="B37" s="108">
        <v>0</v>
      </c>
      <c r="C37" s="188" t="s">
        <v>27</v>
      </c>
      <c r="D37" s="189" t="str">
        <f>IF(C37="Str",'Personal File'!$C$10,IF(C37="Dex",'Personal File'!$C$11,IF(C37="Con",'Personal File'!$C$12,IF(C37="Int",'Personal File'!$C$13,IF(C37="Wis",'Personal File'!$C$14,IF(C37="Cha",'Personal File'!$C$15))))))</f>
        <v>+1</v>
      </c>
      <c r="E37" s="190" t="str">
        <f t="shared" si="3"/>
        <v>Wis (+1)</v>
      </c>
      <c r="F37" s="129" t="s">
        <v>56</v>
      </c>
      <c r="G37" s="129">
        <f t="shared" si="1"/>
        <v>1</v>
      </c>
      <c r="H37" s="112">
        <f t="shared" ca="1" si="5"/>
        <v>8</v>
      </c>
      <c r="I37" s="129">
        <f t="shared" ca="1" si="4"/>
        <v>9</v>
      </c>
      <c r="J37" s="130"/>
    </row>
    <row r="38" spans="1:10" ht="16.8" x14ac:dyDescent="0.3">
      <c r="A38" s="141" t="s">
        <v>14</v>
      </c>
      <c r="B38" s="108">
        <v>0</v>
      </c>
      <c r="C38" s="142" t="s">
        <v>29</v>
      </c>
      <c r="D38" s="143" t="str">
        <f>IF(C38="Str",'Personal File'!$C$10,IF(C38="Dex",'Personal File'!$C$11,IF(C38="Con",'Personal File'!$C$12,IF(C38="Int",'Personal File'!$C$13,IF(C38="Wis",'Personal File'!$C$14,IF(C38="Cha",'Personal File'!$C$15))))))</f>
        <v>+0</v>
      </c>
      <c r="E38" s="144" t="str">
        <f t="shared" si="3"/>
        <v>Str (+0)</v>
      </c>
      <c r="F38" s="129" t="s">
        <v>56</v>
      </c>
      <c r="G38" s="129">
        <f t="shared" si="1"/>
        <v>0</v>
      </c>
      <c r="H38" s="112">
        <f t="shared" ca="1" si="5"/>
        <v>20</v>
      </c>
      <c r="I38" s="129">
        <f t="shared" ca="1" si="4"/>
        <v>20</v>
      </c>
      <c r="J38" s="113"/>
    </row>
    <row r="39" spans="1:10" ht="16.8" x14ac:dyDescent="0.3">
      <c r="A39" s="207" t="s">
        <v>52</v>
      </c>
      <c r="B39" s="208">
        <v>0</v>
      </c>
      <c r="C39" s="209" t="s">
        <v>28</v>
      </c>
      <c r="D39" s="210" t="str">
        <f>IF(C39="Str",'Personal File'!$C$10,IF(C39="Dex",'Personal File'!$C$11,IF(C39="Con",'Personal File'!$C$12,IF(C39="Int",'Personal File'!$C$13,IF(C39="Wis",'Personal File'!$C$14,IF(C39="Cha",'Personal File'!$C$15))))))</f>
        <v>+1</v>
      </c>
      <c r="E39" s="211" t="str">
        <f t="shared" si="3"/>
        <v>Dex (+1)</v>
      </c>
      <c r="F39" s="158" t="s">
        <v>56</v>
      </c>
      <c r="G39" s="158">
        <f t="shared" si="1"/>
        <v>1</v>
      </c>
      <c r="H39" s="112">
        <f t="shared" ca="1" si="5"/>
        <v>16</v>
      </c>
      <c r="I39" s="158">
        <f t="shared" ref="I39:I40" ca="1" si="11">SUM(G39:H39)</f>
        <v>17</v>
      </c>
      <c r="J39" s="212"/>
    </row>
    <row r="40" spans="1:10" ht="16.8" x14ac:dyDescent="0.3">
      <c r="A40" s="213" t="s">
        <v>53</v>
      </c>
      <c r="B40" s="154">
        <v>0</v>
      </c>
      <c r="C40" s="214" t="s">
        <v>24</v>
      </c>
      <c r="D40" s="215" t="str">
        <f>IF(C40="Str",'Personal File'!$C$10,IF(C40="Dex",'Personal File'!$C$11,IF(C40="Con",'Personal File'!$C$12,IF(C40="Int",'Personal File'!$C$13,IF(C40="Wis",'Personal File'!$C$14,IF(C40="Cha",'Personal File'!$C$15))))))</f>
        <v>+2</v>
      </c>
      <c r="E40" s="216" t="str">
        <f t="shared" si="3"/>
        <v>Cha (+2)</v>
      </c>
      <c r="F40" s="158" t="s">
        <v>56</v>
      </c>
      <c r="G40" s="158">
        <f t="shared" si="1"/>
        <v>2</v>
      </c>
      <c r="H40" s="112">
        <f t="shared" ca="1" si="5"/>
        <v>14</v>
      </c>
      <c r="I40" s="158">
        <f t="shared" ca="1" si="11"/>
        <v>16</v>
      </c>
      <c r="J40" s="159"/>
    </row>
    <row r="41" spans="1:10" ht="17.399999999999999" thickBot="1" x14ac:dyDescent="0.35">
      <c r="A41" s="217" t="s">
        <v>54</v>
      </c>
      <c r="B41" s="218">
        <v>0</v>
      </c>
      <c r="C41" s="219" t="s">
        <v>28</v>
      </c>
      <c r="D41" s="220" t="str">
        <f>IF(C41="Str",'Personal File'!$C$10,IF(C41="Dex",'Personal File'!$C$11,IF(C41="Con",'Personal File'!$C$12,IF(C41="Int",'Personal File'!$C$13,IF(C41="Wis",'Personal File'!$C$14,IF(C41="Cha",'Personal File'!$C$15))))))</f>
        <v>+1</v>
      </c>
      <c r="E41" s="221" t="str">
        <f t="shared" si="3"/>
        <v>Dex (+1)</v>
      </c>
      <c r="F41" s="222" t="s">
        <v>56</v>
      </c>
      <c r="G41" s="222">
        <f t="shared" si="1"/>
        <v>1</v>
      </c>
      <c r="H41" s="223">
        <f t="shared" ca="1" si="5"/>
        <v>13</v>
      </c>
      <c r="I41" s="222">
        <f t="shared" ca="1" si="4"/>
        <v>14</v>
      </c>
      <c r="J41" s="224"/>
    </row>
    <row r="42" spans="1:10" ht="16.2" thickTop="1" x14ac:dyDescent="0.3">
      <c r="B42" s="225">
        <f>SUM(B6:B41)</f>
        <v>67</v>
      </c>
      <c r="E42" s="225">
        <f>SUM(E43:E53)</f>
        <v>67</v>
      </c>
      <c r="F42" s="226" t="s">
        <v>57</v>
      </c>
    </row>
    <row r="43" spans="1:10" x14ac:dyDescent="0.3">
      <c r="B43" s="225"/>
      <c r="E43" s="225">
        <v>16</v>
      </c>
      <c r="F43" s="227" t="s">
        <v>252</v>
      </c>
    </row>
    <row r="44" spans="1:10" x14ac:dyDescent="0.3">
      <c r="E44" s="225">
        <v>4</v>
      </c>
      <c r="F44" s="227" t="s">
        <v>253</v>
      </c>
    </row>
    <row r="45" spans="1:10" x14ac:dyDescent="0.3">
      <c r="E45" s="225">
        <v>4</v>
      </c>
      <c r="F45" s="227" t="s">
        <v>254</v>
      </c>
    </row>
    <row r="46" spans="1:10" x14ac:dyDescent="0.3">
      <c r="E46" s="225">
        <v>4</v>
      </c>
      <c r="F46" s="227" t="s">
        <v>254</v>
      </c>
    </row>
    <row r="47" spans="1:10" x14ac:dyDescent="0.3">
      <c r="E47" s="225">
        <v>4</v>
      </c>
      <c r="F47" s="227" t="s">
        <v>467</v>
      </c>
    </row>
    <row r="48" spans="1:10" x14ac:dyDescent="0.3">
      <c r="E48" s="225">
        <v>4</v>
      </c>
      <c r="F48" s="227" t="s">
        <v>468</v>
      </c>
    </row>
    <row r="49" spans="5:6" x14ac:dyDescent="0.3">
      <c r="E49" s="225">
        <v>4</v>
      </c>
      <c r="F49" s="227" t="s">
        <v>469</v>
      </c>
    </row>
    <row r="50" spans="5:6" x14ac:dyDescent="0.3">
      <c r="E50" s="225">
        <v>4</v>
      </c>
      <c r="F50" s="227" t="s">
        <v>471</v>
      </c>
    </row>
    <row r="51" spans="5:6" x14ac:dyDescent="0.3">
      <c r="E51" s="225">
        <v>4</v>
      </c>
      <c r="F51" s="227" t="s">
        <v>470</v>
      </c>
    </row>
    <row r="52" spans="5:6" x14ac:dyDescent="0.3">
      <c r="E52" s="225">
        <f>3+'Personal File'!E3</f>
        <v>11</v>
      </c>
      <c r="F52" s="227" t="s">
        <v>245</v>
      </c>
    </row>
    <row r="53" spans="5:6" x14ac:dyDescent="0.3">
      <c r="E53" s="225">
        <f>'Personal File'!E3</f>
        <v>8</v>
      </c>
      <c r="F53" s="227" t="s">
        <v>419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0"/>
  <sheetViews>
    <sheetView showGridLines="0" workbookViewId="0">
      <pane ySplit="2" topLeftCell="A3" activePane="bottomLeft" state="frozen"/>
      <selection pane="bottomLeft" activeCell="A3" sqref="A3"/>
    </sheetView>
  </sheetViews>
  <sheetFormatPr defaultColWidth="13" defaultRowHeight="15.6" x14ac:dyDescent="0.3"/>
  <cols>
    <col min="1" max="1" width="25" style="102" bestFit="1" customWidth="1"/>
    <col min="2" max="2" width="6.19921875" style="102" bestFit="1" customWidth="1"/>
    <col min="3" max="3" width="11.5" style="103" bestFit="1" customWidth="1"/>
    <col min="4" max="4" width="13.3984375" style="103" bestFit="1" customWidth="1"/>
    <col min="5" max="5" width="12.59765625" style="103" bestFit="1" customWidth="1"/>
    <col min="6" max="6" width="10.59765625" style="103" bestFit="1" customWidth="1"/>
    <col min="7" max="7" width="13" style="103" bestFit="1" customWidth="1"/>
    <col min="8" max="8" width="10.59765625" style="102" bestFit="1" customWidth="1"/>
    <col min="9" max="9" width="33.09765625" style="48" customWidth="1"/>
    <col min="10" max="16384" width="13" style="48"/>
  </cols>
  <sheetData>
    <row r="1" spans="1:9" ht="23.4" thickBot="1" x14ac:dyDescent="0.35">
      <c r="A1" s="228" t="s">
        <v>415</v>
      </c>
      <c r="B1" s="105"/>
      <c r="C1" s="105"/>
      <c r="D1" s="105"/>
      <c r="E1" s="105"/>
      <c r="F1" s="105"/>
      <c r="G1" s="105"/>
      <c r="H1" s="105"/>
      <c r="I1" s="105"/>
    </row>
    <row r="2" spans="1:9" s="10" customFormat="1" ht="33.6" x14ac:dyDescent="0.3">
      <c r="A2" s="13" t="s">
        <v>76</v>
      </c>
      <c r="B2" s="14" t="s">
        <v>0</v>
      </c>
      <c r="C2" s="15" t="s">
        <v>261</v>
      </c>
      <c r="D2" s="14" t="s">
        <v>79</v>
      </c>
      <c r="E2" s="14" t="s">
        <v>135</v>
      </c>
      <c r="F2" s="14" t="s">
        <v>136</v>
      </c>
      <c r="G2" s="14" t="s">
        <v>59</v>
      </c>
      <c r="H2" s="14" t="s">
        <v>17</v>
      </c>
      <c r="I2" s="16" t="s">
        <v>85</v>
      </c>
    </row>
    <row r="3" spans="1:9" s="10" customFormat="1" ht="16.8" x14ac:dyDescent="0.3">
      <c r="A3" s="229" t="s">
        <v>199</v>
      </c>
      <c r="B3" s="23">
        <v>0</v>
      </c>
      <c r="C3" s="24"/>
      <c r="D3" s="25" t="s">
        <v>73</v>
      </c>
      <c r="E3" s="20" t="s">
        <v>137</v>
      </c>
      <c r="F3" s="20" t="s">
        <v>138</v>
      </c>
      <c r="G3" s="26" t="s">
        <v>90</v>
      </c>
      <c r="H3" s="26" t="s">
        <v>70</v>
      </c>
      <c r="I3" s="17" t="s">
        <v>203</v>
      </c>
    </row>
    <row r="4" spans="1:9" s="10" customFormat="1" ht="16.8" x14ac:dyDescent="0.3">
      <c r="A4" s="229" t="s">
        <v>206</v>
      </c>
      <c r="B4" s="23">
        <v>0</v>
      </c>
      <c r="C4" s="24"/>
      <c r="D4" s="25" t="s">
        <v>68</v>
      </c>
      <c r="E4" s="20" t="s">
        <v>137</v>
      </c>
      <c r="F4" s="20" t="s">
        <v>138</v>
      </c>
      <c r="G4" s="26" t="s">
        <v>80</v>
      </c>
      <c r="H4" s="26" t="s">
        <v>69</v>
      </c>
      <c r="I4" s="17" t="s">
        <v>222</v>
      </c>
    </row>
    <row r="5" spans="1:9" s="10" customFormat="1" ht="16.8" x14ac:dyDescent="0.3">
      <c r="A5" s="229" t="s">
        <v>200</v>
      </c>
      <c r="B5" s="23">
        <v>0</v>
      </c>
      <c r="C5" s="24"/>
      <c r="D5" s="25" t="s">
        <v>93</v>
      </c>
      <c r="E5" s="20" t="s">
        <v>137</v>
      </c>
      <c r="F5" s="20" t="s">
        <v>138</v>
      </c>
      <c r="G5" s="26" t="s">
        <v>90</v>
      </c>
      <c r="H5" s="26" t="s">
        <v>70</v>
      </c>
      <c r="I5" s="17" t="s">
        <v>222</v>
      </c>
    </row>
    <row r="6" spans="1:9" s="10" customFormat="1" ht="16.8" x14ac:dyDescent="0.3">
      <c r="A6" s="229" t="s">
        <v>207</v>
      </c>
      <c r="B6" s="23">
        <v>0</v>
      </c>
      <c r="C6" s="24"/>
      <c r="D6" s="25" t="s">
        <v>93</v>
      </c>
      <c r="E6" s="20" t="s">
        <v>137</v>
      </c>
      <c r="F6" s="20" t="s">
        <v>138</v>
      </c>
      <c r="G6" s="26" t="s">
        <v>66</v>
      </c>
      <c r="H6" s="26" t="s">
        <v>67</v>
      </c>
      <c r="I6" s="230" t="s">
        <v>262</v>
      </c>
    </row>
    <row r="7" spans="1:9" s="10" customFormat="1" ht="16.8" x14ac:dyDescent="0.3">
      <c r="A7" s="229" t="s">
        <v>204</v>
      </c>
      <c r="B7" s="23">
        <v>0</v>
      </c>
      <c r="C7" s="24"/>
      <c r="D7" s="25" t="s">
        <v>263</v>
      </c>
      <c r="E7" s="20" t="s">
        <v>137</v>
      </c>
      <c r="F7" s="20" t="s">
        <v>138</v>
      </c>
      <c r="G7" s="26" t="s">
        <v>66</v>
      </c>
      <c r="H7" s="26" t="s">
        <v>70</v>
      </c>
      <c r="I7" s="17" t="s">
        <v>205</v>
      </c>
    </row>
    <row r="8" spans="1:9" s="10" customFormat="1" ht="16.8" x14ac:dyDescent="0.3">
      <c r="A8" s="229" t="s">
        <v>201</v>
      </c>
      <c r="B8" s="23">
        <v>0</v>
      </c>
      <c r="C8" s="24"/>
      <c r="D8" s="27" t="s">
        <v>75</v>
      </c>
      <c r="E8" s="1" t="s">
        <v>211</v>
      </c>
      <c r="F8" s="1" t="s">
        <v>138</v>
      </c>
      <c r="G8" s="19" t="s">
        <v>66</v>
      </c>
      <c r="H8" s="19" t="s">
        <v>72</v>
      </c>
      <c r="I8" s="17" t="s">
        <v>264</v>
      </c>
    </row>
    <row r="9" spans="1:9" s="10" customFormat="1" ht="16.8" x14ac:dyDescent="0.3">
      <c r="A9" s="229" t="s">
        <v>208</v>
      </c>
      <c r="B9" s="23">
        <v>0</v>
      </c>
      <c r="C9" s="24"/>
      <c r="D9" s="27" t="s">
        <v>265</v>
      </c>
      <c r="E9" s="20" t="s">
        <v>137</v>
      </c>
      <c r="F9" s="20" t="s">
        <v>138</v>
      </c>
      <c r="G9" s="19" t="s">
        <v>81</v>
      </c>
      <c r="H9" s="19" t="s">
        <v>70</v>
      </c>
      <c r="I9" s="17" t="s">
        <v>223</v>
      </c>
    </row>
    <row r="10" spans="1:9" s="10" customFormat="1" ht="16.8" x14ac:dyDescent="0.3">
      <c r="A10" s="229" t="s">
        <v>266</v>
      </c>
      <c r="B10" s="23">
        <v>0</v>
      </c>
      <c r="C10" s="24"/>
      <c r="D10" s="18" t="s">
        <v>265</v>
      </c>
      <c r="E10" s="1" t="s">
        <v>189</v>
      </c>
      <c r="F10" s="231" t="s">
        <v>138</v>
      </c>
      <c r="G10" s="19" t="s">
        <v>155</v>
      </c>
      <c r="H10" s="19" t="s">
        <v>72</v>
      </c>
      <c r="I10" s="17" t="s">
        <v>223</v>
      </c>
    </row>
    <row r="11" spans="1:9" s="10" customFormat="1" ht="16.8" x14ac:dyDescent="0.3">
      <c r="A11" s="229" t="s">
        <v>267</v>
      </c>
      <c r="B11" s="23">
        <v>0</v>
      </c>
      <c r="C11" s="24"/>
      <c r="D11" s="27" t="s">
        <v>68</v>
      </c>
      <c r="E11" s="20" t="s">
        <v>137</v>
      </c>
      <c r="F11" s="20" t="s">
        <v>138</v>
      </c>
      <c r="G11" s="19" t="s">
        <v>81</v>
      </c>
      <c r="H11" s="19" t="s">
        <v>70</v>
      </c>
      <c r="I11" s="17" t="s">
        <v>241</v>
      </c>
    </row>
    <row r="12" spans="1:9" s="10" customFormat="1" ht="16.8" x14ac:dyDescent="0.3">
      <c r="A12" s="229" t="s">
        <v>209</v>
      </c>
      <c r="B12" s="23">
        <v>0</v>
      </c>
      <c r="C12" s="24"/>
      <c r="D12" s="25" t="s">
        <v>68</v>
      </c>
      <c r="E12" s="20" t="s">
        <v>189</v>
      </c>
      <c r="F12" s="20" t="s">
        <v>138</v>
      </c>
      <c r="G12" s="26" t="s">
        <v>71</v>
      </c>
      <c r="H12" s="26" t="s">
        <v>72</v>
      </c>
      <c r="I12" s="17" t="s">
        <v>195</v>
      </c>
    </row>
    <row r="13" spans="1:9" s="10" customFormat="1" ht="16.8" x14ac:dyDescent="0.3">
      <c r="A13" s="229" t="s">
        <v>210</v>
      </c>
      <c r="B13" s="23">
        <v>0</v>
      </c>
      <c r="C13" s="24"/>
      <c r="D13" s="25" t="s">
        <v>65</v>
      </c>
      <c r="E13" s="20" t="s">
        <v>153</v>
      </c>
      <c r="F13" s="20" t="s">
        <v>138</v>
      </c>
      <c r="G13" s="26" t="s">
        <v>66</v>
      </c>
      <c r="H13" s="26" t="s">
        <v>67</v>
      </c>
      <c r="I13" s="21" t="s">
        <v>268</v>
      </c>
    </row>
    <row r="14" spans="1:9" s="10" customFormat="1" ht="16.8" x14ac:dyDescent="0.3">
      <c r="A14" s="232" t="s">
        <v>413</v>
      </c>
      <c r="B14" s="233">
        <v>0</v>
      </c>
      <c r="C14" s="234"/>
      <c r="D14" s="235" t="s">
        <v>73</v>
      </c>
      <c r="E14" s="22" t="s">
        <v>137</v>
      </c>
      <c r="F14" s="236" t="s">
        <v>138</v>
      </c>
      <c r="G14" s="30" t="s">
        <v>269</v>
      </c>
      <c r="H14" s="30" t="s">
        <v>74</v>
      </c>
      <c r="I14" s="237" t="s">
        <v>270</v>
      </c>
    </row>
    <row r="15" spans="1:9" s="10" customFormat="1" ht="16.8" x14ac:dyDescent="0.3">
      <c r="A15" s="229" t="s">
        <v>449</v>
      </c>
      <c r="B15" s="23">
        <v>1</v>
      </c>
      <c r="C15" s="24"/>
      <c r="D15" s="25" t="s">
        <v>293</v>
      </c>
      <c r="E15" s="20" t="s">
        <v>140</v>
      </c>
      <c r="F15" s="20" t="s">
        <v>138</v>
      </c>
      <c r="G15" s="26" t="s">
        <v>240</v>
      </c>
      <c r="H15" s="26" t="s">
        <v>69</v>
      </c>
      <c r="I15" s="238" t="s">
        <v>450</v>
      </c>
    </row>
    <row r="16" spans="1:9" s="10" customFormat="1" ht="16.8" x14ac:dyDescent="0.3">
      <c r="A16" s="229" t="s">
        <v>272</v>
      </c>
      <c r="B16" s="23">
        <v>1</v>
      </c>
      <c r="C16" s="24"/>
      <c r="D16" s="25" t="s">
        <v>263</v>
      </c>
      <c r="E16" s="20" t="s">
        <v>137</v>
      </c>
      <c r="F16" s="20" t="s">
        <v>138</v>
      </c>
      <c r="G16" s="26" t="s">
        <v>90</v>
      </c>
      <c r="H16" s="26" t="s">
        <v>273</v>
      </c>
      <c r="I16" s="21" t="s">
        <v>274</v>
      </c>
    </row>
    <row r="17" spans="1:9" s="10" customFormat="1" ht="16.8" x14ac:dyDescent="0.3">
      <c r="A17" s="229" t="s">
        <v>404</v>
      </c>
      <c r="B17" s="23">
        <v>1</v>
      </c>
      <c r="C17" s="239" t="s">
        <v>430</v>
      </c>
      <c r="D17" s="27" t="s">
        <v>293</v>
      </c>
      <c r="E17" s="1" t="s">
        <v>137</v>
      </c>
      <c r="F17" s="240" t="s">
        <v>138</v>
      </c>
      <c r="G17" s="241" t="s">
        <v>90</v>
      </c>
      <c r="H17" s="19" t="s">
        <v>139</v>
      </c>
      <c r="I17" s="242" t="s">
        <v>440</v>
      </c>
    </row>
    <row r="18" spans="1:9" ht="16.8" x14ac:dyDescent="0.3">
      <c r="A18" s="229" t="s">
        <v>275</v>
      </c>
      <c r="B18" s="23">
        <v>1</v>
      </c>
      <c r="C18" s="24"/>
      <c r="D18" s="25" t="s">
        <v>271</v>
      </c>
      <c r="E18" s="20" t="s">
        <v>190</v>
      </c>
      <c r="F18" s="20" t="s">
        <v>138</v>
      </c>
      <c r="G18" s="26" t="s">
        <v>90</v>
      </c>
      <c r="H18" s="26" t="s">
        <v>193</v>
      </c>
      <c r="I18" s="17" t="s">
        <v>276</v>
      </c>
    </row>
    <row r="19" spans="1:9" ht="16.8" x14ac:dyDescent="0.3">
      <c r="A19" s="229" t="s">
        <v>277</v>
      </c>
      <c r="B19" s="23">
        <v>1</v>
      </c>
      <c r="C19" s="24"/>
      <c r="D19" s="25" t="s">
        <v>93</v>
      </c>
      <c r="E19" s="20" t="s">
        <v>153</v>
      </c>
      <c r="F19" s="20" t="s">
        <v>138</v>
      </c>
      <c r="G19" s="26" t="s">
        <v>71</v>
      </c>
      <c r="H19" s="26" t="s">
        <v>72</v>
      </c>
      <c r="I19" s="17" t="s">
        <v>278</v>
      </c>
    </row>
    <row r="20" spans="1:9" ht="16.8" x14ac:dyDescent="0.3">
      <c r="A20" s="229" t="s">
        <v>279</v>
      </c>
      <c r="B20" s="23">
        <v>1</v>
      </c>
      <c r="C20" s="24"/>
      <c r="D20" s="25" t="s">
        <v>263</v>
      </c>
      <c r="E20" s="20" t="s">
        <v>137</v>
      </c>
      <c r="F20" s="20" t="s">
        <v>138</v>
      </c>
      <c r="G20" s="26" t="s">
        <v>90</v>
      </c>
      <c r="H20" s="26" t="s">
        <v>72</v>
      </c>
      <c r="I20" s="17" t="s">
        <v>213</v>
      </c>
    </row>
    <row r="21" spans="1:9" ht="16.8" x14ac:dyDescent="0.3">
      <c r="A21" s="229" t="s">
        <v>406</v>
      </c>
      <c r="B21" s="23">
        <v>1</v>
      </c>
      <c r="C21" s="24"/>
      <c r="D21" s="25" t="s">
        <v>93</v>
      </c>
      <c r="E21" s="20" t="s">
        <v>140</v>
      </c>
      <c r="F21" s="20" t="s">
        <v>138</v>
      </c>
      <c r="G21" s="26" t="s">
        <v>80</v>
      </c>
      <c r="H21" s="26" t="s">
        <v>72</v>
      </c>
      <c r="I21" s="17" t="s">
        <v>280</v>
      </c>
    </row>
    <row r="22" spans="1:9" ht="16.8" x14ac:dyDescent="0.3">
      <c r="A22" s="229" t="s">
        <v>281</v>
      </c>
      <c r="B22" s="23">
        <v>1</v>
      </c>
      <c r="C22" s="24"/>
      <c r="D22" s="25" t="s">
        <v>93</v>
      </c>
      <c r="E22" s="20" t="s">
        <v>140</v>
      </c>
      <c r="F22" s="20" t="s">
        <v>138</v>
      </c>
      <c r="G22" s="26" t="s">
        <v>80</v>
      </c>
      <c r="H22" s="26" t="s">
        <v>72</v>
      </c>
      <c r="I22" s="17" t="s">
        <v>280</v>
      </c>
    </row>
    <row r="23" spans="1:9" ht="16.8" x14ac:dyDescent="0.3">
      <c r="A23" s="229" t="s">
        <v>282</v>
      </c>
      <c r="B23" s="23">
        <v>1</v>
      </c>
      <c r="C23" s="24"/>
      <c r="D23" s="25" t="s">
        <v>93</v>
      </c>
      <c r="E23" s="20" t="s">
        <v>137</v>
      </c>
      <c r="F23" s="20" t="s">
        <v>138</v>
      </c>
      <c r="G23" s="26" t="s">
        <v>80</v>
      </c>
      <c r="H23" s="26" t="s">
        <v>69</v>
      </c>
      <c r="I23" s="17" t="s">
        <v>142</v>
      </c>
    </row>
    <row r="24" spans="1:9" ht="16.8" x14ac:dyDescent="0.3">
      <c r="A24" s="229" t="s">
        <v>283</v>
      </c>
      <c r="B24" s="23">
        <v>1</v>
      </c>
      <c r="C24" s="24"/>
      <c r="D24" s="25" t="s">
        <v>93</v>
      </c>
      <c r="E24" s="20" t="s">
        <v>153</v>
      </c>
      <c r="F24" s="20" t="s">
        <v>138</v>
      </c>
      <c r="G24" s="26" t="s">
        <v>80</v>
      </c>
      <c r="H24" s="26" t="s">
        <v>69</v>
      </c>
      <c r="I24" s="17" t="s">
        <v>142</v>
      </c>
    </row>
    <row r="25" spans="1:9" ht="16.8" x14ac:dyDescent="0.3">
      <c r="A25" s="229" t="s">
        <v>284</v>
      </c>
      <c r="B25" s="23">
        <v>1</v>
      </c>
      <c r="C25" s="24"/>
      <c r="D25" s="25" t="s">
        <v>75</v>
      </c>
      <c r="E25" s="20" t="s">
        <v>140</v>
      </c>
      <c r="F25" s="20" t="s">
        <v>138</v>
      </c>
      <c r="G25" s="26" t="s">
        <v>71</v>
      </c>
      <c r="H25" s="26" t="s">
        <v>67</v>
      </c>
      <c r="I25" s="238" t="s">
        <v>285</v>
      </c>
    </row>
    <row r="26" spans="1:9" ht="16.8" x14ac:dyDescent="0.3">
      <c r="A26" s="229" t="s">
        <v>286</v>
      </c>
      <c r="B26" s="23">
        <v>1</v>
      </c>
      <c r="C26" s="24"/>
      <c r="D26" s="25" t="s">
        <v>271</v>
      </c>
      <c r="E26" s="20" t="s">
        <v>140</v>
      </c>
      <c r="F26" s="20" t="s">
        <v>138</v>
      </c>
      <c r="G26" s="26" t="s">
        <v>155</v>
      </c>
      <c r="H26" s="26" t="s">
        <v>69</v>
      </c>
      <c r="I26" s="17" t="s">
        <v>287</v>
      </c>
    </row>
    <row r="27" spans="1:9" ht="16.8" x14ac:dyDescent="0.3">
      <c r="A27" s="229" t="s">
        <v>96</v>
      </c>
      <c r="B27" s="23">
        <v>1</v>
      </c>
      <c r="C27" s="24"/>
      <c r="D27" s="25" t="s">
        <v>65</v>
      </c>
      <c r="E27" s="20" t="s">
        <v>137</v>
      </c>
      <c r="F27" s="20" t="s">
        <v>138</v>
      </c>
      <c r="G27" s="26" t="s">
        <v>66</v>
      </c>
      <c r="H27" s="26" t="s">
        <v>97</v>
      </c>
      <c r="I27" s="17" t="s">
        <v>98</v>
      </c>
    </row>
    <row r="28" spans="1:9" ht="16.8" x14ac:dyDescent="0.3">
      <c r="A28" s="229" t="s">
        <v>288</v>
      </c>
      <c r="B28" s="23">
        <v>1</v>
      </c>
      <c r="C28" s="24"/>
      <c r="D28" s="25" t="s">
        <v>65</v>
      </c>
      <c r="E28" s="20" t="s">
        <v>137</v>
      </c>
      <c r="F28" s="20" t="s">
        <v>138</v>
      </c>
      <c r="G28" s="26" t="s">
        <v>71</v>
      </c>
      <c r="H28" s="26" t="s">
        <v>69</v>
      </c>
      <c r="I28" s="238" t="s">
        <v>289</v>
      </c>
    </row>
    <row r="29" spans="1:9" ht="16.8" x14ac:dyDescent="0.3">
      <c r="A29" s="229" t="s">
        <v>290</v>
      </c>
      <c r="B29" s="23">
        <v>1</v>
      </c>
      <c r="C29" s="24"/>
      <c r="D29" s="25" t="s">
        <v>265</v>
      </c>
      <c r="E29" s="20" t="s">
        <v>137</v>
      </c>
      <c r="F29" s="20" t="s">
        <v>138</v>
      </c>
      <c r="G29" s="26" t="s">
        <v>90</v>
      </c>
      <c r="H29" s="26" t="s">
        <v>70</v>
      </c>
      <c r="I29" s="238" t="s">
        <v>143</v>
      </c>
    </row>
    <row r="30" spans="1:9" ht="16.8" x14ac:dyDescent="0.3">
      <c r="A30" s="229" t="s">
        <v>291</v>
      </c>
      <c r="B30" s="23">
        <v>1</v>
      </c>
      <c r="C30" s="24"/>
      <c r="D30" s="27" t="s">
        <v>93</v>
      </c>
      <c r="E30" s="1" t="s">
        <v>137</v>
      </c>
      <c r="F30" s="231" t="s">
        <v>138</v>
      </c>
      <c r="G30" s="19" t="s">
        <v>66</v>
      </c>
      <c r="H30" s="19" t="s">
        <v>70</v>
      </c>
      <c r="I30" s="17" t="s">
        <v>194</v>
      </c>
    </row>
    <row r="31" spans="1:9" ht="16.8" x14ac:dyDescent="0.3">
      <c r="A31" s="229" t="s">
        <v>292</v>
      </c>
      <c r="B31" s="23">
        <v>1</v>
      </c>
      <c r="C31" s="24"/>
      <c r="D31" s="27" t="s">
        <v>293</v>
      </c>
      <c r="E31" s="1" t="s">
        <v>140</v>
      </c>
      <c r="F31" s="231" t="s">
        <v>138</v>
      </c>
      <c r="G31" s="19" t="s">
        <v>155</v>
      </c>
      <c r="H31" s="19" t="s">
        <v>74</v>
      </c>
      <c r="I31" s="17" t="s">
        <v>187</v>
      </c>
    </row>
    <row r="32" spans="1:9" ht="16.8" x14ac:dyDescent="0.3">
      <c r="A32" s="229" t="s">
        <v>94</v>
      </c>
      <c r="B32" s="23">
        <v>1</v>
      </c>
      <c r="C32" s="24"/>
      <c r="D32" s="25" t="s">
        <v>263</v>
      </c>
      <c r="E32" s="20" t="s">
        <v>137</v>
      </c>
      <c r="F32" s="20" t="s">
        <v>138</v>
      </c>
      <c r="G32" s="26" t="s">
        <v>66</v>
      </c>
      <c r="H32" s="26" t="s">
        <v>70</v>
      </c>
      <c r="I32" s="17" t="s">
        <v>95</v>
      </c>
    </row>
    <row r="33" spans="1:9" ht="16.8" x14ac:dyDescent="0.3">
      <c r="A33" s="229" t="s">
        <v>104</v>
      </c>
      <c r="B33" s="23">
        <v>1</v>
      </c>
      <c r="C33" s="24"/>
      <c r="D33" s="25" t="s">
        <v>265</v>
      </c>
      <c r="E33" s="20" t="s">
        <v>145</v>
      </c>
      <c r="F33" s="20" t="s">
        <v>138</v>
      </c>
      <c r="G33" s="26" t="s">
        <v>71</v>
      </c>
      <c r="H33" s="26" t="s">
        <v>294</v>
      </c>
      <c r="I33" s="17" t="s">
        <v>146</v>
      </c>
    </row>
    <row r="34" spans="1:9" ht="16.8" x14ac:dyDescent="0.3">
      <c r="A34" s="229" t="s">
        <v>295</v>
      </c>
      <c r="B34" s="23">
        <v>1</v>
      </c>
      <c r="C34" s="24"/>
      <c r="D34" s="25" t="s">
        <v>265</v>
      </c>
      <c r="E34" s="20" t="s">
        <v>296</v>
      </c>
      <c r="F34" s="20" t="s">
        <v>138</v>
      </c>
      <c r="G34" s="26" t="s">
        <v>66</v>
      </c>
      <c r="H34" s="26" t="s">
        <v>69</v>
      </c>
      <c r="I34" s="238" t="s">
        <v>297</v>
      </c>
    </row>
    <row r="35" spans="1:9" ht="16.8" x14ac:dyDescent="0.3">
      <c r="A35" s="229" t="s">
        <v>99</v>
      </c>
      <c r="B35" s="23">
        <v>1</v>
      </c>
      <c r="C35" s="24"/>
      <c r="D35" s="25" t="s">
        <v>73</v>
      </c>
      <c r="E35" s="20" t="s">
        <v>137</v>
      </c>
      <c r="F35" s="20" t="s">
        <v>138</v>
      </c>
      <c r="G35" s="26" t="s">
        <v>102</v>
      </c>
      <c r="H35" s="26" t="s">
        <v>69</v>
      </c>
      <c r="I35" s="17" t="s">
        <v>242</v>
      </c>
    </row>
    <row r="36" spans="1:9" ht="16.8" x14ac:dyDescent="0.3">
      <c r="A36" s="229" t="s">
        <v>407</v>
      </c>
      <c r="B36" s="23">
        <v>1</v>
      </c>
      <c r="C36" s="239" t="s">
        <v>428</v>
      </c>
      <c r="D36" s="25" t="s">
        <v>65</v>
      </c>
      <c r="E36" s="20" t="s">
        <v>153</v>
      </c>
      <c r="F36" s="20" t="s">
        <v>138</v>
      </c>
      <c r="G36" s="26" t="s">
        <v>66</v>
      </c>
      <c r="H36" s="26" t="s">
        <v>69</v>
      </c>
      <c r="I36" s="28" t="s">
        <v>298</v>
      </c>
    </row>
    <row r="37" spans="1:9" ht="16.8" x14ac:dyDescent="0.3">
      <c r="A37" s="229" t="s">
        <v>299</v>
      </c>
      <c r="B37" s="23">
        <v>1</v>
      </c>
      <c r="C37" s="24"/>
      <c r="D37" s="25" t="s">
        <v>65</v>
      </c>
      <c r="E37" s="20" t="s">
        <v>153</v>
      </c>
      <c r="F37" s="20" t="s">
        <v>138</v>
      </c>
      <c r="G37" s="26" t="s">
        <v>66</v>
      </c>
      <c r="H37" s="26" t="s">
        <v>69</v>
      </c>
      <c r="I37" s="28" t="s">
        <v>298</v>
      </c>
    </row>
    <row r="38" spans="1:9" ht="16.8" x14ac:dyDescent="0.3">
      <c r="A38" s="229" t="s">
        <v>300</v>
      </c>
      <c r="B38" s="23">
        <v>1</v>
      </c>
      <c r="C38" s="24"/>
      <c r="D38" s="25" t="s">
        <v>65</v>
      </c>
      <c r="E38" s="1" t="s">
        <v>140</v>
      </c>
      <c r="F38" s="1" t="s">
        <v>138</v>
      </c>
      <c r="G38" s="26" t="s">
        <v>66</v>
      </c>
      <c r="H38" s="26" t="s">
        <v>74</v>
      </c>
      <c r="I38" s="17" t="s">
        <v>198</v>
      </c>
    </row>
    <row r="39" spans="1:9" ht="16.8" x14ac:dyDescent="0.3">
      <c r="A39" s="229" t="s">
        <v>259</v>
      </c>
      <c r="B39" s="23">
        <v>1</v>
      </c>
      <c r="C39" s="24"/>
      <c r="D39" s="25" t="s">
        <v>65</v>
      </c>
      <c r="E39" s="20" t="s">
        <v>145</v>
      </c>
      <c r="F39" s="20" t="s">
        <v>138</v>
      </c>
      <c r="G39" s="26" t="s">
        <v>66</v>
      </c>
      <c r="H39" s="26" t="s">
        <v>69</v>
      </c>
      <c r="I39" s="238" t="s">
        <v>301</v>
      </c>
    </row>
    <row r="40" spans="1:9" ht="16.8" x14ac:dyDescent="0.3">
      <c r="A40" s="229" t="s">
        <v>302</v>
      </c>
      <c r="B40" s="23">
        <v>1</v>
      </c>
      <c r="C40" s="24"/>
      <c r="D40" s="25" t="s">
        <v>73</v>
      </c>
      <c r="E40" s="20" t="s">
        <v>153</v>
      </c>
      <c r="F40" s="20" t="s">
        <v>186</v>
      </c>
      <c r="G40" s="26" t="s">
        <v>90</v>
      </c>
      <c r="H40" s="26" t="s">
        <v>74</v>
      </c>
      <c r="I40" s="29" t="s">
        <v>303</v>
      </c>
    </row>
    <row r="41" spans="1:9" ht="16.8" x14ac:dyDescent="0.3">
      <c r="A41" s="243" t="s">
        <v>304</v>
      </c>
      <c r="B41" s="233">
        <v>1</v>
      </c>
      <c r="C41" s="234"/>
      <c r="D41" s="235" t="s">
        <v>73</v>
      </c>
      <c r="E41" s="22" t="s">
        <v>145</v>
      </c>
      <c r="F41" s="244" t="s">
        <v>138</v>
      </c>
      <c r="G41" s="30" t="s">
        <v>90</v>
      </c>
      <c r="H41" s="30" t="s">
        <v>139</v>
      </c>
      <c r="I41" s="245" t="s">
        <v>214</v>
      </c>
    </row>
    <row r="42" spans="1:9" ht="16.8" x14ac:dyDescent="0.3">
      <c r="A42" s="229" t="s">
        <v>258</v>
      </c>
      <c r="B42" s="23">
        <v>2</v>
      </c>
      <c r="C42" s="239" t="s">
        <v>428</v>
      </c>
      <c r="D42" s="27" t="s">
        <v>271</v>
      </c>
      <c r="E42" s="1" t="s">
        <v>140</v>
      </c>
      <c r="F42" s="1" t="s">
        <v>138</v>
      </c>
      <c r="G42" s="19" t="s">
        <v>66</v>
      </c>
      <c r="H42" s="19" t="s">
        <v>69</v>
      </c>
      <c r="I42" s="238" t="s">
        <v>305</v>
      </c>
    </row>
    <row r="43" spans="1:9" ht="16.8" x14ac:dyDescent="0.3">
      <c r="A43" s="229" t="s">
        <v>306</v>
      </c>
      <c r="B43" s="23">
        <v>2</v>
      </c>
      <c r="C43" s="24"/>
      <c r="D43" s="27" t="s">
        <v>93</v>
      </c>
      <c r="E43" s="1" t="s">
        <v>153</v>
      </c>
      <c r="F43" s="1" t="s">
        <v>67</v>
      </c>
      <c r="G43" s="19" t="s">
        <v>80</v>
      </c>
      <c r="H43" s="19" t="s">
        <v>74</v>
      </c>
      <c r="I43" s="17" t="s">
        <v>307</v>
      </c>
    </row>
    <row r="44" spans="1:9" ht="16.8" x14ac:dyDescent="0.3">
      <c r="A44" s="229" t="s">
        <v>149</v>
      </c>
      <c r="B44" s="23">
        <v>2</v>
      </c>
      <c r="C44" s="24"/>
      <c r="D44" s="27" t="s">
        <v>271</v>
      </c>
      <c r="E44" s="1" t="s">
        <v>145</v>
      </c>
      <c r="F44" s="1" t="s">
        <v>138</v>
      </c>
      <c r="G44" s="19" t="s">
        <v>90</v>
      </c>
      <c r="H44" s="19" t="s">
        <v>100</v>
      </c>
      <c r="I44" s="17" t="s">
        <v>150</v>
      </c>
    </row>
    <row r="45" spans="1:9" ht="16.8" x14ac:dyDescent="0.3">
      <c r="A45" s="229" t="s">
        <v>308</v>
      </c>
      <c r="B45" s="23">
        <v>2</v>
      </c>
      <c r="C45" s="24"/>
      <c r="D45" s="27" t="s">
        <v>93</v>
      </c>
      <c r="E45" s="1" t="s">
        <v>189</v>
      </c>
      <c r="F45" s="1" t="s">
        <v>138</v>
      </c>
      <c r="G45" s="19" t="s">
        <v>71</v>
      </c>
      <c r="H45" s="19" t="s">
        <v>70</v>
      </c>
      <c r="I45" s="17" t="s">
        <v>309</v>
      </c>
    </row>
    <row r="46" spans="1:9" ht="16.8" x14ac:dyDescent="0.3">
      <c r="A46" s="229" t="s">
        <v>310</v>
      </c>
      <c r="B46" s="23">
        <v>2</v>
      </c>
      <c r="C46" s="24"/>
      <c r="D46" s="27" t="s">
        <v>311</v>
      </c>
      <c r="E46" s="1" t="s">
        <v>140</v>
      </c>
      <c r="F46" s="231" t="s">
        <v>138</v>
      </c>
      <c r="G46" s="19" t="s">
        <v>90</v>
      </c>
      <c r="H46" s="19" t="s">
        <v>74</v>
      </c>
      <c r="I46" s="17" t="s">
        <v>312</v>
      </c>
    </row>
    <row r="47" spans="1:9" ht="16.8" x14ac:dyDescent="0.3">
      <c r="A47" s="229" t="s">
        <v>313</v>
      </c>
      <c r="B47" s="23">
        <v>2</v>
      </c>
      <c r="C47" s="24"/>
      <c r="D47" s="27" t="s">
        <v>311</v>
      </c>
      <c r="E47" s="1" t="s">
        <v>140</v>
      </c>
      <c r="F47" s="231" t="s">
        <v>138</v>
      </c>
      <c r="G47" s="19" t="s">
        <v>90</v>
      </c>
      <c r="H47" s="19" t="s">
        <v>74</v>
      </c>
      <c r="I47" s="17" t="s">
        <v>183</v>
      </c>
    </row>
    <row r="48" spans="1:9" ht="16.8" x14ac:dyDescent="0.3">
      <c r="A48" s="229" t="s">
        <v>182</v>
      </c>
      <c r="B48" s="23">
        <v>2</v>
      </c>
      <c r="C48" s="24"/>
      <c r="D48" s="27" t="s">
        <v>65</v>
      </c>
      <c r="E48" s="1" t="s">
        <v>140</v>
      </c>
      <c r="F48" s="231" t="s">
        <v>138</v>
      </c>
      <c r="G48" s="19" t="s">
        <v>66</v>
      </c>
      <c r="H48" s="19" t="s">
        <v>69</v>
      </c>
      <c r="I48" s="17" t="s">
        <v>183</v>
      </c>
    </row>
    <row r="49" spans="1:9" ht="16.8" x14ac:dyDescent="0.3">
      <c r="A49" s="229" t="s">
        <v>152</v>
      </c>
      <c r="B49" s="23">
        <v>2</v>
      </c>
      <c r="C49" s="24"/>
      <c r="D49" s="27" t="s">
        <v>265</v>
      </c>
      <c r="E49" s="1" t="s">
        <v>153</v>
      </c>
      <c r="F49" s="1" t="s">
        <v>138</v>
      </c>
      <c r="G49" s="19" t="s">
        <v>66</v>
      </c>
      <c r="H49" s="19" t="s">
        <v>294</v>
      </c>
      <c r="I49" s="17" t="s">
        <v>314</v>
      </c>
    </row>
    <row r="50" spans="1:9" ht="16.8" x14ac:dyDescent="0.3">
      <c r="A50" s="229" t="s">
        <v>315</v>
      </c>
      <c r="B50" s="23">
        <v>2</v>
      </c>
      <c r="C50" s="239" t="s">
        <v>430</v>
      </c>
      <c r="D50" s="27" t="s">
        <v>271</v>
      </c>
      <c r="E50" s="1" t="s">
        <v>140</v>
      </c>
      <c r="F50" s="1" t="s">
        <v>138</v>
      </c>
      <c r="G50" s="19" t="s">
        <v>155</v>
      </c>
      <c r="H50" s="19" t="s">
        <v>74</v>
      </c>
      <c r="I50" s="17" t="s">
        <v>316</v>
      </c>
    </row>
    <row r="51" spans="1:9" ht="16.8" x14ac:dyDescent="0.3">
      <c r="A51" s="229" t="s">
        <v>317</v>
      </c>
      <c r="B51" s="23">
        <v>2</v>
      </c>
      <c r="C51" s="24"/>
      <c r="D51" s="27" t="s">
        <v>73</v>
      </c>
      <c r="E51" s="1" t="s">
        <v>137</v>
      </c>
      <c r="F51" s="231" t="s">
        <v>138</v>
      </c>
      <c r="G51" s="19" t="s">
        <v>71</v>
      </c>
      <c r="H51" s="19" t="s">
        <v>72</v>
      </c>
      <c r="I51" s="17" t="s">
        <v>318</v>
      </c>
    </row>
    <row r="52" spans="1:9" ht="16.8" x14ac:dyDescent="0.3">
      <c r="A52" s="229" t="s">
        <v>319</v>
      </c>
      <c r="B52" s="23">
        <v>2</v>
      </c>
      <c r="C52" s="24"/>
      <c r="D52" s="27" t="s">
        <v>75</v>
      </c>
      <c r="E52" s="1" t="s">
        <v>320</v>
      </c>
      <c r="F52" s="1" t="s">
        <v>138</v>
      </c>
      <c r="G52" s="19" t="s">
        <v>66</v>
      </c>
      <c r="H52" s="19" t="s">
        <v>72</v>
      </c>
      <c r="I52" s="17" t="s">
        <v>264</v>
      </c>
    </row>
    <row r="53" spans="1:9" ht="16.8" x14ac:dyDescent="0.3">
      <c r="A53" s="229" t="s">
        <v>321</v>
      </c>
      <c r="B53" s="23">
        <v>2</v>
      </c>
      <c r="C53" s="24"/>
      <c r="D53" s="27" t="s">
        <v>263</v>
      </c>
      <c r="E53" s="1" t="s">
        <v>137</v>
      </c>
      <c r="F53" s="1" t="s">
        <v>138</v>
      </c>
      <c r="G53" s="19" t="s">
        <v>66</v>
      </c>
      <c r="H53" s="19" t="s">
        <v>168</v>
      </c>
      <c r="I53" s="17" t="s">
        <v>213</v>
      </c>
    </row>
    <row r="54" spans="1:9" ht="16.8" x14ac:dyDescent="0.3">
      <c r="A54" s="229" t="s">
        <v>154</v>
      </c>
      <c r="B54" s="23">
        <v>2</v>
      </c>
      <c r="C54" s="24"/>
      <c r="D54" s="27" t="s">
        <v>73</v>
      </c>
      <c r="E54" s="1" t="s">
        <v>140</v>
      </c>
      <c r="F54" s="1" t="s">
        <v>138</v>
      </c>
      <c r="G54" s="19" t="s">
        <v>66</v>
      </c>
      <c r="H54" s="19" t="s">
        <v>294</v>
      </c>
      <c r="I54" s="17" t="s">
        <v>405</v>
      </c>
    </row>
    <row r="55" spans="1:9" ht="16.8" x14ac:dyDescent="0.3">
      <c r="A55" s="229" t="s">
        <v>322</v>
      </c>
      <c r="B55" s="23">
        <v>2</v>
      </c>
      <c r="C55" s="24"/>
      <c r="D55" s="27" t="s">
        <v>75</v>
      </c>
      <c r="E55" s="1" t="s">
        <v>153</v>
      </c>
      <c r="F55" s="1" t="s">
        <v>138</v>
      </c>
      <c r="G55" s="19" t="s">
        <v>90</v>
      </c>
      <c r="H55" s="19" t="s">
        <v>174</v>
      </c>
      <c r="I55" s="17" t="s">
        <v>141</v>
      </c>
    </row>
    <row r="56" spans="1:9" ht="16.8" x14ac:dyDescent="0.3">
      <c r="A56" s="229" t="s">
        <v>323</v>
      </c>
      <c r="B56" s="23">
        <v>2</v>
      </c>
      <c r="C56" s="24"/>
      <c r="D56" s="27" t="s">
        <v>93</v>
      </c>
      <c r="E56" s="1" t="s">
        <v>153</v>
      </c>
      <c r="F56" s="1" t="s">
        <v>138</v>
      </c>
      <c r="G56" s="19" t="s">
        <v>80</v>
      </c>
      <c r="H56" s="19" t="s">
        <v>69</v>
      </c>
      <c r="I56" s="17" t="s">
        <v>142</v>
      </c>
    </row>
    <row r="57" spans="1:9" ht="16.8" x14ac:dyDescent="0.3">
      <c r="A57" s="229" t="s">
        <v>184</v>
      </c>
      <c r="B57" s="23">
        <v>2</v>
      </c>
      <c r="C57" s="24"/>
      <c r="D57" s="27" t="s">
        <v>265</v>
      </c>
      <c r="E57" s="1" t="s">
        <v>137</v>
      </c>
      <c r="F57" s="231" t="s">
        <v>138</v>
      </c>
      <c r="G57" s="19" t="s">
        <v>71</v>
      </c>
      <c r="H57" s="19" t="s">
        <v>72</v>
      </c>
      <c r="I57" s="17" t="s">
        <v>185</v>
      </c>
    </row>
    <row r="58" spans="1:9" ht="16.8" x14ac:dyDescent="0.3">
      <c r="A58" s="229" t="s">
        <v>235</v>
      </c>
      <c r="B58" s="23">
        <v>2</v>
      </c>
      <c r="C58" s="24"/>
      <c r="D58" s="27" t="s">
        <v>265</v>
      </c>
      <c r="E58" s="1" t="s">
        <v>140</v>
      </c>
      <c r="F58" s="1" t="s">
        <v>138</v>
      </c>
      <c r="G58" s="19" t="s">
        <v>66</v>
      </c>
      <c r="H58" s="19" t="s">
        <v>294</v>
      </c>
      <c r="I58" s="17" t="s">
        <v>324</v>
      </c>
    </row>
    <row r="59" spans="1:9" ht="16.8" x14ac:dyDescent="0.3">
      <c r="A59" s="229" t="s">
        <v>325</v>
      </c>
      <c r="B59" s="23">
        <v>2</v>
      </c>
      <c r="C59" s="24"/>
      <c r="D59" s="27" t="s">
        <v>271</v>
      </c>
      <c r="E59" s="1" t="s">
        <v>137</v>
      </c>
      <c r="F59" s="1" t="s">
        <v>138</v>
      </c>
      <c r="G59" s="19" t="s">
        <v>155</v>
      </c>
      <c r="H59" s="19" t="s">
        <v>197</v>
      </c>
      <c r="I59" s="17" t="s">
        <v>326</v>
      </c>
    </row>
    <row r="60" spans="1:9" ht="16.8" x14ac:dyDescent="0.3">
      <c r="A60" s="229" t="s">
        <v>327</v>
      </c>
      <c r="B60" s="23">
        <v>2</v>
      </c>
      <c r="C60" s="24"/>
      <c r="D60" s="27" t="s">
        <v>263</v>
      </c>
      <c r="E60" s="1" t="s">
        <v>140</v>
      </c>
      <c r="F60" s="231" t="s">
        <v>138</v>
      </c>
      <c r="G60" s="19" t="s">
        <v>66</v>
      </c>
      <c r="H60" s="19" t="s">
        <v>72</v>
      </c>
      <c r="I60" s="17" t="s">
        <v>328</v>
      </c>
    </row>
    <row r="61" spans="1:9" ht="16.8" x14ac:dyDescent="0.3">
      <c r="A61" s="229" t="s">
        <v>329</v>
      </c>
      <c r="B61" s="23">
        <v>2</v>
      </c>
      <c r="C61" s="24"/>
      <c r="D61" s="27" t="s">
        <v>93</v>
      </c>
      <c r="E61" s="1" t="s">
        <v>137</v>
      </c>
      <c r="F61" s="1" t="s">
        <v>138</v>
      </c>
      <c r="G61" s="19" t="s">
        <v>155</v>
      </c>
      <c r="H61" s="19" t="s">
        <v>69</v>
      </c>
      <c r="I61" s="17" t="s">
        <v>330</v>
      </c>
    </row>
    <row r="62" spans="1:9" ht="16.8" x14ac:dyDescent="0.3">
      <c r="A62" s="229" t="s">
        <v>331</v>
      </c>
      <c r="B62" s="23">
        <v>2</v>
      </c>
      <c r="C62" s="24"/>
      <c r="D62" s="27" t="s">
        <v>265</v>
      </c>
      <c r="E62" s="1" t="s">
        <v>296</v>
      </c>
      <c r="F62" s="231" t="s">
        <v>138</v>
      </c>
      <c r="G62" s="19" t="s">
        <v>66</v>
      </c>
      <c r="H62" s="19" t="s">
        <v>69</v>
      </c>
      <c r="I62" s="17" t="s">
        <v>192</v>
      </c>
    </row>
    <row r="63" spans="1:9" ht="16.8" x14ac:dyDescent="0.3">
      <c r="A63" s="229" t="s">
        <v>332</v>
      </c>
      <c r="B63" s="23">
        <v>2</v>
      </c>
      <c r="C63" s="24"/>
      <c r="D63" s="27" t="s">
        <v>263</v>
      </c>
      <c r="E63" s="1" t="s">
        <v>153</v>
      </c>
      <c r="F63" s="1" t="s">
        <v>138</v>
      </c>
      <c r="G63" s="19" t="s">
        <v>66</v>
      </c>
      <c r="H63" s="19" t="s">
        <v>100</v>
      </c>
      <c r="I63" s="17" t="s">
        <v>180</v>
      </c>
    </row>
    <row r="64" spans="1:9" ht="16.8" x14ac:dyDescent="0.3">
      <c r="A64" s="229" t="s">
        <v>333</v>
      </c>
      <c r="B64" s="23">
        <v>2</v>
      </c>
      <c r="C64" s="24"/>
      <c r="D64" s="27" t="s">
        <v>271</v>
      </c>
      <c r="E64" s="1" t="s">
        <v>140</v>
      </c>
      <c r="F64" s="1" t="s">
        <v>138</v>
      </c>
      <c r="G64" s="19" t="s">
        <v>155</v>
      </c>
      <c r="H64" s="19" t="s">
        <v>74</v>
      </c>
      <c r="I64" s="17" t="s">
        <v>144</v>
      </c>
    </row>
    <row r="65" spans="1:9" ht="16.8" x14ac:dyDescent="0.3">
      <c r="A65" s="229" t="s">
        <v>162</v>
      </c>
      <c r="B65" s="23">
        <v>2</v>
      </c>
      <c r="C65" s="24"/>
      <c r="D65" s="27" t="s">
        <v>263</v>
      </c>
      <c r="E65" s="1" t="s">
        <v>137</v>
      </c>
      <c r="F65" s="1" t="s">
        <v>138</v>
      </c>
      <c r="G65" s="19" t="s">
        <v>66</v>
      </c>
      <c r="H65" s="19" t="s">
        <v>70</v>
      </c>
      <c r="I65" s="17" t="s">
        <v>334</v>
      </c>
    </row>
    <row r="66" spans="1:9" ht="16.8" x14ac:dyDescent="0.3">
      <c r="A66" s="229" t="s">
        <v>156</v>
      </c>
      <c r="B66" s="23">
        <v>2</v>
      </c>
      <c r="C66" s="24"/>
      <c r="D66" s="27" t="s">
        <v>73</v>
      </c>
      <c r="E66" s="1" t="s">
        <v>137</v>
      </c>
      <c r="F66" s="1" t="s">
        <v>138</v>
      </c>
      <c r="G66" s="19" t="s">
        <v>66</v>
      </c>
      <c r="H66" s="19" t="s">
        <v>70</v>
      </c>
      <c r="I66" s="17" t="s">
        <v>157</v>
      </c>
    </row>
    <row r="67" spans="1:9" ht="16.8" x14ac:dyDescent="0.3">
      <c r="A67" s="229" t="s">
        <v>335</v>
      </c>
      <c r="B67" s="23">
        <v>2</v>
      </c>
      <c r="C67" s="24"/>
      <c r="D67" s="27" t="s">
        <v>93</v>
      </c>
      <c r="E67" s="1" t="s">
        <v>137</v>
      </c>
      <c r="F67" s="231" t="s">
        <v>138</v>
      </c>
      <c r="G67" s="19" t="s">
        <v>66</v>
      </c>
      <c r="H67" s="19" t="s">
        <v>72</v>
      </c>
      <c r="I67" s="17" t="s">
        <v>336</v>
      </c>
    </row>
    <row r="68" spans="1:9" ht="16.8" x14ac:dyDescent="0.3">
      <c r="A68" s="229" t="s">
        <v>337</v>
      </c>
      <c r="B68" s="23">
        <v>2</v>
      </c>
      <c r="C68" s="24"/>
      <c r="D68" s="27" t="s">
        <v>265</v>
      </c>
      <c r="E68" s="1" t="s">
        <v>137</v>
      </c>
      <c r="F68" s="1" t="s">
        <v>138</v>
      </c>
      <c r="G68" s="19" t="s">
        <v>90</v>
      </c>
      <c r="H68" s="19" t="s">
        <v>70</v>
      </c>
      <c r="I68" s="17" t="s">
        <v>338</v>
      </c>
    </row>
    <row r="69" spans="1:9" ht="16.8" x14ac:dyDescent="0.3">
      <c r="A69" s="229" t="s">
        <v>339</v>
      </c>
      <c r="B69" s="23">
        <v>2</v>
      </c>
      <c r="C69" s="24"/>
      <c r="D69" s="27" t="s">
        <v>73</v>
      </c>
      <c r="E69" s="1" t="s">
        <v>137</v>
      </c>
      <c r="F69" s="1" t="s">
        <v>138</v>
      </c>
      <c r="G69" s="19" t="s">
        <v>90</v>
      </c>
      <c r="H69" s="19" t="s">
        <v>70</v>
      </c>
      <c r="I69" s="17" t="s">
        <v>181</v>
      </c>
    </row>
    <row r="70" spans="1:9" ht="16.8" x14ac:dyDescent="0.3">
      <c r="A70" s="229" t="s">
        <v>340</v>
      </c>
      <c r="B70" s="23">
        <v>2</v>
      </c>
      <c r="C70" s="24"/>
      <c r="D70" s="27" t="s">
        <v>75</v>
      </c>
      <c r="E70" s="1" t="s">
        <v>153</v>
      </c>
      <c r="F70" s="1" t="s">
        <v>138</v>
      </c>
      <c r="G70" s="19" t="s">
        <v>90</v>
      </c>
      <c r="H70" s="19" t="s">
        <v>70</v>
      </c>
      <c r="I70" s="17" t="s">
        <v>147</v>
      </c>
    </row>
    <row r="71" spans="1:9" ht="16.8" x14ac:dyDescent="0.3">
      <c r="A71" s="229" t="s">
        <v>341</v>
      </c>
      <c r="B71" s="23">
        <v>2</v>
      </c>
      <c r="C71" s="24"/>
      <c r="D71" s="27" t="s">
        <v>65</v>
      </c>
      <c r="E71" s="1" t="s">
        <v>189</v>
      </c>
      <c r="F71" s="1" t="s">
        <v>138</v>
      </c>
      <c r="G71" s="19" t="s">
        <v>90</v>
      </c>
      <c r="H71" s="19" t="s">
        <v>294</v>
      </c>
      <c r="I71" s="17" t="s">
        <v>147</v>
      </c>
    </row>
    <row r="72" spans="1:9" ht="16.8" x14ac:dyDescent="0.3">
      <c r="A72" s="229" t="s">
        <v>342</v>
      </c>
      <c r="B72" s="23">
        <v>2</v>
      </c>
      <c r="C72" s="24"/>
      <c r="D72" s="27" t="s">
        <v>311</v>
      </c>
      <c r="E72" s="1" t="s">
        <v>137</v>
      </c>
      <c r="F72" s="1" t="s">
        <v>138</v>
      </c>
      <c r="G72" s="19" t="s">
        <v>103</v>
      </c>
      <c r="H72" s="19" t="s">
        <v>69</v>
      </c>
      <c r="I72" s="17" t="s">
        <v>343</v>
      </c>
    </row>
    <row r="73" spans="1:9" ht="16.8" x14ac:dyDescent="0.3">
      <c r="A73" s="229" t="s">
        <v>344</v>
      </c>
      <c r="B73" s="23">
        <v>2</v>
      </c>
      <c r="C73" s="24"/>
      <c r="D73" s="27" t="s">
        <v>75</v>
      </c>
      <c r="E73" s="1" t="s">
        <v>296</v>
      </c>
      <c r="F73" s="1" t="s">
        <v>138</v>
      </c>
      <c r="G73" s="19" t="s">
        <v>90</v>
      </c>
      <c r="H73" s="19" t="s">
        <v>70</v>
      </c>
      <c r="I73" s="17" t="s">
        <v>345</v>
      </c>
    </row>
    <row r="74" spans="1:9" ht="16.8" x14ac:dyDescent="0.3">
      <c r="A74" s="229" t="s">
        <v>101</v>
      </c>
      <c r="B74" s="23">
        <v>2</v>
      </c>
      <c r="C74" s="24"/>
      <c r="D74" s="27" t="s">
        <v>93</v>
      </c>
      <c r="E74" s="1" t="s">
        <v>137</v>
      </c>
      <c r="F74" s="1" t="s">
        <v>138</v>
      </c>
      <c r="G74" s="19" t="s">
        <v>71</v>
      </c>
      <c r="H74" s="19" t="s">
        <v>69</v>
      </c>
      <c r="I74" s="17" t="s">
        <v>148</v>
      </c>
    </row>
    <row r="75" spans="1:9" ht="16.8" x14ac:dyDescent="0.3">
      <c r="A75" s="229" t="s">
        <v>346</v>
      </c>
      <c r="B75" s="23">
        <v>2</v>
      </c>
      <c r="C75" s="24"/>
      <c r="D75" s="27" t="s">
        <v>75</v>
      </c>
      <c r="E75" s="1" t="s">
        <v>140</v>
      </c>
      <c r="F75" s="1" t="s">
        <v>138</v>
      </c>
      <c r="G75" s="19" t="s">
        <v>155</v>
      </c>
      <c r="H75" s="19" t="s">
        <v>74</v>
      </c>
      <c r="I75" s="17" t="s">
        <v>158</v>
      </c>
    </row>
    <row r="76" spans="1:9" ht="16.8" x14ac:dyDescent="0.3">
      <c r="A76" s="229" t="s">
        <v>347</v>
      </c>
      <c r="B76" s="23">
        <v>2</v>
      </c>
      <c r="C76" s="24"/>
      <c r="D76" s="27" t="s">
        <v>265</v>
      </c>
      <c r="E76" s="1" t="s">
        <v>140</v>
      </c>
      <c r="F76" s="231" t="s">
        <v>202</v>
      </c>
      <c r="G76" s="19" t="s">
        <v>71</v>
      </c>
      <c r="H76" s="19" t="s">
        <v>100</v>
      </c>
      <c r="I76" s="17" t="s">
        <v>270</v>
      </c>
    </row>
    <row r="77" spans="1:9" ht="16.8" x14ac:dyDescent="0.3">
      <c r="A77" s="229" t="s">
        <v>348</v>
      </c>
      <c r="B77" s="23">
        <v>2</v>
      </c>
      <c r="C77" s="24"/>
      <c r="D77" s="27" t="s">
        <v>73</v>
      </c>
      <c r="E77" s="1" t="s">
        <v>153</v>
      </c>
      <c r="F77" s="1" t="s">
        <v>186</v>
      </c>
      <c r="G77" s="19" t="s">
        <v>90</v>
      </c>
      <c r="H77" s="19" t="s">
        <v>74</v>
      </c>
      <c r="I77" s="29" t="s">
        <v>349</v>
      </c>
    </row>
    <row r="78" spans="1:9" ht="16.8" x14ac:dyDescent="0.3">
      <c r="A78" s="229" t="s">
        <v>350</v>
      </c>
      <c r="B78" s="23">
        <v>2</v>
      </c>
      <c r="C78" s="24"/>
      <c r="D78" s="27" t="s">
        <v>293</v>
      </c>
      <c r="E78" s="1" t="s">
        <v>140</v>
      </c>
      <c r="F78" s="231" t="s">
        <v>138</v>
      </c>
      <c r="G78" s="19" t="s">
        <v>71</v>
      </c>
      <c r="H78" s="19" t="s">
        <v>191</v>
      </c>
      <c r="I78" s="17" t="s">
        <v>351</v>
      </c>
    </row>
    <row r="79" spans="1:9" ht="16.8" x14ac:dyDescent="0.3">
      <c r="A79" s="229" t="s">
        <v>352</v>
      </c>
      <c r="B79" s="23">
        <v>2</v>
      </c>
      <c r="C79" s="24"/>
      <c r="D79" s="27" t="s">
        <v>65</v>
      </c>
      <c r="E79" s="1" t="s">
        <v>137</v>
      </c>
      <c r="F79" s="1" t="s">
        <v>138</v>
      </c>
      <c r="G79" s="19" t="s">
        <v>90</v>
      </c>
      <c r="H79" s="19" t="s">
        <v>97</v>
      </c>
      <c r="I79" s="17" t="s">
        <v>214</v>
      </c>
    </row>
    <row r="80" spans="1:9" ht="16.8" x14ac:dyDescent="0.3">
      <c r="A80" s="232" t="s">
        <v>353</v>
      </c>
      <c r="B80" s="233">
        <v>2</v>
      </c>
      <c r="C80" s="234"/>
      <c r="D80" s="235" t="s">
        <v>271</v>
      </c>
      <c r="E80" s="22" t="s">
        <v>354</v>
      </c>
      <c r="F80" s="22" t="s">
        <v>138</v>
      </c>
      <c r="G80" s="30" t="s">
        <v>90</v>
      </c>
      <c r="H80" s="30" t="s">
        <v>69</v>
      </c>
      <c r="I80" s="237" t="s">
        <v>159</v>
      </c>
    </row>
    <row r="81" spans="1:9" ht="16.8" x14ac:dyDescent="0.3">
      <c r="A81" s="246" t="s">
        <v>355</v>
      </c>
      <c r="B81" s="247">
        <v>3</v>
      </c>
      <c r="C81" s="24"/>
      <c r="D81" s="4" t="s">
        <v>263</v>
      </c>
      <c r="E81" s="3" t="s">
        <v>145</v>
      </c>
      <c r="F81" s="3" t="s">
        <v>138</v>
      </c>
      <c r="G81" s="2" t="s">
        <v>66</v>
      </c>
      <c r="H81" s="2" t="s">
        <v>70</v>
      </c>
      <c r="I81" s="31" t="s">
        <v>188</v>
      </c>
    </row>
    <row r="82" spans="1:9" ht="16.8" x14ac:dyDescent="0.3">
      <c r="A82" s="246" t="s">
        <v>356</v>
      </c>
      <c r="B82" s="247">
        <v>3</v>
      </c>
      <c r="C82" s="24"/>
      <c r="D82" s="4" t="s">
        <v>265</v>
      </c>
      <c r="E82" s="3" t="s">
        <v>137</v>
      </c>
      <c r="F82" s="3" t="s">
        <v>138</v>
      </c>
      <c r="G82" s="2" t="s">
        <v>66</v>
      </c>
      <c r="H82" s="2" t="s">
        <v>212</v>
      </c>
      <c r="I82" s="31" t="s">
        <v>151</v>
      </c>
    </row>
    <row r="83" spans="1:9" ht="16.8" x14ac:dyDescent="0.3">
      <c r="A83" s="246" t="s">
        <v>357</v>
      </c>
      <c r="B83" s="247">
        <v>3</v>
      </c>
      <c r="C83" s="24"/>
      <c r="D83" s="4" t="s">
        <v>65</v>
      </c>
      <c r="E83" s="3" t="s">
        <v>137</v>
      </c>
      <c r="F83" s="248" t="s">
        <v>138</v>
      </c>
      <c r="G83" s="2" t="s">
        <v>66</v>
      </c>
      <c r="H83" s="2" t="s">
        <v>72</v>
      </c>
      <c r="I83" s="31" t="s">
        <v>183</v>
      </c>
    </row>
    <row r="84" spans="1:9" ht="16.8" x14ac:dyDescent="0.3">
      <c r="A84" s="246" t="s">
        <v>358</v>
      </c>
      <c r="B84" s="247">
        <v>3</v>
      </c>
      <c r="C84" s="24"/>
      <c r="D84" s="4"/>
      <c r="E84" s="3"/>
      <c r="F84" s="248"/>
      <c r="G84" s="2"/>
      <c r="H84" s="2"/>
      <c r="I84" s="31"/>
    </row>
    <row r="85" spans="1:9" ht="16.8" x14ac:dyDescent="0.3">
      <c r="A85" s="246" t="s">
        <v>160</v>
      </c>
      <c r="B85" s="247">
        <v>3</v>
      </c>
      <c r="C85" s="24"/>
      <c r="D85" s="4" t="s">
        <v>263</v>
      </c>
      <c r="E85" s="3" t="s">
        <v>137</v>
      </c>
      <c r="F85" s="3" t="s">
        <v>138</v>
      </c>
      <c r="G85" s="2" t="s">
        <v>66</v>
      </c>
      <c r="H85" s="2" t="s">
        <v>70</v>
      </c>
      <c r="I85" s="31" t="s">
        <v>161</v>
      </c>
    </row>
    <row r="86" spans="1:9" ht="16.8" x14ac:dyDescent="0.3">
      <c r="A86" s="246" t="s">
        <v>359</v>
      </c>
      <c r="B86" s="247">
        <v>3</v>
      </c>
      <c r="C86" s="24"/>
      <c r="D86" s="4" t="s">
        <v>311</v>
      </c>
      <c r="E86" s="3" t="s">
        <v>145</v>
      </c>
      <c r="F86" s="3" t="s">
        <v>138</v>
      </c>
      <c r="G86" s="2" t="s">
        <v>66</v>
      </c>
      <c r="H86" s="2" t="s">
        <v>212</v>
      </c>
      <c r="I86" s="31" t="s">
        <v>360</v>
      </c>
    </row>
    <row r="87" spans="1:9" ht="16.8" x14ac:dyDescent="0.3">
      <c r="A87" s="246" t="s">
        <v>361</v>
      </c>
      <c r="B87" s="247">
        <v>3</v>
      </c>
      <c r="C87" s="24"/>
      <c r="D87" s="4" t="s">
        <v>73</v>
      </c>
      <c r="E87" s="3" t="s">
        <v>137</v>
      </c>
      <c r="F87" s="3" t="s">
        <v>202</v>
      </c>
      <c r="G87" s="2" t="s">
        <v>90</v>
      </c>
      <c r="H87" s="2" t="s">
        <v>97</v>
      </c>
      <c r="I87" s="31" t="s">
        <v>362</v>
      </c>
    </row>
    <row r="88" spans="1:9" ht="16.8" x14ac:dyDescent="0.3">
      <c r="A88" s="246" t="s">
        <v>163</v>
      </c>
      <c r="B88" s="247">
        <v>3</v>
      </c>
      <c r="C88" s="24"/>
      <c r="D88" s="4" t="s">
        <v>75</v>
      </c>
      <c r="E88" s="3" t="s">
        <v>137</v>
      </c>
      <c r="F88" s="3" t="s">
        <v>138</v>
      </c>
      <c r="G88" s="2" t="s">
        <v>66</v>
      </c>
      <c r="H88" s="2" t="s">
        <v>72</v>
      </c>
      <c r="I88" s="31" t="s">
        <v>363</v>
      </c>
    </row>
    <row r="89" spans="1:9" ht="16.8" x14ac:dyDescent="0.3">
      <c r="A89" s="246" t="s">
        <v>364</v>
      </c>
      <c r="B89" s="247">
        <v>3</v>
      </c>
      <c r="C89" s="24"/>
      <c r="D89" s="4" t="s">
        <v>75</v>
      </c>
      <c r="E89" s="3" t="s">
        <v>137</v>
      </c>
      <c r="F89" s="3" t="s">
        <v>138</v>
      </c>
      <c r="G89" s="2" t="s">
        <v>66</v>
      </c>
      <c r="H89" s="2" t="s">
        <v>100</v>
      </c>
      <c r="I89" s="31" t="s">
        <v>363</v>
      </c>
    </row>
    <row r="90" spans="1:9" ht="16.8" x14ac:dyDescent="0.3">
      <c r="A90" s="246" t="s">
        <v>365</v>
      </c>
      <c r="B90" s="247">
        <v>3</v>
      </c>
      <c r="C90" s="24"/>
      <c r="D90" s="4" t="s">
        <v>265</v>
      </c>
      <c r="E90" s="3" t="s">
        <v>140</v>
      </c>
      <c r="F90" s="248" t="s">
        <v>138</v>
      </c>
      <c r="G90" s="2" t="s">
        <v>66</v>
      </c>
      <c r="H90" s="2" t="s">
        <v>74</v>
      </c>
      <c r="I90" s="31" t="s">
        <v>185</v>
      </c>
    </row>
    <row r="91" spans="1:9" ht="16.8" x14ac:dyDescent="0.3">
      <c r="A91" s="246" t="s">
        <v>178</v>
      </c>
      <c r="B91" s="247">
        <v>3</v>
      </c>
      <c r="C91" s="24"/>
      <c r="D91" s="4" t="s">
        <v>65</v>
      </c>
      <c r="E91" s="3" t="s">
        <v>137</v>
      </c>
      <c r="F91" s="3" t="s">
        <v>138</v>
      </c>
      <c r="G91" s="2" t="s">
        <v>155</v>
      </c>
      <c r="H91" s="2" t="s">
        <v>70</v>
      </c>
      <c r="I91" s="31" t="s">
        <v>179</v>
      </c>
    </row>
    <row r="92" spans="1:9" ht="16.8" x14ac:dyDescent="0.3">
      <c r="A92" s="246" t="s">
        <v>366</v>
      </c>
      <c r="B92" s="247">
        <v>3</v>
      </c>
      <c r="C92" s="24"/>
      <c r="D92" s="4" t="s">
        <v>265</v>
      </c>
      <c r="E92" s="3" t="s">
        <v>140</v>
      </c>
      <c r="F92" s="248" t="s">
        <v>138</v>
      </c>
      <c r="G92" s="2" t="s">
        <v>71</v>
      </c>
      <c r="H92" s="2" t="s">
        <v>74</v>
      </c>
      <c r="I92" s="31" t="s">
        <v>328</v>
      </c>
    </row>
    <row r="93" spans="1:9" ht="16.8" x14ac:dyDescent="0.3">
      <c r="A93" s="246" t="s">
        <v>367</v>
      </c>
      <c r="B93" s="247">
        <v>3</v>
      </c>
      <c r="C93" s="24"/>
      <c r="D93" s="4" t="s">
        <v>65</v>
      </c>
      <c r="E93" s="3" t="s">
        <v>140</v>
      </c>
      <c r="F93" s="3" t="s">
        <v>202</v>
      </c>
      <c r="G93" s="2" t="s">
        <v>66</v>
      </c>
      <c r="H93" s="2" t="s">
        <v>368</v>
      </c>
      <c r="I93" s="31" t="s">
        <v>369</v>
      </c>
    </row>
    <row r="94" spans="1:9" ht="16.8" x14ac:dyDescent="0.3">
      <c r="A94" s="246" t="s">
        <v>370</v>
      </c>
      <c r="B94" s="247">
        <v>3</v>
      </c>
      <c r="C94" s="24"/>
      <c r="D94" s="4"/>
      <c r="E94" s="3"/>
      <c r="F94" s="3"/>
      <c r="G94" s="2"/>
      <c r="H94" s="2"/>
      <c r="I94" s="31"/>
    </row>
    <row r="95" spans="1:9" ht="16.8" x14ac:dyDescent="0.3">
      <c r="A95" s="246" t="s">
        <v>177</v>
      </c>
      <c r="B95" s="247">
        <v>3</v>
      </c>
      <c r="C95" s="24"/>
      <c r="D95" s="4" t="s">
        <v>263</v>
      </c>
      <c r="E95" s="3" t="s">
        <v>137</v>
      </c>
      <c r="F95" s="3" t="s">
        <v>138</v>
      </c>
      <c r="G95" s="2" t="s">
        <v>66</v>
      </c>
      <c r="H95" s="2" t="s">
        <v>70</v>
      </c>
      <c r="I95" s="31" t="s">
        <v>371</v>
      </c>
    </row>
    <row r="96" spans="1:9" ht="16.8" x14ac:dyDescent="0.3">
      <c r="A96" s="246" t="s">
        <v>372</v>
      </c>
      <c r="B96" s="247">
        <v>3</v>
      </c>
      <c r="C96" s="24"/>
      <c r="D96" s="4" t="s">
        <v>75</v>
      </c>
      <c r="E96" s="3" t="s">
        <v>137</v>
      </c>
      <c r="F96" s="3" t="s">
        <v>138</v>
      </c>
      <c r="G96" s="2" t="s">
        <v>71</v>
      </c>
      <c r="H96" s="2" t="s">
        <v>69</v>
      </c>
      <c r="I96" s="31" t="s">
        <v>373</v>
      </c>
    </row>
    <row r="97" spans="1:9" ht="16.8" x14ac:dyDescent="0.3">
      <c r="A97" s="246" t="s">
        <v>374</v>
      </c>
      <c r="B97" s="247">
        <v>3</v>
      </c>
      <c r="C97" s="24"/>
      <c r="D97" s="4" t="s">
        <v>65</v>
      </c>
      <c r="E97" s="3" t="s">
        <v>140</v>
      </c>
      <c r="F97" s="248" t="s">
        <v>138</v>
      </c>
      <c r="G97" s="2" t="s">
        <v>66</v>
      </c>
      <c r="H97" s="2" t="s">
        <v>74</v>
      </c>
      <c r="I97" s="31" t="s">
        <v>336</v>
      </c>
    </row>
    <row r="98" spans="1:9" ht="16.8" x14ac:dyDescent="0.3">
      <c r="A98" s="246" t="s">
        <v>375</v>
      </c>
      <c r="B98" s="247">
        <v>3</v>
      </c>
      <c r="C98" s="24"/>
      <c r="D98" s="4" t="s">
        <v>93</v>
      </c>
      <c r="E98" s="3" t="s">
        <v>296</v>
      </c>
      <c r="F98" s="3" t="s">
        <v>138</v>
      </c>
      <c r="G98" s="2" t="s">
        <v>103</v>
      </c>
      <c r="H98" s="2" t="s">
        <v>69</v>
      </c>
      <c r="I98" s="31" t="s">
        <v>146</v>
      </c>
    </row>
    <row r="99" spans="1:9" ht="16.8" x14ac:dyDescent="0.3">
      <c r="A99" s="246" t="s">
        <v>408</v>
      </c>
      <c r="B99" s="247">
        <v>3</v>
      </c>
      <c r="C99" s="239" t="s">
        <v>428</v>
      </c>
      <c r="D99" s="4" t="s">
        <v>65</v>
      </c>
      <c r="E99" s="3" t="s">
        <v>376</v>
      </c>
      <c r="F99" s="3" t="s">
        <v>138</v>
      </c>
      <c r="G99" s="2" t="s">
        <v>66</v>
      </c>
      <c r="H99" s="2" t="s">
        <v>72</v>
      </c>
      <c r="I99" s="31" t="s">
        <v>377</v>
      </c>
    </row>
    <row r="100" spans="1:9" ht="16.8" x14ac:dyDescent="0.3">
      <c r="A100" s="246" t="s">
        <v>378</v>
      </c>
      <c r="B100" s="247">
        <v>3</v>
      </c>
      <c r="C100" s="24"/>
      <c r="D100" s="4" t="s">
        <v>65</v>
      </c>
      <c r="E100" s="3" t="s">
        <v>376</v>
      </c>
      <c r="F100" s="3" t="s">
        <v>138</v>
      </c>
      <c r="G100" s="2" t="s">
        <v>66</v>
      </c>
      <c r="H100" s="2" t="s">
        <v>72</v>
      </c>
      <c r="I100" s="31" t="s">
        <v>377</v>
      </c>
    </row>
    <row r="101" spans="1:9" ht="16.8" x14ac:dyDescent="0.3">
      <c r="A101" s="246" t="s">
        <v>379</v>
      </c>
      <c r="B101" s="247">
        <v>3</v>
      </c>
      <c r="C101" s="24"/>
      <c r="D101" s="4" t="s">
        <v>265</v>
      </c>
      <c r="E101" s="3" t="s">
        <v>140</v>
      </c>
      <c r="F101" s="3" t="s">
        <v>138</v>
      </c>
      <c r="G101" s="2" t="s">
        <v>66</v>
      </c>
      <c r="H101" s="2" t="s">
        <v>294</v>
      </c>
      <c r="I101" s="32"/>
    </row>
    <row r="102" spans="1:9" ht="16.8" x14ac:dyDescent="0.3">
      <c r="A102" s="246" t="s">
        <v>164</v>
      </c>
      <c r="B102" s="247">
        <v>3</v>
      </c>
      <c r="C102" s="24"/>
      <c r="D102" s="4" t="s">
        <v>265</v>
      </c>
      <c r="E102" s="3" t="s">
        <v>140</v>
      </c>
      <c r="F102" s="3" t="s">
        <v>138</v>
      </c>
      <c r="G102" s="2" t="s">
        <v>71</v>
      </c>
      <c r="H102" s="2" t="s">
        <v>72</v>
      </c>
      <c r="I102" s="31" t="s">
        <v>165</v>
      </c>
    </row>
    <row r="103" spans="1:9" ht="16.8" x14ac:dyDescent="0.3">
      <c r="A103" s="246" t="s">
        <v>380</v>
      </c>
      <c r="B103" s="247">
        <v>3</v>
      </c>
      <c r="C103" s="24"/>
      <c r="D103" s="4" t="s">
        <v>65</v>
      </c>
      <c r="E103" s="3" t="s">
        <v>153</v>
      </c>
      <c r="F103" s="3" t="s">
        <v>138</v>
      </c>
      <c r="G103" s="2" t="s">
        <v>66</v>
      </c>
      <c r="H103" s="2" t="s">
        <v>381</v>
      </c>
      <c r="I103" s="31" t="s">
        <v>382</v>
      </c>
    </row>
    <row r="104" spans="1:9" ht="16.8" x14ac:dyDescent="0.3">
      <c r="A104" s="246" t="s">
        <v>383</v>
      </c>
      <c r="B104" s="247">
        <v>3</v>
      </c>
      <c r="C104" s="24"/>
      <c r="D104" s="4" t="s">
        <v>73</v>
      </c>
      <c r="E104" s="3" t="s">
        <v>140</v>
      </c>
      <c r="F104" s="3" t="s">
        <v>138</v>
      </c>
      <c r="G104" s="2" t="s">
        <v>238</v>
      </c>
      <c r="H104" s="2" t="s">
        <v>74</v>
      </c>
      <c r="I104" s="32" t="s">
        <v>384</v>
      </c>
    </row>
    <row r="105" spans="1:9" ht="16.8" x14ac:dyDescent="0.3">
      <c r="A105" s="246" t="s">
        <v>385</v>
      </c>
      <c r="B105" s="247">
        <v>3</v>
      </c>
      <c r="C105" s="24"/>
      <c r="D105" s="4" t="s">
        <v>73</v>
      </c>
      <c r="E105" s="3" t="s">
        <v>137</v>
      </c>
      <c r="F105" s="3" t="s">
        <v>138</v>
      </c>
      <c r="G105" s="2" t="s">
        <v>66</v>
      </c>
      <c r="H105" s="2" t="s">
        <v>70</v>
      </c>
      <c r="I105" s="31" t="s">
        <v>196</v>
      </c>
    </row>
    <row r="106" spans="1:9" ht="16.8" x14ac:dyDescent="0.3">
      <c r="A106" s="246" t="s">
        <v>386</v>
      </c>
      <c r="B106" s="247">
        <v>3</v>
      </c>
      <c r="C106" s="24"/>
      <c r="D106" s="4" t="s">
        <v>65</v>
      </c>
      <c r="E106" s="3" t="s">
        <v>137</v>
      </c>
      <c r="F106" s="3" t="s">
        <v>138</v>
      </c>
      <c r="G106" s="2" t="s">
        <v>66</v>
      </c>
      <c r="H106" s="2" t="s">
        <v>70</v>
      </c>
      <c r="I106" s="31" t="s">
        <v>196</v>
      </c>
    </row>
    <row r="107" spans="1:9" ht="16.8" x14ac:dyDescent="0.3">
      <c r="A107" s="246" t="s">
        <v>166</v>
      </c>
      <c r="B107" s="247">
        <v>3</v>
      </c>
      <c r="C107" s="24"/>
      <c r="D107" s="4" t="s">
        <v>73</v>
      </c>
      <c r="E107" s="3" t="s">
        <v>137</v>
      </c>
      <c r="F107" s="3" t="s">
        <v>138</v>
      </c>
      <c r="G107" s="2" t="s">
        <v>66</v>
      </c>
      <c r="H107" s="2" t="s">
        <v>70</v>
      </c>
      <c r="I107" s="31" t="s">
        <v>167</v>
      </c>
    </row>
    <row r="108" spans="1:9" ht="16.8" x14ac:dyDescent="0.3">
      <c r="A108" s="246" t="s">
        <v>387</v>
      </c>
      <c r="B108" s="247">
        <v>3</v>
      </c>
      <c r="C108" s="24"/>
      <c r="D108" s="4" t="s">
        <v>75</v>
      </c>
      <c r="E108" s="3" t="s">
        <v>137</v>
      </c>
      <c r="F108" s="3" t="s">
        <v>138</v>
      </c>
      <c r="G108" s="2" t="s">
        <v>155</v>
      </c>
      <c r="H108" s="2" t="s">
        <v>70</v>
      </c>
      <c r="I108" s="31" t="s">
        <v>388</v>
      </c>
    </row>
    <row r="109" spans="1:9" ht="16.8" x14ac:dyDescent="0.3">
      <c r="A109" s="246" t="s">
        <v>389</v>
      </c>
      <c r="B109" s="247">
        <v>3</v>
      </c>
      <c r="C109" s="24"/>
      <c r="D109" s="4" t="s">
        <v>265</v>
      </c>
      <c r="E109" s="3" t="s">
        <v>145</v>
      </c>
      <c r="F109" s="249" t="s">
        <v>191</v>
      </c>
      <c r="G109" s="2" t="s">
        <v>66</v>
      </c>
      <c r="H109" s="2" t="s">
        <v>212</v>
      </c>
      <c r="I109" s="250" t="s">
        <v>390</v>
      </c>
    </row>
    <row r="110" spans="1:9" ht="16.8" x14ac:dyDescent="0.3">
      <c r="A110" s="246" t="s">
        <v>391</v>
      </c>
      <c r="B110" s="247">
        <v>3</v>
      </c>
      <c r="C110" s="24"/>
      <c r="D110" s="4" t="s">
        <v>263</v>
      </c>
      <c r="E110" s="3" t="s">
        <v>140</v>
      </c>
      <c r="F110" s="3" t="s">
        <v>138</v>
      </c>
      <c r="G110" s="2" t="s">
        <v>81</v>
      </c>
      <c r="H110" s="2" t="s">
        <v>69</v>
      </c>
      <c r="I110" s="31" t="s">
        <v>148</v>
      </c>
    </row>
    <row r="111" spans="1:9" ht="16.8" x14ac:dyDescent="0.3">
      <c r="A111" s="246" t="s">
        <v>169</v>
      </c>
      <c r="B111" s="247">
        <v>3</v>
      </c>
      <c r="C111" s="24"/>
      <c r="D111" s="4" t="s">
        <v>93</v>
      </c>
      <c r="E111" s="3" t="s">
        <v>137</v>
      </c>
      <c r="F111" s="3" t="s">
        <v>138</v>
      </c>
      <c r="G111" s="2" t="s">
        <v>71</v>
      </c>
      <c r="H111" s="2" t="s">
        <v>69</v>
      </c>
      <c r="I111" s="31" t="s">
        <v>170</v>
      </c>
    </row>
    <row r="112" spans="1:9" ht="16.8" x14ac:dyDescent="0.3">
      <c r="A112" s="246" t="s">
        <v>171</v>
      </c>
      <c r="B112" s="247">
        <v>3</v>
      </c>
      <c r="C112" s="24"/>
      <c r="D112" s="4" t="s">
        <v>265</v>
      </c>
      <c r="E112" s="3" t="s">
        <v>153</v>
      </c>
      <c r="F112" s="3" t="s">
        <v>138</v>
      </c>
      <c r="G112" s="2" t="s">
        <v>66</v>
      </c>
      <c r="H112" s="2" t="s">
        <v>70</v>
      </c>
      <c r="I112" s="31" t="s">
        <v>172</v>
      </c>
    </row>
    <row r="113" spans="1:9" ht="16.8" x14ac:dyDescent="0.3">
      <c r="A113" s="246" t="s">
        <v>392</v>
      </c>
      <c r="B113" s="247">
        <v>3</v>
      </c>
      <c r="C113" s="24"/>
      <c r="D113" s="4" t="s">
        <v>65</v>
      </c>
      <c r="E113" s="3" t="s">
        <v>137</v>
      </c>
      <c r="F113" s="248" t="s">
        <v>138</v>
      </c>
      <c r="G113" s="2" t="s">
        <v>66</v>
      </c>
      <c r="H113" s="2" t="s">
        <v>72</v>
      </c>
      <c r="I113" s="31" t="s">
        <v>270</v>
      </c>
    </row>
    <row r="114" spans="1:9" ht="16.8" x14ac:dyDescent="0.3">
      <c r="A114" s="246" t="s">
        <v>429</v>
      </c>
      <c r="B114" s="247">
        <v>3</v>
      </c>
      <c r="C114" s="239" t="s">
        <v>430</v>
      </c>
      <c r="D114" s="4"/>
      <c r="E114" s="3"/>
      <c r="F114" s="248"/>
      <c r="G114" s="2"/>
      <c r="H114" s="2"/>
      <c r="I114" s="31"/>
    </row>
    <row r="115" spans="1:9" ht="16.8" x14ac:dyDescent="0.3">
      <c r="A115" s="246" t="s">
        <v>393</v>
      </c>
      <c r="B115" s="247">
        <v>3</v>
      </c>
      <c r="C115" s="24"/>
      <c r="D115" s="4" t="s">
        <v>73</v>
      </c>
      <c r="E115" s="3" t="s">
        <v>153</v>
      </c>
      <c r="F115" s="3" t="s">
        <v>186</v>
      </c>
      <c r="G115" s="2" t="s">
        <v>90</v>
      </c>
      <c r="H115" s="2" t="s">
        <v>74</v>
      </c>
      <c r="I115" s="33" t="s">
        <v>394</v>
      </c>
    </row>
    <row r="116" spans="1:9" ht="16.8" x14ac:dyDescent="0.3">
      <c r="A116" s="246" t="s">
        <v>395</v>
      </c>
      <c r="B116" s="247">
        <v>3</v>
      </c>
      <c r="C116" s="24"/>
      <c r="D116" s="4" t="s">
        <v>93</v>
      </c>
      <c r="E116" s="3" t="s">
        <v>320</v>
      </c>
      <c r="F116" s="3" t="s">
        <v>138</v>
      </c>
      <c r="G116" s="2" t="s">
        <v>66</v>
      </c>
      <c r="H116" s="2" t="s">
        <v>72</v>
      </c>
      <c r="I116" s="33" t="s">
        <v>396</v>
      </c>
    </row>
    <row r="117" spans="1:9" ht="16.8" x14ac:dyDescent="0.3">
      <c r="A117" s="246" t="s">
        <v>173</v>
      </c>
      <c r="B117" s="247">
        <v>3</v>
      </c>
      <c r="C117" s="24"/>
      <c r="D117" s="4" t="s">
        <v>265</v>
      </c>
      <c r="E117" s="3" t="s">
        <v>153</v>
      </c>
      <c r="F117" s="3" t="s">
        <v>138</v>
      </c>
      <c r="G117" s="2" t="s">
        <v>66</v>
      </c>
      <c r="H117" s="2" t="s">
        <v>174</v>
      </c>
      <c r="I117" s="31" t="s">
        <v>175</v>
      </c>
    </row>
    <row r="118" spans="1:9" ht="16.8" x14ac:dyDescent="0.3">
      <c r="A118" s="246" t="s">
        <v>397</v>
      </c>
      <c r="B118" s="247">
        <v>3</v>
      </c>
      <c r="C118" s="24"/>
      <c r="D118" s="4" t="s">
        <v>265</v>
      </c>
      <c r="E118" s="3" t="s">
        <v>354</v>
      </c>
      <c r="F118" s="3" t="s">
        <v>138</v>
      </c>
      <c r="G118" s="2" t="s">
        <v>66</v>
      </c>
      <c r="H118" s="2" t="s">
        <v>72</v>
      </c>
      <c r="I118" s="31" t="s">
        <v>175</v>
      </c>
    </row>
    <row r="119" spans="1:9" ht="17.399999999999999" thickBot="1" x14ac:dyDescent="0.35">
      <c r="A119" s="251" t="s">
        <v>176</v>
      </c>
      <c r="B119" s="252">
        <v>3</v>
      </c>
      <c r="C119" s="253"/>
      <c r="D119" s="253" t="s">
        <v>75</v>
      </c>
      <c r="E119" s="34" t="s">
        <v>153</v>
      </c>
      <c r="F119" s="254" t="s">
        <v>138</v>
      </c>
      <c r="G119" s="255" t="s">
        <v>155</v>
      </c>
      <c r="H119" s="255" t="s">
        <v>74</v>
      </c>
      <c r="I119" s="256" t="s">
        <v>398</v>
      </c>
    </row>
    <row r="120" spans="1:9" ht="16.2" thickTop="1" x14ac:dyDescent="0.3"/>
  </sheetData>
  <sortState xmlns:xlrd2="http://schemas.microsoft.com/office/spreadsheetml/2017/richdata2"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showGridLines="0" workbookViewId="0"/>
  </sheetViews>
  <sheetFormatPr defaultColWidth="13" defaultRowHeight="16.8" x14ac:dyDescent="0.3"/>
  <cols>
    <col min="1" max="1" width="21.8984375" style="315" bestFit="1" customWidth="1"/>
    <col min="2" max="2" width="6.19921875" style="315" bestFit="1" customWidth="1"/>
    <col min="3" max="3" width="7.19921875" style="315" customWidth="1"/>
    <col min="4" max="4" width="4.09765625" style="315" bestFit="1" customWidth="1"/>
    <col min="5" max="5" width="6.3984375" style="312" bestFit="1" customWidth="1"/>
    <col min="6" max="6" width="2.19921875" style="312" bestFit="1" customWidth="1"/>
    <col min="7" max="7" width="13.5" style="260" bestFit="1" customWidth="1"/>
    <col min="8" max="8" width="3.5" style="260" bestFit="1" customWidth="1"/>
    <col min="9" max="9" width="4.3984375" style="260" customWidth="1"/>
    <col min="10" max="10" width="3.8984375" style="260" bestFit="1" customWidth="1"/>
    <col min="11" max="11" width="3.59765625" style="260" bestFit="1" customWidth="1"/>
    <col min="12" max="15" width="3.5" style="260" bestFit="1" customWidth="1"/>
    <col min="16" max="16" width="2.3984375" style="260" customWidth="1"/>
    <col min="17" max="17" width="20.59765625" style="260" bestFit="1" customWidth="1"/>
    <col min="18" max="18" width="6.19921875" style="260" bestFit="1" customWidth="1"/>
    <col min="19" max="19" width="4.09765625" style="260" bestFit="1" customWidth="1"/>
    <col min="20" max="20" width="6.3984375" style="260" bestFit="1" customWidth="1"/>
    <col min="21" max="16384" width="13" style="260"/>
  </cols>
  <sheetData>
    <row r="1" spans="1:15" ht="24" thickTop="1" thickBot="1" x14ac:dyDescent="0.35">
      <c r="A1" s="257" t="s">
        <v>91</v>
      </c>
      <c r="B1" s="258"/>
      <c r="C1" s="258"/>
      <c r="D1" s="258"/>
      <c r="E1" s="259"/>
      <c r="F1" s="260"/>
      <c r="G1" s="261"/>
      <c r="H1" s="262" t="s">
        <v>224</v>
      </c>
      <c r="I1" s="263"/>
      <c r="J1" s="263"/>
      <c r="K1" s="264"/>
      <c r="L1" s="263"/>
      <c r="M1" s="263"/>
      <c r="N1" s="263"/>
      <c r="O1" s="264"/>
    </row>
    <row r="2" spans="1:15" ht="17.399999999999999" thickTop="1" x14ac:dyDescent="0.3">
      <c r="A2" s="265" t="s">
        <v>76</v>
      </c>
      <c r="B2" s="266" t="s">
        <v>0</v>
      </c>
      <c r="C2" s="266" t="s">
        <v>451</v>
      </c>
      <c r="D2" s="266" t="s">
        <v>110</v>
      </c>
      <c r="E2" s="267" t="s">
        <v>77</v>
      </c>
      <c r="F2" s="60"/>
      <c r="G2" s="261"/>
      <c r="H2" s="268" t="s">
        <v>225</v>
      </c>
      <c r="I2" s="269"/>
      <c r="J2" s="269"/>
      <c r="K2" s="269"/>
      <c r="L2" s="269"/>
      <c r="M2" s="269"/>
      <c r="N2" s="269"/>
      <c r="O2" s="270"/>
    </row>
    <row r="3" spans="1:15" ht="31.8" thickBot="1" x14ac:dyDescent="0.35">
      <c r="A3" s="271" t="s">
        <v>199</v>
      </c>
      <c r="B3" s="108">
        <v>0</v>
      </c>
      <c r="C3" s="108">
        <v>0</v>
      </c>
      <c r="D3" s="272">
        <f>10+B3+C3+'Personal File'!$C$14</f>
        <v>11</v>
      </c>
      <c r="E3" s="273" t="s">
        <v>473</v>
      </c>
      <c r="F3" s="60"/>
      <c r="G3" s="261"/>
      <c r="H3" s="274" t="s">
        <v>226</v>
      </c>
      <c r="I3" s="275" t="s">
        <v>215</v>
      </c>
      <c r="J3" s="275" t="s">
        <v>216</v>
      </c>
      <c r="K3" s="275" t="s">
        <v>217</v>
      </c>
      <c r="L3" s="275" t="s">
        <v>218</v>
      </c>
      <c r="M3" s="275" t="s">
        <v>219</v>
      </c>
      <c r="N3" s="275" t="s">
        <v>220</v>
      </c>
      <c r="O3" s="276" t="s">
        <v>227</v>
      </c>
    </row>
    <row r="4" spans="1:15" ht="17.399999999999999" thickTop="1" x14ac:dyDescent="0.3">
      <c r="A4" s="271" t="s">
        <v>207</v>
      </c>
      <c r="B4" s="108">
        <v>0</v>
      </c>
      <c r="C4" s="108">
        <v>0</v>
      </c>
      <c r="D4" s="272">
        <f>10+B4+C4+'Personal File'!$C$14</f>
        <v>11</v>
      </c>
      <c r="E4" s="273" t="s">
        <v>473</v>
      </c>
      <c r="F4" s="60"/>
      <c r="G4" s="277" t="s">
        <v>251</v>
      </c>
      <c r="H4" s="278">
        <v>5</v>
      </c>
      <c r="I4" s="279">
        <v>3</v>
      </c>
      <c r="J4" s="279">
        <v>2</v>
      </c>
      <c r="K4" s="280">
        <v>0</v>
      </c>
      <c r="L4" s="280">
        <v>0</v>
      </c>
      <c r="M4" s="280">
        <v>0</v>
      </c>
      <c r="N4" s="280">
        <v>0</v>
      </c>
      <c r="O4" s="281">
        <v>0</v>
      </c>
    </row>
    <row r="5" spans="1:15" x14ac:dyDescent="0.3">
      <c r="A5" s="271" t="s">
        <v>208</v>
      </c>
      <c r="B5" s="108">
        <v>0</v>
      </c>
      <c r="C5" s="108">
        <v>0</v>
      </c>
      <c r="D5" s="272">
        <f>10+B5+C5+'Personal File'!$C$14</f>
        <v>11</v>
      </c>
      <c r="E5" s="273" t="s">
        <v>473</v>
      </c>
      <c r="F5" s="60"/>
      <c r="G5" s="282" t="s">
        <v>228</v>
      </c>
      <c r="H5" s="283">
        <v>0</v>
      </c>
      <c r="I5" s="284">
        <v>1</v>
      </c>
      <c r="J5" s="284">
        <v>1</v>
      </c>
      <c r="K5" s="285">
        <v>0</v>
      </c>
      <c r="L5" s="285">
        <v>0</v>
      </c>
      <c r="M5" s="285">
        <v>0</v>
      </c>
      <c r="N5" s="285">
        <v>0</v>
      </c>
      <c r="O5" s="286">
        <v>0</v>
      </c>
    </row>
    <row r="6" spans="1:15" x14ac:dyDescent="0.3">
      <c r="A6" s="271" t="s">
        <v>208</v>
      </c>
      <c r="B6" s="108">
        <v>0</v>
      </c>
      <c r="C6" s="108">
        <v>0</v>
      </c>
      <c r="D6" s="272">
        <f>10+B6+C6+'Personal File'!$C$14</f>
        <v>11</v>
      </c>
      <c r="E6" s="273" t="s">
        <v>473</v>
      </c>
      <c r="F6" s="60"/>
      <c r="G6" s="282" t="s">
        <v>436</v>
      </c>
      <c r="H6" s="283">
        <v>0</v>
      </c>
      <c r="I6" s="284">
        <v>1</v>
      </c>
      <c r="J6" s="284">
        <v>1</v>
      </c>
      <c r="K6" s="285">
        <v>0</v>
      </c>
      <c r="L6" s="285">
        <v>0</v>
      </c>
      <c r="M6" s="285">
        <v>0</v>
      </c>
      <c r="N6" s="285">
        <v>0</v>
      </c>
      <c r="O6" s="286">
        <v>0</v>
      </c>
    </row>
    <row r="7" spans="1:15" ht="17.399999999999999" thickBot="1" x14ac:dyDescent="0.35">
      <c r="A7" s="287" t="s">
        <v>267</v>
      </c>
      <c r="B7" s="118">
        <v>0</v>
      </c>
      <c r="C7" s="118">
        <v>0</v>
      </c>
      <c r="D7" s="288">
        <f>10+B7+C7+'Personal File'!$C$14</f>
        <v>11</v>
      </c>
      <c r="E7" s="289" t="s">
        <v>473</v>
      </c>
      <c r="F7" s="60"/>
      <c r="G7" s="290" t="s">
        <v>229</v>
      </c>
      <c r="H7" s="291">
        <f t="shared" ref="H7" si="0">SUM(H4:H6)</f>
        <v>5</v>
      </c>
      <c r="I7" s="292">
        <f>SUM(I4:I6)</f>
        <v>5</v>
      </c>
      <c r="J7" s="292">
        <f t="shared" ref="J7" si="1">SUM(J4:J6)</f>
        <v>4</v>
      </c>
      <c r="K7" s="293">
        <f t="shared" ref="K7:O7" si="2">SUM(K5:K6)</f>
        <v>0</v>
      </c>
      <c r="L7" s="293">
        <f t="shared" si="2"/>
        <v>0</v>
      </c>
      <c r="M7" s="293">
        <f t="shared" si="2"/>
        <v>0</v>
      </c>
      <c r="N7" s="293">
        <f t="shared" si="2"/>
        <v>0</v>
      </c>
      <c r="O7" s="294">
        <f t="shared" si="2"/>
        <v>0</v>
      </c>
    </row>
    <row r="8" spans="1:15" ht="18" thickTop="1" thickBot="1" x14ac:dyDescent="0.35">
      <c r="A8" s="271" t="s">
        <v>258</v>
      </c>
      <c r="B8" s="108">
        <v>1</v>
      </c>
      <c r="C8" s="108">
        <v>1</v>
      </c>
      <c r="D8" s="272">
        <f>10+B8+C8+'Personal File'!$C$14</f>
        <v>13</v>
      </c>
      <c r="E8" s="273" t="s">
        <v>473</v>
      </c>
      <c r="F8" s="60"/>
    </row>
    <row r="9" spans="1:15" ht="23.4" thickTop="1" x14ac:dyDescent="0.3">
      <c r="A9" s="271" t="s">
        <v>260</v>
      </c>
      <c r="B9" s="108">
        <v>1</v>
      </c>
      <c r="C9" s="108">
        <v>1</v>
      </c>
      <c r="D9" s="272">
        <f>10+B9+C9+'Personal File'!$C$14</f>
        <v>13</v>
      </c>
      <c r="E9" s="273" t="s">
        <v>473</v>
      </c>
      <c r="F9" s="60"/>
      <c r="G9" s="295" t="s">
        <v>441</v>
      </c>
      <c r="H9" s="296"/>
      <c r="I9" s="297"/>
    </row>
    <row r="10" spans="1:15" ht="17.399999999999999" thickBot="1" x14ac:dyDescent="0.35">
      <c r="A10" s="454" t="s">
        <v>404</v>
      </c>
      <c r="B10" s="108">
        <v>1</v>
      </c>
      <c r="C10" s="108">
        <v>1</v>
      </c>
      <c r="D10" s="272">
        <f>10+B10+C10+'Personal File'!$C$14</f>
        <v>13</v>
      </c>
      <c r="E10" s="273" t="s">
        <v>473</v>
      </c>
      <c r="F10" s="60"/>
      <c r="G10" s="298"/>
      <c r="H10" s="35" t="s">
        <v>427</v>
      </c>
      <c r="I10" s="299">
        <f>'Personal File'!E3</f>
        <v>8</v>
      </c>
    </row>
    <row r="11" spans="1:15" ht="17.399999999999999" thickTop="1" x14ac:dyDescent="0.3">
      <c r="A11" s="271" t="s">
        <v>281</v>
      </c>
      <c r="B11" s="108">
        <v>1</v>
      </c>
      <c r="C11" s="108">
        <v>1</v>
      </c>
      <c r="D11" s="272">
        <f>10+B11+C11+'Personal File'!$C$14</f>
        <v>13</v>
      </c>
      <c r="E11" s="273" t="s">
        <v>473</v>
      </c>
      <c r="F11" s="60"/>
      <c r="G11" s="300"/>
      <c r="H11" s="37" t="s">
        <v>421</v>
      </c>
      <c r="I11" s="301">
        <f ca="1">RANDBETWEEN(1,20)</f>
        <v>2</v>
      </c>
    </row>
    <row r="12" spans="1:15" x14ac:dyDescent="0.3">
      <c r="A12" s="287" t="s">
        <v>259</v>
      </c>
      <c r="B12" s="118">
        <v>1</v>
      </c>
      <c r="C12" s="118">
        <v>0</v>
      </c>
      <c r="D12" s="288">
        <f>10+B12+C12+'Personal File'!$C$14</f>
        <v>12</v>
      </c>
      <c r="E12" s="289" t="s">
        <v>498</v>
      </c>
      <c r="F12" s="60"/>
      <c r="G12" s="302"/>
      <c r="H12" s="35" t="s">
        <v>424</v>
      </c>
      <c r="I12" s="303">
        <f ca="1">I11+'Personal File'!C15</f>
        <v>4</v>
      </c>
    </row>
    <row r="13" spans="1:15" x14ac:dyDescent="0.3">
      <c r="A13" s="454" t="s">
        <v>315</v>
      </c>
      <c r="B13" s="108">
        <v>2</v>
      </c>
      <c r="C13" s="108">
        <v>1</v>
      </c>
      <c r="D13" s="272">
        <f>10+B13+C13+'Personal File'!$C$14</f>
        <v>14</v>
      </c>
      <c r="E13" s="273" t="s">
        <v>473</v>
      </c>
      <c r="F13" s="60"/>
      <c r="G13" s="304"/>
      <c r="H13" s="38" t="s">
        <v>422</v>
      </c>
      <c r="I13" s="305">
        <f ca="1">RANDBETWEEN(1,6)+RANDBETWEEN(1,6)</f>
        <v>9</v>
      </c>
    </row>
    <row r="14" spans="1:15" ht="17.399999999999999" thickBot="1" x14ac:dyDescent="0.35">
      <c r="A14" s="271" t="s">
        <v>437</v>
      </c>
      <c r="B14" s="108">
        <v>2</v>
      </c>
      <c r="C14" s="108">
        <v>1</v>
      </c>
      <c r="D14" s="272">
        <f>10+B14+C14+'Personal File'!$C$14</f>
        <v>14</v>
      </c>
      <c r="E14" s="273" t="s">
        <v>473</v>
      </c>
      <c r="F14" s="60"/>
      <c r="G14" s="306"/>
      <c r="H14" s="40" t="s">
        <v>425</v>
      </c>
      <c r="I14" s="307">
        <f ca="1">I10+'Personal File'!C15+I13</f>
        <v>19</v>
      </c>
    </row>
    <row r="15" spans="1:15" x14ac:dyDescent="0.3">
      <c r="A15" s="271" t="s">
        <v>323</v>
      </c>
      <c r="B15" s="108">
        <v>2</v>
      </c>
      <c r="C15" s="108">
        <v>1</v>
      </c>
      <c r="D15" s="272">
        <f>10+B15+C15+'Personal File'!$C$14</f>
        <v>14</v>
      </c>
      <c r="E15" s="273" t="s">
        <v>498</v>
      </c>
      <c r="F15" s="60"/>
      <c r="G15" s="308"/>
      <c r="H15" s="39" t="s">
        <v>423</v>
      </c>
      <c r="I15" s="309">
        <f>3+'Personal File'!C15</f>
        <v>5</v>
      </c>
    </row>
    <row r="16" spans="1:15" ht="17.399999999999999" thickBot="1" x14ac:dyDescent="0.35">
      <c r="A16" s="455" t="s">
        <v>325</v>
      </c>
      <c r="B16" s="218">
        <v>2</v>
      </c>
      <c r="C16" s="218">
        <v>1</v>
      </c>
      <c r="D16" s="310">
        <f>10+B16+C16+'Personal File'!$C$14</f>
        <v>14</v>
      </c>
      <c r="E16" s="311" t="s">
        <v>473</v>
      </c>
      <c r="G16" s="313"/>
      <c r="H16" s="36" t="s">
        <v>426</v>
      </c>
      <c r="I16" s="314" t="s">
        <v>444</v>
      </c>
    </row>
    <row r="17" spans="1:7" ht="18" thickTop="1" thickBot="1" x14ac:dyDescent="0.35"/>
    <row r="18" spans="1:7" ht="24" thickTop="1" thickBot="1" x14ac:dyDescent="0.35">
      <c r="A18" s="316" t="s">
        <v>420</v>
      </c>
      <c r="B18" s="317"/>
      <c r="C18" s="317"/>
      <c r="D18" s="317"/>
      <c r="E18" s="318"/>
      <c r="G18" s="97" t="s">
        <v>414</v>
      </c>
    </row>
    <row r="19" spans="1:7" ht="17.399999999999999" thickTop="1" x14ac:dyDescent="0.3">
      <c r="A19" s="319" t="s">
        <v>76</v>
      </c>
      <c r="B19" s="320" t="s">
        <v>0</v>
      </c>
      <c r="C19" s="320" t="s">
        <v>451</v>
      </c>
      <c r="D19" s="321" t="s">
        <v>110</v>
      </c>
      <c r="E19" s="322" t="s">
        <v>77</v>
      </c>
      <c r="G19" s="97" t="s">
        <v>435</v>
      </c>
    </row>
    <row r="20" spans="1:7" x14ac:dyDescent="0.3">
      <c r="A20" s="323" t="s">
        <v>453</v>
      </c>
      <c r="B20" s="324">
        <v>0</v>
      </c>
      <c r="C20" s="325">
        <v>0</v>
      </c>
      <c r="D20" s="326">
        <f>10+B20+'Personal File'!$C$16</f>
        <v>10</v>
      </c>
      <c r="E20" s="327" t="s">
        <v>473</v>
      </c>
    </row>
    <row r="21" spans="1:7" x14ac:dyDescent="0.3">
      <c r="A21" s="328" t="s">
        <v>454</v>
      </c>
      <c r="B21" s="108">
        <v>0</v>
      </c>
      <c r="C21" s="201">
        <v>0</v>
      </c>
      <c r="D21" s="272">
        <f>10+B21+'Personal File'!$C$16</f>
        <v>10</v>
      </c>
      <c r="E21" s="273" t="s">
        <v>473</v>
      </c>
    </row>
    <row r="22" spans="1:7" ht="17.399999999999999" thickBot="1" x14ac:dyDescent="0.35">
      <c r="A22" s="329" t="s">
        <v>304</v>
      </c>
      <c r="B22" s="218">
        <v>0</v>
      </c>
      <c r="C22" s="330">
        <v>0</v>
      </c>
      <c r="D22" s="310">
        <f>10+B22+'Personal File'!$C$16</f>
        <v>10</v>
      </c>
      <c r="E22" s="311" t="s">
        <v>473</v>
      </c>
    </row>
    <row r="23" spans="1:7" ht="17.399999999999999" thickTop="1" x14ac:dyDescent="0.3"/>
  </sheetData>
  <sortState xmlns:xlrd2="http://schemas.microsoft.com/office/spreadsheetml/2017/richdata2" ref="A3:E16">
    <sortCondition ref="B3:B16"/>
    <sortCondition ref="A3:A16"/>
  </sortState>
  <conditionalFormatting sqref="D15:D21">
    <cfRule type="cellIs" dxfId="7" priority="67" stopIfTrue="1" operator="equal">
      <formula>"þ"</formula>
    </cfRule>
  </conditionalFormatting>
  <conditionalFormatting sqref="D17:E22">
    <cfRule type="cellIs" dxfId="6" priority="3" stopIfTrue="1" operator="equal">
      <formula>"þ"</formula>
    </cfRule>
  </conditionalFormatting>
  <conditionalFormatting sqref="E3:E21">
    <cfRule type="cellIs" dxfId="5"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showGridLines="0" workbookViewId="0"/>
  </sheetViews>
  <sheetFormatPr defaultColWidth="13" defaultRowHeight="16.8" x14ac:dyDescent="0.3"/>
  <cols>
    <col min="1" max="1" width="29.59765625" style="312" bestFit="1" customWidth="1"/>
    <col min="2" max="2" width="1.8984375" style="315" customWidth="1"/>
    <col min="3" max="3" width="29" style="260" bestFit="1" customWidth="1"/>
    <col min="4" max="4" width="17.69921875" style="333" bestFit="1" customWidth="1"/>
    <col min="5" max="16384" width="13" style="260"/>
  </cols>
  <sheetData>
    <row r="1" spans="1:3" ht="24" thickTop="1" thickBot="1" x14ac:dyDescent="0.35">
      <c r="A1" s="332" t="s">
        <v>230</v>
      </c>
      <c r="B1" s="260"/>
      <c r="C1" s="332" t="s">
        <v>109</v>
      </c>
    </row>
    <row r="2" spans="1:3" ht="17.399999999999999" thickBot="1" x14ac:dyDescent="0.35">
      <c r="A2" s="334" t="s">
        <v>399</v>
      </c>
      <c r="B2" s="260"/>
      <c r="C2" s="335" t="s">
        <v>401</v>
      </c>
    </row>
    <row r="3" spans="1:3" ht="21.6" thickTop="1" thickBot="1" x14ac:dyDescent="0.35">
      <c r="A3" s="336" t="s">
        <v>418</v>
      </c>
      <c r="B3" s="260"/>
      <c r="C3" s="337" t="s">
        <v>409</v>
      </c>
    </row>
    <row r="4" spans="1:3" x14ac:dyDescent="0.3">
      <c r="A4" s="334" t="s">
        <v>400</v>
      </c>
      <c r="B4" s="260"/>
      <c r="C4" s="338" t="s">
        <v>402</v>
      </c>
    </row>
    <row r="5" spans="1:3" ht="17.399999999999999" thickBot="1" x14ac:dyDescent="0.35">
      <c r="A5" s="339" t="s">
        <v>431</v>
      </c>
      <c r="B5" s="260"/>
      <c r="C5" s="340" t="s">
        <v>416</v>
      </c>
    </row>
    <row r="6" spans="1:3" ht="18" thickTop="1" thickBot="1" x14ac:dyDescent="0.35">
      <c r="B6" s="260"/>
      <c r="C6" s="338" t="s">
        <v>403</v>
      </c>
    </row>
    <row r="7" spans="1:3" ht="24" thickTop="1" thickBot="1" x14ac:dyDescent="0.35">
      <c r="A7" s="11" t="s">
        <v>111</v>
      </c>
      <c r="B7" s="260"/>
      <c r="C7" s="341" t="s">
        <v>417</v>
      </c>
    </row>
    <row r="8" spans="1:3" ht="17.399999999999999" thickBot="1" x14ac:dyDescent="0.35">
      <c r="A8" s="342" t="s">
        <v>112</v>
      </c>
      <c r="B8" s="260"/>
    </row>
    <row r="9" spans="1:3" ht="24" thickTop="1" thickBot="1" x14ac:dyDescent="0.35">
      <c r="A9" s="41" t="s">
        <v>465</v>
      </c>
      <c r="B9" s="260"/>
      <c r="C9" s="12" t="s">
        <v>78</v>
      </c>
    </row>
    <row r="10" spans="1:3" ht="17.399999999999999" thickBot="1" x14ac:dyDescent="0.35">
      <c r="A10" s="343" t="s">
        <v>464</v>
      </c>
      <c r="B10" s="260"/>
      <c r="C10" s="344" t="s">
        <v>250</v>
      </c>
    </row>
    <row r="11" spans="1:3" ht="18" thickTop="1" thickBot="1" x14ac:dyDescent="0.35">
      <c r="B11" s="260"/>
    </row>
    <row r="12" spans="1:3" ht="24" thickTop="1" thickBot="1" x14ac:dyDescent="0.35">
      <c r="C12" s="332" t="s">
        <v>442</v>
      </c>
    </row>
    <row r="13" spans="1:3" x14ac:dyDescent="0.3">
      <c r="C13" s="334" t="s">
        <v>96</v>
      </c>
    </row>
    <row r="14" spans="1:3" x14ac:dyDescent="0.3">
      <c r="C14" s="334" t="s">
        <v>456</v>
      </c>
    </row>
    <row r="15" spans="1:3" x14ac:dyDescent="0.3">
      <c r="C15" s="334" t="s">
        <v>452</v>
      </c>
    </row>
    <row r="16" spans="1:3" x14ac:dyDescent="0.3">
      <c r="C16" s="334" t="s">
        <v>455</v>
      </c>
    </row>
    <row r="17" spans="3:3" ht="17.399999999999999" thickBot="1" x14ac:dyDescent="0.35">
      <c r="C17" s="339" t="s">
        <v>443</v>
      </c>
    </row>
    <row r="18" spans="3:3" ht="17.399999999999999" thickTop="1" x14ac:dyDescent="0.3"/>
  </sheetData>
  <sortState xmlns:xlrd2="http://schemas.microsoft.com/office/spreadsheetml/2017/richdata2" ref="C13:C17">
    <sortCondition ref="C13:C1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
  <sheetViews>
    <sheetView showGridLines="0" workbookViewId="0"/>
  </sheetViews>
  <sheetFormatPr defaultColWidth="13" defaultRowHeight="15.6" x14ac:dyDescent="0.3"/>
  <cols>
    <col min="1" max="1" width="23.19921875" style="346" customWidth="1"/>
    <col min="2" max="2" width="8.59765625" style="346" customWidth="1"/>
    <col min="3" max="3" width="6.09765625" style="346" customWidth="1"/>
    <col min="4" max="4" width="8.19921875" style="346" customWidth="1"/>
    <col min="5" max="5" width="8.3984375" style="346" customWidth="1"/>
    <col min="6" max="6" width="8.3984375" style="346" bestFit="1" customWidth="1"/>
    <col min="7" max="9" width="5.59765625" style="346" customWidth="1"/>
    <col min="10" max="10" width="6.19921875" style="346" bestFit="1" customWidth="1"/>
    <col min="11" max="11" width="26.59765625" style="346" customWidth="1"/>
    <col min="12" max="16384" width="13" style="48"/>
  </cols>
  <sheetData>
    <row r="1" spans="1:11" ht="23.4" thickBot="1" x14ac:dyDescent="0.35">
      <c r="A1" s="331" t="s">
        <v>15</v>
      </c>
      <c r="B1" s="331"/>
      <c r="C1" s="331"/>
      <c r="D1" s="331"/>
      <c r="E1" s="331"/>
      <c r="F1" s="331"/>
      <c r="G1" s="331"/>
      <c r="H1" s="331"/>
      <c r="I1" s="331"/>
      <c r="J1" s="331"/>
      <c r="K1" s="331"/>
    </row>
    <row r="2" spans="1:11" ht="16.8" thickTop="1" thickBot="1" x14ac:dyDescent="0.35">
      <c r="A2" s="392" t="s">
        <v>1</v>
      </c>
      <c r="B2" s="393" t="s">
        <v>2</v>
      </c>
      <c r="C2" s="393" t="s">
        <v>19</v>
      </c>
      <c r="D2" s="393" t="s">
        <v>20</v>
      </c>
      <c r="E2" s="394" t="s">
        <v>58</v>
      </c>
      <c r="F2" s="393" t="s">
        <v>16</v>
      </c>
      <c r="G2" s="393" t="s">
        <v>21</v>
      </c>
      <c r="H2" s="395" t="s">
        <v>113</v>
      </c>
      <c r="I2" s="396" t="s">
        <v>236</v>
      </c>
      <c r="J2" s="395" t="s">
        <v>87</v>
      </c>
      <c r="K2" s="397" t="s">
        <v>85</v>
      </c>
    </row>
    <row r="3" spans="1:11" ht="16.2" thickBot="1" x14ac:dyDescent="0.35">
      <c r="A3" s="398" t="s">
        <v>447</v>
      </c>
      <c r="B3" s="399" t="s">
        <v>231</v>
      </c>
      <c r="C3" s="400" t="str">
        <f>CONCATENATE('Personal File'!$C$10," +1")</f>
        <v>+0 +1</v>
      </c>
      <c r="D3" s="401">
        <v>1</v>
      </c>
      <c r="E3" s="401" t="s">
        <v>232</v>
      </c>
      <c r="F3" s="402" t="s">
        <v>233</v>
      </c>
      <c r="G3" s="403">
        <v>4</v>
      </c>
      <c r="H3" s="404" t="str">
        <f>CONCATENATE("+",RIGHT('Personal File'!$B$8,1)+RIGHT('Personal File'!$C$14)+D3)</f>
        <v>+5</v>
      </c>
      <c r="I3" s="405">
        <f t="shared" ref="I3" ca="1" si="0">RANDBETWEEN(1,20)</f>
        <v>19</v>
      </c>
      <c r="J3" s="406">
        <f t="shared" ref="J3" ca="1" si="1">I3+RIGHT(H3,1)</f>
        <v>24</v>
      </c>
      <c r="K3" s="407"/>
    </row>
    <row r="4" spans="1:11" ht="6" customHeight="1" thickTop="1" thickBot="1" x14ac:dyDescent="0.35"/>
    <row r="5" spans="1:11" ht="16.8" thickTop="1" thickBot="1" x14ac:dyDescent="0.35">
      <c r="A5" s="392" t="s">
        <v>4</v>
      </c>
      <c r="B5" s="393" t="s">
        <v>5</v>
      </c>
      <c r="C5" s="393" t="s">
        <v>19</v>
      </c>
      <c r="D5" s="393" t="s">
        <v>20</v>
      </c>
      <c r="E5" s="394" t="s">
        <v>58</v>
      </c>
      <c r="F5" s="393" t="s">
        <v>6</v>
      </c>
      <c r="G5" s="393" t="s">
        <v>21</v>
      </c>
      <c r="H5" s="395" t="s">
        <v>113</v>
      </c>
      <c r="I5" s="396" t="s">
        <v>236</v>
      </c>
      <c r="J5" s="395" t="s">
        <v>87</v>
      </c>
      <c r="K5" s="397" t="s">
        <v>85</v>
      </c>
    </row>
    <row r="6" spans="1:11" ht="16.2" thickBot="1" x14ac:dyDescent="0.35">
      <c r="A6" s="408" t="s">
        <v>448</v>
      </c>
      <c r="B6" s="409" t="s">
        <v>234</v>
      </c>
      <c r="C6" s="410" t="s">
        <v>444</v>
      </c>
      <c r="D6" s="410" t="s">
        <v>444</v>
      </c>
      <c r="E6" s="409" t="s">
        <v>232</v>
      </c>
      <c r="F6" s="410" t="s">
        <v>240</v>
      </c>
      <c r="G6" s="411">
        <v>0</v>
      </c>
      <c r="H6" s="412" t="str">
        <f>CONCATENATE("+",RIGHT('Personal File'!$B$8,1)+RIGHT('Personal File'!$C$11)+D6)</f>
        <v>+5</v>
      </c>
      <c r="I6" s="413">
        <f ca="1">RANDBETWEEN(1,20)</f>
        <v>11</v>
      </c>
      <c r="J6" s="414">
        <f t="shared" ref="J6" ca="1" si="2">I6+RIGHT(H6,1)</f>
        <v>16</v>
      </c>
      <c r="K6" s="415"/>
    </row>
    <row r="7" spans="1:11" ht="6" customHeight="1" thickTop="1" thickBot="1" x14ac:dyDescent="0.35">
      <c r="D7" s="416"/>
      <c r="E7" s="416"/>
      <c r="G7" s="380"/>
      <c r="H7" s="380"/>
      <c r="I7" s="380"/>
      <c r="J7" s="380"/>
    </row>
    <row r="8" spans="1:11" ht="16.8" thickTop="1" thickBot="1" x14ac:dyDescent="0.35">
      <c r="A8" s="392" t="s">
        <v>63</v>
      </c>
      <c r="B8" s="393" t="s">
        <v>9</v>
      </c>
      <c r="C8" s="393" t="s">
        <v>28</v>
      </c>
      <c r="D8" s="393" t="s">
        <v>87</v>
      </c>
      <c r="E8" s="393" t="s">
        <v>88</v>
      </c>
      <c r="F8" s="393" t="s">
        <v>89</v>
      </c>
      <c r="G8" s="393" t="s">
        <v>21</v>
      </c>
      <c r="H8" s="417" t="s">
        <v>85</v>
      </c>
      <c r="I8" s="418"/>
      <c r="J8" s="418"/>
      <c r="K8" s="419"/>
    </row>
    <row r="9" spans="1:11" x14ac:dyDescent="0.3">
      <c r="A9" s="420"/>
      <c r="B9" s="421"/>
      <c r="C9" s="422"/>
      <c r="D9" s="423"/>
      <c r="E9" s="424"/>
      <c r="F9" s="422"/>
      <c r="G9" s="425"/>
      <c r="H9" s="426"/>
      <c r="I9" s="427"/>
      <c r="J9" s="427"/>
      <c r="K9" s="428"/>
    </row>
    <row r="10" spans="1:11" ht="16.2" thickBot="1" x14ac:dyDescent="0.35">
      <c r="A10" s="398"/>
      <c r="B10" s="399"/>
      <c r="C10" s="429"/>
      <c r="D10" s="399"/>
      <c r="E10" s="430"/>
      <c r="F10" s="399"/>
      <c r="G10" s="431"/>
      <c r="H10" s="432"/>
      <c r="I10" s="433"/>
      <c r="J10" s="433"/>
      <c r="K10" s="434"/>
    </row>
    <row r="11" spans="1:11" ht="6.75" customHeight="1" thickTop="1" thickBot="1" x14ac:dyDescent="0.35"/>
    <row r="12" spans="1:11" ht="21.6" thickTop="1" thickBot="1" x14ac:dyDescent="0.35">
      <c r="A12" s="435" t="s">
        <v>459</v>
      </c>
      <c r="B12" s="436">
        <v>3</v>
      </c>
      <c r="D12" s="437" t="s">
        <v>64</v>
      </c>
      <c r="E12" s="438"/>
      <c r="F12" s="417" t="s">
        <v>3</v>
      </c>
      <c r="G12" s="393" t="s">
        <v>21</v>
      </c>
      <c r="H12" s="395" t="s">
        <v>113</v>
      </c>
      <c r="I12" s="417" t="s">
        <v>85</v>
      </c>
      <c r="J12" s="418"/>
      <c r="K12" s="419"/>
    </row>
    <row r="13" spans="1:11" ht="21.6" thickTop="1" thickBot="1" x14ac:dyDescent="0.35">
      <c r="A13" s="435" t="s">
        <v>445</v>
      </c>
      <c r="B13" s="439">
        <f>B12+B15</f>
        <v>3</v>
      </c>
      <c r="D13" s="440" t="s">
        <v>221</v>
      </c>
      <c r="E13" s="441"/>
      <c r="F13" s="442">
        <v>7</v>
      </c>
      <c r="G13" s="443">
        <v>1</v>
      </c>
      <c r="H13" s="444" t="s">
        <v>56</v>
      </c>
      <c r="I13" s="445"/>
      <c r="J13" s="446"/>
      <c r="K13" s="447"/>
    </row>
    <row r="14" spans="1:11" ht="16.2" thickTop="1" x14ac:dyDescent="0.3">
      <c r="A14" s="356"/>
      <c r="B14" s="356"/>
    </row>
    <row r="15" spans="1:11" ht="18" x14ac:dyDescent="0.3">
      <c r="A15" s="448" t="s">
        <v>460</v>
      </c>
      <c r="B15" s="449" t="str">
        <f>'Personal File'!C10</f>
        <v>+0</v>
      </c>
    </row>
    <row r="16" spans="1:11" ht="18" x14ac:dyDescent="0.3">
      <c r="A16" s="448" t="s">
        <v>461</v>
      </c>
      <c r="B16" s="449" t="str">
        <f>'Personal File'!C11</f>
        <v>+1</v>
      </c>
    </row>
    <row r="17" spans="1:2" ht="18" x14ac:dyDescent="0.3">
      <c r="A17" s="448" t="s">
        <v>462</v>
      </c>
      <c r="B17" s="449">
        <v>0</v>
      </c>
    </row>
    <row r="18" spans="1:2" ht="18" x14ac:dyDescent="0.3">
      <c r="A18" s="448" t="s">
        <v>463</v>
      </c>
      <c r="B18" s="449">
        <v>0</v>
      </c>
    </row>
  </sheetData>
  <phoneticPr fontId="0" type="noConversion"/>
  <conditionalFormatting sqref="B10">
    <cfRule type="cellIs" dxfId="4" priority="7" operator="equal">
      <formula>2</formula>
    </cfRule>
  </conditionalFormatting>
  <conditionalFormatting sqref="I3">
    <cfRule type="cellIs" dxfId="3" priority="3" operator="equal">
      <formula>20</formula>
    </cfRule>
    <cfRule type="cellIs" dxfId="2" priority="4" operator="equal">
      <formula>1</formula>
    </cfRule>
  </conditionalFormatting>
  <conditionalFormatting sqref="I6">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showGridLines="0" workbookViewId="0"/>
  </sheetViews>
  <sheetFormatPr defaultColWidth="13" defaultRowHeight="15.6" x14ac:dyDescent="0.3"/>
  <cols>
    <col min="1" max="1" width="24.19921875" style="346" customWidth="1"/>
    <col min="2" max="2" width="4.5" style="346" bestFit="1" customWidth="1"/>
    <col min="3" max="3" width="5.59765625" style="380" bestFit="1" customWidth="1"/>
    <col min="4" max="5" width="26.59765625" style="48" customWidth="1"/>
    <col min="6" max="6" width="7" style="346" customWidth="1"/>
    <col min="7" max="16384" width="13" style="48"/>
  </cols>
  <sheetData>
    <row r="1" spans="1:6" ht="23.4" thickBot="1" x14ac:dyDescent="0.35">
      <c r="A1" s="331" t="s">
        <v>82</v>
      </c>
      <c r="B1" s="331"/>
      <c r="C1" s="345"/>
      <c r="D1" s="331"/>
      <c r="E1" s="331"/>
    </row>
    <row r="2" spans="1:6" s="346" customFormat="1" ht="16.2" thickBot="1" x14ac:dyDescent="0.35">
      <c r="A2" s="347" t="s">
        <v>83</v>
      </c>
      <c r="B2" s="347" t="s">
        <v>3</v>
      </c>
      <c r="C2" s="348" t="s">
        <v>21</v>
      </c>
      <c r="D2" s="349" t="s">
        <v>84</v>
      </c>
      <c r="E2" s="350" t="s">
        <v>85</v>
      </c>
    </row>
    <row r="3" spans="1:6" x14ac:dyDescent="0.3">
      <c r="A3" s="351" t="s">
        <v>257</v>
      </c>
      <c r="B3" s="352">
        <v>1</v>
      </c>
      <c r="C3" s="353">
        <v>0</v>
      </c>
      <c r="D3" s="354"/>
      <c r="E3" s="355"/>
      <c r="F3" s="356"/>
    </row>
    <row r="4" spans="1:6" x14ac:dyDescent="0.3">
      <c r="A4" s="357" t="s">
        <v>256</v>
      </c>
      <c r="B4" s="358">
        <v>1</v>
      </c>
      <c r="C4" s="359">
        <v>0.5</v>
      </c>
      <c r="D4" s="360"/>
      <c r="E4" s="361"/>
    </row>
    <row r="5" spans="1:6" x14ac:dyDescent="0.3">
      <c r="A5" s="362" t="s">
        <v>433</v>
      </c>
      <c r="B5" s="363">
        <v>1</v>
      </c>
      <c r="C5" s="364" t="s">
        <v>434</v>
      </c>
      <c r="D5" s="365"/>
      <c r="E5" s="366"/>
    </row>
    <row r="6" spans="1:6" x14ac:dyDescent="0.3">
      <c r="A6" s="362" t="s">
        <v>446</v>
      </c>
      <c r="B6" s="363">
        <v>1</v>
      </c>
      <c r="C6" s="367">
        <v>0</v>
      </c>
      <c r="D6" s="365"/>
      <c r="E6" s="366"/>
    </row>
    <row r="7" spans="1:6" ht="16.2" thickBot="1" x14ac:dyDescent="0.35">
      <c r="A7" s="368" t="s">
        <v>432</v>
      </c>
      <c r="B7" s="369">
        <v>1</v>
      </c>
      <c r="C7" s="370" t="s">
        <v>434</v>
      </c>
      <c r="D7" s="371"/>
      <c r="E7" s="372"/>
    </row>
    <row r="8" spans="1:6" ht="24" thickTop="1" thickBot="1" x14ac:dyDescent="0.35">
      <c r="A8" s="331" t="s">
        <v>86</v>
      </c>
      <c r="B8" s="331"/>
      <c r="C8" s="373"/>
      <c r="D8" s="331"/>
      <c r="E8" s="374"/>
    </row>
    <row r="9" spans="1:6" ht="16.2" thickBot="1" x14ac:dyDescent="0.35">
      <c r="A9" s="347" t="s">
        <v>83</v>
      </c>
      <c r="B9" s="347" t="s">
        <v>3</v>
      </c>
      <c r="C9" s="348" t="s">
        <v>21</v>
      </c>
      <c r="D9" s="349" t="s">
        <v>84</v>
      </c>
      <c r="E9" s="350" t="s">
        <v>85</v>
      </c>
    </row>
    <row r="10" spans="1:6" x14ac:dyDescent="0.3">
      <c r="A10" s="351"/>
      <c r="B10" s="375"/>
      <c r="C10" s="353"/>
      <c r="D10" s="354"/>
      <c r="E10" s="355"/>
      <c r="F10" s="356"/>
    </row>
    <row r="11" spans="1:6" x14ac:dyDescent="0.3">
      <c r="A11" s="357"/>
      <c r="B11" s="376"/>
      <c r="C11" s="377"/>
      <c r="D11" s="360"/>
      <c r="E11" s="361"/>
      <c r="F11" s="356"/>
    </row>
    <row r="12" spans="1:6" ht="16.2" thickBot="1" x14ac:dyDescent="0.35">
      <c r="A12" s="368"/>
      <c r="B12" s="369"/>
      <c r="C12" s="378"/>
      <c r="D12" s="379"/>
      <c r="E12" s="372"/>
      <c r="F12" s="356"/>
    </row>
    <row r="13" spans="1:6" ht="24" thickTop="1" thickBot="1" x14ac:dyDescent="0.35">
      <c r="A13" s="102"/>
      <c r="B13" s="102"/>
      <c r="D13" s="381" t="s">
        <v>239</v>
      </c>
      <c r="E13" s="374"/>
    </row>
    <row r="14" spans="1:6" s="346" customFormat="1" ht="16.2" thickBot="1" x14ac:dyDescent="0.35">
      <c r="A14" s="347" t="s">
        <v>83</v>
      </c>
      <c r="B14" s="347" t="s">
        <v>3</v>
      </c>
      <c r="C14" s="348" t="s">
        <v>21</v>
      </c>
      <c r="D14" s="349" t="s">
        <v>84</v>
      </c>
      <c r="E14" s="350" t="s">
        <v>85</v>
      </c>
    </row>
    <row r="15" spans="1:6" x14ac:dyDescent="0.3">
      <c r="A15" s="351"/>
      <c r="B15" s="375"/>
      <c r="C15" s="353"/>
      <c r="D15" s="354"/>
      <c r="E15" s="355"/>
    </row>
    <row r="16" spans="1:6" x14ac:dyDescent="0.3">
      <c r="A16" s="357"/>
      <c r="B16" s="376"/>
      <c r="C16" s="377"/>
      <c r="D16" s="360"/>
      <c r="E16" s="361"/>
    </row>
    <row r="17" spans="1:5" ht="16.2" thickBot="1" x14ac:dyDescent="0.35">
      <c r="A17" s="368"/>
      <c r="B17" s="369"/>
      <c r="C17" s="378"/>
      <c r="D17" s="379"/>
      <c r="E17" s="372"/>
    </row>
    <row r="18" spans="1:5" ht="16.2" thickTop="1" x14ac:dyDescent="0.3"/>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4"/>
  <sheetViews>
    <sheetView showGridLines="0" workbookViewId="0"/>
  </sheetViews>
  <sheetFormatPr defaultColWidth="9" defaultRowHeight="15.6" x14ac:dyDescent="0.3"/>
  <cols>
    <col min="1" max="1" width="62.796875" style="53" bestFit="1" customWidth="1"/>
    <col min="2" max="2" width="9.5" style="390" customWidth="1"/>
    <col min="3" max="3" width="6.3984375" style="53" customWidth="1"/>
    <col min="4" max="16384" width="9" style="53"/>
  </cols>
  <sheetData>
    <row r="1" spans="1:3" x14ac:dyDescent="0.3">
      <c r="A1" s="102" t="s">
        <v>133</v>
      </c>
      <c r="B1" s="225" t="s">
        <v>244</v>
      </c>
      <c r="C1" s="382" t="s">
        <v>132</v>
      </c>
    </row>
    <row r="2" spans="1:3" x14ac:dyDescent="0.3">
      <c r="A2" s="383" t="s">
        <v>131</v>
      </c>
      <c r="B2" s="356" t="s">
        <v>121</v>
      </c>
      <c r="C2" s="384">
        <v>0.1</v>
      </c>
    </row>
    <row r="3" spans="1:3" x14ac:dyDescent="0.3">
      <c r="A3" s="383" t="s">
        <v>130</v>
      </c>
      <c r="B3" s="356" t="s">
        <v>121</v>
      </c>
      <c r="C3" s="384">
        <v>0.1</v>
      </c>
    </row>
    <row r="4" spans="1:3" x14ac:dyDescent="0.3">
      <c r="A4" s="383" t="s">
        <v>129</v>
      </c>
      <c r="B4" s="356" t="s">
        <v>121</v>
      </c>
      <c r="C4" s="384">
        <v>0.1</v>
      </c>
    </row>
    <row r="5" spans="1:3" x14ac:dyDescent="0.3">
      <c r="A5" s="383" t="s">
        <v>128</v>
      </c>
      <c r="B5" s="356" t="s">
        <v>428</v>
      </c>
      <c r="C5" s="384">
        <v>0.08</v>
      </c>
    </row>
    <row r="6" spans="1:3" x14ac:dyDescent="0.3">
      <c r="A6" s="383" t="s">
        <v>127</v>
      </c>
      <c r="B6" s="356" t="s">
        <v>428</v>
      </c>
      <c r="C6" s="384">
        <v>0.08</v>
      </c>
    </row>
    <row r="7" spans="1:3" x14ac:dyDescent="0.3">
      <c r="A7" s="383" t="s">
        <v>126</v>
      </c>
      <c r="B7" s="356" t="s">
        <v>121</v>
      </c>
      <c r="C7" s="384">
        <v>0.1</v>
      </c>
    </row>
    <row r="8" spans="1:3" x14ac:dyDescent="0.3">
      <c r="A8" s="385" t="s">
        <v>125</v>
      </c>
      <c r="B8" s="356" t="s">
        <v>121</v>
      </c>
      <c r="C8" s="384">
        <v>0.1</v>
      </c>
    </row>
    <row r="9" spans="1:3" x14ac:dyDescent="0.3">
      <c r="A9" s="383" t="s">
        <v>124</v>
      </c>
      <c r="B9" s="356" t="s">
        <v>428</v>
      </c>
      <c r="C9" s="384">
        <v>0.08</v>
      </c>
    </row>
    <row r="10" spans="1:3" x14ac:dyDescent="0.3">
      <c r="A10" s="383" t="s">
        <v>123</v>
      </c>
      <c r="B10" s="356" t="s">
        <v>121</v>
      </c>
      <c r="C10" s="384">
        <v>0.1</v>
      </c>
    </row>
    <row r="11" spans="1:3" x14ac:dyDescent="0.3">
      <c r="A11" s="383" t="s">
        <v>122</v>
      </c>
      <c r="B11" s="356" t="s">
        <v>121</v>
      </c>
      <c r="C11" s="384">
        <v>0.1</v>
      </c>
    </row>
    <row r="12" spans="1:3" x14ac:dyDescent="0.3">
      <c r="A12" s="102" t="s">
        <v>57</v>
      </c>
      <c r="B12" s="225"/>
      <c r="C12" s="382">
        <f>SUM(C2:C11)</f>
        <v>0.94</v>
      </c>
    </row>
    <row r="13" spans="1:3" x14ac:dyDescent="0.3">
      <c r="A13" s="102"/>
      <c r="B13" s="225"/>
      <c r="C13" s="382"/>
    </row>
    <row r="14" spans="1:3" x14ac:dyDescent="0.3">
      <c r="A14" s="102" t="s">
        <v>120</v>
      </c>
      <c r="B14" s="386">
        <v>0</v>
      </c>
    </row>
    <row r="15" spans="1:3" x14ac:dyDescent="0.3">
      <c r="A15" s="102" t="s">
        <v>119</v>
      </c>
      <c r="B15" s="386">
        <v>500</v>
      </c>
    </row>
    <row r="16" spans="1:3" x14ac:dyDescent="0.3">
      <c r="A16" s="102" t="s">
        <v>118</v>
      </c>
      <c r="B16" s="387">
        <f>B15*C12/(1+B14)</f>
        <v>470</v>
      </c>
    </row>
    <row r="17" spans="1:3" x14ac:dyDescent="0.3">
      <c r="A17" s="102" t="s">
        <v>117</v>
      </c>
      <c r="B17" s="388">
        <v>0</v>
      </c>
      <c r="C17" s="10"/>
    </row>
    <row r="18" spans="1:3" x14ac:dyDescent="0.3">
      <c r="A18" s="102" t="s">
        <v>57</v>
      </c>
      <c r="B18" s="389">
        <f>SUM(B16:B17)</f>
        <v>470</v>
      </c>
    </row>
    <row r="19" spans="1:3" x14ac:dyDescent="0.3">
      <c r="A19" s="102" t="s">
        <v>116</v>
      </c>
      <c r="B19" s="386">
        <v>8190</v>
      </c>
    </row>
    <row r="20" spans="1:3" x14ac:dyDescent="0.3">
      <c r="A20" s="102" t="s">
        <v>115</v>
      </c>
      <c r="B20" s="389">
        <f>SUM(B18:B19)</f>
        <v>8660</v>
      </c>
    </row>
    <row r="22" spans="1:3" x14ac:dyDescent="0.3">
      <c r="A22" s="48" t="s">
        <v>114</v>
      </c>
    </row>
    <row r="24" spans="1:3" x14ac:dyDescent="0.3">
      <c r="A24" s="39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Lliira</vt:lpstr>
      <vt:lpstr>Spells</vt:lpstr>
      <vt:lpstr>Feats</vt:lpstr>
      <vt:lpstr>Martial</vt:lpstr>
      <vt:lpstr>Equipment</vt:lpstr>
      <vt:lpstr>XP Awards</vt:lpstr>
      <vt:lpstr>Lliira!Print_Area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2023-11-04T13:47:10Z</dcterms:modified>
</cp:coreProperties>
</file>