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A\Juegos\HSC\NPCs\"/>
    </mc:Choice>
  </mc:AlternateContent>
  <xr:revisionPtr revIDLastSave="0" documentId="13_ncr:1_{278EBDAE-6B98-438D-AB2E-17CF25026111}" xr6:coauthVersionLast="47" xr6:coauthVersionMax="47" xr10:uidLastSave="{00000000-0000-0000-0000-000000000000}"/>
  <bookViews>
    <workbookView xWindow="-108" yWindow="-108" windowWidth="23256" windowHeight="13176" tabRatio="638" activeTab="2" xr2:uid="{00000000-000D-0000-FFFF-FFFF00000000}"/>
  </bookViews>
  <sheets>
    <sheet name="Personnel" sheetId="28" r:id="rId1"/>
    <sheet name="Skills" sheetId="29" r:id="rId2"/>
    <sheet name="Animals" sheetId="31" r:id="rId3"/>
  </sheets>
  <externalReferences>
    <externalReference r:id="rId4"/>
  </externalReferences>
  <definedNames>
    <definedName name="_xlnm._FilterDatabase" localSheetId="2" hidden="1">Animals!$A$1:$AI$1</definedName>
    <definedName name="_xlnm._FilterDatabase" localSheetId="0" hidden="1">Personnel!$A$1:$AO$1</definedName>
    <definedName name="NoShade">'[1]Spell Sheet'!$FH$1</definedName>
    <definedName name="_xlnm.Print_Area" localSheetId="1">Skills!$A$1:$Y$35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5" i="31" l="1"/>
  <c r="Y35" i="31"/>
  <c r="W35" i="31"/>
  <c r="AA35" i="31" s="1"/>
  <c r="V35" i="31"/>
  <c r="U35" i="31"/>
  <c r="S35" i="31"/>
  <c r="Q35" i="31"/>
  <c r="O35" i="31"/>
  <c r="M35" i="31"/>
  <c r="K35" i="31"/>
  <c r="AC24" i="31"/>
  <c r="Y24" i="31"/>
  <c r="W24" i="31"/>
  <c r="AA24" i="31" s="1"/>
  <c r="V24" i="31"/>
  <c r="U24" i="31"/>
  <c r="S24" i="31"/>
  <c r="Q24" i="31"/>
  <c r="O24" i="31"/>
  <c r="M24" i="31"/>
  <c r="K24" i="31"/>
  <c r="W50" i="31"/>
  <c r="V50" i="31"/>
  <c r="U50" i="31"/>
  <c r="S50" i="31"/>
  <c r="Q50" i="31"/>
  <c r="O50" i="31"/>
  <c r="M50" i="31"/>
  <c r="W49" i="31"/>
  <c r="V49" i="31"/>
  <c r="U49" i="31"/>
  <c r="S49" i="31"/>
  <c r="Q49" i="31"/>
  <c r="O49" i="31"/>
  <c r="M49" i="31"/>
  <c r="AC44" i="31"/>
  <c r="Y44" i="31"/>
  <c r="W44" i="31"/>
  <c r="AA44" i="31" s="1"/>
  <c r="V44" i="31"/>
  <c r="U44" i="31"/>
  <c r="S44" i="31"/>
  <c r="Q44" i="31"/>
  <c r="O44" i="31"/>
  <c r="M44" i="31"/>
  <c r="K44" i="31"/>
  <c r="AC43" i="31"/>
  <c r="Y43" i="31"/>
  <c r="W43" i="31"/>
  <c r="AA43" i="31" s="1"/>
  <c r="V43" i="31"/>
  <c r="U43" i="31"/>
  <c r="S43" i="31"/>
  <c r="Q43" i="31"/>
  <c r="O43" i="31"/>
  <c r="M43" i="31"/>
  <c r="K43" i="31"/>
  <c r="AC42" i="31"/>
  <c r="Y42" i="31"/>
  <c r="W42" i="31"/>
  <c r="AA42" i="31" s="1"/>
  <c r="V42" i="31"/>
  <c r="U42" i="31"/>
  <c r="S42" i="31"/>
  <c r="Q42" i="31"/>
  <c r="O42" i="31"/>
  <c r="M42" i="31"/>
  <c r="K42" i="31"/>
  <c r="AC41" i="31"/>
  <c r="Y41" i="31"/>
  <c r="W41" i="31"/>
  <c r="AA41" i="31" s="1"/>
  <c r="V41" i="31"/>
  <c r="U41" i="31"/>
  <c r="S41" i="31"/>
  <c r="Q41" i="31"/>
  <c r="O41" i="31"/>
  <c r="M41" i="31"/>
  <c r="K41" i="31"/>
  <c r="AC40" i="31"/>
  <c r="AA40" i="31"/>
  <c r="Y40" i="31"/>
  <c r="W40" i="31"/>
  <c r="V40" i="31"/>
  <c r="U40" i="31"/>
  <c r="S40" i="31"/>
  <c r="Q40" i="31"/>
  <c r="O40" i="31"/>
  <c r="M40" i="31"/>
  <c r="K40" i="31"/>
  <c r="AC39" i="31"/>
  <c r="Y39" i="31"/>
  <c r="W39" i="31"/>
  <c r="AA39" i="31" s="1"/>
  <c r="V39" i="31"/>
  <c r="U39" i="31"/>
  <c r="S39" i="31"/>
  <c r="Q39" i="31"/>
  <c r="O39" i="31"/>
  <c r="M39" i="31"/>
  <c r="K39" i="31"/>
  <c r="AC38" i="31"/>
  <c r="Y38" i="31"/>
  <c r="W38" i="31"/>
  <c r="AA38" i="31" s="1"/>
  <c r="V38" i="31"/>
  <c r="U38" i="31"/>
  <c r="S38" i="31"/>
  <c r="Q38" i="31"/>
  <c r="O38" i="31"/>
  <c r="M38" i="31"/>
  <c r="K38" i="31"/>
  <c r="AC37" i="31"/>
  <c r="Y37" i="31"/>
  <c r="W37" i="31"/>
  <c r="AA37" i="31" s="1"/>
  <c r="V37" i="31"/>
  <c r="U37" i="31"/>
  <c r="S37" i="31"/>
  <c r="Q37" i="31"/>
  <c r="O37" i="31"/>
  <c r="M37" i="31"/>
  <c r="K37" i="31"/>
  <c r="AC36" i="31"/>
  <c r="Y36" i="31"/>
  <c r="W36" i="31"/>
  <c r="AA36" i="31" s="1"/>
  <c r="V36" i="31"/>
  <c r="U36" i="31"/>
  <c r="S36" i="31"/>
  <c r="Q36" i="31"/>
  <c r="O36" i="31"/>
  <c r="M36" i="31"/>
  <c r="K36" i="31"/>
  <c r="AC33" i="31"/>
  <c r="AA33" i="31"/>
  <c r="Y33" i="31"/>
  <c r="AC32" i="31"/>
  <c r="AA32" i="31"/>
  <c r="Y32" i="31"/>
  <c r="AC31" i="31"/>
  <c r="Y31" i="31"/>
  <c r="K31" i="31"/>
  <c r="M31" i="31"/>
  <c r="O31" i="31"/>
  <c r="Q31" i="31"/>
  <c r="S31" i="31"/>
  <c r="U31" i="31"/>
  <c r="V31" i="31"/>
  <c r="W31" i="31"/>
  <c r="AA31" i="31" s="1"/>
  <c r="K32" i="31"/>
  <c r="M32" i="31"/>
  <c r="O32" i="31"/>
  <c r="Q32" i="31"/>
  <c r="S32" i="31"/>
  <c r="U32" i="31"/>
  <c r="V32" i="31"/>
  <c r="W32" i="31"/>
  <c r="K33" i="31"/>
  <c r="M33" i="31"/>
  <c r="O33" i="31"/>
  <c r="Q33" i="31"/>
  <c r="S33" i="31"/>
  <c r="U33" i="31"/>
  <c r="V33" i="31"/>
  <c r="W33" i="31"/>
  <c r="W19" i="31"/>
  <c r="AA19" i="31" s="1"/>
  <c r="V19" i="31"/>
  <c r="U19" i="31"/>
  <c r="S19" i="31"/>
  <c r="Q19" i="31"/>
  <c r="O19" i="31"/>
  <c r="M19" i="31"/>
  <c r="K19" i="31"/>
  <c r="AC14" i="31"/>
  <c r="Y14" i="31"/>
  <c r="W14" i="31"/>
  <c r="AA14" i="31" s="1"/>
  <c r="V14" i="31"/>
  <c r="U14" i="31"/>
  <c r="S14" i="31"/>
  <c r="Q14" i="31"/>
  <c r="O14" i="31"/>
  <c r="M14" i="31"/>
  <c r="K14" i="31"/>
  <c r="AC13" i="31"/>
  <c r="AA13" i="31"/>
  <c r="Y13" i="31"/>
  <c r="W13" i="31"/>
  <c r="V13" i="31"/>
  <c r="U13" i="31"/>
  <c r="S13" i="31"/>
  <c r="Q13" i="31"/>
  <c r="O13" i="31"/>
  <c r="M13" i="31"/>
  <c r="K13" i="31"/>
  <c r="AC12" i="31"/>
  <c r="Y12" i="31"/>
  <c r="W12" i="31"/>
  <c r="AA12" i="31" s="1"/>
  <c r="V12" i="31"/>
  <c r="U12" i="31"/>
  <c r="S12" i="31"/>
  <c r="Q12" i="31"/>
  <c r="O12" i="31"/>
  <c r="M12" i="31"/>
  <c r="K12" i="31"/>
  <c r="AC11" i="31"/>
  <c r="Y11" i="31"/>
  <c r="W11" i="31"/>
  <c r="AA11" i="31" s="1"/>
  <c r="V11" i="31"/>
  <c r="U11" i="31"/>
  <c r="S11" i="31"/>
  <c r="Q11" i="31"/>
  <c r="O11" i="31"/>
  <c r="M11" i="31"/>
  <c r="K11" i="31"/>
  <c r="AC10" i="31"/>
  <c r="Y10" i="31"/>
  <c r="W10" i="31"/>
  <c r="AA10" i="31" s="1"/>
  <c r="V10" i="31"/>
  <c r="U10" i="31"/>
  <c r="S10" i="31"/>
  <c r="Q10" i="31"/>
  <c r="O10" i="31"/>
  <c r="M10" i="31"/>
  <c r="K10" i="31"/>
  <c r="R2" i="29"/>
  <c r="P4" i="29"/>
  <c r="O4" i="29"/>
  <c r="N4" i="29"/>
  <c r="M4" i="29"/>
  <c r="L4" i="29"/>
  <c r="K4" i="29"/>
  <c r="J4" i="29"/>
  <c r="I4" i="29"/>
  <c r="H4" i="29"/>
  <c r="G4" i="29"/>
  <c r="F4" i="29"/>
  <c r="E4" i="29"/>
  <c r="D4" i="29"/>
  <c r="C4" i="29"/>
  <c r="B4" i="29"/>
  <c r="P3" i="29"/>
  <c r="O3" i="29"/>
  <c r="N3" i="29"/>
  <c r="M3" i="29"/>
  <c r="L3" i="29"/>
  <c r="K3" i="29"/>
  <c r="J3" i="29"/>
  <c r="I3" i="29"/>
  <c r="H3" i="29"/>
  <c r="G3" i="29"/>
  <c r="F3" i="29"/>
  <c r="E3" i="29"/>
  <c r="D3" i="29"/>
  <c r="C3" i="29"/>
  <c r="B3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C2" i="29"/>
  <c r="B2" i="29"/>
  <c r="W18" i="31"/>
  <c r="AA18" i="31" s="1"/>
  <c r="W20" i="31"/>
  <c r="W21" i="31"/>
  <c r="W22" i="31"/>
  <c r="AA22" i="31" s="1"/>
  <c r="W23" i="31"/>
  <c r="AA23" i="31" s="1"/>
  <c r="W25" i="31"/>
  <c r="AA25" i="31" s="1"/>
  <c r="W30" i="31"/>
  <c r="AA30" i="31" s="1"/>
  <c r="W34" i="31"/>
  <c r="AA34" i="31" s="1"/>
  <c r="W2" i="31"/>
  <c r="AA2" i="31" s="1"/>
  <c r="W3" i="31"/>
  <c r="AA3" i="31" s="1"/>
  <c r="W4" i="31"/>
  <c r="AA4" i="31" s="1"/>
  <c r="W5" i="31"/>
  <c r="AA5" i="31" s="1"/>
  <c r="W6" i="31"/>
  <c r="AA6" i="31" s="1"/>
  <c r="W7" i="31"/>
  <c r="AA7" i="31" s="1"/>
  <c r="W8" i="31"/>
  <c r="AA8" i="31" s="1"/>
  <c r="W16" i="31"/>
  <c r="AA16" i="31" s="1"/>
  <c r="W17" i="31"/>
  <c r="AA17" i="31" s="1"/>
  <c r="W26" i="31"/>
  <c r="AA26" i="31" s="1"/>
  <c r="W27" i="31"/>
  <c r="AA27" i="31" s="1"/>
  <c r="W28" i="31"/>
  <c r="AA28" i="31" s="1"/>
  <c r="W29" i="31"/>
  <c r="AA29" i="31" s="1"/>
  <c r="W46" i="31"/>
  <c r="AA46" i="31" s="1"/>
  <c r="W47" i="31"/>
  <c r="AA47" i="31" s="1"/>
  <c r="W45" i="31"/>
  <c r="AA45" i="31" s="1"/>
  <c r="W15" i="31"/>
  <c r="AA15" i="31" s="1"/>
  <c r="W9" i="31"/>
  <c r="AA9" i="31" s="1"/>
  <c r="W48" i="31"/>
  <c r="AA48" i="31" s="1"/>
  <c r="AA49" i="31"/>
  <c r="AA50" i="31"/>
  <c r="W51" i="31"/>
  <c r="AA51" i="31" s="1"/>
  <c r="AC18" i="31"/>
  <c r="AC19" i="31"/>
  <c r="AC20" i="31"/>
  <c r="AC21" i="31"/>
  <c r="AC22" i="31"/>
  <c r="AC23" i="31"/>
  <c r="AC25" i="31"/>
  <c r="AC30" i="31"/>
  <c r="AC34" i="31"/>
  <c r="AC2" i="31"/>
  <c r="AC3" i="31"/>
  <c r="AC4" i="31"/>
  <c r="AC5" i="31"/>
  <c r="AC6" i="31"/>
  <c r="AC7" i="31"/>
  <c r="AC8" i="31"/>
  <c r="AC16" i="31"/>
  <c r="AC17" i="31"/>
  <c r="AC26" i="31"/>
  <c r="AC27" i="31"/>
  <c r="AC28" i="31"/>
  <c r="AC29" i="31"/>
  <c r="AC46" i="31"/>
  <c r="AC47" i="31"/>
  <c r="AC45" i="31"/>
  <c r="AC15" i="31"/>
  <c r="AC9" i="31"/>
  <c r="AC48" i="31"/>
  <c r="AC49" i="31"/>
  <c r="AC50" i="31"/>
  <c r="AC51" i="31"/>
  <c r="Y18" i="31"/>
  <c r="Y19" i="31"/>
  <c r="Y20" i="31"/>
  <c r="Y21" i="31"/>
  <c r="Y22" i="31"/>
  <c r="Y23" i="31"/>
  <c r="Y25" i="31"/>
  <c r="Y30" i="31"/>
  <c r="Y34" i="31"/>
  <c r="Y2" i="31"/>
  <c r="Y3" i="31"/>
  <c r="Y4" i="31"/>
  <c r="Y5" i="31"/>
  <c r="Y6" i="31"/>
  <c r="Y7" i="31"/>
  <c r="Y8" i="31"/>
  <c r="Y16" i="31"/>
  <c r="Y17" i="31"/>
  <c r="Y26" i="31"/>
  <c r="Y27" i="31"/>
  <c r="Y28" i="31"/>
  <c r="Y29" i="31"/>
  <c r="Y46" i="31"/>
  <c r="Y47" i="31"/>
  <c r="Y45" i="31"/>
  <c r="Y15" i="31"/>
  <c r="Y9" i="31"/>
  <c r="Y48" i="31"/>
  <c r="Y49" i="31"/>
  <c r="Y50" i="31"/>
  <c r="Y51" i="31"/>
  <c r="V51" i="31"/>
  <c r="U51" i="31"/>
  <c r="S51" i="31"/>
  <c r="Q51" i="31"/>
  <c r="O51" i="31"/>
  <c r="M51" i="31"/>
  <c r="K51" i="31"/>
  <c r="K50" i="31"/>
  <c r="K49" i="31"/>
  <c r="V48" i="31"/>
  <c r="U48" i="31"/>
  <c r="S48" i="31"/>
  <c r="Q48" i="31"/>
  <c r="O48" i="31"/>
  <c r="M48" i="31"/>
  <c r="K48" i="31"/>
  <c r="V9" i="31"/>
  <c r="U9" i="31"/>
  <c r="S9" i="31"/>
  <c r="Q9" i="31"/>
  <c r="O9" i="31"/>
  <c r="M9" i="31"/>
  <c r="K9" i="31"/>
  <c r="V15" i="31"/>
  <c r="U15" i="31"/>
  <c r="S15" i="31"/>
  <c r="Q15" i="31"/>
  <c r="O15" i="31"/>
  <c r="M15" i="31"/>
  <c r="K15" i="31"/>
  <c r="V45" i="31"/>
  <c r="U45" i="31"/>
  <c r="S45" i="31"/>
  <c r="Q45" i="31"/>
  <c r="O45" i="31"/>
  <c r="M45" i="31"/>
  <c r="K45" i="31"/>
  <c r="V47" i="31"/>
  <c r="U47" i="31"/>
  <c r="S47" i="31"/>
  <c r="Q47" i="31"/>
  <c r="O47" i="31"/>
  <c r="M47" i="31"/>
  <c r="K47" i="31"/>
  <c r="V46" i="31"/>
  <c r="U46" i="31"/>
  <c r="S46" i="31"/>
  <c r="Q46" i="31"/>
  <c r="O46" i="31"/>
  <c r="M46" i="31"/>
  <c r="K46" i="31"/>
  <c r="V29" i="31"/>
  <c r="U29" i="31"/>
  <c r="S29" i="31"/>
  <c r="Q29" i="31"/>
  <c r="O29" i="31"/>
  <c r="M29" i="31"/>
  <c r="K29" i="31"/>
  <c r="V28" i="31"/>
  <c r="U28" i="31"/>
  <c r="S28" i="31"/>
  <c r="Q28" i="31"/>
  <c r="O28" i="31"/>
  <c r="M28" i="31"/>
  <c r="K28" i="31"/>
  <c r="V27" i="31"/>
  <c r="U27" i="31"/>
  <c r="S27" i="31"/>
  <c r="Q27" i="31"/>
  <c r="O27" i="31"/>
  <c r="M27" i="31"/>
  <c r="K27" i="31"/>
  <c r="V26" i="31"/>
  <c r="U26" i="31"/>
  <c r="S26" i="31"/>
  <c r="Q26" i="31"/>
  <c r="O26" i="31"/>
  <c r="M26" i="31"/>
  <c r="K26" i="31"/>
  <c r="V17" i="31"/>
  <c r="U17" i="31"/>
  <c r="S17" i="31"/>
  <c r="Q17" i="31"/>
  <c r="O17" i="31"/>
  <c r="M17" i="31"/>
  <c r="K17" i="31"/>
  <c r="V16" i="31"/>
  <c r="U16" i="31"/>
  <c r="S16" i="31"/>
  <c r="Q16" i="31"/>
  <c r="O16" i="31"/>
  <c r="M16" i="31"/>
  <c r="K16" i="31"/>
  <c r="V8" i="31"/>
  <c r="U8" i="31"/>
  <c r="Q8" i="31"/>
  <c r="O8" i="31"/>
  <c r="M8" i="31"/>
  <c r="K8" i="31"/>
  <c r="V7" i="31"/>
  <c r="U7" i="31"/>
  <c r="S7" i="31"/>
  <c r="Q7" i="31"/>
  <c r="O7" i="31"/>
  <c r="M7" i="31"/>
  <c r="K7" i="31"/>
  <c r="V6" i="31"/>
  <c r="U6" i="31"/>
  <c r="S6" i="31"/>
  <c r="Q6" i="31"/>
  <c r="O6" i="31"/>
  <c r="M6" i="31"/>
  <c r="K6" i="31"/>
  <c r="V5" i="31"/>
  <c r="U5" i="31"/>
  <c r="S5" i="31"/>
  <c r="Q5" i="31"/>
  <c r="O5" i="31"/>
  <c r="M5" i="31"/>
  <c r="K5" i="31"/>
  <c r="V4" i="31"/>
  <c r="U4" i="31"/>
  <c r="S4" i="31"/>
  <c r="Q4" i="31"/>
  <c r="O4" i="31"/>
  <c r="M4" i="31"/>
  <c r="K4" i="31"/>
  <c r="V3" i="31"/>
  <c r="U3" i="31"/>
  <c r="S3" i="31"/>
  <c r="Q3" i="31"/>
  <c r="O3" i="31"/>
  <c r="M3" i="31"/>
  <c r="K3" i="31"/>
  <c r="V2" i="31"/>
  <c r="U2" i="31"/>
  <c r="S2" i="31"/>
  <c r="Q2" i="31"/>
  <c r="O2" i="31"/>
  <c r="M2" i="31"/>
  <c r="K2" i="31"/>
  <c r="V34" i="31"/>
  <c r="U34" i="31"/>
  <c r="S34" i="31"/>
  <c r="Q34" i="31"/>
  <c r="O34" i="31"/>
  <c r="M34" i="31"/>
  <c r="K34" i="31"/>
  <c r="V30" i="31"/>
  <c r="U30" i="31"/>
  <c r="S30" i="31"/>
  <c r="Q30" i="31"/>
  <c r="O30" i="31"/>
  <c r="M30" i="31"/>
  <c r="K30" i="31"/>
  <c r="V25" i="31"/>
  <c r="U25" i="31"/>
  <c r="S25" i="31"/>
  <c r="Q25" i="31"/>
  <c r="O25" i="31"/>
  <c r="M25" i="31"/>
  <c r="K25" i="31"/>
  <c r="V23" i="31"/>
  <c r="U23" i="31"/>
  <c r="S23" i="31"/>
  <c r="Q23" i="31"/>
  <c r="O23" i="31"/>
  <c r="M23" i="31"/>
  <c r="K23" i="31"/>
  <c r="V22" i="31"/>
  <c r="U22" i="31"/>
  <c r="S22" i="31"/>
  <c r="Q22" i="31"/>
  <c r="O22" i="31"/>
  <c r="M22" i="31"/>
  <c r="K22" i="31"/>
  <c r="AA21" i="31"/>
  <c r="V21" i="31"/>
  <c r="U21" i="31"/>
  <c r="S21" i="31"/>
  <c r="Q21" i="31"/>
  <c r="O21" i="31"/>
  <c r="M21" i="31"/>
  <c r="K21" i="31"/>
  <c r="AA20" i="31"/>
  <c r="V20" i="31"/>
  <c r="U20" i="31"/>
  <c r="S20" i="31"/>
  <c r="Q20" i="31"/>
  <c r="O20" i="31"/>
  <c r="M20" i="31"/>
  <c r="K20" i="31"/>
  <c r="V18" i="31"/>
  <c r="U18" i="31"/>
  <c r="S18" i="31"/>
  <c r="Q18" i="31"/>
  <c r="O18" i="31"/>
  <c r="M18" i="31"/>
  <c r="K18" i="31"/>
  <c r="AP8" i="28"/>
  <c r="V2" i="28"/>
  <c r="V3" i="28"/>
  <c r="V4" i="28"/>
  <c r="V5" i="28"/>
  <c r="V6" i="28"/>
  <c r="V7" i="28"/>
  <c r="V8" i="28"/>
  <c r="V9" i="28"/>
  <c r="V13" i="28"/>
  <c r="V10" i="28"/>
  <c r="V11" i="28"/>
  <c r="V15" i="28"/>
  <c r="V14" i="28"/>
  <c r="V16" i="28"/>
  <c r="V12" i="28"/>
  <c r="T2" i="28"/>
  <c r="T3" i="28"/>
  <c r="T4" i="28"/>
  <c r="T5" i="28"/>
  <c r="T6" i="28"/>
  <c r="T7" i="28"/>
  <c r="T8" i="28"/>
  <c r="T9" i="28"/>
  <c r="T13" i="28"/>
  <c r="T10" i="28"/>
  <c r="T11" i="28"/>
  <c r="T15" i="28"/>
  <c r="T14" i="28"/>
  <c r="T16" i="28"/>
  <c r="T12" i="28"/>
  <c r="R2" i="28"/>
  <c r="R3" i="28"/>
  <c r="R4" i="28"/>
  <c r="R5" i="28"/>
  <c r="R6" i="28"/>
  <c r="R7" i="28"/>
  <c r="R8" i="28"/>
  <c r="R9" i="28"/>
  <c r="R13" i="28"/>
  <c r="R10" i="28"/>
  <c r="R11" i="28"/>
  <c r="R15" i="28"/>
  <c r="R14" i="28"/>
  <c r="R16" i="28"/>
  <c r="R12" i="28"/>
  <c r="P2" i="28"/>
  <c r="P3" i="28"/>
  <c r="P4" i="28"/>
  <c r="P5" i="28"/>
  <c r="P6" i="28"/>
  <c r="P7" i="28"/>
  <c r="P8" i="28"/>
  <c r="P9" i="28"/>
  <c r="P13" i="28"/>
  <c r="P10" i="28"/>
  <c r="P11" i="28"/>
  <c r="P15" i="28"/>
  <c r="P14" i="28"/>
  <c r="P16" i="28"/>
  <c r="P12" i="28"/>
  <c r="N2" i="28"/>
  <c r="N3" i="28"/>
  <c r="N4" i="28"/>
  <c r="N5" i="28"/>
  <c r="N6" i="28"/>
  <c r="N7" i="28"/>
  <c r="N8" i="28"/>
  <c r="N9" i="28"/>
  <c r="N13" i="28"/>
  <c r="N10" i="28"/>
  <c r="N11" i="28"/>
  <c r="N15" i="28"/>
  <c r="N14" i="28"/>
  <c r="N16" i="28"/>
  <c r="N12" i="28"/>
  <c r="L2" i="28"/>
  <c r="L3" i="28"/>
  <c r="L4" i="28"/>
  <c r="L5" i="28"/>
  <c r="L6" i="28"/>
  <c r="L7" i="28"/>
  <c r="L8" i="28"/>
  <c r="L9" i="28"/>
  <c r="L13" i="28"/>
  <c r="L10" i="28"/>
  <c r="L11" i="28"/>
  <c r="L15" i="28"/>
  <c r="L14" i="28"/>
  <c r="L16" i="28"/>
  <c r="L12" i="28"/>
  <c r="G26" i="28"/>
  <c r="D19" i="28" l="1"/>
  <c r="W3" i="28" l="1"/>
  <c r="W7" i="28"/>
  <c r="W8" i="28"/>
  <c r="W9" i="28"/>
  <c r="W2" i="28"/>
  <c r="W4" i="28"/>
  <c r="W6" i="28"/>
  <c r="W13" i="28"/>
  <c r="W10" i="28"/>
  <c r="W11" i="28"/>
  <c r="W15" i="28"/>
  <c r="W14" i="28"/>
  <c r="W16" i="28"/>
  <c r="W12" i="28"/>
  <c r="W5" i="28"/>
  <c r="G23" i="28" l="1"/>
  <c r="I22" i="28"/>
  <c r="J50" i="29" l="1"/>
  <c r="P50" i="29"/>
  <c r="L50" i="29"/>
  <c r="K50" i="29"/>
  <c r="I50" i="29"/>
  <c r="H50" i="29"/>
  <c r="G50" i="29" l="1"/>
  <c r="F50" i="29"/>
  <c r="V31" i="29"/>
  <c r="V30" i="29"/>
  <c r="V29" i="29"/>
  <c r="V28" i="29"/>
  <c r="V27" i="29"/>
  <c r="V26" i="29"/>
  <c r="V25" i="29"/>
  <c r="V32" i="29"/>
  <c r="V24" i="29"/>
  <c r="E50" i="29"/>
  <c r="D50" i="29"/>
  <c r="B50" i="29"/>
  <c r="V2" i="29" l="1"/>
  <c r="V3" i="29"/>
  <c r="V4" i="29"/>
  <c r="V5" i="29"/>
  <c r="V6" i="29"/>
  <c r="V7" i="29"/>
  <c r="V8" i="29"/>
  <c r="V9" i="29"/>
  <c r="V10" i="29"/>
  <c r="V11" i="29"/>
  <c r="V12" i="29"/>
  <c r="V13" i="29"/>
  <c r="V14" i="29"/>
  <c r="V15" i="29"/>
  <c r="V16" i="29"/>
  <c r="V17" i="29"/>
  <c r="V18" i="29"/>
  <c r="V19" i="29"/>
  <c r="V20" i="29"/>
  <c r="V21" i="29"/>
  <c r="V22" i="29"/>
  <c r="V23" i="29"/>
  <c r="V33" i="29"/>
  <c r="V34" i="29"/>
  <c r="V35" i="29"/>
  <c r="V36" i="29"/>
  <c r="V37" i="29"/>
  <c r="V38" i="29"/>
  <c r="V39" i="29"/>
  <c r="V40" i="29"/>
  <c r="V41" i="29"/>
  <c r="V42" i="29"/>
  <c r="V43" i="29"/>
  <c r="V44" i="29"/>
  <c r="V45" i="29"/>
  <c r="V46" i="29"/>
  <c r="V47" i="29"/>
  <c r="V48" i="29"/>
  <c r="V49" i="29"/>
  <c r="C50" i="29"/>
  <c r="D20" i="28" l="1"/>
  <c r="AJ6" i="28"/>
  <c r="AJ13" i="28"/>
  <c r="AJ9" i="28"/>
  <c r="AJ8" i="28"/>
  <c r="AJ4" i="28"/>
  <c r="AJ7" i="28"/>
  <c r="AJ3" i="28"/>
  <c r="AJ5" i="28"/>
  <c r="R6" i="29" l="1"/>
  <c r="R47" i="29"/>
  <c r="R3" i="29"/>
  <c r="R15" i="29"/>
  <c r="R41" i="29"/>
  <c r="R20" i="29"/>
  <c r="R34" i="29"/>
  <c r="R38" i="29"/>
  <c r="R35" i="29"/>
  <c r="R49" i="29"/>
  <c r="R22" i="29"/>
  <c r="R8" i="29"/>
  <c r="R46" i="29"/>
  <c r="R14" i="29"/>
  <c r="R18" i="29"/>
  <c r="R7" i="29"/>
  <c r="R36" i="29"/>
  <c r="R48" i="29"/>
  <c r="R12" i="29"/>
  <c r="R17" i="29"/>
  <c r="R21" i="29"/>
  <c r="R9" i="29"/>
  <c r="AJ2" i="28"/>
  <c r="R32" i="29"/>
  <c r="R10" i="29"/>
  <c r="R39" i="29"/>
  <c r="R30" i="29"/>
  <c r="R28" i="29"/>
  <c r="R26" i="29"/>
  <c r="R11" i="29"/>
  <c r="R23" i="29"/>
  <c r="R16" i="29"/>
  <c r="R31" i="29"/>
  <c r="R29" i="29"/>
  <c r="R27" i="29"/>
  <c r="R25" i="29"/>
  <c r="R24" i="29"/>
  <c r="R5" i="29"/>
  <c r="R13" i="29"/>
  <c r="R42" i="29"/>
  <c r="R43" i="29"/>
  <c r="R19" i="29"/>
  <c r="R40" i="29"/>
  <c r="R44" i="29"/>
  <c r="R4" i="29"/>
  <c r="R33" i="29"/>
  <c r="R37" i="29"/>
  <c r="R45" i="29"/>
  <c r="U37" i="29" l="1"/>
  <c r="W37" i="29" s="1"/>
  <c r="S37" i="29"/>
  <c r="U40" i="29"/>
  <c r="W40" i="29" s="1"/>
  <c r="S40" i="29"/>
  <c r="U13" i="29"/>
  <c r="W13" i="29" s="1"/>
  <c r="S13" i="29"/>
  <c r="S27" i="29"/>
  <c r="U27" i="29"/>
  <c r="W27" i="29" s="1"/>
  <c r="U23" i="29"/>
  <c r="W23" i="29" s="1"/>
  <c r="S23" i="29"/>
  <c r="S30" i="29"/>
  <c r="U30" i="29"/>
  <c r="W30" i="29" s="1"/>
  <c r="U17" i="29"/>
  <c r="W17" i="29" s="1"/>
  <c r="S17" i="29"/>
  <c r="U7" i="29"/>
  <c r="W7" i="29" s="1"/>
  <c r="S7" i="29"/>
  <c r="U8" i="29"/>
  <c r="W8" i="29" s="1"/>
  <c r="S8" i="29"/>
  <c r="U38" i="29"/>
  <c r="W38" i="29" s="1"/>
  <c r="S38" i="29"/>
  <c r="U15" i="29"/>
  <c r="W15" i="29" s="1"/>
  <c r="S15" i="29"/>
  <c r="U33" i="29"/>
  <c r="W33" i="29" s="1"/>
  <c r="S33" i="29"/>
  <c r="U19" i="29"/>
  <c r="W19" i="29" s="1"/>
  <c r="S19" i="29"/>
  <c r="U5" i="29"/>
  <c r="W5" i="29" s="1"/>
  <c r="S5" i="29"/>
  <c r="S29" i="29"/>
  <c r="U29" i="29"/>
  <c r="W29" i="29" s="1"/>
  <c r="U11" i="29"/>
  <c r="W11" i="29" s="1"/>
  <c r="S11" i="29"/>
  <c r="U39" i="29"/>
  <c r="W39" i="29" s="1"/>
  <c r="S39" i="29"/>
  <c r="U9" i="29"/>
  <c r="W9" i="29" s="1"/>
  <c r="S9" i="29"/>
  <c r="U12" i="29"/>
  <c r="W12" i="29" s="1"/>
  <c r="S12" i="29"/>
  <c r="U18" i="29"/>
  <c r="W18" i="29" s="1"/>
  <c r="S18" i="29"/>
  <c r="U22" i="29"/>
  <c r="W22" i="29" s="1"/>
  <c r="S22" i="29"/>
  <c r="U34" i="29"/>
  <c r="W34" i="29" s="1"/>
  <c r="S34" i="29"/>
  <c r="S3" i="29"/>
  <c r="U45" i="29"/>
  <c r="W45" i="29" s="1"/>
  <c r="S45" i="29"/>
  <c r="S4" i="29"/>
  <c r="U43" i="29"/>
  <c r="W43" i="29" s="1"/>
  <c r="S43" i="29"/>
  <c r="S24" i="29"/>
  <c r="U24" i="29"/>
  <c r="W24" i="29" s="1"/>
  <c r="S31" i="29"/>
  <c r="U31" i="29"/>
  <c r="W31" i="29" s="1"/>
  <c r="S26" i="29"/>
  <c r="U26" i="29"/>
  <c r="W26" i="29" s="1"/>
  <c r="U10" i="29"/>
  <c r="W10" i="29" s="1"/>
  <c r="S10" i="29"/>
  <c r="S2" i="29"/>
  <c r="U48" i="29"/>
  <c r="W48" i="29" s="1"/>
  <c r="S48" i="29"/>
  <c r="U14" i="29"/>
  <c r="W14" i="29" s="1"/>
  <c r="S14" i="29"/>
  <c r="U49" i="29"/>
  <c r="W49" i="29" s="1"/>
  <c r="S49" i="29"/>
  <c r="U20" i="29"/>
  <c r="W20" i="29" s="1"/>
  <c r="S20" i="29"/>
  <c r="U47" i="29"/>
  <c r="W47" i="29" s="1"/>
  <c r="S47" i="29"/>
  <c r="U44" i="29"/>
  <c r="W44" i="29" s="1"/>
  <c r="S44" i="29"/>
  <c r="U42" i="29"/>
  <c r="W42" i="29" s="1"/>
  <c r="S42" i="29"/>
  <c r="S25" i="29"/>
  <c r="U25" i="29"/>
  <c r="W25" i="29" s="1"/>
  <c r="U16" i="29"/>
  <c r="W16" i="29" s="1"/>
  <c r="S16" i="29"/>
  <c r="S28" i="29"/>
  <c r="U28" i="29"/>
  <c r="W28" i="29" s="1"/>
  <c r="S32" i="29"/>
  <c r="U32" i="29"/>
  <c r="W32" i="29" s="1"/>
  <c r="U21" i="29"/>
  <c r="W21" i="29" s="1"/>
  <c r="S21" i="29"/>
  <c r="U36" i="29"/>
  <c r="W36" i="29" s="1"/>
  <c r="S36" i="29"/>
  <c r="U46" i="29"/>
  <c r="W46" i="29" s="1"/>
  <c r="S46" i="29"/>
  <c r="U35" i="29"/>
  <c r="W35" i="29" s="1"/>
  <c r="S35" i="29"/>
  <c r="U41" i="29"/>
  <c r="W41" i="29" s="1"/>
  <c r="S41" i="29"/>
  <c r="U6" i="29"/>
  <c r="W6" i="29" s="1"/>
  <c r="S6" i="29"/>
  <c r="AI6" i="28" l="1"/>
  <c r="AD6" i="28"/>
  <c r="Z6" i="28"/>
  <c r="X6" i="28"/>
  <c r="AI13" i="28"/>
  <c r="AD13" i="28"/>
  <c r="Z13" i="28"/>
  <c r="X13" i="28"/>
  <c r="AI9" i="28"/>
  <c r="AD9" i="28"/>
  <c r="Z9" i="28"/>
  <c r="X9" i="28"/>
  <c r="AI8" i="28"/>
  <c r="AD8" i="28"/>
  <c r="Z8" i="28"/>
  <c r="X8" i="28"/>
  <c r="AI4" i="28"/>
  <c r="AD4" i="28"/>
  <c r="Z4" i="28"/>
  <c r="X4" i="28"/>
  <c r="AI7" i="28"/>
  <c r="AD7" i="28"/>
  <c r="Z7" i="28"/>
  <c r="X7" i="28"/>
  <c r="AI3" i="28"/>
  <c r="AD3" i="28"/>
  <c r="Z3" i="28"/>
  <c r="X3" i="28"/>
  <c r="AI5" i="28"/>
  <c r="AD5" i="28"/>
  <c r="Z5" i="28"/>
  <c r="X5" i="28"/>
  <c r="AI2" i="28"/>
  <c r="AD2" i="28"/>
  <c r="U2" i="29" s="1"/>
  <c r="W2" i="29" s="1"/>
  <c r="Z2" i="28"/>
  <c r="X2" i="28"/>
  <c r="U4" i="29" l="1"/>
  <c r="W4" i="29" s="1"/>
  <c r="AP6" i="28"/>
  <c r="AP13" i="28"/>
  <c r="AP9" i="28"/>
  <c r="AP4" i="28"/>
  <c r="AP7" i="28"/>
  <c r="AP3" i="28"/>
  <c r="AP5" i="28"/>
  <c r="AP2" i="28"/>
  <c r="AB8" i="28" l="1"/>
  <c r="AB4" i="28"/>
  <c r="AB7" i="28"/>
  <c r="AB13" i="28"/>
  <c r="AH6" i="28" l="1"/>
  <c r="AG6" i="28" s="1"/>
  <c r="AB6" i="28"/>
  <c r="AF6" i="28"/>
  <c r="AH13" i="28" l="1"/>
  <c r="AG13" i="28" s="1"/>
  <c r="AH7" i="28"/>
  <c r="AG7" i="28" s="1"/>
  <c r="I21" i="28"/>
  <c r="I20" i="28"/>
  <c r="I19" i="28"/>
  <c r="H23" i="28" l="1"/>
  <c r="I23" i="28" s="1"/>
  <c r="AH5" i="28"/>
  <c r="AG5" i="28" s="1"/>
  <c r="AB5" i="28"/>
  <c r="AH2" i="28"/>
  <c r="AG2" i="28" s="1"/>
  <c r="AB2" i="28"/>
  <c r="U3" i="29" s="1"/>
  <c r="W3" i="29" s="1"/>
  <c r="AH3" i="28"/>
  <c r="AG3" i="28" s="1"/>
  <c r="AB3" i="28"/>
  <c r="AF5" i="28"/>
  <c r="AF2" i="28"/>
  <c r="AF7" i="28"/>
  <c r="AF13" i="28"/>
  <c r="AF3" i="28"/>
  <c r="AB9" i="28" l="1"/>
  <c r="AH9" i="28" l="1"/>
  <c r="AG9" i="28" s="1"/>
  <c r="AF9" i="28"/>
  <c r="AH4" i="28" l="1"/>
  <c r="AG4" i="28" s="1"/>
  <c r="AF4" i="28"/>
  <c r="AH8" i="28"/>
  <c r="AG8" i="28" s="1"/>
  <c r="AF8" i="28"/>
  <c r="D23" i="2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36" authorId="0" shapeId="0" xr:uid="{00000000-0006-0000-0800-000001000000}">
      <text>
        <r>
          <rPr>
            <sz val="12"/>
            <color indexed="81"/>
            <rFont val="Times New Roman"/>
            <family val="1"/>
          </rPr>
          <t>String Instruments</t>
        </r>
      </text>
    </comment>
    <comment ref="C36" authorId="0" shapeId="0" xr:uid="{00000000-0006-0000-0800-000002000000}">
      <text>
        <r>
          <rPr>
            <sz val="12"/>
            <color indexed="81"/>
            <rFont val="Times New Roman"/>
            <family val="1"/>
          </rPr>
          <t>Vocals / Choir</t>
        </r>
      </text>
    </comment>
    <comment ref="D36" authorId="0" shapeId="0" xr:uid="{00000000-0006-0000-0800-000003000000}">
      <text>
        <r>
          <rPr>
            <sz val="12"/>
            <color indexed="81"/>
            <rFont val="Times New Roman"/>
            <family val="1"/>
          </rPr>
          <t>Spoken Word Art / Oratory</t>
        </r>
      </text>
    </comment>
    <comment ref="J36" authorId="0" shapeId="0" xr:uid="{00000000-0006-0000-0800-000004000000}">
      <text>
        <r>
          <rPr>
            <sz val="12"/>
            <color indexed="81"/>
            <rFont val="Times New Roman"/>
            <family val="1"/>
          </rPr>
          <t>Dancing</t>
        </r>
      </text>
    </comment>
  </commentList>
</comments>
</file>

<file path=xl/sharedStrings.xml><?xml version="1.0" encoding="utf-8"?>
<sst xmlns="http://schemas.openxmlformats.org/spreadsheetml/2006/main" count="812" uniqueCount="323">
  <si>
    <t>Concentration</t>
  </si>
  <si>
    <t>Handle Animal</t>
  </si>
  <si>
    <t>Move Silently</t>
  </si>
  <si>
    <t>Ride</t>
  </si>
  <si>
    <t>Search</t>
  </si>
  <si>
    <t>Swim</t>
  </si>
  <si>
    <t>Mod.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</si>
  <si>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</si>
  <si>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</si>
  <si>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</si>
  <si>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</si>
  <si>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</si>
  <si>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</si>
  <si>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</si>
  <si>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</si>
  <si>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</si>
  <si>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</si>
  <si>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</si>
  <si>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</si>
  <si>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</si>
  <si>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</si>
  <si>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</si>
  <si>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</si>
  <si>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</si>
  <si>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</si>
  <si>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</si>
  <si>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</si>
  <si>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</si>
  <si>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</si>
  <si>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</si>
  <si>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</si>
  <si>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</si>
  <si>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</si>
  <si>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</si>
  <si>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</si>
  <si>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</si>
  <si>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</si>
  <si>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</si>
  <si>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</si>
  <si>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</si>
  <si>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Total</t>
  </si>
  <si>
    <t>Fortitude</t>
  </si>
  <si>
    <t>Reflex</t>
  </si>
  <si>
    <t>Will</t>
  </si>
  <si>
    <t>Notes</t>
  </si>
  <si>
    <t>Check</t>
  </si>
  <si>
    <t>Speak Language</t>
  </si>
  <si>
    <t>Sleight of Hand</t>
  </si>
  <si>
    <t>Survival</t>
  </si>
  <si>
    <t>Roll</t>
  </si>
  <si>
    <t>Skill/Save</t>
  </si>
  <si>
    <t>M</t>
  </si>
  <si>
    <t>Knowledge:  Religion</t>
  </si>
  <si>
    <t>Knowledge:  Arcana</t>
  </si>
  <si>
    <t>Knowledge:  The Planes</t>
  </si>
  <si>
    <t>human</t>
  </si>
  <si>
    <t>+0</t>
  </si>
  <si>
    <t>-</t>
  </si>
  <si>
    <t>Race</t>
  </si>
  <si>
    <t>Class</t>
  </si>
  <si>
    <t>Sex</t>
  </si>
  <si>
    <t>AC</t>
  </si>
  <si>
    <t>HP</t>
  </si>
  <si>
    <t>Weapons</t>
  </si>
  <si>
    <t>Armor</t>
  </si>
  <si>
    <t>ECL</t>
  </si>
  <si>
    <t>m</t>
  </si>
  <si>
    <t>Init</t>
  </si>
  <si>
    <t>TAC</t>
  </si>
  <si>
    <t>FF</t>
  </si>
  <si>
    <t>Spells Known</t>
  </si>
  <si>
    <t>Notable Equipment</t>
  </si>
  <si>
    <t>Great Renown</t>
  </si>
  <si>
    <t>Leadership Score</t>
  </si>
  <si>
    <t>Cohort Level:</t>
  </si>
  <si>
    <t>1st-level</t>
  </si>
  <si>
    <t>2nd-level</t>
  </si>
  <si>
    <t>3rd-level</t>
  </si>
  <si>
    <t>Max</t>
  </si>
  <si>
    <t>Actual</t>
  </si>
  <si>
    <t>Fairness &amp; Generosity</t>
  </si>
  <si>
    <t>Armor Bonus</t>
  </si>
  <si>
    <t>F</t>
  </si>
  <si>
    <t>dwarf</t>
  </si>
  <si>
    <t>BAB</t>
  </si>
  <si>
    <t>half-elf</t>
  </si>
  <si>
    <t>Age</t>
  </si>
  <si>
    <t>Spells Prepared / Cast</t>
  </si>
  <si>
    <t xml:space="preserve">Followers </t>
  </si>
  <si>
    <t>Leather,
Lt. Shield</t>
  </si>
  <si>
    <t>Fort</t>
  </si>
  <si>
    <t>Ref</t>
  </si>
  <si>
    <t>Constitution</t>
  </si>
  <si>
    <t>Charisma</t>
  </si>
  <si>
    <t>Intelligence</t>
  </si>
  <si>
    <t>Wisdom</t>
  </si>
  <si>
    <t>Dexterity</t>
  </si>
  <si>
    <t>Strength</t>
  </si>
  <si>
    <t>Alignment</t>
  </si>
  <si>
    <t>First</t>
  </si>
  <si>
    <t>Last</t>
  </si>
  <si>
    <t>Wil</t>
  </si>
  <si>
    <t>Skill Ranks</t>
  </si>
  <si>
    <t>Skills / Abilities / Feats</t>
  </si>
  <si>
    <t>MW Leather,
Lt. Shield</t>
  </si>
  <si>
    <t>MW Leather,
MW Lt. Shield</t>
  </si>
  <si>
    <t>MW longsword, spear, dagger</t>
  </si>
  <si>
    <r>
      <t xml:space="preserve">Potion of </t>
    </r>
    <r>
      <rPr>
        <i/>
        <sz val="12"/>
        <rFont val="Times New Roman"/>
        <family val="1"/>
      </rPr>
      <t>fireball</t>
    </r>
    <r>
      <rPr>
        <sz val="12"/>
        <rFont val="Times New Roman"/>
        <family val="1"/>
      </rPr>
      <t xml:space="preserve"> (1), potion of </t>
    </r>
    <r>
      <rPr>
        <i/>
        <sz val="12"/>
        <rFont val="Times New Roman"/>
        <family val="1"/>
      </rPr>
      <t>fly</t>
    </r>
    <r>
      <rPr>
        <sz val="12"/>
        <rFont val="Times New Roman"/>
        <family val="1"/>
      </rPr>
      <t xml:space="preserve"> (1)</t>
    </r>
  </si>
  <si>
    <t>Active Character</t>
  </si>
  <si>
    <t>Knowledge:  Arch. &amp; Eng.</t>
  </si>
  <si>
    <t>Knowledge:  Dungeoneering</t>
  </si>
  <si>
    <t>Knowledge:  Geography</t>
  </si>
  <si>
    <t>Knowledge:  History</t>
  </si>
  <si>
    <t>Knowledge:  Local</t>
  </si>
  <si>
    <t>Knowledge:  Nature</t>
  </si>
  <si>
    <t>Knowledge:  Nobility &amp; Royalty</t>
  </si>
  <si>
    <t>Profession:  Priest</t>
  </si>
  <si>
    <t>Perform</t>
  </si>
  <si>
    <t>Craft:  Weaponsmithing</t>
  </si>
  <si>
    <t>4th-level</t>
  </si>
  <si>
    <t>Vacancies</t>
  </si>
  <si>
    <t>Cha Bonus</t>
  </si>
  <si>
    <t>Hand Axe, Hand Crossbow</t>
  </si>
  <si>
    <t>Padded</t>
  </si>
  <si>
    <t>Quarterstaff, Sling</t>
  </si>
  <si>
    <t>Quarterstaff, Darts</t>
  </si>
  <si>
    <t>Leather</t>
  </si>
  <si>
    <t>+2</t>
  </si>
  <si>
    <t>+3</t>
  </si>
  <si>
    <t>+1</t>
  </si>
  <si>
    <t>none</t>
  </si>
  <si>
    <t>Wagon</t>
  </si>
  <si>
    <t>Yenshi</t>
  </si>
  <si>
    <t>Kondratieff</t>
  </si>
  <si>
    <t>Juneau</t>
  </si>
  <si>
    <t>Montparnasse</t>
  </si>
  <si>
    <t>Devnaur</t>
  </si>
  <si>
    <t>Role</t>
  </si>
  <si>
    <t>Proprietor</t>
  </si>
  <si>
    <t>Animal Handler</t>
  </si>
  <si>
    <t>Supervisor / Wagoneer</t>
  </si>
  <si>
    <t>Security</t>
  </si>
  <si>
    <t>Horse 1</t>
  </si>
  <si>
    <t>Horse 2</t>
  </si>
  <si>
    <t>Horse 3</t>
  </si>
  <si>
    <t>Horse 4</t>
  </si>
  <si>
    <t>Yenshi Leadership</t>
  </si>
  <si>
    <t>Hirelings:</t>
  </si>
  <si>
    <t>Expert</t>
  </si>
  <si>
    <t>Ranger</t>
  </si>
  <si>
    <t>Scout</t>
  </si>
  <si>
    <t>Barbarian</t>
  </si>
  <si>
    <t>Warrior</t>
  </si>
  <si>
    <t>Adept</t>
  </si>
  <si>
    <t>Rogue</t>
  </si>
  <si>
    <t>half-drow</t>
  </si>
  <si>
    <t>Gaizvar</t>
  </si>
  <si>
    <t>Shess’fam</t>
  </si>
  <si>
    <t>Penelope</t>
  </si>
  <si>
    <t>Nguyen-Dharr</t>
  </si>
  <si>
    <t>Fucsia</t>
  </si>
  <si>
    <t>Crôm</t>
  </si>
  <si>
    <t>“Yongen”</t>
  </si>
  <si>
    <t>Three Strikes</t>
  </si>
  <si>
    <t>MW dagger, MW hand crossbow</t>
  </si>
  <si>
    <t>Whip, MW hand crossbow</t>
  </si>
  <si>
    <t>MW staff, dagger</t>
  </si>
  <si>
    <t>MW longsword, heavy crossbow</t>
  </si>
  <si>
    <t>MW heavy mace, composite longbow Str +2</t>
  </si>
  <si>
    <t>half-orc</t>
  </si>
  <si>
    <t>Darts</t>
  </si>
  <si>
    <t>Thrown objects</t>
  </si>
  <si>
    <t>Quarterstaff</t>
  </si>
  <si>
    <t>Unclassed</t>
  </si>
  <si>
    <t>Commoner</t>
  </si>
  <si>
    <t>halfling</t>
  </si>
  <si>
    <t>gnome</t>
  </si>
  <si>
    <t>Handywoman</t>
  </si>
  <si>
    <t>orc</t>
  </si>
  <si>
    <t>Grunt</t>
  </si>
  <si>
    <t>Unclassed orc</t>
  </si>
  <si>
    <t>Breeder / Vet</t>
  </si>
  <si>
    <t>Caretaker</t>
  </si>
  <si>
    <t>elf</t>
  </si>
  <si>
    <t>Belgrad</t>
  </si>
  <si>
    <t>“Grapeseeds”</t>
  </si>
  <si>
    <t>Link</t>
  </si>
  <si>
    <t>Semprevera</t>
  </si>
  <si>
    <t>Adept 0 &amp; 1</t>
  </si>
  <si>
    <r>
      <t xml:space="preserve">Guidance, Mending, Read Magic; </t>
    </r>
    <r>
      <rPr>
        <b/>
        <sz val="10"/>
        <rFont val="Times New Roman"/>
        <family val="1"/>
      </rPr>
      <t>Bless, Endure Elements</t>
    </r>
  </si>
  <si>
    <t>Short sword, longbow</t>
  </si>
  <si>
    <t>Leather,
MW Lt. Shield</t>
  </si>
  <si>
    <t>Empon</t>
  </si>
  <si>
    <t>Brother Club</t>
  </si>
  <si>
    <t>the Indigestible</t>
  </si>
  <si>
    <t>Pax Amna</t>
  </si>
  <si>
    <t>the Brave</t>
  </si>
  <si>
    <t>Hylurl</t>
  </si>
  <si>
    <t>Notoflolth</t>
  </si>
  <si>
    <t>Xavdomash</t>
  </si>
  <si>
    <t>Hammertime</t>
  </si>
  <si>
    <t>the Fatherless</t>
  </si>
  <si>
    <t>“Ratchet” Raphina</t>
  </si>
  <si>
    <t>Onword</t>
  </si>
  <si>
    <t>Name</t>
  </si>
  <si>
    <t>Creature</t>
  </si>
  <si>
    <t>Type</t>
  </si>
  <si>
    <t>Neutral</t>
  </si>
  <si>
    <t>Diet</t>
  </si>
  <si>
    <t>Size</t>
  </si>
  <si>
    <t>Monstrous Spider</t>
  </si>
  <si>
    <t>Monstrous Scorpion</t>
  </si>
  <si>
    <t>Sword Coast Monitor</t>
  </si>
  <si>
    <t>Ghertrude</t>
  </si>
  <si>
    <t>Vermouth</t>
  </si>
  <si>
    <t>Mamasita</t>
  </si>
  <si>
    <t>Pseudodragon</t>
  </si>
  <si>
    <t>Dire Hawk</t>
  </si>
  <si>
    <t>Sailsnake</t>
  </si>
  <si>
    <t>Eastern Eagle</t>
  </si>
  <si>
    <t>S</t>
  </si>
  <si>
    <t>T</t>
  </si>
  <si>
    <t>D</t>
  </si>
  <si>
    <t>Animal</t>
  </si>
  <si>
    <t>O</t>
  </si>
  <si>
    <t>C</t>
  </si>
  <si>
    <t>Attacks / Abilities / Feats</t>
  </si>
  <si>
    <t>Vapor Neutralizer Gadget</t>
  </si>
  <si>
    <t>Bite 1d8+3, Venom Spray, Flyby Attack, Improved Initiative, Improved Natural
Weapon, Weapon Finesse</t>
  </si>
  <si>
    <t>2 claws +9 melee and bite +4 melee, Weapon Finesse</t>
  </si>
  <si>
    <t>Falconry Kit</t>
  </si>
  <si>
    <t>½</t>
  </si>
  <si>
    <t>CR</t>
  </si>
  <si>
    <t>2 talons +3 melee (1d4) and bite –2 melee (1d4), 'Weapon Finesse</t>
  </si>
  <si>
    <t>¼</t>
  </si>
  <si>
    <t>Peafowl</t>
  </si>
  <si>
    <t>Poison Frog</t>
  </si>
  <si>
    <t>Hellwasp</t>
  </si>
  <si>
    <t>H</t>
  </si>
  <si>
    <t>Swamp Strider</t>
  </si>
  <si>
    <t>Needletooth</t>
  </si>
  <si>
    <t>Gem Scarab (J)</t>
  </si>
  <si>
    <t>Monstrous Scorpion (J)</t>
  </si>
  <si>
    <t>Swamp Strider (J)</t>
  </si>
  <si>
    <t>Poison Frog (J)</t>
  </si>
  <si>
    <t>Sword Coast Monitor (J)</t>
  </si>
  <si>
    <t>Fowl</t>
  </si>
  <si>
    <t>Duck</t>
  </si>
  <si>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>/</t>
    </r>
    <r>
      <rPr>
        <vertAlign val="subscript"/>
        <sz val="12"/>
        <rFont val="Times New Roman"/>
        <family val="1"/>
      </rPr>
      <t>8</t>
    </r>
  </si>
  <si>
    <t>Bronze Dragon, Wyrmling</t>
  </si>
  <si>
    <t>Pangolin</t>
  </si>
  <si>
    <t>Needletooth (J)</t>
  </si>
  <si>
    <t>Fowl (J)</t>
  </si>
  <si>
    <t>Dragon</t>
  </si>
  <si>
    <t>Magical Beast</t>
  </si>
  <si>
    <t>Vermin</t>
  </si>
  <si>
    <t>Taloned Pheasant</t>
  </si>
  <si>
    <t>Wombat</t>
  </si>
  <si>
    <t>Giant Shrew</t>
  </si>
  <si>
    <t>Chultean Tapir</t>
  </si>
  <si>
    <t>L</t>
  </si>
  <si>
    <t>Thayyan Ram (J)</t>
  </si>
  <si>
    <t>Rust Monster</t>
  </si>
  <si>
    <t>Mugsy</t>
  </si>
  <si>
    <t>*</t>
  </si>
  <si>
    <t>Antennae touch +3 melee (rust) and bite –2 melee (1d3); 'Alertness, Track</t>
  </si>
  <si>
    <t>Muzzle</t>
  </si>
  <si>
    <t>Sher’hazad</t>
  </si>
  <si>
    <t>N’fissa</t>
  </si>
  <si>
    <t>Mu’adiib</t>
  </si>
  <si>
    <t>Serendip</t>
  </si>
  <si>
    <t>Gilead</t>
  </si>
  <si>
    <t>Sifrineaux</t>
  </si>
  <si>
    <t>Acydiphul</t>
  </si>
  <si>
    <t>breath weapon; SQ blindsense 60 ft., darkvision 120 ft., immunity to acid, magic sleep effects, and paralysis, low-light vision, spider climb</t>
  </si>
  <si>
    <t>Chaotic Good</t>
  </si>
  <si>
    <t>Specimen 13</t>
  </si>
  <si>
    <t>Specimen 17</t>
  </si>
  <si>
    <t>Specimen 09</t>
  </si>
  <si>
    <t>Specimen 19</t>
  </si>
  <si>
    <t>Specimen 22</t>
  </si>
  <si>
    <t>Specimen 27</t>
  </si>
  <si>
    <t>Galvan</t>
  </si>
  <si>
    <t>Norbert</t>
  </si>
  <si>
    <t>Stanton</t>
  </si>
  <si>
    <t>Mortimer</t>
  </si>
  <si>
    <t>Morticia</t>
  </si>
  <si>
    <t>Fligstein</t>
  </si>
  <si>
    <t>Ostra</t>
  </si>
  <si>
    <t>Ganges</t>
  </si>
  <si>
    <t>Raja</t>
  </si>
  <si>
    <t>Prajit Das</t>
  </si>
  <si>
    <t>Dulcimer</t>
  </si>
  <si>
    <t>René</t>
  </si>
  <si>
    <t>Jolie</t>
  </si>
  <si>
    <t>Bijou</t>
  </si>
  <si>
    <t>Mignone</t>
  </si>
  <si>
    <t>Gatling</t>
  </si>
  <si>
    <t>Howitzer</t>
  </si>
  <si>
    <t>Main Hen</t>
  </si>
  <si>
    <t>Backup Hen</t>
  </si>
  <si>
    <t>Cock o’ the Show</t>
  </si>
  <si>
    <t>Up and Coming Guy</t>
  </si>
  <si>
    <t>Daffy</t>
  </si>
  <si>
    <t>Donald</t>
  </si>
  <si>
    <t>T-Rex</t>
  </si>
  <si>
    <t>Raptor</t>
  </si>
  <si>
    <t>Mother Goose</t>
  </si>
  <si>
    <t>Glad Emir</t>
  </si>
  <si>
    <t>Bugsy</t>
  </si>
  <si>
    <t>Severo</t>
  </si>
  <si>
    <t>Dainty</t>
  </si>
  <si>
    <t>Rosemary</t>
  </si>
  <si>
    <t>Acorn</t>
  </si>
  <si>
    <t>CN</t>
  </si>
  <si>
    <t>LN</t>
  </si>
  <si>
    <t>CG</t>
  </si>
  <si>
    <t>N</t>
  </si>
  <si>
    <t>NG</t>
  </si>
  <si>
    <t>LG</t>
  </si>
  <si>
    <t>Monstrous Centipede (J)</t>
  </si>
  <si>
    <t>AB</t>
  </si>
  <si>
    <t>Amok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</si>
</sst>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7" x14ac:knownFonts="1">
    <font>
      <sz val="12"/>
      <name val="Times New Roman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2"/>
      <color indexed="17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sz val="12"/>
      <color indexed="81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1"/>
    </font>
    <font>
      <sz val="13"/>
      <color rgb="FFFFC000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FF"/>
      <name val="Times New Roman"/>
      <family val="1"/>
    </font>
    <font>
      <b/>
      <sz val="13"/>
      <color rgb="FF7030A0"/>
      <name val="Times New Roman"/>
      <family val="1"/>
    </font>
    <font>
      <b/>
      <sz val="13"/>
      <color rgb="FFFFC000"/>
      <name val="Times New Roman"/>
      <family val="1"/>
    </font>
    <font>
      <b/>
      <sz val="12"/>
      <color rgb="FFFFC000"/>
      <name val="Times New Roman"/>
      <family val="1"/>
    </font>
    <font>
      <sz val="10"/>
      <name val="Times New Roman"/>
      <family val="1"/>
    </font>
    <font>
      <b/>
      <sz val="13"/>
      <name val="Symbol"/>
      <family val="1"/>
      <charset val="2"/>
    </font>
    <font>
      <b/>
      <sz val="13"/>
      <color rgb="FF00FF00"/>
      <name val="Times New Roman"/>
      <family val="1"/>
    </font>
    <font>
      <b/>
      <sz val="12"/>
      <color rgb="FF7030A0"/>
      <name val="Times New Roman"/>
      <family val="1"/>
    </font>
    <font>
      <b/>
      <sz val="12"/>
      <color rgb="FF0000FF"/>
      <name val="Times New Roman"/>
      <family val="1"/>
    </font>
    <font>
      <sz val="12"/>
      <color theme="0" tint="-0.249977111117893"/>
      <name val="Times New Roman"/>
      <family val="1"/>
    </font>
    <font>
      <b/>
      <sz val="10"/>
      <name val="Times New Roman"/>
      <family val="1"/>
    </font>
    <font>
      <i/>
      <sz val="12"/>
      <name val="Times New Roman"/>
      <family val="1"/>
    </font>
    <font>
      <b/>
      <sz val="13"/>
      <color theme="0"/>
      <name val="Times New Roman"/>
      <family val="1"/>
    </font>
    <font>
      <sz val="13"/>
      <color indexed="46"/>
      <name val="Times New Roman"/>
      <family val="1"/>
    </font>
    <font>
      <b/>
      <i/>
      <sz val="13"/>
      <name val="Times New Roman"/>
      <family val="1"/>
    </font>
    <font>
      <b/>
      <i/>
      <sz val="13"/>
      <color theme="1"/>
      <name val="Times New Roman"/>
      <family val="1"/>
    </font>
    <font>
      <vertAlign val="superscript"/>
      <sz val="12"/>
      <name val="Times New Roman"/>
      <family val="1"/>
    </font>
    <font>
      <vertAlign val="subscript"/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0" fontId="25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5" fillId="0" borderId="0"/>
  </cellStyleXfs>
  <cellXfs count="161">
    <xf numFmtId="0" fontId="0" fillId="0" borderId="0" xfId="0"/>
    <xf numFmtId="0" fontId="7" fillId="0" borderId="3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5" fillId="0" borderId="3" xfId="3" applyFont="1" applyFill="1" applyBorder="1" applyAlignment="1">
      <alignment horizontal="center" vertical="center"/>
    </xf>
    <xf numFmtId="0" fontId="2" fillId="0" borderId="0" xfId="3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164" fontId="0" fillId="0" borderId="28" xfId="0" applyNumberForma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0" fillId="0" borderId="24" xfId="0" quotePrefix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Continuous" vertical="center"/>
    </xf>
    <xf numFmtId="0" fontId="11" fillId="0" borderId="3" xfId="3" applyFont="1" applyFill="1" applyBorder="1" applyAlignment="1">
      <alignment horizontal="centerContinuous" vertical="center"/>
    </xf>
    <xf numFmtId="0" fontId="31" fillId="0" borderId="3" xfId="3" applyFont="1" applyFill="1" applyBorder="1" applyAlignment="1">
      <alignment horizontal="centerContinuous" vertical="center"/>
    </xf>
    <xf numFmtId="0" fontId="32" fillId="0" borderId="23" xfId="0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38" fillId="0" borderId="32" xfId="0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 wrapText="1"/>
    </xf>
    <xf numFmtId="0" fontId="36" fillId="0" borderId="33" xfId="0" applyFont="1" applyFill="1" applyBorder="1" applyAlignment="1">
      <alignment horizontal="center" vertical="center" wrapText="1"/>
    </xf>
    <xf numFmtId="0" fontId="33" fillId="0" borderId="28" xfId="0" quotePrefix="1" applyFont="1" applyFill="1" applyBorder="1" applyAlignment="1">
      <alignment horizontal="center" vertical="center" wrapText="1"/>
    </xf>
    <xf numFmtId="0" fontId="2" fillId="0" borderId="0" xfId="3" applyAlignment="1">
      <alignment horizontal="center" vertical="center" wrapText="1"/>
    </xf>
    <xf numFmtId="0" fontId="41" fillId="0" borderId="3" xfId="3" applyFont="1" applyFill="1" applyBorder="1" applyAlignment="1">
      <alignment horizontal="center" vertical="center"/>
    </xf>
    <xf numFmtId="0" fontId="41" fillId="0" borderId="3" xfId="3" applyFont="1" applyFill="1" applyBorder="1" applyAlignment="1">
      <alignment horizontal="centerContinuous" vertical="center"/>
    </xf>
    <xf numFmtId="0" fontId="0" fillId="0" borderId="34" xfId="0" quotePrefix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0" fillId="0" borderId="0" xfId="0" quotePrefix="1" applyFill="1" applyBorder="1" applyAlignment="1">
      <alignment horizontal="center" vertical="center" wrapText="1"/>
    </xf>
    <xf numFmtId="0" fontId="33" fillId="0" borderId="0" xfId="0" quotePrefix="1" applyFont="1" applyFill="1" applyBorder="1" applyAlignment="1">
      <alignment horizontal="center" vertical="center" wrapText="1"/>
    </xf>
    <xf numFmtId="0" fontId="33" fillId="0" borderId="31" xfId="0" quotePrefix="1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33" fillId="0" borderId="2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2" fillId="0" borderId="0" xfId="3" applyFill="1" applyAlignment="1">
      <alignment horizontal="center" vertical="center"/>
    </xf>
    <xf numFmtId="0" fontId="2" fillId="0" borderId="0" xfId="3" applyFont="1" applyFill="1" applyAlignment="1">
      <alignment horizontal="center" vertical="center" wrapText="1"/>
    </xf>
    <xf numFmtId="0" fontId="2" fillId="0" borderId="0" xfId="9" applyFont="1" applyBorder="1" applyAlignment="1">
      <alignment vertical="center"/>
    </xf>
    <xf numFmtId="0" fontId="3" fillId="0" borderId="0" xfId="9" applyFont="1" applyBorder="1" applyAlignment="1">
      <alignment horizontal="right" vertical="center"/>
    </xf>
    <xf numFmtId="0" fontId="2" fillId="0" borderId="0" xfId="9" applyNumberFormat="1" applyFont="1" applyBorder="1" applyAlignment="1">
      <alignment horizontal="left" vertical="center"/>
    </xf>
    <xf numFmtId="0" fontId="2" fillId="0" borderId="0" xfId="9" applyFont="1" applyBorder="1" applyAlignment="1">
      <alignment horizontal="left" vertical="center"/>
    </xf>
    <xf numFmtId="0" fontId="3" fillId="0" borderId="0" xfId="9" applyFont="1" applyBorder="1" applyAlignment="1">
      <alignment horizontal="center" vertical="center"/>
    </xf>
    <xf numFmtId="0" fontId="3" fillId="0" borderId="0" xfId="9" applyFont="1" applyFill="1" applyBorder="1" applyAlignment="1">
      <alignment horizontal="right" vertical="center"/>
    </xf>
    <xf numFmtId="0" fontId="2" fillId="0" borderId="0" xfId="9" applyNumberFormat="1" applyFont="1" applyFill="1" applyBorder="1" applyAlignment="1">
      <alignment horizontal="left" vertical="center"/>
    </xf>
    <xf numFmtId="0" fontId="3" fillId="0" borderId="0" xfId="9" applyFont="1" applyFill="1" applyBorder="1" applyAlignment="1">
      <alignment horizontal="left" vertical="center"/>
    </xf>
    <xf numFmtId="0" fontId="3" fillId="0" borderId="0" xfId="9" applyFont="1" applyFill="1" applyBorder="1" applyAlignment="1">
      <alignment horizontal="center" vertical="center"/>
    </xf>
    <xf numFmtId="0" fontId="2" fillId="0" borderId="0" xfId="9" applyFont="1" applyFill="1" applyBorder="1" applyAlignment="1">
      <alignment horizontal="left" vertical="center"/>
    </xf>
    <xf numFmtId="0" fontId="6" fillId="0" borderId="10" xfId="9" quotePrefix="1" applyNumberFormat="1" applyFont="1" applyFill="1" applyBorder="1" applyAlignment="1">
      <alignment horizontal="center" vertical="center"/>
    </xf>
    <xf numFmtId="49" fontId="6" fillId="0" borderId="16" xfId="9" applyNumberFormat="1" applyFont="1" applyFill="1" applyBorder="1" applyAlignment="1">
      <alignment horizontal="center" vertical="center"/>
    </xf>
    <xf numFmtId="0" fontId="27" fillId="4" borderId="14" xfId="9" applyNumberFormat="1" applyFont="1" applyFill="1" applyBorder="1" applyAlignment="1">
      <alignment horizontal="center" vertical="center"/>
    </xf>
    <xf numFmtId="0" fontId="11" fillId="0" borderId="16" xfId="9" applyNumberFormat="1" applyFont="1" applyFill="1" applyBorder="1" applyAlignment="1">
      <alignment horizontal="center" vertical="center"/>
    </xf>
    <xf numFmtId="0" fontId="42" fillId="0" borderId="16" xfId="9" applyNumberFormat="1" applyFont="1" applyFill="1" applyBorder="1" applyAlignment="1">
      <alignment horizontal="center" vertical="center"/>
    </xf>
    <xf numFmtId="49" fontId="42" fillId="0" borderId="14" xfId="9" applyNumberFormat="1" applyFont="1" applyFill="1" applyBorder="1" applyAlignment="1">
      <alignment horizontal="center" vertical="center"/>
    </xf>
    <xf numFmtId="0" fontId="6" fillId="0" borderId="14" xfId="9" applyNumberFormat="1" applyFont="1" applyFill="1" applyBorder="1" applyAlignment="1">
      <alignment horizontal="center" vertical="center"/>
    </xf>
    <xf numFmtId="0" fontId="11" fillId="0" borderId="2" xfId="9" applyFont="1" applyFill="1" applyBorder="1" applyAlignment="1">
      <alignment vertical="center"/>
    </xf>
    <xf numFmtId="0" fontId="6" fillId="0" borderId="6" xfId="9" quotePrefix="1" applyNumberFormat="1" applyFont="1" applyFill="1" applyBorder="1" applyAlignment="1">
      <alignment horizontal="center" vertical="center"/>
    </xf>
    <xf numFmtId="49" fontId="6" fillId="0" borderId="5" xfId="9" applyNumberFormat="1" applyFont="1" applyFill="1" applyBorder="1" applyAlignment="1">
      <alignment horizontal="center" vertical="center"/>
    </xf>
    <xf numFmtId="0" fontId="27" fillId="4" borderId="5" xfId="9" applyNumberFormat="1" applyFont="1" applyFill="1" applyBorder="1" applyAlignment="1">
      <alignment horizontal="center" vertical="center"/>
    </xf>
    <xf numFmtId="0" fontId="12" fillId="0" borderId="5" xfId="9" applyNumberFormat="1" applyFont="1" applyFill="1" applyBorder="1" applyAlignment="1">
      <alignment horizontal="center" vertical="center"/>
    </xf>
    <xf numFmtId="0" fontId="17" fillId="0" borderId="5" xfId="9" applyNumberFormat="1" applyFont="1" applyFill="1" applyBorder="1" applyAlignment="1">
      <alignment horizontal="center" vertical="center"/>
    </xf>
    <xf numFmtId="49" fontId="17" fillId="0" borderId="4" xfId="9" applyNumberFormat="1" applyFont="1" applyFill="1" applyBorder="1" applyAlignment="1">
      <alignment horizontal="center" vertical="center"/>
    </xf>
    <xf numFmtId="0" fontId="6" fillId="0" borderId="4" xfId="9" applyNumberFormat="1" applyFont="1" applyFill="1" applyBorder="1" applyAlignment="1">
      <alignment horizontal="center" vertical="center"/>
    </xf>
    <xf numFmtId="0" fontId="12" fillId="0" borderId="1" xfId="9" applyFont="1" applyFill="1" applyBorder="1" applyAlignment="1">
      <alignment vertical="center"/>
    </xf>
    <xf numFmtId="0" fontId="11" fillId="0" borderId="5" xfId="9" applyNumberFormat="1" applyFont="1" applyFill="1" applyBorder="1" applyAlignment="1">
      <alignment horizontal="center" vertical="center"/>
    </xf>
    <xf numFmtId="0" fontId="42" fillId="0" borderId="5" xfId="9" applyNumberFormat="1" applyFont="1" applyFill="1" applyBorder="1" applyAlignment="1">
      <alignment horizontal="center" vertical="center"/>
    </xf>
    <xf numFmtId="49" fontId="42" fillId="0" borderId="4" xfId="9" applyNumberFormat="1" applyFont="1" applyFill="1" applyBorder="1" applyAlignment="1">
      <alignment horizontal="center" vertical="center"/>
    </xf>
    <xf numFmtId="0" fontId="11" fillId="0" borderId="1" xfId="9" applyFont="1" applyFill="1" applyBorder="1" applyAlignment="1">
      <alignment vertical="center"/>
    </xf>
    <xf numFmtId="0" fontId="7" fillId="0" borderId="5" xfId="9" applyNumberFormat="1" applyFont="1" applyFill="1" applyBorder="1" applyAlignment="1">
      <alignment horizontal="center" vertical="center"/>
    </xf>
    <xf numFmtId="0" fontId="14" fillId="0" borderId="5" xfId="9" applyNumberFormat="1" applyFont="1" applyFill="1" applyBorder="1" applyAlignment="1">
      <alignment horizontal="center" vertical="center"/>
    </xf>
    <xf numFmtId="49" fontId="14" fillId="0" borderId="4" xfId="9" applyNumberFormat="1" applyFont="1" applyFill="1" applyBorder="1" applyAlignment="1">
      <alignment horizontal="center" vertical="center"/>
    </xf>
    <xf numFmtId="0" fontId="7" fillId="0" borderId="1" xfId="9" applyFont="1" applyFill="1" applyBorder="1" applyAlignment="1">
      <alignment vertical="center"/>
    </xf>
    <xf numFmtId="0" fontId="16" fillId="0" borderId="5" xfId="9" applyNumberFormat="1" applyFont="1" applyFill="1" applyBorder="1" applyAlignment="1">
      <alignment horizontal="center" vertical="center"/>
    </xf>
    <xf numFmtId="0" fontId="19" fillId="0" borderId="5" xfId="9" applyNumberFormat="1" applyFont="1" applyFill="1" applyBorder="1" applyAlignment="1">
      <alignment horizontal="center" vertical="center"/>
    </xf>
    <xf numFmtId="49" fontId="19" fillId="0" borderId="4" xfId="9" applyNumberFormat="1" applyFont="1" applyFill="1" applyBorder="1" applyAlignment="1">
      <alignment horizontal="center" vertical="center"/>
    </xf>
    <xf numFmtId="0" fontId="16" fillId="0" borderId="1" xfId="9" applyFont="1" applyFill="1" applyBorder="1" applyAlignment="1">
      <alignment vertical="center"/>
    </xf>
    <xf numFmtId="0" fontId="9" fillId="0" borderId="5" xfId="9" applyNumberFormat="1" applyFont="1" applyFill="1" applyBorder="1" applyAlignment="1">
      <alignment horizontal="center" vertical="center"/>
    </xf>
    <xf numFmtId="0" fontId="13" fillId="0" borderId="5" xfId="9" applyNumberFormat="1" applyFont="1" applyFill="1" applyBorder="1" applyAlignment="1">
      <alignment horizontal="center" vertical="center"/>
    </xf>
    <xf numFmtId="49" fontId="13" fillId="0" borderId="4" xfId="9" applyNumberFormat="1" applyFont="1" applyFill="1" applyBorder="1" applyAlignment="1">
      <alignment horizontal="center" vertical="center"/>
    </xf>
    <xf numFmtId="0" fontId="9" fillId="0" borderId="1" xfId="9" applyFont="1" applyFill="1" applyBorder="1" applyAlignment="1">
      <alignment vertical="center"/>
    </xf>
    <xf numFmtId="0" fontId="23" fillId="0" borderId="0" xfId="9" applyFont="1" applyBorder="1" applyAlignment="1">
      <alignment vertical="center"/>
    </xf>
    <xf numFmtId="0" fontId="22" fillId="0" borderId="0" xfId="9" applyFont="1" applyBorder="1" applyAlignment="1">
      <alignment vertical="center"/>
    </xf>
    <xf numFmtId="0" fontId="15" fillId="0" borderId="0" xfId="9" applyFont="1" applyBorder="1" applyAlignment="1">
      <alignment vertical="center"/>
    </xf>
    <xf numFmtId="0" fontId="20" fillId="0" borderId="0" xfId="9" applyFont="1" applyBorder="1" applyAlignment="1">
      <alignment vertical="center"/>
    </xf>
    <xf numFmtId="0" fontId="8" fillId="0" borderId="5" xfId="9" applyNumberFormat="1" applyFont="1" applyFill="1" applyBorder="1" applyAlignment="1">
      <alignment horizontal="center" vertical="center"/>
    </xf>
    <xf numFmtId="0" fontId="18" fillId="0" borderId="5" xfId="9" applyNumberFormat="1" applyFont="1" applyFill="1" applyBorder="1" applyAlignment="1">
      <alignment horizontal="center" vertical="center"/>
    </xf>
    <xf numFmtId="49" fontId="18" fillId="0" borderId="4" xfId="9" applyNumberFormat="1" applyFont="1" applyFill="1" applyBorder="1" applyAlignment="1">
      <alignment horizontal="center" vertical="center"/>
    </xf>
    <xf numFmtId="0" fontId="8" fillId="0" borderId="1" xfId="9" applyFont="1" applyFill="1" applyBorder="1" applyAlignment="1">
      <alignment vertical="center"/>
    </xf>
    <xf numFmtId="0" fontId="21" fillId="0" borderId="0" xfId="9" applyFont="1" applyBorder="1" applyAlignment="1">
      <alignment vertical="center"/>
    </xf>
    <xf numFmtId="0" fontId="6" fillId="0" borderId="5" xfId="9" applyNumberFormat="1" applyFont="1" applyFill="1" applyBorder="1" applyAlignment="1">
      <alignment horizontal="center" vertical="center"/>
    </xf>
    <xf numFmtId="0" fontId="3" fillId="0" borderId="0" xfId="9" applyFont="1" applyBorder="1" applyAlignment="1">
      <alignment vertical="center"/>
    </xf>
    <xf numFmtId="0" fontId="6" fillId="0" borderId="9" xfId="9" quotePrefix="1" applyNumberFormat="1" applyFont="1" applyFill="1" applyBorder="1" applyAlignment="1">
      <alignment horizontal="center" vertical="center"/>
    </xf>
    <xf numFmtId="1" fontId="6" fillId="0" borderId="15" xfId="9" applyNumberFormat="1" applyFont="1" applyFill="1" applyBorder="1" applyAlignment="1">
      <alignment horizontal="center" vertical="center" wrapText="1"/>
    </xf>
    <xf numFmtId="0" fontId="6" fillId="0" borderId="15" xfId="9" applyFont="1" applyFill="1" applyBorder="1" applyAlignment="1">
      <alignment horizontal="center" vertical="center" wrapText="1"/>
    </xf>
    <xf numFmtId="0" fontId="31" fillId="0" borderId="15" xfId="9" applyFont="1" applyFill="1" applyBorder="1" applyAlignment="1">
      <alignment horizontal="center" vertical="center" wrapText="1"/>
    </xf>
    <xf numFmtId="0" fontId="6" fillId="0" borderId="15" xfId="9" applyFont="1" applyFill="1" applyBorder="1" applyAlignment="1">
      <alignment horizontal="center" vertical="center"/>
    </xf>
    <xf numFmtId="0" fontId="29" fillId="0" borderId="8" xfId="9" applyFont="1" applyFill="1" applyBorder="1" applyAlignment="1">
      <alignment vertical="center"/>
    </xf>
    <xf numFmtId="1" fontId="6" fillId="0" borderId="4" xfId="9" applyNumberFormat="1" applyFont="1" applyFill="1" applyBorder="1" applyAlignment="1">
      <alignment horizontal="center" vertical="center" wrapText="1"/>
    </xf>
    <xf numFmtId="0" fontId="6" fillId="0" borderId="4" xfId="9" applyFont="1" applyFill="1" applyBorder="1" applyAlignment="1">
      <alignment horizontal="center" vertical="center" wrapText="1"/>
    </xf>
    <xf numFmtId="0" fontId="6" fillId="0" borderId="4" xfId="9" applyFont="1" applyFill="1" applyBorder="1" applyAlignment="1">
      <alignment horizontal="center" vertical="center"/>
    </xf>
    <xf numFmtId="0" fontId="30" fillId="0" borderId="1" xfId="9" applyFont="1" applyFill="1" applyBorder="1" applyAlignment="1">
      <alignment vertical="center"/>
    </xf>
    <xf numFmtId="0" fontId="6" fillId="0" borderId="17" xfId="9" quotePrefix="1" applyNumberFormat="1" applyFont="1" applyFill="1" applyBorder="1" applyAlignment="1">
      <alignment horizontal="center" vertical="center"/>
    </xf>
    <xf numFmtId="0" fontId="29" fillId="0" borderId="4" xfId="9" applyFont="1" applyFill="1" applyBorder="1" applyAlignment="1">
      <alignment horizontal="center" vertical="center" wrapText="1"/>
    </xf>
    <xf numFmtId="0" fontId="28" fillId="0" borderId="1" xfId="9" applyFont="1" applyFill="1" applyBorder="1" applyAlignment="1">
      <alignment vertical="center"/>
    </xf>
    <xf numFmtId="0" fontId="10" fillId="6" borderId="7" xfId="9" applyFont="1" applyFill="1" applyBorder="1" applyAlignment="1">
      <alignment horizontal="center" vertical="center" wrapText="1"/>
    </xf>
    <xf numFmtId="0" fontId="10" fillId="2" borderId="20" xfId="9" applyFont="1" applyFill="1" applyBorder="1" applyAlignment="1">
      <alignment horizontal="center" vertical="center"/>
    </xf>
    <xf numFmtId="0" fontId="10" fillId="2" borderId="12" xfId="9" applyNumberFormat="1" applyFont="1" applyFill="1" applyBorder="1" applyAlignment="1">
      <alignment horizontal="center" vertical="center"/>
    </xf>
    <xf numFmtId="0" fontId="31" fillId="4" borderId="11" xfId="9" applyNumberFormat="1" applyFont="1" applyFill="1" applyBorder="1" applyAlignment="1">
      <alignment horizontal="center" vertical="center" wrapText="1"/>
    </xf>
    <xf numFmtId="0" fontId="10" fillId="2" borderId="12" xfId="9" applyNumberFormat="1" applyFont="1" applyFill="1" applyBorder="1" applyAlignment="1">
      <alignment horizontal="center" vertical="center" wrapText="1"/>
    </xf>
    <xf numFmtId="0" fontId="10" fillId="2" borderId="12" xfId="9" applyFont="1" applyFill="1" applyBorder="1" applyAlignment="1">
      <alignment horizontal="center" vertical="center" wrapText="1"/>
    </xf>
    <xf numFmtId="0" fontId="10" fillId="2" borderId="12" xfId="9" applyFont="1" applyFill="1" applyBorder="1" applyAlignment="1">
      <alignment horizontal="center" vertical="center"/>
    </xf>
    <xf numFmtId="0" fontId="10" fillId="2" borderId="19" xfId="9" applyFont="1" applyFill="1" applyBorder="1" applyAlignment="1">
      <alignment horizontal="centerContinuous" vertical="center"/>
    </xf>
    <xf numFmtId="0" fontId="33" fillId="3" borderId="24" xfId="0" applyFont="1" applyFill="1" applyBorder="1" applyAlignment="1">
      <alignment horizontal="center" vertical="center" wrapText="1"/>
    </xf>
    <xf numFmtId="0" fontId="33" fillId="3" borderId="25" xfId="0" applyFont="1" applyFill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centerContinuous" vertical="center"/>
    </xf>
    <xf numFmtId="1" fontId="6" fillId="0" borderId="0" xfId="3" applyNumberFormat="1" applyFont="1" applyAlignment="1">
      <alignment horizontal="center" vertical="center"/>
    </xf>
    <xf numFmtId="0" fontId="6" fillId="0" borderId="30" xfId="3" applyFont="1" applyBorder="1" applyAlignment="1">
      <alignment horizontal="center" vertical="center"/>
    </xf>
    <xf numFmtId="1" fontId="6" fillId="0" borderId="30" xfId="3" applyNumberFormat="1" applyFont="1" applyBorder="1" applyAlignment="1">
      <alignment horizontal="center" vertical="center"/>
    </xf>
    <xf numFmtId="0" fontId="43" fillId="0" borderId="3" xfId="3" applyFont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26" xfId="3" applyFont="1" applyFill="1" applyBorder="1" applyAlignment="1">
      <alignment horizontal="center" vertical="center"/>
    </xf>
    <xf numFmtId="49" fontId="5" fillId="0" borderId="3" xfId="3" applyNumberFormat="1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44" fillId="0" borderId="21" xfId="0" applyFont="1" applyFill="1" applyBorder="1" applyAlignment="1">
      <alignment horizontal="right" vertical="center" wrapText="1"/>
    </xf>
    <xf numFmtId="0" fontId="44" fillId="0" borderId="22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43" fillId="0" borderId="0" xfId="3" applyFont="1" applyAlignment="1">
      <alignment horizontal="right" vertical="center"/>
    </xf>
    <xf numFmtId="0" fontId="44" fillId="5" borderId="0" xfId="0" applyFont="1" applyFill="1" applyBorder="1" applyAlignment="1">
      <alignment horizontal="right" vertical="center" wrapText="1"/>
    </xf>
    <xf numFmtId="0" fontId="6" fillId="0" borderId="0" xfId="3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3" fillId="0" borderId="0" xfId="3" applyFont="1" applyAlignment="1">
      <alignment horizontal="centerContinuous" vertical="center"/>
    </xf>
    <xf numFmtId="0" fontId="43" fillId="0" borderId="0" xfId="3" applyFont="1" applyFill="1" applyAlignment="1">
      <alignment horizontal="right" vertical="center"/>
    </xf>
    <xf numFmtId="0" fontId="5" fillId="0" borderId="0" xfId="3" applyFont="1" applyFill="1" applyAlignment="1">
      <alignment horizontal="center" vertical="center"/>
    </xf>
    <xf numFmtId="0" fontId="43" fillId="0" borderId="30" xfId="3" applyFont="1" applyBorder="1" applyAlignment="1">
      <alignment horizontal="right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2" fillId="0" borderId="27" xfId="0" quotePrefix="1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 wrapText="1"/>
    </xf>
    <xf numFmtId="0" fontId="41" fillId="10" borderId="12" xfId="9" applyFont="1" applyFill="1" applyBorder="1" applyAlignment="1">
      <alignment horizontal="center" vertical="center"/>
    </xf>
  </cellXfs>
  <cellStyles count="12">
    <cellStyle name="Excel Built-in Normal" xfId="4" xr:uid="{00000000-0005-0000-0000-000000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10" xr:uid="{00000000-0005-0000-0000-000005000000}"/>
    <cellStyle name="Normal 2 3" xfId="11" xr:uid="{00000000-0005-0000-0000-000006000000}"/>
    <cellStyle name="Normal 3" xfId="6" xr:uid="{00000000-0005-0000-0000-000007000000}"/>
    <cellStyle name="Normal 4" xfId="5" xr:uid="{00000000-0005-0000-0000-000008000000}"/>
    <cellStyle name="Normal 5" xfId="7" xr:uid="{00000000-0005-0000-0000-000009000000}"/>
    <cellStyle name="Normal 6" xfId="9" xr:uid="{00000000-0005-0000-0000-00000A000000}"/>
    <cellStyle name="Percent 2" xfId="1" xr:uid="{00000000-0005-0000-0000-00000C000000}"/>
    <cellStyle name="Percent 2 2" xfId="8" xr:uid="{00000000-0005-0000-0000-00000D000000}"/>
  </cellStyles>
  <dxfs count="1">
    <dxf>
      <font>
        <color theme="1"/>
      </font>
      <fill>
        <gradientFill type="path" left="0.5" right="0.5" top="0.5" bottom="0.5">
          <stop position="0">
            <color rgb="FFFFFF00"/>
          </stop>
          <stop position="1">
            <color rgb="FFFFC000"/>
          </stop>
        </gradientFill>
      </fill>
    </dxf>
  </dxfs>
  <tableStyles count="0" defaultTableStyle="TableStyleMedium2" defaultPivotStyle="PivotStyleLight16"/>
  <colors>
    <mruColors>
      <color rgb="FF9999FF"/>
      <color rgb="FF00CC66"/>
      <color rgb="FF0000FF"/>
      <color rgb="FFCCFFCC"/>
      <color rgb="FF9966FF"/>
      <color rgb="FF00FFFF"/>
      <color rgb="FF009900"/>
      <color rgb="FF00FF00"/>
      <color rgb="FF99FF9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457688</xdr:colOff>
      <xdr:row>16</xdr:row>
      <xdr:rowOff>198120</xdr:rowOff>
    </xdr:from>
    <xdr:to>
      <xdr:col>15</xdr:col>
      <xdr:colOff>177800</xdr:colOff>
      <xdr:row>31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B68354-2538-4B74-A5BB-836C97E6F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7128" y="29039820"/>
          <a:ext cx="2181372" cy="3086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0</xdr:colOff>
      <xdr:row>17</xdr:row>
      <xdr:rowOff>0</xdr:rowOff>
    </xdr:from>
    <xdr:to>
      <xdr:col>22</xdr:col>
      <xdr:colOff>231130</xdr:colOff>
      <xdr:row>31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75EEAD-3E07-44E4-8C9B-53B038063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4560" y="29047440"/>
          <a:ext cx="1960870" cy="3078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228600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11125200" y="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V26"/>
  <sheetViews>
    <sheetView showGridLines="0" zoomScaleNormal="100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D7" sqref="D7"/>
    </sheetView>
  </sheetViews>
  <sheetFormatPr defaultColWidth="8.5" defaultRowHeight="16.8" x14ac:dyDescent="0.3"/>
  <cols>
    <col min="1" max="1" width="22.796875" style="143" bestFit="1" customWidth="1"/>
    <col min="2" max="2" width="15.8984375" style="143" bestFit="1" customWidth="1"/>
    <col min="3" max="3" width="7.796875" style="143" bestFit="1" customWidth="1"/>
    <col min="4" max="4" width="9.296875" style="129" bestFit="1" customWidth="1"/>
    <col min="5" max="5" width="10.5" style="129" bestFit="1" customWidth="1"/>
    <col min="6" max="6" width="6.69921875" style="145" customWidth="1"/>
    <col min="7" max="7" width="5.09765625" style="145" bestFit="1" customWidth="1"/>
    <col min="8" max="8" width="7" style="145" bestFit="1" customWidth="1"/>
    <col min="9" max="9" width="10.59765625" style="145" bestFit="1" customWidth="1"/>
    <col min="10" max="10" width="12.796875" style="145" bestFit="1" customWidth="1"/>
    <col min="11" max="11" width="3.69921875" style="48" bestFit="1" customWidth="1"/>
    <col min="12" max="12" width="3.19921875" style="48" customWidth="1"/>
    <col min="13" max="13" width="4.59765625" style="48" customWidth="1"/>
    <col min="14" max="14" width="3.19921875" style="48" customWidth="1"/>
    <col min="15" max="15" width="4.796875" style="48" customWidth="1"/>
    <col min="16" max="16" width="3.19921875" style="48" customWidth="1"/>
    <col min="17" max="17" width="3.69921875" style="48" bestFit="1" customWidth="1"/>
    <col min="18" max="18" width="3.19921875" style="48" customWidth="1"/>
    <col min="19" max="19" width="4.59765625" style="48" customWidth="1"/>
    <col min="20" max="20" width="3.19921875" style="48" customWidth="1"/>
    <col min="21" max="21" width="4.796875" style="48" customWidth="1"/>
    <col min="22" max="22" width="3.19921875" style="48" customWidth="1"/>
    <col min="23" max="23" width="4.3984375" style="48" bestFit="1" customWidth="1"/>
    <col min="24" max="24" width="4.296875" style="48" bestFit="1" customWidth="1"/>
    <col min="25" max="25" width="5" style="48" bestFit="1" customWidth="1"/>
    <col min="26" max="26" width="3.69921875" style="48" customWidth="1"/>
    <col min="27" max="27" width="4.09765625" style="48" bestFit="1" customWidth="1"/>
    <col min="28" max="28" width="3.69921875" style="48" customWidth="1"/>
    <col min="29" max="29" width="4.296875" style="48" bestFit="1" customWidth="1"/>
    <col min="30" max="30" width="3.69921875" style="48" customWidth="1"/>
    <col min="31" max="31" width="5.3984375" style="48" bestFit="1" customWidth="1"/>
    <col min="32" max="32" width="5.5" style="48" bestFit="1" customWidth="1"/>
    <col min="33" max="33" width="3.69921875" style="49" bestFit="1" customWidth="1"/>
    <col min="34" max="34" width="4" style="49" bestFit="1" customWidth="1"/>
    <col min="35" max="35" width="4" style="48" bestFit="1" customWidth="1"/>
    <col min="36" max="36" width="11.59765625" style="48" bestFit="1" customWidth="1"/>
    <col min="37" max="37" width="22.69921875" style="48" bestFit="1" customWidth="1"/>
    <col min="38" max="38" width="14" style="48" bestFit="1" customWidth="1"/>
    <col min="39" max="39" width="22.09765625" style="48" bestFit="1" customWidth="1"/>
    <col min="40" max="40" width="14.796875" style="48" bestFit="1" customWidth="1"/>
    <col min="41" max="41" width="8.59765625" style="48" bestFit="1" customWidth="1"/>
    <col min="42" max="42" width="13.69921875" style="48" bestFit="1" customWidth="1"/>
    <col min="43" max="43" width="32.296875" style="48" bestFit="1" customWidth="1"/>
    <col min="44" max="44" width="31.3984375" style="31" bestFit="1" customWidth="1"/>
    <col min="45" max="45" width="31" style="31" bestFit="1" customWidth="1"/>
    <col min="46" max="46" width="30.69921875" style="31" bestFit="1" customWidth="1"/>
    <col min="47" max="47" width="31.5" style="31" customWidth="1"/>
    <col min="48" max="48" width="13" style="31" bestFit="1" customWidth="1"/>
    <col min="49" max="16384" width="8.5" style="9"/>
  </cols>
  <sheetData>
    <row r="1" spans="1:48" s="129" customFormat="1" ht="17.399999999999999" thickBot="1" x14ac:dyDescent="0.35">
      <c r="A1" s="134" t="s">
        <v>99</v>
      </c>
      <c r="B1" s="134" t="s">
        <v>100</v>
      </c>
      <c r="C1" s="126" t="s">
        <v>131</v>
      </c>
      <c r="D1" s="126" t="s">
        <v>58</v>
      </c>
      <c r="E1" s="135" t="s">
        <v>59</v>
      </c>
      <c r="F1" s="135" t="s">
        <v>65</v>
      </c>
      <c r="G1" s="135" t="s">
        <v>60</v>
      </c>
      <c r="H1" s="135" t="s">
        <v>86</v>
      </c>
      <c r="I1" s="135" t="s">
        <v>98</v>
      </c>
      <c r="J1" s="135" t="s">
        <v>137</v>
      </c>
      <c r="K1" s="1" t="s">
        <v>12</v>
      </c>
      <c r="L1" s="32" t="s">
        <v>97</v>
      </c>
      <c r="M1" s="2" t="s">
        <v>11</v>
      </c>
      <c r="N1" s="32" t="s">
        <v>96</v>
      </c>
      <c r="O1" s="3" t="s">
        <v>8</v>
      </c>
      <c r="P1" s="32" t="s">
        <v>92</v>
      </c>
      <c r="Q1" s="4" t="s">
        <v>9</v>
      </c>
      <c r="R1" s="32" t="s">
        <v>94</v>
      </c>
      <c r="S1" s="5" t="s">
        <v>10</v>
      </c>
      <c r="T1" s="32" t="s">
        <v>95</v>
      </c>
      <c r="U1" s="6" t="s">
        <v>7</v>
      </c>
      <c r="V1" s="32" t="s">
        <v>93</v>
      </c>
      <c r="W1" s="7" t="s">
        <v>66</v>
      </c>
      <c r="X1" s="2" t="s">
        <v>67</v>
      </c>
      <c r="Y1" s="21" t="s">
        <v>90</v>
      </c>
      <c r="Z1" s="33" t="s">
        <v>41</v>
      </c>
      <c r="AA1" s="22" t="s">
        <v>91</v>
      </c>
      <c r="AB1" s="33" t="s">
        <v>42</v>
      </c>
      <c r="AC1" s="23" t="s">
        <v>101</v>
      </c>
      <c r="AD1" s="33" t="s">
        <v>43</v>
      </c>
      <c r="AE1" s="1" t="s">
        <v>84</v>
      </c>
      <c r="AF1" s="8" t="s">
        <v>68</v>
      </c>
      <c r="AG1" s="8" t="s">
        <v>69</v>
      </c>
      <c r="AH1" s="8" t="s">
        <v>61</v>
      </c>
      <c r="AI1" s="3" t="s">
        <v>62</v>
      </c>
      <c r="AJ1" s="3" t="s">
        <v>102</v>
      </c>
      <c r="AK1" s="137" t="s">
        <v>103</v>
      </c>
      <c r="AL1" s="135" t="s">
        <v>70</v>
      </c>
      <c r="AM1" s="135" t="s">
        <v>87</v>
      </c>
      <c r="AN1" s="135" t="s">
        <v>63</v>
      </c>
      <c r="AO1" s="135" t="s">
        <v>64</v>
      </c>
      <c r="AP1" s="135" t="s">
        <v>81</v>
      </c>
      <c r="AQ1" s="136" t="s">
        <v>71</v>
      </c>
      <c r="AR1" s="138"/>
      <c r="AS1" s="138"/>
      <c r="AT1" s="138"/>
      <c r="AU1" s="138"/>
      <c r="AV1" s="138"/>
    </row>
    <row r="2" spans="1:48" ht="31.2" x14ac:dyDescent="0.3">
      <c r="A2" s="139" t="s">
        <v>132</v>
      </c>
      <c r="B2" s="140" t="s">
        <v>194</v>
      </c>
      <c r="C2" s="127">
        <v>2</v>
      </c>
      <c r="D2" s="127" t="s">
        <v>55</v>
      </c>
      <c r="E2" s="11" t="s">
        <v>148</v>
      </c>
      <c r="F2" s="11">
        <v>6</v>
      </c>
      <c r="G2" s="141" t="s">
        <v>51</v>
      </c>
      <c r="H2" s="141">
        <v>39</v>
      </c>
      <c r="I2" s="128" t="s">
        <v>315</v>
      </c>
      <c r="J2" s="142" t="s">
        <v>138</v>
      </c>
      <c r="K2" s="12">
        <v>10</v>
      </c>
      <c r="L2" s="13" t="str">
        <f t="shared" ref="L2:L16" si="0">IF(K2&gt;9.9,CONCATENATE("+",ROUNDDOWN((K2-10) / 2,0)),ROUNDUP((K2-10) / 2,0))</f>
        <v>+0</v>
      </c>
      <c r="M2" s="13">
        <v>11</v>
      </c>
      <c r="N2" s="13" t="str">
        <f t="shared" ref="N2:N16" si="1">IF(M2&gt;9.9,CONCATENATE("+",ROUNDDOWN((M2-10) / 2,0)),ROUNDUP((M2-10) / 2,0))</f>
        <v>+0</v>
      </c>
      <c r="O2" s="13">
        <v>10</v>
      </c>
      <c r="P2" s="13" t="str">
        <f t="shared" ref="P2:P16" si="2">IF(O2&gt;9.9,CONCATENATE("+",ROUNDDOWN((O2-10) / 2,0)),ROUNDUP((O2-10) / 2,0))</f>
        <v>+0</v>
      </c>
      <c r="Q2" s="13">
        <v>12</v>
      </c>
      <c r="R2" s="13" t="str">
        <f t="shared" ref="R2:R16" si="3">IF(Q2&gt;9.9,CONCATENATE("+",ROUNDDOWN((Q2-10) / 2,0)),ROUNDUP((Q2-10) / 2,0))</f>
        <v>+1</v>
      </c>
      <c r="S2" s="13">
        <v>14</v>
      </c>
      <c r="T2" s="13" t="str">
        <f t="shared" ref="T2:T16" si="4">IF(S2&gt;9.9,CONCATENATE("+",ROUNDDOWN((S2-10) / 2,0)),ROUNDUP((S2-10) / 2,0))</f>
        <v>+2</v>
      </c>
      <c r="U2" s="14">
        <v>14</v>
      </c>
      <c r="V2" s="14" t="str">
        <f t="shared" ref="V2:V16" si="5">IF(U2&gt;9.9,CONCATENATE("+",ROUNDDOWN((U2-10) / 2,0)),ROUNDUP((U2-10) / 2,0))</f>
        <v>+2</v>
      </c>
      <c r="W2" s="15">
        <f t="shared" ref="W2:W16" si="6">AVERAGE(K2,M2,O2,Q2,S2,U2)</f>
        <v>11.833333333333334</v>
      </c>
      <c r="X2" s="16" t="str">
        <f t="shared" ref="X2:X9" si="7">IF(M2&gt;9.9,CONCATENATE("+",ROUNDDOWN((M2-10) / 2,0)),ROUNDUP((M2-10) / 2,0))</f>
        <v>+0</v>
      </c>
      <c r="Y2" s="25">
        <v>3</v>
      </c>
      <c r="Z2" s="26">
        <f t="shared" ref="Z2:Z9" si="8">IF(O2&gt;9.9,(ROUNDDOWN((O2-10) / 2,0)),ROUNDUP((O2-10) / 2,0))+Y2</f>
        <v>3</v>
      </c>
      <c r="AA2" s="27"/>
      <c r="AB2" s="29">
        <f t="shared" ref="AB2:AB9" si="9">AA2+X2</f>
        <v>0</v>
      </c>
      <c r="AC2" s="28"/>
      <c r="AD2" s="24">
        <f t="shared" ref="AD2:AD9" si="10">IF(S2&gt;9.9,(ROUNDDOWN((S2-10) / 2,0)),ROUNDUP((S2-10) / 2,0))+AC2</f>
        <v>2</v>
      </c>
      <c r="AE2" s="19"/>
      <c r="AF2" s="14">
        <f t="shared" ref="AF2:AF9" si="11">10+X2</f>
        <v>10</v>
      </c>
      <c r="AG2" s="14">
        <f t="shared" ref="AG2:AG9" si="12">AH2-X2</f>
        <v>13</v>
      </c>
      <c r="AH2" s="14">
        <f t="shared" ref="AH2:AH9" si="13">10+X2+AP2</f>
        <v>13</v>
      </c>
      <c r="AI2" s="19">
        <f t="shared" ref="AI2:AI8" si="14">ROUNDUP(8*(0.75*F2)+(F2*(O2-10) / 2),0)</f>
        <v>36</v>
      </c>
      <c r="AJ2" s="34">
        <f t="shared" ref="AJ2:AJ9" si="15">(F2+3)*(2+R2)</f>
        <v>27</v>
      </c>
      <c r="AK2" s="44"/>
      <c r="AL2" s="124"/>
      <c r="AM2" s="125"/>
      <c r="AN2" s="17" t="s">
        <v>164</v>
      </c>
      <c r="AO2" s="10" t="s">
        <v>89</v>
      </c>
      <c r="AP2" s="20">
        <f t="shared" ref="AP2:AP9" si="16">2+1</f>
        <v>3</v>
      </c>
      <c r="AQ2" s="18" t="s">
        <v>130</v>
      </c>
    </row>
    <row r="3" spans="1:48" ht="46.8" x14ac:dyDescent="0.3">
      <c r="A3" s="139" t="s">
        <v>133</v>
      </c>
      <c r="B3" s="140" t="s">
        <v>195</v>
      </c>
      <c r="C3" s="128">
        <v>2</v>
      </c>
      <c r="D3" s="128" t="s">
        <v>55</v>
      </c>
      <c r="E3" s="11" t="s">
        <v>148</v>
      </c>
      <c r="F3" s="11">
        <v>5</v>
      </c>
      <c r="G3" s="141" t="s">
        <v>51</v>
      </c>
      <c r="H3" s="141">
        <v>42</v>
      </c>
      <c r="I3" s="128" t="s">
        <v>316</v>
      </c>
      <c r="J3" s="142" t="s">
        <v>138</v>
      </c>
      <c r="K3" s="12">
        <v>9</v>
      </c>
      <c r="L3" s="13">
        <f t="shared" si="0"/>
        <v>-1</v>
      </c>
      <c r="M3" s="13">
        <v>13</v>
      </c>
      <c r="N3" s="13" t="str">
        <f t="shared" si="1"/>
        <v>+1</v>
      </c>
      <c r="O3" s="13">
        <v>10</v>
      </c>
      <c r="P3" s="13" t="str">
        <f t="shared" si="2"/>
        <v>+0</v>
      </c>
      <c r="Q3" s="13">
        <v>13</v>
      </c>
      <c r="R3" s="13" t="str">
        <f t="shared" si="3"/>
        <v>+1</v>
      </c>
      <c r="S3" s="13">
        <v>12</v>
      </c>
      <c r="T3" s="13" t="str">
        <f t="shared" si="4"/>
        <v>+1</v>
      </c>
      <c r="U3" s="14">
        <v>12</v>
      </c>
      <c r="V3" s="14" t="str">
        <f t="shared" si="5"/>
        <v>+1</v>
      </c>
      <c r="W3" s="15">
        <f t="shared" si="6"/>
        <v>11.5</v>
      </c>
      <c r="X3" s="16" t="str">
        <f t="shared" si="7"/>
        <v>+1</v>
      </c>
      <c r="Y3" s="25"/>
      <c r="Z3" s="26">
        <f t="shared" si="8"/>
        <v>0</v>
      </c>
      <c r="AA3" s="27"/>
      <c r="AB3" s="29">
        <f t="shared" si="9"/>
        <v>1</v>
      </c>
      <c r="AC3" s="28"/>
      <c r="AD3" s="24">
        <f t="shared" si="10"/>
        <v>1</v>
      </c>
      <c r="AE3" s="19"/>
      <c r="AF3" s="14">
        <f t="shared" si="11"/>
        <v>11</v>
      </c>
      <c r="AG3" s="14">
        <f t="shared" si="12"/>
        <v>13</v>
      </c>
      <c r="AH3" s="14">
        <f t="shared" si="13"/>
        <v>14</v>
      </c>
      <c r="AI3" s="19">
        <f t="shared" si="14"/>
        <v>30</v>
      </c>
      <c r="AJ3" s="34">
        <f t="shared" si="15"/>
        <v>24</v>
      </c>
      <c r="AK3" s="30"/>
      <c r="AL3" s="124"/>
      <c r="AM3" s="125"/>
      <c r="AN3" s="17" t="s">
        <v>164</v>
      </c>
      <c r="AO3" s="10" t="s">
        <v>104</v>
      </c>
      <c r="AP3" s="20">
        <f t="shared" si="16"/>
        <v>3</v>
      </c>
      <c r="AQ3" s="18" t="s">
        <v>107</v>
      </c>
    </row>
    <row r="4" spans="1:48" ht="33.6" x14ac:dyDescent="0.3">
      <c r="A4" s="139" t="s">
        <v>134</v>
      </c>
      <c r="B4" s="140" t="s">
        <v>196</v>
      </c>
      <c r="C4" s="128">
        <v>13</v>
      </c>
      <c r="D4" s="128" t="s">
        <v>55</v>
      </c>
      <c r="E4" s="11" t="s">
        <v>154</v>
      </c>
      <c r="F4" s="11">
        <v>5</v>
      </c>
      <c r="G4" s="141" t="s">
        <v>51</v>
      </c>
      <c r="H4" s="141">
        <v>45</v>
      </c>
      <c r="I4" s="128" t="s">
        <v>314</v>
      </c>
      <c r="J4" s="142" t="s">
        <v>139</v>
      </c>
      <c r="K4" s="12">
        <v>14</v>
      </c>
      <c r="L4" s="13" t="str">
        <f t="shared" si="0"/>
        <v>+2</v>
      </c>
      <c r="M4" s="13">
        <v>15</v>
      </c>
      <c r="N4" s="13" t="str">
        <f t="shared" si="1"/>
        <v>+2</v>
      </c>
      <c r="O4" s="13">
        <v>14</v>
      </c>
      <c r="P4" s="13" t="str">
        <f t="shared" si="2"/>
        <v>+2</v>
      </c>
      <c r="Q4" s="13">
        <v>8</v>
      </c>
      <c r="R4" s="13">
        <f t="shared" si="3"/>
        <v>-1</v>
      </c>
      <c r="S4" s="13">
        <v>9</v>
      </c>
      <c r="T4" s="13">
        <f t="shared" si="4"/>
        <v>-1</v>
      </c>
      <c r="U4" s="14">
        <v>6</v>
      </c>
      <c r="V4" s="14">
        <f t="shared" si="5"/>
        <v>-2</v>
      </c>
      <c r="W4" s="15">
        <f t="shared" si="6"/>
        <v>11</v>
      </c>
      <c r="X4" s="16" t="str">
        <f t="shared" si="7"/>
        <v>+2</v>
      </c>
      <c r="Y4" s="25"/>
      <c r="Z4" s="26">
        <f t="shared" si="8"/>
        <v>2</v>
      </c>
      <c r="AA4" s="27"/>
      <c r="AB4" s="29">
        <f t="shared" si="9"/>
        <v>2</v>
      </c>
      <c r="AC4" s="28"/>
      <c r="AD4" s="24">
        <f t="shared" si="10"/>
        <v>-1</v>
      </c>
      <c r="AE4" s="19"/>
      <c r="AF4" s="14">
        <f t="shared" si="11"/>
        <v>12</v>
      </c>
      <c r="AG4" s="14">
        <f t="shared" si="12"/>
        <v>13</v>
      </c>
      <c r="AH4" s="14">
        <f t="shared" si="13"/>
        <v>15</v>
      </c>
      <c r="AI4" s="19">
        <f t="shared" si="14"/>
        <v>40</v>
      </c>
      <c r="AJ4" s="34">
        <f t="shared" si="15"/>
        <v>8</v>
      </c>
      <c r="AK4" s="30"/>
      <c r="AL4" s="124"/>
      <c r="AM4" s="125"/>
      <c r="AN4" s="17" t="s">
        <v>165</v>
      </c>
      <c r="AO4" s="10" t="s">
        <v>89</v>
      </c>
      <c r="AP4" s="20">
        <f t="shared" si="16"/>
        <v>3</v>
      </c>
      <c r="AQ4" s="18" t="s">
        <v>130</v>
      </c>
    </row>
    <row r="5" spans="1:48" ht="33.6" x14ac:dyDescent="0.3">
      <c r="A5" s="139" t="s">
        <v>136</v>
      </c>
      <c r="B5" s="140" t="s">
        <v>197</v>
      </c>
      <c r="C5" s="128">
        <v>1</v>
      </c>
      <c r="D5" s="128" t="s">
        <v>85</v>
      </c>
      <c r="E5" s="11" t="s">
        <v>150</v>
      </c>
      <c r="F5" s="11">
        <v>4</v>
      </c>
      <c r="G5" s="141" t="s">
        <v>51</v>
      </c>
      <c r="H5" s="141">
        <v>51</v>
      </c>
      <c r="I5" s="128" t="s">
        <v>317</v>
      </c>
      <c r="J5" s="142" t="s">
        <v>140</v>
      </c>
      <c r="K5" s="12">
        <v>10</v>
      </c>
      <c r="L5" s="13" t="str">
        <f t="shared" si="0"/>
        <v>+0</v>
      </c>
      <c r="M5" s="13">
        <v>12</v>
      </c>
      <c r="N5" s="13" t="str">
        <f t="shared" si="1"/>
        <v>+1</v>
      </c>
      <c r="O5" s="13">
        <v>10</v>
      </c>
      <c r="P5" s="13" t="str">
        <f t="shared" si="2"/>
        <v>+0</v>
      </c>
      <c r="Q5" s="13">
        <v>10</v>
      </c>
      <c r="R5" s="13" t="str">
        <f t="shared" si="3"/>
        <v>+0</v>
      </c>
      <c r="S5" s="13">
        <v>12</v>
      </c>
      <c r="T5" s="13" t="str">
        <f t="shared" si="4"/>
        <v>+1</v>
      </c>
      <c r="U5" s="14">
        <v>12</v>
      </c>
      <c r="V5" s="14" t="str">
        <f t="shared" si="5"/>
        <v>+1</v>
      </c>
      <c r="W5" s="15">
        <f t="shared" si="6"/>
        <v>11</v>
      </c>
      <c r="X5" s="16" t="str">
        <f t="shared" si="7"/>
        <v>+1</v>
      </c>
      <c r="Y5" s="25"/>
      <c r="Z5" s="26">
        <f t="shared" si="8"/>
        <v>0</v>
      </c>
      <c r="AA5" s="27"/>
      <c r="AB5" s="29">
        <f t="shared" si="9"/>
        <v>1</v>
      </c>
      <c r="AC5" s="28"/>
      <c r="AD5" s="24">
        <f t="shared" si="10"/>
        <v>1</v>
      </c>
      <c r="AE5" s="19"/>
      <c r="AF5" s="14">
        <f t="shared" si="11"/>
        <v>11</v>
      </c>
      <c r="AG5" s="14">
        <f t="shared" si="12"/>
        <v>13</v>
      </c>
      <c r="AH5" s="14">
        <f t="shared" si="13"/>
        <v>14</v>
      </c>
      <c r="AI5" s="19">
        <f t="shared" si="14"/>
        <v>24</v>
      </c>
      <c r="AJ5" s="34">
        <f t="shared" si="15"/>
        <v>14</v>
      </c>
      <c r="AK5" s="30"/>
      <c r="AL5" s="124"/>
      <c r="AM5" s="125"/>
      <c r="AN5" s="17" t="s">
        <v>166</v>
      </c>
      <c r="AO5" s="10" t="s">
        <v>89</v>
      </c>
      <c r="AP5" s="20">
        <f t="shared" si="16"/>
        <v>3</v>
      </c>
      <c r="AQ5" s="18" t="s">
        <v>130</v>
      </c>
    </row>
    <row r="6" spans="1:48" ht="39.6" x14ac:dyDescent="0.3">
      <c r="A6" s="139" t="s">
        <v>135</v>
      </c>
      <c r="B6" s="140" t="s">
        <v>198</v>
      </c>
      <c r="C6" s="128">
        <v>13</v>
      </c>
      <c r="D6" s="128" t="s">
        <v>155</v>
      </c>
      <c r="E6" s="11" t="s">
        <v>153</v>
      </c>
      <c r="F6" s="11">
        <v>3</v>
      </c>
      <c r="G6" s="141" t="s">
        <v>51</v>
      </c>
      <c r="H6" s="141">
        <v>87</v>
      </c>
      <c r="I6" s="128" t="s">
        <v>314</v>
      </c>
      <c r="J6" s="142" t="s">
        <v>139</v>
      </c>
      <c r="K6" s="12">
        <v>11</v>
      </c>
      <c r="L6" s="13" t="str">
        <f t="shared" si="0"/>
        <v>+0</v>
      </c>
      <c r="M6" s="13">
        <v>10</v>
      </c>
      <c r="N6" s="13" t="str">
        <f t="shared" si="1"/>
        <v>+0</v>
      </c>
      <c r="O6" s="13">
        <v>11</v>
      </c>
      <c r="P6" s="13" t="str">
        <f t="shared" si="2"/>
        <v>+0</v>
      </c>
      <c r="Q6" s="13">
        <v>10</v>
      </c>
      <c r="R6" s="13" t="str">
        <f t="shared" si="3"/>
        <v>+0</v>
      </c>
      <c r="S6" s="13">
        <v>12</v>
      </c>
      <c r="T6" s="13" t="str">
        <f t="shared" si="4"/>
        <v>+1</v>
      </c>
      <c r="U6" s="14">
        <v>11</v>
      </c>
      <c r="V6" s="14" t="str">
        <f t="shared" si="5"/>
        <v>+0</v>
      </c>
      <c r="W6" s="15">
        <f t="shared" si="6"/>
        <v>10.833333333333334</v>
      </c>
      <c r="X6" s="16" t="str">
        <f t="shared" si="7"/>
        <v>+0</v>
      </c>
      <c r="Y6" s="25"/>
      <c r="Z6" s="26">
        <f t="shared" si="8"/>
        <v>0</v>
      </c>
      <c r="AA6" s="27"/>
      <c r="AB6" s="29">
        <f t="shared" si="9"/>
        <v>0</v>
      </c>
      <c r="AC6" s="28"/>
      <c r="AD6" s="24">
        <f t="shared" si="10"/>
        <v>1</v>
      </c>
      <c r="AE6" s="19"/>
      <c r="AF6" s="14">
        <f t="shared" si="11"/>
        <v>10</v>
      </c>
      <c r="AG6" s="14">
        <f t="shared" si="12"/>
        <v>13</v>
      </c>
      <c r="AH6" s="14">
        <f t="shared" si="13"/>
        <v>13</v>
      </c>
      <c r="AI6" s="19">
        <f t="shared" si="14"/>
        <v>20</v>
      </c>
      <c r="AJ6" s="34">
        <f t="shared" si="15"/>
        <v>12</v>
      </c>
      <c r="AK6" s="30"/>
      <c r="AL6" s="45" t="s">
        <v>188</v>
      </c>
      <c r="AM6" s="46" t="s">
        <v>189</v>
      </c>
      <c r="AN6" s="17" t="s">
        <v>166</v>
      </c>
      <c r="AO6" s="10" t="s">
        <v>89</v>
      </c>
      <c r="AP6" s="20">
        <f t="shared" si="16"/>
        <v>3</v>
      </c>
      <c r="AQ6" s="18"/>
    </row>
    <row r="7" spans="1:48" ht="62.4" x14ac:dyDescent="0.3">
      <c r="A7" s="139" t="s">
        <v>156</v>
      </c>
      <c r="B7" s="139" t="s">
        <v>157</v>
      </c>
      <c r="C7" s="128" t="s">
        <v>142</v>
      </c>
      <c r="D7" s="128" t="s">
        <v>85</v>
      </c>
      <c r="E7" s="11" t="s">
        <v>149</v>
      </c>
      <c r="F7" s="11">
        <v>2</v>
      </c>
      <c r="G7" s="141" t="s">
        <v>82</v>
      </c>
      <c r="H7" s="141">
        <v>44</v>
      </c>
      <c r="I7" s="128" t="s">
        <v>314</v>
      </c>
      <c r="J7" s="142" t="s">
        <v>141</v>
      </c>
      <c r="K7" s="12">
        <v>12</v>
      </c>
      <c r="L7" s="13" t="str">
        <f t="shared" si="0"/>
        <v>+1</v>
      </c>
      <c r="M7" s="13">
        <v>13</v>
      </c>
      <c r="N7" s="13" t="str">
        <f t="shared" si="1"/>
        <v>+1</v>
      </c>
      <c r="O7" s="13">
        <v>11</v>
      </c>
      <c r="P7" s="13" t="str">
        <f t="shared" si="2"/>
        <v>+0</v>
      </c>
      <c r="Q7" s="13">
        <v>8</v>
      </c>
      <c r="R7" s="13">
        <f t="shared" si="3"/>
        <v>-1</v>
      </c>
      <c r="S7" s="13">
        <v>12</v>
      </c>
      <c r="T7" s="13" t="str">
        <f t="shared" si="4"/>
        <v>+1</v>
      </c>
      <c r="U7" s="14">
        <v>9</v>
      </c>
      <c r="V7" s="14">
        <f t="shared" si="5"/>
        <v>-1</v>
      </c>
      <c r="W7" s="15">
        <f t="shared" si="6"/>
        <v>10.833333333333334</v>
      </c>
      <c r="X7" s="16" t="str">
        <f t="shared" si="7"/>
        <v>+1</v>
      </c>
      <c r="Y7" s="25"/>
      <c r="Z7" s="26">
        <f t="shared" si="8"/>
        <v>0</v>
      </c>
      <c r="AA7" s="27"/>
      <c r="AB7" s="29">
        <f t="shared" si="9"/>
        <v>1</v>
      </c>
      <c r="AC7" s="28"/>
      <c r="AD7" s="24">
        <f t="shared" si="10"/>
        <v>1</v>
      </c>
      <c r="AE7" s="19"/>
      <c r="AF7" s="14">
        <f t="shared" si="11"/>
        <v>11</v>
      </c>
      <c r="AG7" s="14">
        <f t="shared" si="12"/>
        <v>13</v>
      </c>
      <c r="AH7" s="14">
        <f t="shared" si="13"/>
        <v>14</v>
      </c>
      <c r="AI7" s="19">
        <f t="shared" si="14"/>
        <v>13</v>
      </c>
      <c r="AJ7" s="34">
        <f t="shared" si="15"/>
        <v>5</v>
      </c>
      <c r="AK7" s="30"/>
      <c r="AL7" s="124"/>
      <c r="AM7" s="125"/>
      <c r="AN7" s="17" t="s">
        <v>167</v>
      </c>
      <c r="AO7" s="10" t="s">
        <v>105</v>
      </c>
      <c r="AP7" s="20">
        <f t="shared" si="16"/>
        <v>3</v>
      </c>
      <c r="AQ7" s="18"/>
    </row>
    <row r="8" spans="1:48" ht="46.8" x14ac:dyDescent="0.3">
      <c r="A8" s="139" t="s">
        <v>158</v>
      </c>
      <c r="B8" s="139" t="s">
        <v>159</v>
      </c>
      <c r="C8" s="128" t="s">
        <v>143</v>
      </c>
      <c r="D8" s="128" t="s">
        <v>83</v>
      </c>
      <c r="E8" s="11" t="s">
        <v>151</v>
      </c>
      <c r="F8" s="11">
        <v>2</v>
      </c>
      <c r="G8" s="141" t="s">
        <v>82</v>
      </c>
      <c r="H8" s="141">
        <v>56</v>
      </c>
      <c r="I8" s="128" t="s">
        <v>316</v>
      </c>
      <c r="J8" s="142" t="s">
        <v>141</v>
      </c>
      <c r="K8" s="12">
        <v>17</v>
      </c>
      <c r="L8" s="13" t="str">
        <f t="shared" si="0"/>
        <v>+3</v>
      </c>
      <c r="M8" s="13">
        <v>13</v>
      </c>
      <c r="N8" s="13" t="str">
        <f t="shared" si="1"/>
        <v>+1</v>
      </c>
      <c r="O8" s="13">
        <v>16</v>
      </c>
      <c r="P8" s="13" t="str">
        <f t="shared" si="2"/>
        <v>+3</v>
      </c>
      <c r="Q8" s="13">
        <v>8</v>
      </c>
      <c r="R8" s="13">
        <f t="shared" si="3"/>
        <v>-1</v>
      </c>
      <c r="S8" s="13">
        <v>6</v>
      </c>
      <c r="T8" s="13">
        <f t="shared" si="4"/>
        <v>-2</v>
      </c>
      <c r="U8" s="14">
        <v>4</v>
      </c>
      <c r="V8" s="14">
        <f t="shared" si="5"/>
        <v>-3</v>
      </c>
      <c r="W8" s="15">
        <f t="shared" si="6"/>
        <v>10.666666666666666</v>
      </c>
      <c r="X8" s="16" t="str">
        <f t="shared" si="7"/>
        <v>+1</v>
      </c>
      <c r="Y8" s="25"/>
      <c r="Z8" s="26">
        <f t="shared" si="8"/>
        <v>3</v>
      </c>
      <c r="AA8" s="27"/>
      <c r="AB8" s="29">
        <f t="shared" si="9"/>
        <v>1</v>
      </c>
      <c r="AC8" s="28"/>
      <c r="AD8" s="24">
        <f t="shared" si="10"/>
        <v>-2</v>
      </c>
      <c r="AE8" s="19"/>
      <c r="AF8" s="14">
        <f t="shared" si="11"/>
        <v>11</v>
      </c>
      <c r="AG8" s="14">
        <f t="shared" si="12"/>
        <v>13</v>
      </c>
      <c r="AH8" s="14">
        <f t="shared" si="13"/>
        <v>14</v>
      </c>
      <c r="AI8" s="19">
        <f t="shared" si="14"/>
        <v>18</v>
      </c>
      <c r="AJ8" s="34">
        <f t="shared" si="15"/>
        <v>5</v>
      </c>
      <c r="AK8" s="30"/>
      <c r="AL8" s="124"/>
      <c r="AM8" s="125"/>
      <c r="AN8" s="17" t="s">
        <v>168</v>
      </c>
      <c r="AO8" s="10" t="s">
        <v>191</v>
      </c>
      <c r="AP8" s="20">
        <f t="shared" si="16"/>
        <v>3</v>
      </c>
      <c r="AQ8" s="18"/>
    </row>
    <row r="9" spans="1:48" ht="62.4" x14ac:dyDescent="0.3">
      <c r="A9" s="139" t="s">
        <v>160</v>
      </c>
      <c r="B9" s="139" t="s">
        <v>161</v>
      </c>
      <c r="C9" s="128" t="s">
        <v>144</v>
      </c>
      <c r="D9" s="128" t="s">
        <v>55</v>
      </c>
      <c r="E9" s="11" t="s">
        <v>152</v>
      </c>
      <c r="F9" s="11">
        <v>2</v>
      </c>
      <c r="G9" s="141" t="s">
        <v>82</v>
      </c>
      <c r="H9" s="141">
        <v>22</v>
      </c>
      <c r="I9" s="128" t="s">
        <v>315</v>
      </c>
      <c r="J9" s="142" t="s">
        <v>141</v>
      </c>
      <c r="K9" s="12">
        <v>11</v>
      </c>
      <c r="L9" s="13" t="str">
        <f t="shared" si="0"/>
        <v>+0</v>
      </c>
      <c r="M9" s="13">
        <v>10</v>
      </c>
      <c r="N9" s="13" t="str">
        <f t="shared" si="1"/>
        <v>+0</v>
      </c>
      <c r="O9" s="13">
        <v>11</v>
      </c>
      <c r="P9" s="13" t="str">
        <f t="shared" si="2"/>
        <v>+0</v>
      </c>
      <c r="Q9" s="13">
        <v>9</v>
      </c>
      <c r="R9" s="13">
        <f t="shared" si="3"/>
        <v>-1</v>
      </c>
      <c r="S9" s="13">
        <v>9</v>
      </c>
      <c r="T9" s="13">
        <f t="shared" si="4"/>
        <v>-1</v>
      </c>
      <c r="U9" s="14">
        <v>11</v>
      </c>
      <c r="V9" s="14" t="str">
        <f t="shared" si="5"/>
        <v>+0</v>
      </c>
      <c r="W9" s="15">
        <f t="shared" si="6"/>
        <v>10.166666666666666</v>
      </c>
      <c r="X9" s="16" t="str">
        <f t="shared" si="7"/>
        <v>+0</v>
      </c>
      <c r="Y9" s="25"/>
      <c r="Z9" s="26">
        <f t="shared" si="8"/>
        <v>0</v>
      </c>
      <c r="AA9" s="27"/>
      <c r="AB9" s="29">
        <f t="shared" si="9"/>
        <v>0</v>
      </c>
      <c r="AC9" s="28"/>
      <c r="AD9" s="24">
        <f t="shared" si="10"/>
        <v>-1</v>
      </c>
      <c r="AE9" s="19"/>
      <c r="AF9" s="14">
        <f t="shared" si="11"/>
        <v>10</v>
      </c>
      <c r="AG9" s="14">
        <f t="shared" si="12"/>
        <v>13</v>
      </c>
      <c r="AH9" s="14">
        <f t="shared" si="13"/>
        <v>13</v>
      </c>
      <c r="AI9" s="19">
        <f>ROUNDUP(10*(0.75*F9)+(F9*(O9-10) / 2),0)</f>
        <v>16</v>
      </c>
      <c r="AJ9" s="34">
        <f t="shared" si="15"/>
        <v>5</v>
      </c>
      <c r="AK9" s="30"/>
      <c r="AL9" s="124"/>
      <c r="AM9" s="125"/>
      <c r="AN9" s="17" t="s">
        <v>106</v>
      </c>
      <c r="AO9" s="10" t="s">
        <v>105</v>
      </c>
      <c r="AP9" s="20">
        <f t="shared" si="16"/>
        <v>3</v>
      </c>
      <c r="AQ9" s="18"/>
    </row>
    <row r="10" spans="1:48" ht="31.2" x14ac:dyDescent="0.3">
      <c r="A10" s="139" t="s">
        <v>192</v>
      </c>
      <c r="B10" s="139" t="s">
        <v>199</v>
      </c>
      <c r="C10" s="128">
        <v>5</v>
      </c>
      <c r="D10" s="128" t="s">
        <v>183</v>
      </c>
      <c r="E10" s="11" t="s">
        <v>174</v>
      </c>
      <c r="F10" s="11">
        <v>1</v>
      </c>
      <c r="G10" s="141" t="s">
        <v>51</v>
      </c>
      <c r="H10" s="141">
        <v>19</v>
      </c>
      <c r="I10" s="128" t="s">
        <v>318</v>
      </c>
      <c r="J10" s="142" t="s">
        <v>182</v>
      </c>
      <c r="K10" s="12">
        <v>9</v>
      </c>
      <c r="L10" s="13">
        <f t="shared" si="0"/>
        <v>-1</v>
      </c>
      <c r="M10" s="13">
        <v>10</v>
      </c>
      <c r="N10" s="13" t="str">
        <f t="shared" si="1"/>
        <v>+0</v>
      </c>
      <c r="O10" s="13">
        <v>11</v>
      </c>
      <c r="P10" s="13" t="str">
        <f t="shared" si="2"/>
        <v>+0</v>
      </c>
      <c r="Q10" s="13">
        <v>10</v>
      </c>
      <c r="R10" s="13" t="str">
        <f t="shared" si="3"/>
        <v>+0</v>
      </c>
      <c r="S10" s="13">
        <v>11</v>
      </c>
      <c r="T10" s="13" t="str">
        <f t="shared" si="4"/>
        <v>+0</v>
      </c>
      <c r="U10" s="14">
        <v>9</v>
      </c>
      <c r="V10" s="14">
        <f t="shared" si="5"/>
        <v>-1</v>
      </c>
      <c r="W10" s="15">
        <f t="shared" si="6"/>
        <v>10</v>
      </c>
      <c r="X10" s="16">
        <v>-1</v>
      </c>
      <c r="Y10" s="25"/>
      <c r="Z10" s="26">
        <v>-1</v>
      </c>
      <c r="AA10" s="27"/>
      <c r="AB10" s="29">
        <v>-1</v>
      </c>
      <c r="AC10" s="28"/>
      <c r="AD10" s="24">
        <v>3</v>
      </c>
      <c r="AE10" s="19"/>
      <c r="AF10" s="14">
        <v>9</v>
      </c>
      <c r="AG10" s="14">
        <v>11</v>
      </c>
      <c r="AH10" s="14">
        <v>10</v>
      </c>
      <c r="AI10" s="19">
        <v>6</v>
      </c>
      <c r="AJ10" s="34">
        <v>16</v>
      </c>
      <c r="AK10" s="30"/>
      <c r="AL10" s="124"/>
      <c r="AM10" s="125"/>
      <c r="AN10" s="17" t="s">
        <v>124</v>
      </c>
      <c r="AO10" s="10" t="s">
        <v>126</v>
      </c>
      <c r="AP10" s="20">
        <v>2</v>
      </c>
      <c r="AQ10" s="18"/>
    </row>
    <row r="11" spans="1:48" ht="33.6" x14ac:dyDescent="0.3">
      <c r="A11" s="139" t="s">
        <v>184</v>
      </c>
      <c r="B11" s="139" t="s">
        <v>200</v>
      </c>
      <c r="C11" s="128">
        <v>13</v>
      </c>
      <c r="D11" s="128" t="s">
        <v>83</v>
      </c>
      <c r="E11" s="11" t="s">
        <v>174</v>
      </c>
      <c r="F11" s="11">
        <v>1</v>
      </c>
      <c r="G11" s="141" t="s">
        <v>82</v>
      </c>
      <c r="H11" s="141">
        <v>24</v>
      </c>
      <c r="I11" s="128" t="s">
        <v>315</v>
      </c>
      <c r="J11" s="142" t="s">
        <v>139</v>
      </c>
      <c r="K11" s="12">
        <v>9</v>
      </c>
      <c r="L11" s="13">
        <f t="shared" si="0"/>
        <v>-1</v>
      </c>
      <c r="M11" s="13">
        <v>9</v>
      </c>
      <c r="N11" s="13">
        <f t="shared" si="1"/>
        <v>-1</v>
      </c>
      <c r="O11" s="13">
        <v>10</v>
      </c>
      <c r="P11" s="13" t="str">
        <f t="shared" si="2"/>
        <v>+0</v>
      </c>
      <c r="Q11" s="13">
        <v>9</v>
      </c>
      <c r="R11" s="13">
        <f t="shared" si="3"/>
        <v>-1</v>
      </c>
      <c r="S11" s="13">
        <v>12</v>
      </c>
      <c r="T11" s="13" t="str">
        <f t="shared" si="4"/>
        <v>+1</v>
      </c>
      <c r="U11" s="14">
        <v>10</v>
      </c>
      <c r="V11" s="14" t="str">
        <f t="shared" si="5"/>
        <v>+0</v>
      </c>
      <c r="W11" s="15">
        <f t="shared" si="6"/>
        <v>9.8333333333333339</v>
      </c>
      <c r="X11" s="16" t="s">
        <v>56</v>
      </c>
      <c r="Y11" s="25"/>
      <c r="Z11" s="26">
        <v>0</v>
      </c>
      <c r="AA11" s="27"/>
      <c r="AB11" s="29">
        <v>0</v>
      </c>
      <c r="AC11" s="28"/>
      <c r="AD11" s="24">
        <v>4</v>
      </c>
      <c r="AE11" s="19"/>
      <c r="AF11" s="14">
        <v>10</v>
      </c>
      <c r="AG11" s="14">
        <v>11</v>
      </c>
      <c r="AH11" s="14">
        <v>11</v>
      </c>
      <c r="AI11" s="19">
        <v>6</v>
      </c>
      <c r="AJ11" s="34">
        <v>16</v>
      </c>
      <c r="AK11" s="30"/>
      <c r="AL11" s="124"/>
      <c r="AM11" s="125"/>
      <c r="AN11" s="17" t="s">
        <v>122</v>
      </c>
      <c r="AO11" s="10" t="s">
        <v>123</v>
      </c>
      <c r="AP11" s="20">
        <v>1</v>
      </c>
      <c r="AQ11" s="18"/>
    </row>
    <row r="12" spans="1:48" ht="33.6" x14ac:dyDescent="0.3">
      <c r="A12" s="139" t="s">
        <v>193</v>
      </c>
      <c r="B12" s="139" t="s">
        <v>163</v>
      </c>
      <c r="C12" s="128">
        <v>16</v>
      </c>
      <c r="D12" s="128" t="s">
        <v>178</v>
      </c>
      <c r="E12" s="11" t="s">
        <v>180</v>
      </c>
      <c r="F12" s="11">
        <v>1</v>
      </c>
      <c r="G12" s="141" t="s">
        <v>51</v>
      </c>
      <c r="H12" s="141">
        <v>26</v>
      </c>
      <c r="I12" s="128" t="s">
        <v>314</v>
      </c>
      <c r="J12" s="142" t="s">
        <v>179</v>
      </c>
      <c r="K12" s="12">
        <v>16</v>
      </c>
      <c r="L12" s="13" t="str">
        <f t="shared" si="0"/>
        <v>+3</v>
      </c>
      <c r="M12" s="13">
        <v>10</v>
      </c>
      <c r="N12" s="13" t="str">
        <f t="shared" si="1"/>
        <v>+0</v>
      </c>
      <c r="O12" s="13">
        <v>15</v>
      </c>
      <c r="P12" s="13" t="str">
        <f t="shared" si="2"/>
        <v>+2</v>
      </c>
      <c r="Q12" s="13">
        <v>8</v>
      </c>
      <c r="R12" s="13">
        <f t="shared" si="3"/>
        <v>-1</v>
      </c>
      <c r="S12" s="13">
        <v>7</v>
      </c>
      <c r="T12" s="13">
        <f t="shared" si="4"/>
        <v>-2</v>
      </c>
      <c r="U12" s="14">
        <v>8</v>
      </c>
      <c r="V12" s="14">
        <f t="shared" si="5"/>
        <v>-1</v>
      </c>
      <c r="W12" s="15">
        <f t="shared" si="6"/>
        <v>10.666666666666666</v>
      </c>
      <c r="X12" s="16" t="s">
        <v>128</v>
      </c>
      <c r="Y12" s="25"/>
      <c r="Z12" s="26">
        <v>4</v>
      </c>
      <c r="AA12" s="27"/>
      <c r="AB12" s="29">
        <v>5</v>
      </c>
      <c r="AC12" s="28"/>
      <c r="AD12" s="24">
        <v>5</v>
      </c>
      <c r="AE12" s="19"/>
      <c r="AF12" s="14">
        <v>13</v>
      </c>
      <c r="AG12" s="14">
        <v>13</v>
      </c>
      <c r="AH12" s="14">
        <v>16</v>
      </c>
      <c r="AI12" s="19">
        <v>9</v>
      </c>
      <c r="AJ12" s="34">
        <v>4</v>
      </c>
      <c r="AK12" s="30"/>
      <c r="AL12" s="124"/>
      <c r="AM12" s="125"/>
      <c r="AN12" s="17" t="s">
        <v>125</v>
      </c>
      <c r="AO12" s="10" t="s">
        <v>57</v>
      </c>
      <c r="AP12" s="20" t="s">
        <v>128</v>
      </c>
      <c r="AQ12" s="18"/>
    </row>
    <row r="13" spans="1:48" ht="31.2" x14ac:dyDescent="0.3">
      <c r="A13" s="139" t="s">
        <v>162</v>
      </c>
      <c r="B13" s="139" t="s">
        <v>163</v>
      </c>
      <c r="C13" s="128" t="s">
        <v>145</v>
      </c>
      <c r="D13" s="128" t="s">
        <v>169</v>
      </c>
      <c r="E13" s="11" t="s">
        <v>150</v>
      </c>
      <c r="F13" s="11">
        <v>1</v>
      </c>
      <c r="G13" s="141" t="s">
        <v>51</v>
      </c>
      <c r="H13" s="141">
        <v>14</v>
      </c>
      <c r="I13" s="128" t="s">
        <v>314</v>
      </c>
      <c r="J13" s="142" t="s">
        <v>141</v>
      </c>
      <c r="K13" s="12">
        <v>10</v>
      </c>
      <c r="L13" s="13" t="str">
        <f t="shared" si="0"/>
        <v>+0</v>
      </c>
      <c r="M13" s="13">
        <v>8</v>
      </c>
      <c r="N13" s="13">
        <f t="shared" si="1"/>
        <v>-1</v>
      </c>
      <c r="O13" s="13">
        <v>8</v>
      </c>
      <c r="P13" s="13">
        <f t="shared" si="2"/>
        <v>-1</v>
      </c>
      <c r="Q13" s="13">
        <v>12</v>
      </c>
      <c r="R13" s="13" t="str">
        <f t="shared" si="3"/>
        <v>+1</v>
      </c>
      <c r="S13" s="13">
        <v>14</v>
      </c>
      <c r="T13" s="13" t="str">
        <f t="shared" si="4"/>
        <v>+2</v>
      </c>
      <c r="U13" s="14">
        <v>8</v>
      </c>
      <c r="V13" s="14">
        <f t="shared" si="5"/>
        <v>-1</v>
      </c>
      <c r="W13" s="15">
        <f t="shared" si="6"/>
        <v>10</v>
      </c>
      <c r="X13" s="16">
        <f>IF(M13&gt;9.9,CONCATENATE("+",ROUNDDOWN((M13-10) / 2,0)),ROUNDUP((M13-10) / 2,0))</f>
        <v>-1</v>
      </c>
      <c r="Y13" s="25"/>
      <c r="Z13" s="26">
        <f>IF(O13&gt;9.9,(ROUNDDOWN((O13-10) / 2,0)),ROUNDUP((O13-10) / 2,0))+Y13</f>
        <v>-1</v>
      </c>
      <c r="AA13" s="27"/>
      <c r="AB13" s="29">
        <f>AA13+X13</f>
        <v>-1</v>
      </c>
      <c r="AC13" s="28"/>
      <c r="AD13" s="24">
        <f>IF(S13&gt;9.9,(ROUNDDOWN((S13-10) / 2,0)),ROUNDUP((S13-10) / 2,0))+AC13</f>
        <v>2</v>
      </c>
      <c r="AE13" s="19"/>
      <c r="AF13" s="14">
        <f>10+X13</f>
        <v>9</v>
      </c>
      <c r="AG13" s="14">
        <f>AH13-X13</f>
        <v>13</v>
      </c>
      <c r="AH13" s="14">
        <f>10+X13+AP13</f>
        <v>12</v>
      </c>
      <c r="AI13" s="19">
        <f>ROUNDUP(8*(0.75*F13)+(F13*(O13-10) / 2),0)</f>
        <v>5</v>
      </c>
      <c r="AJ13" s="34">
        <f>(F13+3)*(2+R13)</f>
        <v>12</v>
      </c>
      <c r="AK13" s="30"/>
      <c r="AL13" s="124"/>
      <c r="AM13" s="125"/>
      <c r="AN13" s="17" t="s">
        <v>190</v>
      </c>
      <c r="AO13" s="10" t="s">
        <v>89</v>
      </c>
      <c r="AP13" s="20">
        <f>2+1</f>
        <v>3</v>
      </c>
      <c r="AQ13" s="18"/>
    </row>
    <row r="14" spans="1:48" x14ac:dyDescent="0.3">
      <c r="A14" s="139" t="s">
        <v>186</v>
      </c>
      <c r="B14" s="139" t="s">
        <v>187</v>
      </c>
      <c r="C14" s="128">
        <v>2</v>
      </c>
      <c r="D14" s="128" t="s">
        <v>175</v>
      </c>
      <c r="E14" s="11" t="s">
        <v>173</v>
      </c>
      <c r="F14" s="11">
        <v>0</v>
      </c>
      <c r="G14" s="141" t="s">
        <v>51</v>
      </c>
      <c r="H14" s="141">
        <v>86</v>
      </c>
      <c r="I14" s="128" t="s">
        <v>318</v>
      </c>
      <c r="J14" s="142" t="s">
        <v>181</v>
      </c>
      <c r="K14" s="12">
        <v>6</v>
      </c>
      <c r="L14" s="13">
        <f t="shared" si="0"/>
        <v>-2</v>
      </c>
      <c r="M14" s="13">
        <v>9</v>
      </c>
      <c r="N14" s="13">
        <f t="shared" si="1"/>
        <v>-1</v>
      </c>
      <c r="O14" s="13">
        <v>8</v>
      </c>
      <c r="P14" s="13">
        <f t="shared" si="2"/>
        <v>-1</v>
      </c>
      <c r="Q14" s="13">
        <v>17</v>
      </c>
      <c r="R14" s="13" t="str">
        <f t="shared" si="3"/>
        <v>+3</v>
      </c>
      <c r="S14" s="13">
        <v>15</v>
      </c>
      <c r="T14" s="13" t="str">
        <f t="shared" si="4"/>
        <v>+2</v>
      </c>
      <c r="U14" s="14">
        <v>10</v>
      </c>
      <c r="V14" s="14" t="str">
        <f t="shared" si="5"/>
        <v>+0</v>
      </c>
      <c r="W14" s="15">
        <f t="shared" si="6"/>
        <v>10.833333333333334</v>
      </c>
      <c r="X14" s="16" t="s">
        <v>127</v>
      </c>
      <c r="Y14" s="25"/>
      <c r="Z14" s="26">
        <v>0</v>
      </c>
      <c r="AA14" s="27"/>
      <c r="AB14" s="29">
        <v>4</v>
      </c>
      <c r="AC14" s="28"/>
      <c r="AD14" s="24">
        <v>0</v>
      </c>
      <c r="AE14" s="19"/>
      <c r="AF14" s="14">
        <v>12</v>
      </c>
      <c r="AG14" s="14">
        <v>13</v>
      </c>
      <c r="AH14" s="14">
        <v>15</v>
      </c>
      <c r="AI14" s="19">
        <v>7</v>
      </c>
      <c r="AJ14" s="34">
        <v>16</v>
      </c>
      <c r="AK14" s="30"/>
      <c r="AL14" s="124"/>
      <c r="AM14" s="125"/>
      <c r="AN14" s="17" t="s">
        <v>171</v>
      </c>
      <c r="AO14" s="10" t="s">
        <v>57</v>
      </c>
      <c r="AP14" s="20">
        <v>3</v>
      </c>
      <c r="AQ14" s="18"/>
    </row>
    <row r="15" spans="1:48" x14ac:dyDescent="0.3">
      <c r="A15" s="139" t="s">
        <v>185</v>
      </c>
      <c r="B15" s="139" t="s">
        <v>201</v>
      </c>
      <c r="C15" s="128">
        <v>5</v>
      </c>
      <c r="D15" s="128" t="s">
        <v>55</v>
      </c>
      <c r="E15" s="11" t="s">
        <v>173</v>
      </c>
      <c r="F15" s="11">
        <v>0</v>
      </c>
      <c r="G15" s="141" t="s">
        <v>51</v>
      </c>
      <c r="H15" s="141">
        <v>32</v>
      </c>
      <c r="I15" s="128" t="s">
        <v>319</v>
      </c>
      <c r="J15" s="142" t="s">
        <v>182</v>
      </c>
      <c r="K15" s="12">
        <v>8</v>
      </c>
      <c r="L15" s="13">
        <f t="shared" si="0"/>
        <v>-1</v>
      </c>
      <c r="M15" s="13">
        <v>7</v>
      </c>
      <c r="N15" s="13">
        <f t="shared" si="1"/>
        <v>-2</v>
      </c>
      <c r="O15" s="13">
        <v>6</v>
      </c>
      <c r="P15" s="13">
        <f t="shared" si="2"/>
        <v>-2</v>
      </c>
      <c r="Q15" s="13">
        <v>9</v>
      </c>
      <c r="R15" s="13">
        <f t="shared" si="3"/>
        <v>-1</v>
      </c>
      <c r="S15" s="13">
        <v>10</v>
      </c>
      <c r="T15" s="13" t="str">
        <f t="shared" si="4"/>
        <v>+0</v>
      </c>
      <c r="U15" s="14">
        <v>12</v>
      </c>
      <c r="V15" s="14" t="str">
        <f t="shared" si="5"/>
        <v>+1</v>
      </c>
      <c r="W15" s="15">
        <f t="shared" si="6"/>
        <v>8.6666666666666661</v>
      </c>
      <c r="X15" s="16" t="s">
        <v>129</v>
      </c>
      <c r="Y15" s="25"/>
      <c r="Z15" s="26">
        <v>1</v>
      </c>
      <c r="AA15" s="27"/>
      <c r="AB15" s="29">
        <v>1</v>
      </c>
      <c r="AC15" s="28"/>
      <c r="AD15" s="24">
        <v>4</v>
      </c>
      <c r="AE15" s="19"/>
      <c r="AF15" s="14">
        <v>11</v>
      </c>
      <c r="AG15" s="14">
        <v>11</v>
      </c>
      <c r="AH15" s="14">
        <v>12</v>
      </c>
      <c r="AI15" s="19">
        <v>7</v>
      </c>
      <c r="AJ15" s="34">
        <v>16</v>
      </c>
      <c r="AK15" s="30"/>
      <c r="AL15" s="124"/>
      <c r="AM15" s="125"/>
      <c r="AN15" s="17" t="s">
        <v>170</v>
      </c>
      <c r="AO15" s="10" t="s">
        <v>123</v>
      </c>
      <c r="AP15" s="20">
        <v>1</v>
      </c>
      <c r="AQ15" s="18"/>
    </row>
    <row r="16" spans="1:48" x14ac:dyDescent="0.3">
      <c r="A16" s="139" t="s">
        <v>202</v>
      </c>
      <c r="B16" s="139" t="s">
        <v>203</v>
      </c>
      <c r="C16" s="128">
        <v>16</v>
      </c>
      <c r="D16" s="128" t="s">
        <v>176</v>
      </c>
      <c r="E16" s="11" t="s">
        <v>173</v>
      </c>
      <c r="F16" s="11">
        <v>0</v>
      </c>
      <c r="G16" s="141" t="s">
        <v>82</v>
      </c>
      <c r="H16" s="141">
        <v>127</v>
      </c>
      <c r="I16" s="128" t="s">
        <v>315</v>
      </c>
      <c r="J16" s="142" t="s">
        <v>177</v>
      </c>
      <c r="K16" s="12">
        <v>9</v>
      </c>
      <c r="L16" s="13">
        <f t="shared" si="0"/>
        <v>-1</v>
      </c>
      <c r="M16" s="13">
        <v>16</v>
      </c>
      <c r="N16" s="13" t="str">
        <f t="shared" si="1"/>
        <v>+3</v>
      </c>
      <c r="O16" s="13">
        <v>8</v>
      </c>
      <c r="P16" s="13">
        <f t="shared" si="2"/>
        <v>-1</v>
      </c>
      <c r="Q16" s="13">
        <v>13</v>
      </c>
      <c r="R16" s="13" t="str">
        <f t="shared" si="3"/>
        <v>+1</v>
      </c>
      <c r="S16" s="13">
        <v>11</v>
      </c>
      <c r="T16" s="13" t="str">
        <f t="shared" si="4"/>
        <v>+0</v>
      </c>
      <c r="U16" s="14">
        <v>8</v>
      </c>
      <c r="V16" s="14">
        <f t="shared" si="5"/>
        <v>-1</v>
      </c>
      <c r="W16" s="15">
        <f t="shared" si="6"/>
        <v>10.833333333333334</v>
      </c>
      <c r="X16" s="16" t="s">
        <v>56</v>
      </c>
      <c r="Y16" s="25"/>
      <c r="Z16" s="26">
        <v>2</v>
      </c>
      <c r="AA16" s="27"/>
      <c r="AB16" s="29">
        <v>0</v>
      </c>
      <c r="AC16" s="28"/>
      <c r="AD16" s="24">
        <v>3</v>
      </c>
      <c r="AE16" s="19"/>
      <c r="AF16" s="14">
        <v>19</v>
      </c>
      <c r="AG16" s="14">
        <v>10</v>
      </c>
      <c r="AH16" s="14">
        <v>19</v>
      </c>
      <c r="AI16" s="19">
        <v>8</v>
      </c>
      <c r="AJ16" s="34">
        <v>7</v>
      </c>
      <c r="AK16" s="30"/>
      <c r="AL16" s="124"/>
      <c r="AM16" s="125"/>
      <c r="AN16" s="17" t="s">
        <v>172</v>
      </c>
      <c r="AO16" s="10" t="s">
        <v>57</v>
      </c>
      <c r="AP16" s="20">
        <v>9</v>
      </c>
      <c r="AQ16" s="18"/>
    </row>
    <row r="17" spans="1:43" x14ac:dyDescent="0.3">
      <c r="E17" s="144"/>
      <c r="I17" s="146"/>
      <c r="J17" s="147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7"/>
      <c r="X17" s="36"/>
      <c r="Y17" s="38"/>
      <c r="Z17" s="39"/>
      <c r="AA17" s="38"/>
      <c r="AB17" s="40"/>
      <c r="AC17" s="38"/>
      <c r="AD17" s="41"/>
      <c r="AE17" s="42"/>
      <c r="AF17" s="36"/>
      <c r="AG17" s="36"/>
      <c r="AH17" s="36"/>
      <c r="AI17" s="42"/>
      <c r="AJ17" s="42"/>
      <c r="AK17" s="43"/>
      <c r="AL17" s="47"/>
      <c r="AM17" s="47"/>
      <c r="AN17" s="35"/>
      <c r="AO17" s="35"/>
      <c r="AP17" s="35"/>
      <c r="AQ17" s="35"/>
    </row>
    <row r="18" spans="1:43" x14ac:dyDescent="0.3">
      <c r="A18" s="148" t="s">
        <v>146</v>
      </c>
      <c r="B18" s="148"/>
      <c r="C18" s="148"/>
      <c r="D18" s="130"/>
      <c r="F18" s="149" t="s">
        <v>88</v>
      </c>
      <c r="G18" s="150" t="s">
        <v>78</v>
      </c>
      <c r="H18" s="150" t="s">
        <v>79</v>
      </c>
      <c r="I18" s="150" t="s">
        <v>120</v>
      </c>
    </row>
    <row r="19" spans="1:43" x14ac:dyDescent="0.3">
      <c r="A19" s="143" t="s">
        <v>65</v>
      </c>
      <c r="D19" s="129">
        <f>$F$2</f>
        <v>6</v>
      </c>
      <c r="F19" s="149" t="s">
        <v>75</v>
      </c>
      <c r="G19" s="145">
        <v>0</v>
      </c>
      <c r="H19" s="145">
        <v>0</v>
      </c>
      <c r="I19" s="145">
        <f t="shared" ref="I19:I23" si="17">G19-H19</f>
        <v>0</v>
      </c>
    </row>
    <row r="20" spans="1:43" x14ac:dyDescent="0.3">
      <c r="A20" s="143" t="s">
        <v>121</v>
      </c>
      <c r="D20" s="131">
        <f>$V$2+0</f>
        <v>2</v>
      </c>
      <c r="F20" s="149" t="s">
        <v>76</v>
      </c>
      <c r="G20" s="145">
        <v>0</v>
      </c>
      <c r="H20" s="145">
        <v>0</v>
      </c>
      <c r="I20" s="145">
        <f t="shared" si="17"/>
        <v>0</v>
      </c>
    </row>
    <row r="21" spans="1:43" x14ac:dyDescent="0.3">
      <c r="A21" s="143" t="s">
        <v>72</v>
      </c>
      <c r="D21" s="129">
        <v>0</v>
      </c>
      <c r="F21" s="149" t="s">
        <v>77</v>
      </c>
      <c r="G21" s="145">
        <v>0</v>
      </c>
      <c r="H21" s="145">
        <v>0</v>
      </c>
      <c r="I21" s="145">
        <f t="shared" si="17"/>
        <v>0</v>
      </c>
    </row>
    <row r="22" spans="1:43" x14ac:dyDescent="0.3">
      <c r="A22" s="151" t="s">
        <v>80</v>
      </c>
      <c r="B22" s="151"/>
      <c r="C22" s="151"/>
      <c r="D22" s="132">
        <v>0</v>
      </c>
      <c r="F22" s="149" t="s">
        <v>119</v>
      </c>
      <c r="G22" s="145">
        <v>0</v>
      </c>
      <c r="H22" s="145">
        <v>0</v>
      </c>
      <c r="I22" s="145">
        <f t="shared" si="17"/>
        <v>0</v>
      </c>
    </row>
    <row r="23" spans="1:43" x14ac:dyDescent="0.3">
      <c r="A23" s="151" t="s">
        <v>73</v>
      </c>
      <c r="B23" s="151"/>
      <c r="C23" s="151"/>
      <c r="D23" s="133">
        <f>SUM(D19:D22)</f>
        <v>8</v>
      </c>
      <c r="F23" s="149" t="s">
        <v>40</v>
      </c>
      <c r="G23" s="145">
        <f>SUM(G19:G22)</f>
        <v>0</v>
      </c>
      <c r="H23" s="145">
        <f>SUM(H19:H21)</f>
        <v>0</v>
      </c>
      <c r="I23" s="145">
        <f t="shared" si="17"/>
        <v>0</v>
      </c>
    </row>
    <row r="25" spans="1:43" x14ac:dyDescent="0.3">
      <c r="F25" s="149" t="s">
        <v>74</v>
      </c>
      <c r="G25" s="145">
        <v>5</v>
      </c>
    </row>
    <row r="26" spans="1:43" x14ac:dyDescent="0.3">
      <c r="F26" s="149" t="s">
        <v>147</v>
      </c>
      <c r="G26" s="145">
        <f>COUNT(F5:F16)</f>
        <v>12</v>
      </c>
    </row>
  </sheetData>
  <sortState xmlns:xlrd2="http://schemas.microsoft.com/office/spreadsheetml/2017/richdata2" ref="A2:AQ16">
    <sortCondition descending="1" ref="F2:F16"/>
    <sortCondition ref="C2:C16"/>
  </sortState>
  <pageMargins left="0.15" right="0.75" top="0.32" bottom="0.33" header="0.25" footer="0.25"/>
  <pageSetup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61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3" defaultRowHeight="15.6" x14ac:dyDescent="0.3"/>
  <cols>
    <col min="1" max="1" width="31.296875" style="51" bestFit="1" customWidth="1"/>
    <col min="2" max="2" width="7.296875" style="51" bestFit="1" customWidth="1"/>
    <col min="3" max="3" width="11.8984375" style="51" bestFit="1" customWidth="1"/>
    <col min="4" max="4" width="7.69921875" style="51" bestFit="1" customWidth="1"/>
    <col min="5" max="5" width="9.09765625" style="51" bestFit="1" customWidth="1"/>
    <col min="6" max="6" width="14.296875" style="51" bestFit="1" customWidth="1"/>
    <col min="7" max="7" width="8.3984375" style="51" bestFit="1" customWidth="1"/>
    <col min="8" max="8" width="9.3984375" style="51" bestFit="1" customWidth="1"/>
    <col min="9" max="9" width="7.09765625" style="51" bestFit="1" customWidth="1"/>
    <col min="10" max="10" width="7.69921875" style="51" bestFit="1" customWidth="1"/>
    <col min="11" max="11" width="8.296875" style="51" bestFit="1" customWidth="1"/>
    <col min="12" max="12" width="13.5" style="51" bestFit="1" customWidth="1"/>
    <col min="13" max="13" width="10.19921875" style="51" bestFit="1" customWidth="1"/>
    <col min="14" max="14" width="5.3984375" style="51" bestFit="1" customWidth="1"/>
    <col min="15" max="15" width="14.09765625" style="51" bestFit="1" customWidth="1"/>
    <col min="16" max="16" width="19" style="51" bestFit="1" customWidth="1"/>
    <col min="17" max="17" width="11.59765625" style="53" bestFit="1" customWidth="1"/>
    <col min="18" max="18" width="5.796875" style="53" bestFit="1" customWidth="1"/>
    <col min="19" max="19" width="9.5" style="53" bestFit="1" customWidth="1"/>
    <col min="20" max="20" width="6.69921875" style="53" bestFit="1" customWidth="1"/>
    <col min="21" max="21" width="5.8984375" style="52" bestFit="1" customWidth="1"/>
    <col min="22" max="22" width="4.69921875" style="52" bestFit="1" customWidth="1"/>
    <col min="23" max="23" width="6.8984375" style="52" bestFit="1" customWidth="1"/>
    <col min="24" max="24" width="6.19921875" style="51" bestFit="1" customWidth="1"/>
    <col min="25" max="25" width="5.796875" style="50" customWidth="1"/>
    <col min="26" max="26" width="17.19921875" style="50" bestFit="1" customWidth="1"/>
    <col min="27" max="16384" width="13" style="50"/>
  </cols>
  <sheetData>
    <row r="1" spans="1:26" s="102" customFormat="1" ht="34.799999999999997" thickTop="1" thickBot="1" x14ac:dyDescent="0.35">
      <c r="A1" s="123" t="s">
        <v>50</v>
      </c>
      <c r="B1" s="160" t="s">
        <v>132</v>
      </c>
      <c r="C1" s="160" t="s">
        <v>133</v>
      </c>
      <c r="D1" s="160" t="s">
        <v>134</v>
      </c>
      <c r="E1" s="160" t="s">
        <v>136</v>
      </c>
      <c r="F1" s="160" t="s">
        <v>135</v>
      </c>
      <c r="G1" s="160" t="s">
        <v>156</v>
      </c>
      <c r="H1" s="160" t="s">
        <v>158</v>
      </c>
      <c r="I1" s="160" t="s">
        <v>160</v>
      </c>
      <c r="J1" s="160" t="s">
        <v>192</v>
      </c>
      <c r="K1" s="160" t="s">
        <v>184</v>
      </c>
      <c r="L1" s="160" t="s">
        <v>193</v>
      </c>
      <c r="M1" s="160" t="s">
        <v>162</v>
      </c>
      <c r="N1" s="160" t="s">
        <v>186</v>
      </c>
      <c r="O1" s="160" t="s">
        <v>185</v>
      </c>
      <c r="P1" s="160" t="s">
        <v>202</v>
      </c>
      <c r="Q1" s="122" t="s">
        <v>13</v>
      </c>
      <c r="R1" s="122" t="s">
        <v>6</v>
      </c>
      <c r="S1" s="121" t="s">
        <v>38</v>
      </c>
      <c r="T1" s="121" t="s">
        <v>14</v>
      </c>
      <c r="U1" s="120" t="s">
        <v>40</v>
      </c>
      <c r="V1" s="119" t="s">
        <v>49</v>
      </c>
      <c r="W1" s="118" t="s">
        <v>45</v>
      </c>
      <c r="X1" s="117" t="s">
        <v>44</v>
      </c>
      <c r="Z1" s="116" t="s">
        <v>108</v>
      </c>
    </row>
    <row r="2" spans="1:26" s="102" customFormat="1" ht="17.399999999999999" thickBot="1" x14ac:dyDescent="0.35">
      <c r="A2" s="115" t="s">
        <v>41</v>
      </c>
      <c r="B2" s="111">
        <f>VLOOKUP(B$1,Personnel!$A$2:$AD$16,25,FALSE)</f>
        <v>3</v>
      </c>
      <c r="C2" s="111">
        <f>VLOOKUP(C$1,Personnel!$A$2:$AD$16,25,FALSE)</f>
        <v>0</v>
      </c>
      <c r="D2" s="111">
        <f>VLOOKUP(D$1,Personnel!$A$2:$AD$16,25,FALSE)</f>
        <v>0</v>
      </c>
      <c r="E2" s="111">
        <f>VLOOKUP(E$1,Personnel!$A$2:$AD$16,25,FALSE)</f>
        <v>0</v>
      </c>
      <c r="F2" s="111">
        <f>VLOOKUP(F$1,Personnel!$A$2:$AD$16,25,FALSE)</f>
        <v>0</v>
      </c>
      <c r="G2" s="111">
        <f>VLOOKUP(G$1,Personnel!$A$2:$AD$16,25,FALSE)</f>
        <v>0</v>
      </c>
      <c r="H2" s="111">
        <f>VLOOKUP(H$1,Personnel!$A$2:$AD$16,25,FALSE)</f>
        <v>0</v>
      </c>
      <c r="I2" s="111">
        <f>VLOOKUP(I$1,Personnel!$A$2:$AD$16,25,FALSE)</f>
        <v>0</v>
      </c>
      <c r="J2" s="111">
        <f>VLOOKUP(J$1,Personnel!$A$2:$AD$16,25,FALSE)</f>
        <v>0</v>
      </c>
      <c r="K2" s="111">
        <f>VLOOKUP(K$1,Personnel!$A$2:$AD$16,25,FALSE)</f>
        <v>0</v>
      </c>
      <c r="L2" s="111">
        <f>VLOOKUP(L$1,Personnel!$A$2:$AD$16,25,FALSE)</f>
        <v>0</v>
      </c>
      <c r="M2" s="111">
        <f>VLOOKUP(M$1,Personnel!$A$2:$AD$16,25,FALSE)</f>
        <v>0</v>
      </c>
      <c r="N2" s="111">
        <f>VLOOKUP(N$1,Personnel!$A$2:$AD$16,25,FALSE)</f>
        <v>0</v>
      </c>
      <c r="O2" s="111">
        <f>VLOOKUP(O$1,Personnel!$A$2:$AD$16,25,FALSE)</f>
        <v>0</v>
      </c>
      <c r="P2" s="111">
        <f>VLOOKUP(P$1,Personnel!$A$2:$AD$16,25,FALSE)</f>
        <v>0</v>
      </c>
      <c r="Q2" s="111" t="s">
        <v>92</v>
      </c>
      <c r="R2" s="111">
        <f>INDEX(Personnel!$L$2:$V$16,MATCH($Z$2,Personnel!$A$2:$A$16,0),MATCH(Q2,Personnel!$L$1:$V$1,0))</f>
        <v>-2</v>
      </c>
      <c r="S2" s="114" t="str">
        <f t="shared" ref="S2:S49" si="0">CONCATENATE(LEFT(Q2,3)," (",R2,")")</f>
        <v>Con (-2)</v>
      </c>
      <c r="T2" s="110">
        <v>0</v>
      </c>
      <c r="U2" s="109">
        <f t="shared" ref="U2:U49" si="1">R2+HLOOKUP($Z$2,$B$1:$P$49,MATCH(A2,$A$1:$A$49,0),FALSE)</f>
        <v>-2</v>
      </c>
      <c r="V2" s="70">
        <f t="shared" ref="V2:V49" ca="1" si="2">RANDBETWEEN(1,20)</f>
        <v>7</v>
      </c>
      <c r="W2" s="109">
        <f t="shared" ref="W2:W49" ca="1" si="3">SUM(U2:V2)</f>
        <v>5</v>
      </c>
      <c r="X2" s="68"/>
      <c r="Y2" s="50"/>
      <c r="Z2" s="113" t="s">
        <v>185</v>
      </c>
    </row>
    <row r="3" spans="1:26" s="102" customFormat="1" ht="17.399999999999999" thickTop="1" x14ac:dyDescent="0.3">
      <c r="A3" s="112" t="s">
        <v>42</v>
      </c>
      <c r="B3" s="111">
        <f>VLOOKUP(B$1,Personnel!$A$2:$AD$16,27,FALSE)</f>
        <v>0</v>
      </c>
      <c r="C3" s="111">
        <f>VLOOKUP(C$1,Personnel!$A$2:$AD$16,27,FALSE)</f>
        <v>0</v>
      </c>
      <c r="D3" s="111">
        <f>VLOOKUP(D$1,Personnel!$A$2:$AD$16,27,FALSE)</f>
        <v>0</v>
      </c>
      <c r="E3" s="111">
        <f>VLOOKUP(E$1,Personnel!$A$2:$AD$16,27,FALSE)</f>
        <v>0</v>
      </c>
      <c r="F3" s="111">
        <f>VLOOKUP(F$1,Personnel!$A$2:$AD$16,27,FALSE)</f>
        <v>0</v>
      </c>
      <c r="G3" s="111">
        <f>VLOOKUP(G$1,Personnel!$A$2:$AD$16,27,FALSE)</f>
        <v>0</v>
      </c>
      <c r="H3" s="111">
        <f>VLOOKUP(H$1,Personnel!$A$2:$AD$16,27,FALSE)</f>
        <v>0</v>
      </c>
      <c r="I3" s="111">
        <f>VLOOKUP(I$1,Personnel!$A$2:$AD$16,27,FALSE)</f>
        <v>0</v>
      </c>
      <c r="J3" s="111">
        <f>VLOOKUP(J$1,Personnel!$A$2:$AD$16,27,FALSE)</f>
        <v>0</v>
      </c>
      <c r="K3" s="111">
        <f>VLOOKUP(K$1,Personnel!$A$2:$AD$16,27,FALSE)</f>
        <v>0</v>
      </c>
      <c r="L3" s="111">
        <f>VLOOKUP(L$1,Personnel!$A$2:$AD$16,27,FALSE)</f>
        <v>0</v>
      </c>
      <c r="M3" s="111">
        <f>VLOOKUP(M$1,Personnel!$A$2:$AD$16,27,FALSE)</f>
        <v>0</v>
      </c>
      <c r="N3" s="111">
        <f>VLOOKUP(N$1,Personnel!$A$2:$AD$16,27,FALSE)</f>
        <v>0</v>
      </c>
      <c r="O3" s="111">
        <f>VLOOKUP(O$1,Personnel!$A$2:$AD$16,27,FALSE)</f>
        <v>0</v>
      </c>
      <c r="P3" s="111">
        <f>VLOOKUP(P$1,Personnel!$A$2:$AD$16,27,FALSE)</f>
        <v>0</v>
      </c>
      <c r="Q3" s="111" t="s">
        <v>96</v>
      </c>
      <c r="R3" s="111">
        <f>INDEX(Personnel!$L$2:$V$16,MATCH($Z$2,Personnel!$A$2:$A$16,0),MATCH(Q3,Personnel!$L$1:$V$1,0))</f>
        <v>-2</v>
      </c>
      <c r="S3" s="76" t="str">
        <f t="shared" si="0"/>
        <v>Dex (-2)</v>
      </c>
      <c r="T3" s="110">
        <v>0</v>
      </c>
      <c r="U3" s="109">
        <f t="shared" si="1"/>
        <v>-2</v>
      </c>
      <c r="V3" s="70">
        <f t="shared" ca="1" si="2"/>
        <v>4</v>
      </c>
      <c r="W3" s="109">
        <f t="shared" ca="1" si="3"/>
        <v>2</v>
      </c>
      <c r="X3" s="68"/>
      <c r="Y3" s="50"/>
    </row>
    <row r="4" spans="1:26" s="102" customFormat="1" ht="16.8" x14ac:dyDescent="0.3">
      <c r="A4" s="108" t="s">
        <v>43</v>
      </c>
      <c r="B4" s="107">
        <f>VLOOKUP(B$1,Personnel!$A$2:$AD$16,29,FALSE)</f>
        <v>0</v>
      </c>
      <c r="C4" s="107">
        <f>VLOOKUP(C$1,Personnel!$A$2:$AD$16,29,FALSE)</f>
        <v>0</v>
      </c>
      <c r="D4" s="107">
        <f>VLOOKUP(D$1,Personnel!$A$2:$AD$16,29,FALSE)</f>
        <v>0</v>
      </c>
      <c r="E4" s="107">
        <f>VLOOKUP(E$1,Personnel!$A$2:$AD$16,29,FALSE)</f>
        <v>0</v>
      </c>
      <c r="F4" s="107">
        <f>VLOOKUP(F$1,Personnel!$A$2:$AD$16,29,FALSE)</f>
        <v>0</v>
      </c>
      <c r="G4" s="107">
        <f>VLOOKUP(G$1,Personnel!$A$2:$AD$16,29,FALSE)</f>
        <v>0</v>
      </c>
      <c r="H4" s="107">
        <f>VLOOKUP(H$1,Personnel!$A$2:$AD$16,29,FALSE)</f>
        <v>0</v>
      </c>
      <c r="I4" s="107">
        <f>VLOOKUP(I$1,Personnel!$A$2:$AD$16,29,FALSE)</f>
        <v>0</v>
      </c>
      <c r="J4" s="107">
        <f>VLOOKUP(J$1,Personnel!$A$2:$AD$16,29,FALSE)</f>
        <v>0</v>
      </c>
      <c r="K4" s="107">
        <f>VLOOKUP(K$1,Personnel!$A$2:$AD$16,29,FALSE)</f>
        <v>0</v>
      </c>
      <c r="L4" s="107">
        <f>VLOOKUP(L$1,Personnel!$A$2:$AD$16,29,FALSE)</f>
        <v>0</v>
      </c>
      <c r="M4" s="107">
        <f>VLOOKUP(M$1,Personnel!$A$2:$AD$16,29,FALSE)</f>
        <v>0</v>
      </c>
      <c r="N4" s="107">
        <f>VLOOKUP(N$1,Personnel!$A$2:$AD$16,29,FALSE)</f>
        <v>0</v>
      </c>
      <c r="O4" s="107">
        <f>VLOOKUP(O$1,Personnel!$A$2:$AD$16,29,FALSE)</f>
        <v>0</v>
      </c>
      <c r="P4" s="107">
        <f>VLOOKUP(P$1,Personnel!$A$2:$AD$16,29,FALSE)</f>
        <v>0</v>
      </c>
      <c r="Q4" s="107" t="s">
        <v>95</v>
      </c>
      <c r="R4" s="107" t="str">
        <f>INDEX(Personnel!$L$2:$V$16,MATCH($Z$2,Personnel!$A$2:$A$16,0),MATCH(Q4,Personnel!$L$1:$V$1,0))</f>
        <v>+0</v>
      </c>
      <c r="S4" s="106" t="str">
        <f t="shared" si="0"/>
        <v>Wis (+0)</v>
      </c>
      <c r="T4" s="105">
        <v>0</v>
      </c>
      <c r="U4" s="104">
        <f t="shared" si="1"/>
        <v>0</v>
      </c>
      <c r="V4" s="70">
        <f t="shared" ca="1" si="2"/>
        <v>5</v>
      </c>
      <c r="W4" s="104">
        <f t="shared" ca="1" si="3"/>
        <v>5</v>
      </c>
      <c r="X4" s="103"/>
      <c r="Y4" s="50"/>
    </row>
    <row r="5" spans="1:26" s="94" customFormat="1" ht="16.8" x14ac:dyDescent="0.3">
      <c r="A5" s="91" t="s">
        <v>15</v>
      </c>
      <c r="B5" s="74"/>
      <c r="C5" s="74">
        <v>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90" t="s">
        <v>94</v>
      </c>
      <c r="R5" s="89">
        <f>INDEX(Personnel!$L$2:$V$16,MATCH($Z$2,Personnel!$A$2:$A$16,0),MATCH(Q5,Personnel!$L$1:$V$1,0))</f>
        <v>-1</v>
      </c>
      <c r="S5" s="88" t="str">
        <f t="shared" si="0"/>
        <v>Int (-1)</v>
      </c>
      <c r="T5" s="101" t="s">
        <v>39</v>
      </c>
      <c r="U5" s="69">
        <f t="shared" si="1"/>
        <v>-1</v>
      </c>
      <c r="V5" s="70">
        <f t="shared" ca="1" si="2"/>
        <v>18</v>
      </c>
      <c r="W5" s="69">
        <f t="shared" ca="1" si="3"/>
        <v>17</v>
      </c>
      <c r="X5" s="68"/>
      <c r="Y5" s="50"/>
    </row>
    <row r="6" spans="1:26" s="92" customFormat="1" ht="16.8" x14ac:dyDescent="0.3">
      <c r="A6" s="79" t="s">
        <v>16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8" t="s">
        <v>96</v>
      </c>
      <c r="R6" s="77">
        <f>INDEX(Personnel!$L$2:$V$16,MATCH($Z$2,Personnel!$A$2:$A$16,0),MATCH(Q6,Personnel!$L$1:$V$1,0))</f>
        <v>-2</v>
      </c>
      <c r="S6" s="76" t="str">
        <f t="shared" si="0"/>
        <v>Dex (-2)</v>
      </c>
      <c r="T6" s="69" t="s">
        <v>39</v>
      </c>
      <c r="U6" s="69">
        <f t="shared" si="1"/>
        <v>-2</v>
      </c>
      <c r="V6" s="70">
        <f t="shared" ca="1" si="2"/>
        <v>18</v>
      </c>
      <c r="W6" s="69">
        <f t="shared" ca="1" si="3"/>
        <v>16</v>
      </c>
      <c r="X6" s="68"/>
      <c r="Y6" s="50"/>
    </row>
    <row r="7" spans="1:26" s="100" customFormat="1" ht="16.8" x14ac:dyDescent="0.3">
      <c r="A7" s="75" t="s">
        <v>17</v>
      </c>
      <c r="B7" s="74"/>
      <c r="C7" s="74"/>
      <c r="D7" s="74">
        <v>1</v>
      </c>
      <c r="E7" s="74"/>
      <c r="F7" s="74"/>
      <c r="G7" s="74"/>
      <c r="H7" s="74"/>
      <c r="I7" s="74"/>
      <c r="J7" s="74">
        <v>0</v>
      </c>
      <c r="K7" s="74"/>
      <c r="L7" s="74"/>
      <c r="M7" s="74"/>
      <c r="N7" s="74"/>
      <c r="O7" s="74"/>
      <c r="P7" s="74"/>
      <c r="Q7" s="73" t="s">
        <v>93</v>
      </c>
      <c r="R7" s="72" t="str">
        <f>INDEX(Personnel!$L$2:$V$16,MATCH($Z$2,Personnel!$A$2:$A$16,0),MATCH(Q7,Personnel!$L$1:$V$1,0))</f>
        <v>+1</v>
      </c>
      <c r="S7" s="71" t="str">
        <f t="shared" si="0"/>
        <v>Cha (+1)</v>
      </c>
      <c r="T7" s="69" t="s">
        <v>39</v>
      </c>
      <c r="U7" s="69">
        <f t="shared" si="1"/>
        <v>1</v>
      </c>
      <c r="V7" s="70">
        <f t="shared" ca="1" si="2"/>
        <v>11</v>
      </c>
      <c r="W7" s="69">
        <f t="shared" ca="1" si="3"/>
        <v>12</v>
      </c>
      <c r="X7" s="68"/>
      <c r="Y7" s="50"/>
    </row>
    <row r="8" spans="1:26" s="95" customFormat="1" ht="16.8" x14ac:dyDescent="0.3">
      <c r="A8" s="83" t="s">
        <v>18</v>
      </c>
      <c r="B8" s="74"/>
      <c r="C8" s="74"/>
      <c r="D8" s="74"/>
      <c r="E8" s="74">
        <v>0</v>
      </c>
      <c r="F8" s="74">
        <v>1</v>
      </c>
      <c r="G8" s="74">
        <v>0</v>
      </c>
      <c r="H8" s="74">
        <v>2</v>
      </c>
      <c r="I8" s="74">
        <v>0</v>
      </c>
      <c r="J8" s="74"/>
      <c r="K8" s="74">
        <v>0</v>
      </c>
      <c r="L8" s="74">
        <v>1</v>
      </c>
      <c r="M8" s="74"/>
      <c r="N8" s="74"/>
      <c r="O8" s="74"/>
      <c r="P8" s="74">
        <v>0</v>
      </c>
      <c r="Q8" s="82" t="s">
        <v>97</v>
      </c>
      <c r="R8" s="81">
        <f>INDEX(Personnel!$L$2:$V$16,MATCH($Z$2,Personnel!$A$2:$A$16,0),MATCH(Q8,Personnel!$L$1:$V$1,0))</f>
        <v>-1</v>
      </c>
      <c r="S8" s="80" t="str">
        <f t="shared" si="0"/>
        <v>Str (-1)</v>
      </c>
      <c r="T8" s="69" t="s">
        <v>39</v>
      </c>
      <c r="U8" s="69">
        <f t="shared" si="1"/>
        <v>-1</v>
      </c>
      <c r="V8" s="70">
        <f t="shared" ca="1" si="2"/>
        <v>19</v>
      </c>
      <c r="W8" s="69">
        <f t="shared" ca="1" si="3"/>
        <v>18</v>
      </c>
      <c r="X8" s="68"/>
      <c r="Y8" s="50"/>
    </row>
    <row r="9" spans="1:26" s="95" customFormat="1" ht="16.8" x14ac:dyDescent="0.3">
      <c r="A9" s="99" t="s">
        <v>0</v>
      </c>
      <c r="B9" s="74"/>
      <c r="C9" s="74"/>
      <c r="D9" s="74"/>
      <c r="E9" s="74">
        <v>2</v>
      </c>
      <c r="F9" s="74">
        <v>1</v>
      </c>
      <c r="G9" s="74">
        <v>0</v>
      </c>
      <c r="H9" s="74">
        <v>0</v>
      </c>
      <c r="I9" s="74">
        <v>1</v>
      </c>
      <c r="J9" s="74"/>
      <c r="K9" s="74">
        <v>4</v>
      </c>
      <c r="L9" s="74">
        <v>0</v>
      </c>
      <c r="M9" s="74"/>
      <c r="N9" s="74"/>
      <c r="O9" s="74"/>
      <c r="P9" s="74">
        <v>1</v>
      </c>
      <c r="Q9" s="98" t="s">
        <v>92</v>
      </c>
      <c r="R9" s="97">
        <f>INDEX(Personnel!$L$2:$V$16,MATCH($Z$2,Personnel!$A$2:$A$16,0),MATCH(Q9,Personnel!$L$1:$V$1,0))</f>
        <v>-2</v>
      </c>
      <c r="S9" s="96" t="str">
        <f t="shared" si="0"/>
        <v>Con (-2)</v>
      </c>
      <c r="T9" s="69" t="s">
        <v>39</v>
      </c>
      <c r="U9" s="69">
        <f t="shared" si="1"/>
        <v>-2</v>
      </c>
      <c r="V9" s="70">
        <f t="shared" ca="1" si="2"/>
        <v>20</v>
      </c>
      <c r="W9" s="69">
        <f t="shared" ca="1" si="3"/>
        <v>18</v>
      </c>
      <c r="X9" s="68"/>
      <c r="Y9" s="50"/>
    </row>
    <row r="10" spans="1:26" s="94" customFormat="1" ht="16.8" x14ac:dyDescent="0.3">
      <c r="A10" s="91" t="s">
        <v>118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90" t="s">
        <v>94</v>
      </c>
      <c r="R10" s="89">
        <f>INDEX(Personnel!$L$2:$V$16,MATCH($Z$2,Personnel!$A$2:$A$16,0),MATCH(Q10,Personnel!$L$1:$V$1,0))</f>
        <v>-1</v>
      </c>
      <c r="S10" s="88" t="str">
        <f t="shared" si="0"/>
        <v>Int (-1)</v>
      </c>
      <c r="T10" s="69" t="s">
        <v>39</v>
      </c>
      <c r="U10" s="69">
        <f t="shared" si="1"/>
        <v>-1</v>
      </c>
      <c r="V10" s="70">
        <f t="shared" ca="1" si="2"/>
        <v>6</v>
      </c>
      <c r="W10" s="69">
        <f t="shared" ca="1" si="3"/>
        <v>5</v>
      </c>
      <c r="X10" s="68"/>
      <c r="Y10" s="50"/>
    </row>
    <row r="11" spans="1:26" s="93" customFormat="1" ht="16.8" x14ac:dyDescent="0.3">
      <c r="A11" s="91" t="s">
        <v>19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90" t="s">
        <v>94</v>
      </c>
      <c r="R11" s="89">
        <f>INDEX(Personnel!$L$2:$V$16,MATCH($Z$2,Personnel!$A$2:$A$16,0),MATCH(Q11,Personnel!$L$1:$V$1,0))</f>
        <v>-1</v>
      </c>
      <c r="S11" s="88" t="str">
        <f t="shared" si="0"/>
        <v>Int (-1)</v>
      </c>
      <c r="T11" s="69" t="s">
        <v>39</v>
      </c>
      <c r="U11" s="69">
        <f t="shared" si="1"/>
        <v>-1</v>
      </c>
      <c r="V11" s="70">
        <f t="shared" ca="1" si="2"/>
        <v>14</v>
      </c>
      <c r="W11" s="69">
        <f t="shared" ca="1" si="3"/>
        <v>13</v>
      </c>
      <c r="X11" s="68"/>
    </row>
    <row r="12" spans="1:26" s="92" customFormat="1" ht="16.8" x14ac:dyDescent="0.3">
      <c r="A12" s="75" t="s">
        <v>20</v>
      </c>
      <c r="B12" s="74"/>
      <c r="C12" s="74"/>
      <c r="D12" s="74">
        <v>1</v>
      </c>
      <c r="E12" s="74">
        <v>1</v>
      </c>
      <c r="F12" s="74">
        <v>0</v>
      </c>
      <c r="G12" s="74">
        <v>0</v>
      </c>
      <c r="H12" s="74">
        <v>0</v>
      </c>
      <c r="I12" s="74">
        <v>2</v>
      </c>
      <c r="J12" s="74">
        <v>0</v>
      </c>
      <c r="K12" s="74">
        <v>0</v>
      </c>
      <c r="L12" s="74">
        <v>0</v>
      </c>
      <c r="M12" s="74"/>
      <c r="N12" s="74"/>
      <c r="O12" s="74"/>
      <c r="P12" s="74">
        <v>0</v>
      </c>
      <c r="Q12" s="73" t="s">
        <v>93</v>
      </c>
      <c r="R12" s="72" t="str">
        <f>INDEX(Personnel!$L$2:$V$16,MATCH($Z$2,Personnel!$A$2:$A$16,0),MATCH(Q12,Personnel!$L$1:$V$1,0))</f>
        <v>+1</v>
      </c>
      <c r="S12" s="71" t="str">
        <f t="shared" si="0"/>
        <v>Cha (+1)</v>
      </c>
      <c r="T12" s="69" t="s">
        <v>39</v>
      </c>
      <c r="U12" s="69">
        <f t="shared" si="1"/>
        <v>1</v>
      </c>
      <c r="V12" s="70">
        <f t="shared" ca="1" si="2"/>
        <v>15</v>
      </c>
      <c r="W12" s="69">
        <f t="shared" ca="1" si="3"/>
        <v>16</v>
      </c>
      <c r="X12" s="68"/>
    </row>
    <row r="13" spans="1:26" s="92" customFormat="1" ht="16.8" x14ac:dyDescent="0.3">
      <c r="A13" s="91" t="s">
        <v>21</v>
      </c>
      <c r="B13" s="74">
        <v>1</v>
      </c>
      <c r="C13" s="74">
        <v>0</v>
      </c>
      <c r="D13" s="74">
        <v>0</v>
      </c>
      <c r="E13" s="74"/>
      <c r="F13" s="74"/>
      <c r="G13" s="74"/>
      <c r="H13" s="74"/>
      <c r="I13" s="74"/>
      <c r="J13" s="74">
        <v>0</v>
      </c>
      <c r="K13" s="74"/>
      <c r="L13" s="74"/>
      <c r="M13" s="74"/>
      <c r="N13" s="74"/>
      <c r="O13" s="74"/>
      <c r="P13" s="74"/>
      <c r="Q13" s="90" t="s">
        <v>94</v>
      </c>
      <c r="R13" s="89">
        <f>INDEX(Personnel!$L$2:$V$16,MATCH($Z$2,Personnel!$A$2:$A$16,0),MATCH(Q13,Personnel!$L$1:$V$1,0))</f>
        <v>-1</v>
      </c>
      <c r="S13" s="88" t="str">
        <f t="shared" si="0"/>
        <v>Int (-1)</v>
      </c>
      <c r="T13" s="69" t="s">
        <v>39</v>
      </c>
      <c r="U13" s="69">
        <f t="shared" si="1"/>
        <v>-1</v>
      </c>
      <c r="V13" s="70">
        <f t="shared" ca="1" si="2"/>
        <v>14</v>
      </c>
      <c r="W13" s="69">
        <f t="shared" ca="1" si="3"/>
        <v>13</v>
      </c>
      <c r="X13" s="68"/>
    </row>
    <row r="14" spans="1:26" s="92" customFormat="1" ht="16.8" x14ac:dyDescent="0.3">
      <c r="A14" s="75" t="s">
        <v>22</v>
      </c>
      <c r="B14" s="74"/>
      <c r="C14" s="74">
        <v>1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3" t="s">
        <v>93</v>
      </c>
      <c r="R14" s="72" t="str">
        <f>INDEX(Personnel!$L$2:$V$16,MATCH($Z$2,Personnel!$A$2:$A$16,0),MATCH(Q14,Personnel!$L$1:$V$1,0))</f>
        <v>+1</v>
      </c>
      <c r="S14" s="71" t="str">
        <f t="shared" si="0"/>
        <v>Cha (+1)</v>
      </c>
      <c r="T14" s="69" t="s">
        <v>39</v>
      </c>
      <c r="U14" s="69">
        <f t="shared" si="1"/>
        <v>1</v>
      </c>
      <c r="V14" s="70">
        <f t="shared" ca="1" si="2"/>
        <v>14</v>
      </c>
      <c r="W14" s="69">
        <f t="shared" ca="1" si="3"/>
        <v>15</v>
      </c>
      <c r="X14" s="68"/>
    </row>
    <row r="15" spans="1:26" s="92" customFormat="1" ht="16.8" x14ac:dyDescent="0.3">
      <c r="A15" s="79" t="s">
        <v>23</v>
      </c>
      <c r="B15" s="74"/>
      <c r="C15" s="74"/>
      <c r="D15" s="74">
        <v>1</v>
      </c>
      <c r="E15" s="74"/>
      <c r="F15" s="74"/>
      <c r="G15" s="74"/>
      <c r="H15" s="74"/>
      <c r="I15" s="74"/>
      <c r="J15" s="74">
        <v>3</v>
      </c>
      <c r="K15" s="74"/>
      <c r="L15" s="74"/>
      <c r="M15" s="74"/>
      <c r="N15" s="74"/>
      <c r="O15" s="74"/>
      <c r="P15" s="74"/>
      <c r="Q15" s="78" t="s">
        <v>96</v>
      </c>
      <c r="R15" s="77">
        <f>INDEX(Personnel!$L$2:$V$16,MATCH($Z$2,Personnel!$A$2:$A$16,0),MATCH(Q15,Personnel!$L$1:$V$1,0))</f>
        <v>-2</v>
      </c>
      <c r="S15" s="76" t="str">
        <f t="shared" si="0"/>
        <v>Dex (-2)</v>
      </c>
      <c r="T15" s="69" t="s">
        <v>39</v>
      </c>
      <c r="U15" s="69">
        <f t="shared" si="1"/>
        <v>-2</v>
      </c>
      <c r="V15" s="70">
        <f t="shared" ca="1" si="2"/>
        <v>2</v>
      </c>
      <c r="W15" s="69">
        <f t="shared" ca="1" si="3"/>
        <v>0</v>
      </c>
      <c r="X15" s="68"/>
    </row>
    <row r="16" spans="1:26" s="92" customFormat="1" ht="16.8" x14ac:dyDescent="0.3">
      <c r="A16" s="91" t="s">
        <v>24</v>
      </c>
      <c r="B16" s="74">
        <v>1</v>
      </c>
      <c r="C16" s="74">
        <v>0</v>
      </c>
      <c r="D16" s="74">
        <v>0</v>
      </c>
      <c r="E16" s="74"/>
      <c r="F16" s="74"/>
      <c r="G16" s="74"/>
      <c r="H16" s="74"/>
      <c r="I16" s="74"/>
      <c r="J16" s="74">
        <v>0</v>
      </c>
      <c r="K16" s="74"/>
      <c r="L16" s="74"/>
      <c r="M16" s="74"/>
      <c r="N16" s="74"/>
      <c r="O16" s="74"/>
      <c r="P16" s="74"/>
      <c r="Q16" s="90" t="s">
        <v>94</v>
      </c>
      <c r="R16" s="89">
        <f>INDEX(Personnel!$L$2:$V$16,MATCH($Z$2,Personnel!$A$2:$A$16,0),MATCH(Q16,Personnel!$L$1:$V$1,0))</f>
        <v>-1</v>
      </c>
      <c r="S16" s="88" t="str">
        <f t="shared" si="0"/>
        <v>Int (-1)</v>
      </c>
      <c r="T16" s="69" t="s">
        <v>39</v>
      </c>
      <c r="U16" s="69">
        <f t="shared" si="1"/>
        <v>-1</v>
      </c>
      <c r="V16" s="70">
        <f t="shared" ca="1" si="2"/>
        <v>1</v>
      </c>
      <c r="W16" s="69">
        <f t="shared" ca="1" si="3"/>
        <v>0</v>
      </c>
      <c r="X16" s="68"/>
    </row>
    <row r="17" spans="1:24" s="92" customFormat="1" ht="16.8" x14ac:dyDescent="0.3">
      <c r="A17" s="75" t="s">
        <v>25</v>
      </c>
      <c r="B17" s="74"/>
      <c r="C17" s="74"/>
      <c r="D17" s="74">
        <v>1</v>
      </c>
      <c r="E17" s="74"/>
      <c r="F17" s="74"/>
      <c r="G17" s="74"/>
      <c r="H17" s="74"/>
      <c r="I17" s="74"/>
      <c r="J17" s="74">
        <v>0</v>
      </c>
      <c r="K17" s="74"/>
      <c r="L17" s="74"/>
      <c r="M17" s="74"/>
      <c r="N17" s="74"/>
      <c r="O17" s="74"/>
      <c r="P17" s="74"/>
      <c r="Q17" s="73" t="s">
        <v>93</v>
      </c>
      <c r="R17" s="72" t="str">
        <f>INDEX(Personnel!$L$2:$V$16,MATCH($Z$2,Personnel!$A$2:$A$16,0),MATCH(Q17,Personnel!$L$1:$V$1,0))</f>
        <v>+1</v>
      </c>
      <c r="S17" s="71" t="str">
        <f t="shared" si="0"/>
        <v>Cha (+1)</v>
      </c>
      <c r="T17" s="69" t="s">
        <v>39</v>
      </c>
      <c r="U17" s="69">
        <f t="shared" si="1"/>
        <v>1</v>
      </c>
      <c r="V17" s="70">
        <f t="shared" ca="1" si="2"/>
        <v>10</v>
      </c>
      <c r="W17" s="69">
        <f t="shared" ca="1" si="3"/>
        <v>11</v>
      </c>
      <c r="X17" s="68"/>
    </row>
    <row r="18" spans="1:24" s="92" customFormat="1" ht="16.8" x14ac:dyDescent="0.3">
      <c r="A18" s="75" t="s">
        <v>1</v>
      </c>
      <c r="B18" s="74">
        <v>0</v>
      </c>
      <c r="C18" s="74">
        <v>2</v>
      </c>
      <c r="D18" s="74">
        <v>0</v>
      </c>
      <c r="E18" s="74"/>
      <c r="F18" s="74"/>
      <c r="G18" s="74"/>
      <c r="H18" s="74">
        <v>4</v>
      </c>
      <c r="I18" s="74"/>
      <c r="J18" s="74">
        <v>0</v>
      </c>
      <c r="K18" s="74"/>
      <c r="L18" s="74"/>
      <c r="M18" s="74"/>
      <c r="N18" s="74"/>
      <c r="O18" s="74"/>
      <c r="P18" s="74"/>
      <c r="Q18" s="73" t="s">
        <v>93</v>
      </c>
      <c r="R18" s="72" t="str">
        <f>INDEX(Personnel!$L$2:$V$16,MATCH($Z$2,Personnel!$A$2:$A$16,0),MATCH(Q18,Personnel!$L$1:$V$1,0))</f>
        <v>+1</v>
      </c>
      <c r="S18" s="71" t="str">
        <f t="shared" si="0"/>
        <v>Cha (+1)</v>
      </c>
      <c r="T18" s="69" t="s">
        <v>39</v>
      </c>
      <c r="U18" s="69">
        <f t="shared" si="1"/>
        <v>1</v>
      </c>
      <c r="V18" s="70">
        <f t="shared" ca="1" si="2"/>
        <v>17</v>
      </c>
      <c r="W18" s="69">
        <f t="shared" ca="1" si="3"/>
        <v>18</v>
      </c>
      <c r="X18" s="68"/>
    </row>
    <row r="19" spans="1:24" s="92" customFormat="1" ht="16.8" x14ac:dyDescent="0.3">
      <c r="A19" s="87" t="s">
        <v>26</v>
      </c>
      <c r="B19" s="74">
        <v>0</v>
      </c>
      <c r="C19" s="74">
        <v>2</v>
      </c>
      <c r="D19" s="74">
        <v>0</v>
      </c>
      <c r="E19" s="74">
        <v>1</v>
      </c>
      <c r="F19" s="74">
        <v>0</v>
      </c>
      <c r="G19" s="74">
        <v>1</v>
      </c>
      <c r="H19" s="74">
        <v>0</v>
      </c>
      <c r="I19" s="74">
        <v>1</v>
      </c>
      <c r="J19" s="74">
        <v>0</v>
      </c>
      <c r="K19" s="74">
        <v>0</v>
      </c>
      <c r="L19" s="74">
        <v>0</v>
      </c>
      <c r="M19" s="74"/>
      <c r="N19" s="74"/>
      <c r="O19" s="74"/>
      <c r="P19" s="74">
        <v>0</v>
      </c>
      <c r="Q19" s="86" t="s">
        <v>95</v>
      </c>
      <c r="R19" s="85" t="str">
        <f>INDEX(Personnel!$L$2:$V$16,MATCH($Z$2,Personnel!$A$2:$A$16,0),MATCH(Q19,Personnel!$L$1:$V$1,0))</f>
        <v>+0</v>
      </c>
      <c r="S19" s="84" t="str">
        <f t="shared" si="0"/>
        <v>Wis (+0)</v>
      </c>
      <c r="T19" s="69" t="s">
        <v>39</v>
      </c>
      <c r="U19" s="69">
        <f t="shared" si="1"/>
        <v>0</v>
      </c>
      <c r="V19" s="70">
        <f t="shared" ca="1" si="2"/>
        <v>7</v>
      </c>
      <c r="W19" s="69">
        <f t="shared" ca="1" si="3"/>
        <v>7</v>
      </c>
      <c r="X19" s="68"/>
    </row>
    <row r="20" spans="1:24" s="92" customFormat="1" ht="16.8" x14ac:dyDescent="0.3">
      <c r="A20" s="79" t="s">
        <v>27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8" t="s">
        <v>96</v>
      </c>
      <c r="R20" s="77">
        <f>INDEX(Personnel!$L$2:$V$16,MATCH($Z$2,Personnel!$A$2:$A$16,0),MATCH(Q20,Personnel!$L$1:$V$1,0))</f>
        <v>-2</v>
      </c>
      <c r="S20" s="76" t="str">
        <f t="shared" si="0"/>
        <v>Dex (-2)</v>
      </c>
      <c r="T20" s="69" t="s">
        <v>39</v>
      </c>
      <c r="U20" s="69">
        <f t="shared" si="1"/>
        <v>-2</v>
      </c>
      <c r="V20" s="70">
        <f t="shared" ca="1" si="2"/>
        <v>2</v>
      </c>
      <c r="W20" s="69">
        <f t="shared" ca="1" si="3"/>
        <v>0</v>
      </c>
      <c r="X20" s="68"/>
    </row>
    <row r="21" spans="1:24" s="92" customFormat="1" ht="16.8" x14ac:dyDescent="0.3">
      <c r="A21" s="75" t="s">
        <v>28</v>
      </c>
      <c r="B21" s="74">
        <v>0</v>
      </c>
      <c r="C21" s="74">
        <v>0</v>
      </c>
      <c r="D21" s="74">
        <v>1</v>
      </c>
      <c r="E21" s="74"/>
      <c r="F21" s="74"/>
      <c r="G21" s="74"/>
      <c r="H21" s="74"/>
      <c r="I21" s="74"/>
      <c r="J21" s="74">
        <v>0</v>
      </c>
      <c r="K21" s="74"/>
      <c r="L21" s="74"/>
      <c r="M21" s="74"/>
      <c r="N21" s="74"/>
      <c r="O21" s="74"/>
      <c r="P21" s="74"/>
      <c r="Q21" s="73" t="s">
        <v>93</v>
      </c>
      <c r="R21" s="72" t="str">
        <f>INDEX(Personnel!$L$2:$V$16,MATCH($Z$2,Personnel!$A$2:$A$16,0),MATCH(Q21,Personnel!$L$1:$V$1,0))</f>
        <v>+1</v>
      </c>
      <c r="S21" s="71" t="str">
        <f t="shared" si="0"/>
        <v>Cha (+1)</v>
      </c>
      <c r="T21" s="69" t="s">
        <v>39</v>
      </c>
      <c r="U21" s="69">
        <f t="shared" si="1"/>
        <v>1</v>
      </c>
      <c r="V21" s="70">
        <f t="shared" ca="1" si="2"/>
        <v>6</v>
      </c>
      <c r="W21" s="69">
        <f t="shared" ca="1" si="3"/>
        <v>7</v>
      </c>
      <c r="X21" s="68"/>
    </row>
    <row r="22" spans="1:24" s="92" customFormat="1" ht="16.8" x14ac:dyDescent="0.3">
      <c r="A22" s="83" t="s">
        <v>29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82" t="s">
        <v>97</v>
      </c>
      <c r="R22" s="81">
        <f>INDEX(Personnel!$L$2:$V$16,MATCH($Z$2,Personnel!$A$2:$A$16,0),MATCH(Q22,Personnel!$L$1:$V$1,0))</f>
        <v>-1</v>
      </c>
      <c r="S22" s="80" t="str">
        <f t="shared" si="0"/>
        <v>Str (-1)</v>
      </c>
      <c r="T22" s="69" t="s">
        <v>39</v>
      </c>
      <c r="U22" s="69">
        <f t="shared" si="1"/>
        <v>-1</v>
      </c>
      <c r="V22" s="70">
        <f t="shared" ca="1" si="2"/>
        <v>3</v>
      </c>
      <c r="W22" s="69">
        <f t="shared" ca="1" si="3"/>
        <v>2</v>
      </c>
      <c r="X22" s="68"/>
    </row>
    <row r="23" spans="1:24" s="92" customFormat="1" ht="16.8" x14ac:dyDescent="0.3">
      <c r="A23" s="91" t="s">
        <v>53</v>
      </c>
      <c r="B23" s="74">
        <v>1</v>
      </c>
      <c r="C23" s="74"/>
      <c r="D23" s="74"/>
      <c r="E23" s="74">
        <v>0</v>
      </c>
      <c r="F23" s="74">
        <v>1</v>
      </c>
      <c r="G23" s="74">
        <v>0</v>
      </c>
      <c r="H23" s="74"/>
      <c r="I23" s="74">
        <v>0</v>
      </c>
      <c r="J23" s="74"/>
      <c r="K23" s="74">
        <v>4</v>
      </c>
      <c r="L23" s="74">
        <v>0</v>
      </c>
      <c r="M23" s="74"/>
      <c r="N23" s="74"/>
      <c r="O23" s="74"/>
      <c r="P23" s="74">
        <v>0</v>
      </c>
      <c r="Q23" s="90" t="s">
        <v>94</v>
      </c>
      <c r="R23" s="89">
        <f>INDEX(Personnel!$L$2:$V$16,MATCH($Z$2,Personnel!$A$2:$A$16,0),MATCH(Q23,Personnel!$L$1:$V$1,0))</f>
        <v>-1</v>
      </c>
      <c r="S23" s="88" t="str">
        <f t="shared" si="0"/>
        <v>Int (-1)</v>
      </c>
      <c r="T23" s="69" t="s">
        <v>39</v>
      </c>
      <c r="U23" s="69">
        <f t="shared" si="1"/>
        <v>-1</v>
      </c>
      <c r="V23" s="70">
        <f t="shared" ca="1" si="2"/>
        <v>12</v>
      </c>
      <c r="W23" s="69">
        <f t="shared" ca="1" si="3"/>
        <v>11</v>
      </c>
      <c r="X23" s="68"/>
    </row>
    <row r="24" spans="1:24" s="92" customFormat="1" ht="16.8" x14ac:dyDescent="0.3">
      <c r="A24" s="91" t="s">
        <v>109</v>
      </c>
      <c r="B24" s="74">
        <v>0</v>
      </c>
      <c r="C24" s="74">
        <v>1</v>
      </c>
      <c r="D24" s="74">
        <v>1</v>
      </c>
      <c r="E24" s="74"/>
      <c r="F24" s="74"/>
      <c r="G24" s="74"/>
      <c r="H24" s="74"/>
      <c r="I24" s="74"/>
      <c r="J24" s="74">
        <v>0</v>
      </c>
      <c r="K24" s="74"/>
      <c r="L24" s="74"/>
      <c r="M24" s="74"/>
      <c r="N24" s="74"/>
      <c r="O24" s="74"/>
      <c r="P24" s="74"/>
      <c r="Q24" s="90" t="s">
        <v>94</v>
      </c>
      <c r="R24" s="89">
        <f>INDEX(Personnel!$L$2:$V$16,MATCH($Z$2,Personnel!$A$2:$A$16,0),MATCH(Q24,Personnel!$L$1:$V$1,0))</f>
        <v>-1</v>
      </c>
      <c r="S24" s="88" t="str">
        <f t="shared" ref="S24" si="4">CONCATENATE(LEFT(Q24,3)," (",R24,")")</f>
        <v>Int (-1)</v>
      </c>
      <c r="T24" s="69" t="s">
        <v>39</v>
      </c>
      <c r="U24" s="69">
        <f t="shared" si="1"/>
        <v>-1</v>
      </c>
      <c r="V24" s="70">
        <f t="shared" ca="1" si="2"/>
        <v>6</v>
      </c>
      <c r="W24" s="69">
        <f t="shared" ref="W24" ca="1" si="5">SUM(U24:V24)</f>
        <v>5</v>
      </c>
      <c r="X24" s="68"/>
    </row>
    <row r="25" spans="1:24" s="92" customFormat="1" ht="16.8" x14ac:dyDescent="0.3">
      <c r="A25" s="91" t="s">
        <v>110</v>
      </c>
      <c r="B25" s="74">
        <v>1</v>
      </c>
      <c r="C25" s="74">
        <v>0</v>
      </c>
      <c r="D25" s="74">
        <v>1</v>
      </c>
      <c r="E25" s="74"/>
      <c r="F25" s="74"/>
      <c r="G25" s="74"/>
      <c r="H25" s="74"/>
      <c r="I25" s="74"/>
      <c r="J25" s="74">
        <v>0</v>
      </c>
      <c r="K25" s="74"/>
      <c r="L25" s="74"/>
      <c r="M25" s="74"/>
      <c r="N25" s="74"/>
      <c r="O25" s="74"/>
      <c r="P25" s="74"/>
      <c r="Q25" s="90" t="s">
        <v>94</v>
      </c>
      <c r="R25" s="89">
        <f>INDEX(Personnel!$L$2:$V$16,MATCH($Z$2,Personnel!$A$2:$A$16,0),MATCH(Q25,Personnel!$L$1:$V$1,0))</f>
        <v>-1</v>
      </c>
      <c r="S25" s="88" t="str">
        <f t="shared" ref="S25:S31" si="6">CONCATENATE(LEFT(Q25,3)," (",R25,")")</f>
        <v>Int (-1)</v>
      </c>
      <c r="T25" s="69" t="s">
        <v>39</v>
      </c>
      <c r="U25" s="69">
        <f t="shared" si="1"/>
        <v>-1</v>
      </c>
      <c r="V25" s="70">
        <f t="shared" ca="1" si="2"/>
        <v>4</v>
      </c>
      <c r="W25" s="69">
        <f t="shared" ref="W25:W31" ca="1" si="7">SUM(U25:V25)</f>
        <v>3</v>
      </c>
      <c r="X25" s="68"/>
    </row>
    <row r="26" spans="1:24" s="92" customFormat="1" ht="16.8" x14ac:dyDescent="0.3">
      <c r="A26" s="91" t="s">
        <v>111</v>
      </c>
      <c r="B26" s="74">
        <v>0</v>
      </c>
      <c r="C26" s="74">
        <v>1</v>
      </c>
      <c r="D26" s="74">
        <v>1</v>
      </c>
      <c r="E26" s="74"/>
      <c r="F26" s="74"/>
      <c r="G26" s="74"/>
      <c r="H26" s="74"/>
      <c r="I26" s="74"/>
      <c r="J26" s="74">
        <v>0</v>
      </c>
      <c r="K26" s="74"/>
      <c r="L26" s="74"/>
      <c r="M26" s="74"/>
      <c r="N26" s="74"/>
      <c r="O26" s="74"/>
      <c r="P26" s="74"/>
      <c r="Q26" s="90" t="s">
        <v>94</v>
      </c>
      <c r="R26" s="89">
        <f>INDEX(Personnel!$L$2:$V$16,MATCH($Z$2,Personnel!$A$2:$A$16,0),MATCH(Q26,Personnel!$L$1:$V$1,0))</f>
        <v>-1</v>
      </c>
      <c r="S26" s="88" t="str">
        <f t="shared" si="6"/>
        <v>Int (-1)</v>
      </c>
      <c r="T26" s="69" t="s">
        <v>39</v>
      </c>
      <c r="U26" s="69">
        <f t="shared" si="1"/>
        <v>-1</v>
      </c>
      <c r="V26" s="70">
        <f t="shared" ca="1" si="2"/>
        <v>15</v>
      </c>
      <c r="W26" s="69">
        <f t="shared" ca="1" si="7"/>
        <v>14</v>
      </c>
      <c r="X26" s="68"/>
    </row>
    <row r="27" spans="1:24" s="92" customFormat="1" ht="16.8" x14ac:dyDescent="0.3">
      <c r="A27" s="91" t="s">
        <v>112</v>
      </c>
      <c r="B27" s="74">
        <v>0</v>
      </c>
      <c r="C27" s="74">
        <v>1</v>
      </c>
      <c r="D27" s="74">
        <v>1</v>
      </c>
      <c r="E27" s="74">
        <v>1</v>
      </c>
      <c r="F27" s="74">
        <v>0</v>
      </c>
      <c r="G27" s="74">
        <v>1</v>
      </c>
      <c r="H27" s="74"/>
      <c r="I27" s="74">
        <v>1</v>
      </c>
      <c r="J27" s="74">
        <v>0</v>
      </c>
      <c r="K27" s="74">
        <v>0</v>
      </c>
      <c r="L27" s="74">
        <v>0</v>
      </c>
      <c r="M27" s="74"/>
      <c r="N27" s="74"/>
      <c r="O27" s="74"/>
      <c r="P27" s="74">
        <v>0</v>
      </c>
      <c r="Q27" s="90" t="s">
        <v>94</v>
      </c>
      <c r="R27" s="89">
        <f>INDEX(Personnel!$L$2:$V$16,MATCH($Z$2,Personnel!$A$2:$A$16,0),MATCH(Q27,Personnel!$L$1:$V$1,0))</f>
        <v>-1</v>
      </c>
      <c r="S27" s="88" t="str">
        <f t="shared" si="6"/>
        <v>Int (-1)</v>
      </c>
      <c r="T27" s="69" t="s">
        <v>39</v>
      </c>
      <c r="U27" s="69">
        <f t="shared" si="1"/>
        <v>-1</v>
      </c>
      <c r="V27" s="70">
        <f t="shared" ca="1" si="2"/>
        <v>18</v>
      </c>
      <c r="W27" s="69">
        <f t="shared" ca="1" si="7"/>
        <v>17</v>
      </c>
      <c r="X27" s="68"/>
    </row>
    <row r="28" spans="1:24" s="92" customFormat="1" ht="16.8" x14ac:dyDescent="0.3">
      <c r="A28" s="91" t="s">
        <v>113</v>
      </c>
      <c r="B28" s="74">
        <v>1</v>
      </c>
      <c r="C28" s="74">
        <v>0</v>
      </c>
      <c r="D28" s="74">
        <v>1</v>
      </c>
      <c r="E28" s="74"/>
      <c r="F28" s="74"/>
      <c r="G28" s="74"/>
      <c r="H28" s="74"/>
      <c r="I28" s="74"/>
      <c r="J28" s="74">
        <v>0</v>
      </c>
      <c r="K28" s="74"/>
      <c r="L28" s="74"/>
      <c r="M28" s="74"/>
      <c r="N28" s="74"/>
      <c r="O28" s="74"/>
      <c r="P28" s="74"/>
      <c r="Q28" s="90" t="s">
        <v>94</v>
      </c>
      <c r="R28" s="89">
        <f>INDEX(Personnel!$L$2:$V$16,MATCH($Z$2,Personnel!$A$2:$A$16,0),MATCH(Q28,Personnel!$L$1:$V$1,0))</f>
        <v>-1</v>
      </c>
      <c r="S28" s="88" t="str">
        <f t="shared" si="6"/>
        <v>Int (-1)</v>
      </c>
      <c r="T28" s="69" t="s">
        <v>39</v>
      </c>
      <c r="U28" s="69">
        <f t="shared" si="1"/>
        <v>-1</v>
      </c>
      <c r="V28" s="70">
        <f t="shared" ca="1" si="2"/>
        <v>1</v>
      </c>
      <c r="W28" s="69">
        <f t="shared" ca="1" si="7"/>
        <v>0</v>
      </c>
      <c r="X28" s="68"/>
    </row>
    <row r="29" spans="1:24" s="92" customFormat="1" ht="16.8" x14ac:dyDescent="0.3">
      <c r="A29" s="91" t="s">
        <v>114</v>
      </c>
      <c r="B29" s="74">
        <v>0</v>
      </c>
      <c r="C29" s="74">
        <v>1</v>
      </c>
      <c r="D29" s="74">
        <v>1</v>
      </c>
      <c r="E29" s="74"/>
      <c r="F29" s="74"/>
      <c r="G29" s="74"/>
      <c r="H29" s="74">
        <v>1</v>
      </c>
      <c r="I29" s="74"/>
      <c r="J29" s="74">
        <v>0</v>
      </c>
      <c r="K29" s="74"/>
      <c r="L29" s="74"/>
      <c r="M29" s="74"/>
      <c r="N29" s="74"/>
      <c r="O29" s="74"/>
      <c r="P29" s="74"/>
      <c r="Q29" s="90" t="s">
        <v>94</v>
      </c>
      <c r="R29" s="89">
        <f>INDEX(Personnel!$L$2:$V$16,MATCH($Z$2,Personnel!$A$2:$A$16,0),MATCH(Q29,Personnel!$L$1:$V$1,0))</f>
        <v>-1</v>
      </c>
      <c r="S29" s="88" t="str">
        <f t="shared" si="6"/>
        <v>Int (-1)</v>
      </c>
      <c r="T29" s="69" t="s">
        <v>39</v>
      </c>
      <c r="U29" s="69">
        <f t="shared" si="1"/>
        <v>-1</v>
      </c>
      <c r="V29" s="70">
        <f t="shared" ca="1" si="2"/>
        <v>16</v>
      </c>
      <c r="W29" s="69">
        <f t="shared" ca="1" si="7"/>
        <v>15</v>
      </c>
      <c r="X29" s="68"/>
    </row>
    <row r="30" spans="1:24" s="92" customFormat="1" ht="16.8" x14ac:dyDescent="0.3">
      <c r="A30" s="91" t="s">
        <v>115</v>
      </c>
      <c r="B30" s="74">
        <v>1</v>
      </c>
      <c r="C30" s="74">
        <v>0</v>
      </c>
      <c r="D30" s="74">
        <v>1</v>
      </c>
      <c r="E30" s="74"/>
      <c r="F30" s="74"/>
      <c r="G30" s="74"/>
      <c r="H30" s="74"/>
      <c r="I30" s="74"/>
      <c r="J30" s="74">
        <v>0</v>
      </c>
      <c r="K30" s="74"/>
      <c r="L30" s="74"/>
      <c r="M30" s="74"/>
      <c r="N30" s="74"/>
      <c r="O30" s="74"/>
      <c r="P30" s="74"/>
      <c r="Q30" s="90" t="s">
        <v>94</v>
      </c>
      <c r="R30" s="89">
        <f>INDEX(Personnel!$L$2:$V$16,MATCH($Z$2,Personnel!$A$2:$A$16,0),MATCH(Q30,Personnel!$L$1:$V$1,0))</f>
        <v>-1</v>
      </c>
      <c r="S30" s="88" t="str">
        <f t="shared" si="6"/>
        <v>Int (-1)</v>
      </c>
      <c r="T30" s="69" t="s">
        <v>39</v>
      </c>
      <c r="U30" s="69">
        <f t="shared" si="1"/>
        <v>-1</v>
      </c>
      <c r="V30" s="70">
        <f t="shared" ca="1" si="2"/>
        <v>19</v>
      </c>
      <c r="W30" s="69">
        <f t="shared" ca="1" si="7"/>
        <v>18</v>
      </c>
      <c r="X30" s="68"/>
    </row>
    <row r="31" spans="1:24" s="92" customFormat="1" ht="16.8" x14ac:dyDescent="0.3">
      <c r="A31" s="91" t="s">
        <v>52</v>
      </c>
      <c r="B31" s="74">
        <v>1</v>
      </c>
      <c r="C31" s="74">
        <v>1</v>
      </c>
      <c r="D31" s="74">
        <v>1</v>
      </c>
      <c r="E31" s="74">
        <v>2</v>
      </c>
      <c r="F31" s="74">
        <v>1</v>
      </c>
      <c r="G31" s="74">
        <v>2</v>
      </c>
      <c r="H31" s="74">
        <v>1</v>
      </c>
      <c r="I31" s="74">
        <v>1</v>
      </c>
      <c r="J31" s="74">
        <v>0</v>
      </c>
      <c r="K31" s="74">
        <v>1</v>
      </c>
      <c r="L31" s="74">
        <v>2</v>
      </c>
      <c r="M31" s="74"/>
      <c r="N31" s="74"/>
      <c r="O31" s="74"/>
      <c r="P31" s="74">
        <v>2</v>
      </c>
      <c r="Q31" s="90" t="s">
        <v>94</v>
      </c>
      <c r="R31" s="89">
        <f>INDEX(Personnel!$L$2:$V$16,MATCH($Z$2,Personnel!$A$2:$A$16,0),MATCH(Q31,Personnel!$L$1:$V$1,0))</f>
        <v>-1</v>
      </c>
      <c r="S31" s="88" t="str">
        <f t="shared" si="6"/>
        <v>Int (-1)</v>
      </c>
      <c r="T31" s="69" t="s">
        <v>39</v>
      </c>
      <c r="U31" s="69">
        <f t="shared" si="1"/>
        <v>-1</v>
      </c>
      <c r="V31" s="70">
        <f t="shared" ca="1" si="2"/>
        <v>16</v>
      </c>
      <c r="W31" s="69">
        <f t="shared" ca="1" si="7"/>
        <v>15</v>
      </c>
      <c r="X31" s="68"/>
    </row>
    <row r="32" spans="1:24" s="92" customFormat="1" ht="16.8" x14ac:dyDescent="0.3">
      <c r="A32" s="91" t="s">
        <v>54</v>
      </c>
      <c r="B32" s="74">
        <v>0</v>
      </c>
      <c r="C32" s="74">
        <v>0</v>
      </c>
      <c r="D32" s="74">
        <v>1</v>
      </c>
      <c r="E32" s="74">
        <v>1</v>
      </c>
      <c r="F32" s="74">
        <v>0</v>
      </c>
      <c r="G32" s="74">
        <v>0</v>
      </c>
      <c r="H32" s="74"/>
      <c r="I32" s="74">
        <v>1</v>
      </c>
      <c r="J32" s="74">
        <v>0</v>
      </c>
      <c r="K32" s="74">
        <v>0</v>
      </c>
      <c r="L32" s="74">
        <v>0</v>
      </c>
      <c r="M32" s="74"/>
      <c r="N32" s="74"/>
      <c r="O32" s="74"/>
      <c r="P32" s="74">
        <v>0</v>
      </c>
      <c r="Q32" s="90" t="s">
        <v>94</v>
      </c>
      <c r="R32" s="89">
        <f>INDEX(Personnel!$L$2:$V$16,MATCH($Z$2,Personnel!$A$2:$A$16,0),MATCH(Q32,Personnel!$L$1:$V$1,0))</f>
        <v>-1</v>
      </c>
      <c r="S32" s="88" t="str">
        <f t="shared" ref="S32" si="8">CONCATENATE(LEFT(Q32,3)," (",R32,")")</f>
        <v>Int (-1)</v>
      </c>
      <c r="T32" s="69" t="s">
        <v>39</v>
      </c>
      <c r="U32" s="69">
        <f t="shared" si="1"/>
        <v>-1</v>
      </c>
      <c r="V32" s="70">
        <f t="shared" ca="1" si="2"/>
        <v>4</v>
      </c>
      <c r="W32" s="69">
        <f t="shared" ref="W32" ca="1" si="9">SUM(U32:V32)</f>
        <v>3</v>
      </c>
      <c r="X32" s="68"/>
    </row>
    <row r="33" spans="1:24" s="92" customFormat="1" ht="16.8" x14ac:dyDescent="0.3">
      <c r="A33" s="87" t="s">
        <v>30</v>
      </c>
      <c r="B33" s="74">
        <v>2</v>
      </c>
      <c r="C33" s="74">
        <v>1</v>
      </c>
      <c r="D33" s="74">
        <v>1</v>
      </c>
      <c r="E33" s="74"/>
      <c r="F33" s="74"/>
      <c r="G33" s="74"/>
      <c r="H33" s="74">
        <v>0</v>
      </c>
      <c r="I33" s="74"/>
      <c r="J33" s="74"/>
      <c r="K33" s="74"/>
      <c r="L33" s="74"/>
      <c r="M33" s="74"/>
      <c r="N33" s="74"/>
      <c r="O33" s="74"/>
      <c r="P33" s="74"/>
      <c r="Q33" s="86" t="s">
        <v>95</v>
      </c>
      <c r="R33" s="85" t="str">
        <f>INDEX(Personnel!$L$2:$V$16,MATCH($Z$2,Personnel!$A$2:$A$16,0),MATCH(Q33,Personnel!$L$1:$V$1,0))</f>
        <v>+0</v>
      </c>
      <c r="S33" s="84" t="str">
        <f t="shared" si="0"/>
        <v>Wis (+0)</v>
      </c>
      <c r="T33" s="69" t="s">
        <v>39</v>
      </c>
      <c r="U33" s="69">
        <f t="shared" si="1"/>
        <v>0</v>
      </c>
      <c r="V33" s="70">
        <f t="shared" ca="1" si="2"/>
        <v>15</v>
      </c>
      <c r="W33" s="69">
        <f t="shared" ca="1" si="3"/>
        <v>15</v>
      </c>
      <c r="X33" s="68"/>
    </row>
    <row r="34" spans="1:24" s="92" customFormat="1" ht="16.8" x14ac:dyDescent="0.3">
      <c r="A34" s="79" t="s">
        <v>2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8" t="s">
        <v>96</v>
      </c>
      <c r="R34" s="77">
        <f>INDEX(Personnel!$L$2:$V$16,MATCH($Z$2,Personnel!$A$2:$A$16,0),MATCH(Q34,Personnel!$L$1:$V$1,0))</f>
        <v>-2</v>
      </c>
      <c r="S34" s="76" t="str">
        <f t="shared" si="0"/>
        <v>Dex (-2)</v>
      </c>
      <c r="T34" s="69" t="s">
        <v>39</v>
      </c>
      <c r="U34" s="69">
        <f t="shared" si="1"/>
        <v>-2</v>
      </c>
      <c r="V34" s="70">
        <f t="shared" ca="1" si="2"/>
        <v>20</v>
      </c>
      <c r="W34" s="69">
        <f t="shared" ca="1" si="3"/>
        <v>18</v>
      </c>
      <c r="X34" s="68"/>
    </row>
    <row r="35" spans="1:24" s="92" customFormat="1" ht="16.8" x14ac:dyDescent="0.3">
      <c r="A35" s="79" t="s">
        <v>31</v>
      </c>
      <c r="B35" s="74"/>
      <c r="C35" s="74">
        <v>1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8" t="s">
        <v>96</v>
      </c>
      <c r="R35" s="77">
        <f>INDEX(Personnel!$L$2:$V$16,MATCH($Z$2,Personnel!$A$2:$A$16,0),MATCH(Q35,Personnel!$L$1:$V$1,0))</f>
        <v>-2</v>
      </c>
      <c r="S35" s="76" t="str">
        <f t="shared" si="0"/>
        <v>Dex (-2)</v>
      </c>
      <c r="T35" s="69" t="s">
        <v>39</v>
      </c>
      <c r="U35" s="69">
        <f t="shared" si="1"/>
        <v>-2</v>
      </c>
      <c r="V35" s="70">
        <f t="shared" ca="1" si="2"/>
        <v>17</v>
      </c>
      <c r="W35" s="69">
        <f t="shared" ca="1" si="3"/>
        <v>15</v>
      </c>
      <c r="X35" s="68"/>
    </row>
    <row r="36" spans="1:24" ht="16.8" x14ac:dyDescent="0.3">
      <c r="A36" s="75" t="s">
        <v>117</v>
      </c>
      <c r="B36" s="74">
        <v>1</v>
      </c>
      <c r="C36" s="74">
        <v>1</v>
      </c>
      <c r="D36" s="74">
        <v>1</v>
      </c>
      <c r="E36" s="74"/>
      <c r="F36" s="74"/>
      <c r="G36" s="74"/>
      <c r="H36" s="74"/>
      <c r="I36" s="74"/>
      <c r="J36" s="74">
        <v>1</v>
      </c>
      <c r="K36" s="74"/>
      <c r="L36" s="74"/>
      <c r="M36" s="74"/>
      <c r="N36" s="74"/>
      <c r="O36" s="74"/>
      <c r="P36" s="74"/>
      <c r="Q36" s="73" t="s">
        <v>93</v>
      </c>
      <c r="R36" s="72" t="str">
        <f>INDEX(Personnel!$L$2:$V$16,MATCH($Z$2,Personnel!$A$2:$A$16,0),MATCH(Q36,Personnel!$L$1:$V$1,0))</f>
        <v>+1</v>
      </c>
      <c r="S36" s="71" t="str">
        <f t="shared" si="0"/>
        <v>Cha (+1)</v>
      </c>
      <c r="T36" s="69" t="s">
        <v>39</v>
      </c>
      <c r="U36" s="69">
        <f t="shared" si="1"/>
        <v>1</v>
      </c>
      <c r="V36" s="70">
        <f t="shared" ca="1" si="2"/>
        <v>17</v>
      </c>
      <c r="W36" s="69">
        <f t="shared" ca="1" si="3"/>
        <v>18</v>
      </c>
      <c r="X36" s="68"/>
    </row>
    <row r="37" spans="1:24" ht="16.8" x14ac:dyDescent="0.3">
      <c r="A37" s="75" t="s">
        <v>116</v>
      </c>
      <c r="B37" s="74"/>
      <c r="C37" s="74"/>
      <c r="D37" s="74"/>
      <c r="E37" s="74">
        <v>2</v>
      </c>
      <c r="F37" s="74">
        <v>1</v>
      </c>
      <c r="G37" s="74">
        <v>4</v>
      </c>
      <c r="H37" s="74">
        <v>0</v>
      </c>
      <c r="I37" s="74">
        <v>1</v>
      </c>
      <c r="J37" s="74"/>
      <c r="K37" s="74">
        <v>1</v>
      </c>
      <c r="L37" s="74">
        <v>1</v>
      </c>
      <c r="M37" s="74"/>
      <c r="N37" s="74"/>
      <c r="O37" s="74"/>
      <c r="P37" s="74">
        <v>1</v>
      </c>
      <c r="Q37" s="86" t="s">
        <v>95</v>
      </c>
      <c r="R37" s="85" t="str">
        <f>INDEX(Personnel!$L$2:$V$16,MATCH($Z$2,Personnel!$A$2:$A$16,0),MATCH(Q37,Personnel!$L$1:$V$1,0))</f>
        <v>+0</v>
      </c>
      <c r="S37" s="84" t="str">
        <f t="shared" si="0"/>
        <v>Wis (+0)</v>
      </c>
      <c r="T37" s="69" t="s">
        <v>39</v>
      </c>
      <c r="U37" s="69">
        <f t="shared" si="1"/>
        <v>0</v>
      </c>
      <c r="V37" s="70">
        <f t="shared" ca="1" si="2"/>
        <v>13</v>
      </c>
      <c r="W37" s="69">
        <f t="shared" ca="1" si="3"/>
        <v>13</v>
      </c>
      <c r="X37" s="68"/>
    </row>
    <row r="38" spans="1:24" ht="16.8" x14ac:dyDescent="0.3">
      <c r="A38" s="79" t="s">
        <v>3</v>
      </c>
      <c r="B38" s="74">
        <v>1</v>
      </c>
      <c r="C38" s="74">
        <v>2</v>
      </c>
      <c r="D38" s="74">
        <v>1</v>
      </c>
      <c r="E38" s="74"/>
      <c r="F38" s="74"/>
      <c r="G38" s="74"/>
      <c r="H38" s="74">
        <v>1</v>
      </c>
      <c r="I38" s="74"/>
      <c r="J38" s="74">
        <v>0</v>
      </c>
      <c r="K38" s="74"/>
      <c r="L38" s="74"/>
      <c r="M38" s="74"/>
      <c r="N38" s="74"/>
      <c r="O38" s="74"/>
      <c r="P38" s="74"/>
      <c r="Q38" s="78" t="s">
        <v>96</v>
      </c>
      <c r="R38" s="77">
        <f>INDEX(Personnel!$L$2:$V$16,MATCH($Z$2,Personnel!$A$2:$A$16,0),MATCH(Q38,Personnel!$L$1:$V$1,0))</f>
        <v>-2</v>
      </c>
      <c r="S38" s="76" t="str">
        <f t="shared" si="0"/>
        <v>Dex (-2)</v>
      </c>
      <c r="T38" s="69" t="s">
        <v>39</v>
      </c>
      <c r="U38" s="69">
        <f t="shared" si="1"/>
        <v>-2</v>
      </c>
      <c r="V38" s="70">
        <f t="shared" ca="1" si="2"/>
        <v>3</v>
      </c>
      <c r="W38" s="69">
        <f t="shared" ca="1" si="3"/>
        <v>1</v>
      </c>
      <c r="X38" s="68"/>
    </row>
    <row r="39" spans="1:24" ht="16.8" x14ac:dyDescent="0.3">
      <c r="A39" s="91" t="s">
        <v>4</v>
      </c>
      <c r="B39" s="74">
        <v>3</v>
      </c>
      <c r="C39" s="74">
        <v>1</v>
      </c>
      <c r="D39" s="74">
        <v>3</v>
      </c>
      <c r="E39" s="74"/>
      <c r="F39" s="74"/>
      <c r="G39" s="74"/>
      <c r="H39" s="74"/>
      <c r="I39" s="74"/>
      <c r="J39" s="74">
        <v>0</v>
      </c>
      <c r="K39" s="74"/>
      <c r="L39" s="74"/>
      <c r="M39" s="74"/>
      <c r="N39" s="74"/>
      <c r="O39" s="74"/>
      <c r="P39" s="74"/>
      <c r="Q39" s="90" t="s">
        <v>94</v>
      </c>
      <c r="R39" s="89">
        <f>INDEX(Personnel!$L$2:$V$16,MATCH($Z$2,Personnel!$A$2:$A$16,0),MATCH(Q39,Personnel!$L$1:$V$1,0))</f>
        <v>-1</v>
      </c>
      <c r="S39" s="88" t="str">
        <f t="shared" si="0"/>
        <v>Int (-1)</v>
      </c>
      <c r="T39" s="69" t="s">
        <v>39</v>
      </c>
      <c r="U39" s="69">
        <f t="shared" si="1"/>
        <v>-1</v>
      </c>
      <c r="V39" s="70">
        <f t="shared" ca="1" si="2"/>
        <v>18</v>
      </c>
      <c r="W39" s="69">
        <f t="shared" ca="1" si="3"/>
        <v>17</v>
      </c>
      <c r="X39" s="68"/>
    </row>
    <row r="40" spans="1:24" ht="16.8" x14ac:dyDescent="0.3">
      <c r="A40" s="87" t="s">
        <v>32</v>
      </c>
      <c r="B40" s="74">
        <v>3</v>
      </c>
      <c r="C40" s="74"/>
      <c r="D40" s="74">
        <v>4</v>
      </c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86" t="s">
        <v>95</v>
      </c>
      <c r="R40" s="85" t="str">
        <f>INDEX(Personnel!$L$2:$V$16,MATCH($Z$2,Personnel!$A$2:$A$16,0),MATCH(Q40,Personnel!$L$1:$V$1,0))</f>
        <v>+0</v>
      </c>
      <c r="S40" s="84" t="str">
        <f t="shared" si="0"/>
        <v>Wis (+0)</v>
      </c>
      <c r="T40" s="69" t="s">
        <v>39</v>
      </c>
      <c r="U40" s="69">
        <f t="shared" si="1"/>
        <v>0</v>
      </c>
      <c r="V40" s="70">
        <f t="shared" ca="1" si="2"/>
        <v>12</v>
      </c>
      <c r="W40" s="69">
        <f t="shared" ca="1" si="3"/>
        <v>12</v>
      </c>
      <c r="X40" s="68"/>
    </row>
    <row r="41" spans="1:24" ht="16.8" x14ac:dyDescent="0.3">
      <c r="A41" s="79" t="s">
        <v>47</v>
      </c>
      <c r="B41" s="74"/>
      <c r="C41" s="74">
        <v>1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8" t="s">
        <v>96</v>
      </c>
      <c r="R41" s="77">
        <f>INDEX(Personnel!$L$2:$V$16,MATCH($Z$2,Personnel!$A$2:$A$16,0),MATCH(Q41,Personnel!$L$1:$V$1,0))</f>
        <v>-2</v>
      </c>
      <c r="S41" s="76" t="str">
        <f t="shared" si="0"/>
        <v>Dex (-2)</v>
      </c>
      <c r="T41" s="69" t="s">
        <v>39</v>
      </c>
      <c r="U41" s="69">
        <f t="shared" si="1"/>
        <v>-2</v>
      </c>
      <c r="V41" s="70">
        <f t="shared" ca="1" si="2"/>
        <v>15</v>
      </c>
      <c r="W41" s="69">
        <f t="shared" ca="1" si="3"/>
        <v>13</v>
      </c>
      <c r="X41" s="68"/>
    </row>
    <row r="42" spans="1:24" ht="16.8" x14ac:dyDescent="0.3">
      <c r="A42" s="91" t="s">
        <v>46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90" t="s">
        <v>94</v>
      </c>
      <c r="R42" s="89">
        <f>INDEX(Personnel!$L$2:$V$16,MATCH($Z$2,Personnel!$A$2:$A$16,0),MATCH(Q42,Personnel!$L$1:$V$1,0))</f>
        <v>-1</v>
      </c>
      <c r="S42" s="88" t="str">
        <f t="shared" si="0"/>
        <v>Int (-1)</v>
      </c>
      <c r="T42" s="69" t="s">
        <v>39</v>
      </c>
      <c r="U42" s="69">
        <f t="shared" si="1"/>
        <v>-1</v>
      </c>
      <c r="V42" s="70">
        <f t="shared" ca="1" si="2"/>
        <v>8</v>
      </c>
      <c r="W42" s="69">
        <f t="shared" ca="1" si="3"/>
        <v>7</v>
      </c>
      <c r="X42" s="68"/>
    </row>
    <row r="43" spans="1:24" ht="16.8" x14ac:dyDescent="0.3">
      <c r="A43" s="91" t="s">
        <v>33</v>
      </c>
      <c r="B43" s="74">
        <v>1</v>
      </c>
      <c r="C43" s="74"/>
      <c r="D43" s="74"/>
      <c r="E43" s="74">
        <v>0</v>
      </c>
      <c r="F43" s="74">
        <v>3</v>
      </c>
      <c r="G43" s="74">
        <v>0</v>
      </c>
      <c r="H43" s="74">
        <v>0</v>
      </c>
      <c r="I43" s="74">
        <v>0</v>
      </c>
      <c r="J43" s="74"/>
      <c r="K43" s="74">
        <v>2</v>
      </c>
      <c r="L43" s="74">
        <v>0</v>
      </c>
      <c r="M43" s="74"/>
      <c r="N43" s="74"/>
      <c r="O43" s="74"/>
      <c r="P43" s="74">
        <v>0</v>
      </c>
      <c r="Q43" s="90" t="s">
        <v>94</v>
      </c>
      <c r="R43" s="89">
        <f>INDEX(Personnel!$L$2:$V$16,MATCH($Z$2,Personnel!$A$2:$A$16,0),MATCH(Q43,Personnel!$L$1:$V$1,0))</f>
        <v>-1</v>
      </c>
      <c r="S43" s="88" t="str">
        <f t="shared" si="0"/>
        <v>Int (-1)</v>
      </c>
      <c r="T43" s="69" t="s">
        <v>39</v>
      </c>
      <c r="U43" s="69">
        <f t="shared" si="1"/>
        <v>-1</v>
      </c>
      <c r="V43" s="70">
        <f t="shared" ca="1" si="2"/>
        <v>3</v>
      </c>
      <c r="W43" s="69">
        <f t="shared" ca="1" si="3"/>
        <v>2</v>
      </c>
      <c r="X43" s="68"/>
    </row>
    <row r="44" spans="1:24" ht="16.8" x14ac:dyDescent="0.3">
      <c r="A44" s="87" t="s">
        <v>34</v>
      </c>
      <c r="B44" s="74">
        <v>4</v>
      </c>
      <c r="C44" s="74">
        <v>2</v>
      </c>
      <c r="D44" s="74">
        <v>2</v>
      </c>
      <c r="E44" s="74"/>
      <c r="F44" s="74"/>
      <c r="G44" s="74"/>
      <c r="H44" s="74">
        <v>1</v>
      </c>
      <c r="I44" s="74"/>
      <c r="J44" s="74">
        <v>0</v>
      </c>
      <c r="K44" s="74"/>
      <c r="L44" s="74"/>
      <c r="M44" s="74"/>
      <c r="N44" s="74"/>
      <c r="O44" s="74"/>
      <c r="P44" s="74"/>
      <c r="Q44" s="86" t="s">
        <v>95</v>
      </c>
      <c r="R44" s="85" t="str">
        <f>INDEX(Personnel!$L$2:$V$16,MATCH($Z$2,Personnel!$A$2:$A$16,0),MATCH(Q44,Personnel!$L$1:$V$1,0))</f>
        <v>+0</v>
      </c>
      <c r="S44" s="84" t="str">
        <f t="shared" si="0"/>
        <v>Wis (+0)</v>
      </c>
      <c r="T44" s="69" t="s">
        <v>39</v>
      </c>
      <c r="U44" s="69">
        <f t="shared" si="1"/>
        <v>0</v>
      </c>
      <c r="V44" s="70">
        <f t="shared" ca="1" si="2"/>
        <v>10</v>
      </c>
      <c r="W44" s="69">
        <f t="shared" ca="1" si="3"/>
        <v>10</v>
      </c>
      <c r="X44" s="68"/>
    </row>
    <row r="45" spans="1:24" ht="16.8" x14ac:dyDescent="0.3">
      <c r="A45" s="87" t="s">
        <v>48</v>
      </c>
      <c r="B45" s="74">
        <v>1</v>
      </c>
      <c r="C45" s="74">
        <v>3</v>
      </c>
      <c r="D45" s="74">
        <v>0</v>
      </c>
      <c r="E45" s="74"/>
      <c r="F45" s="74"/>
      <c r="G45" s="74"/>
      <c r="H45" s="74">
        <v>1</v>
      </c>
      <c r="I45" s="74"/>
      <c r="J45" s="74">
        <v>0</v>
      </c>
      <c r="K45" s="74"/>
      <c r="L45" s="74"/>
      <c r="M45" s="74"/>
      <c r="N45" s="74"/>
      <c r="O45" s="74"/>
      <c r="P45" s="74"/>
      <c r="Q45" s="86" t="s">
        <v>95</v>
      </c>
      <c r="R45" s="85" t="str">
        <f>INDEX(Personnel!$L$2:$V$16,MATCH($Z$2,Personnel!$A$2:$A$16,0),MATCH(Q45,Personnel!$L$1:$V$1,0))</f>
        <v>+0</v>
      </c>
      <c r="S45" s="84" t="str">
        <f t="shared" si="0"/>
        <v>Wis (+0)</v>
      </c>
      <c r="T45" s="69" t="s">
        <v>39</v>
      </c>
      <c r="U45" s="69">
        <f t="shared" si="1"/>
        <v>0</v>
      </c>
      <c r="V45" s="70">
        <f t="shared" ca="1" si="2"/>
        <v>13</v>
      </c>
      <c r="W45" s="69">
        <f t="shared" ca="1" si="3"/>
        <v>13</v>
      </c>
      <c r="X45" s="68"/>
    </row>
    <row r="46" spans="1:24" ht="16.8" x14ac:dyDescent="0.3">
      <c r="A46" s="83" t="s">
        <v>5</v>
      </c>
      <c r="B46" s="74"/>
      <c r="C46" s="74"/>
      <c r="D46" s="74"/>
      <c r="E46" s="74"/>
      <c r="F46" s="74"/>
      <c r="G46" s="74"/>
      <c r="H46" s="74">
        <v>1</v>
      </c>
      <c r="I46" s="74"/>
      <c r="J46" s="74"/>
      <c r="K46" s="74"/>
      <c r="L46" s="74"/>
      <c r="M46" s="74"/>
      <c r="N46" s="74"/>
      <c r="O46" s="74"/>
      <c r="P46" s="74"/>
      <c r="Q46" s="82" t="s">
        <v>97</v>
      </c>
      <c r="R46" s="81">
        <f>INDEX(Personnel!$L$2:$V$16,MATCH($Z$2,Personnel!$A$2:$A$16,0),MATCH(Q46,Personnel!$L$1:$V$1,0))</f>
        <v>-1</v>
      </c>
      <c r="S46" s="80" t="str">
        <f t="shared" si="0"/>
        <v>Str (-1)</v>
      </c>
      <c r="T46" s="69" t="s">
        <v>39</v>
      </c>
      <c r="U46" s="69">
        <f t="shared" si="1"/>
        <v>-1</v>
      </c>
      <c r="V46" s="70">
        <f t="shared" ca="1" si="2"/>
        <v>7</v>
      </c>
      <c r="W46" s="69">
        <f t="shared" ca="1" si="3"/>
        <v>6</v>
      </c>
      <c r="X46" s="68"/>
    </row>
    <row r="47" spans="1:24" ht="16.8" x14ac:dyDescent="0.3">
      <c r="A47" s="79" t="s">
        <v>35</v>
      </c>
      <c r="B47" s="74"/>
      <c r="C47" s="74"/>
      <c r="D47" s="74">
        <v>1</v>
      </c>
      <c r="E47" s="74"/>
      <c r="F47" s="74"/>
      <c r="G47" s="74"/>
      <c r="H47" s="74"/>
      <c r="I47" s="74"/>
      <c r="J47" s="74">
        <v>4</v>
      </c>
      <c r="K47" s="74"/>
      <c r="L47" s="74"/>
      <c r="M47" s="74"/>
      <c r="N47" s="74"/>
      <c r="O47" s="74"/>
      <c r="P47" s="74"/>
      <c r="Q47" s="78" t="s">
        <v>96</v>
      </c>
      <c r="R47" s="77">
        <f>INDEX(Personnel!$L$2:$V$16,MATCH($Z$2,Personnel!$A$2:$A$16,0),MATCH(Q47,Personnel!$L$1:$V$1,0))</f>
        <v>-2</v>
      </c>
      <c r="S47" s="76" t="str">
        <f t="shared" si="0"/>
        <v>Dex (-2)</v>
      </c>
      <c r="T47" s="69" t="s">
        <v>39</v>
      </c>
      <c r="U47" s="69">
        <f t="shared" si="1"/>
        <v>-2</v>
      </c>
      <c r="V47" s="70">
        <f t="shared" ca="1" si="2"/>
        <v>2</v>
      </c>
      <c r="W47" s="69">
        <f t="shared" ca="1" si="3"/>
        <v>0</v>
      </c>
      <c r="X47" s="68"/>
    </row>
    <row r="48" spans="1:24" ht="16.8" x14ac:dyDescent="0.3">
      <c r="A48" s="75" t="s">
        <v>36</v>
      </c>
      <c r="B48" s="74"/>
      <c r="C48" s="74">
        <v>1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3" t="s">
        <v>93</v>
      </c>
      <c r="R48" s="72" t="str">
        <f>INDEX(Personnel!$L$2:$V$16,MATCH($Z$2,Personnel!$A$2:$A$16,0),MATCH(Q48,Personnel!$L$1:$V$1,0))</f>
        <v>+1</v>
      </c>
      <c r="S48" s="71" t="str">
        <f t="shared" si="0"/>
        <v>Cha (+1)</v>
      </c>
      <c r="T48" s="69" t="s">
        <v>39</v>
      </c>
      <c r="U48" s="69">
        <f t="shared" si="1"/>
        <v>1</v>
      </c>
      <c r="V48" s="70">
        <f t="shared" ca="1" si="2"/>
        <v>20</v>
      </c>
      <c r="W48" s="69">
        <f t="shared" ca="1" si="3"/>
        <v>21</v>
      </c>
      <c r="X48" s="68"/>
    </row>
    <row r="49" spans="1:24" ht="17.399999999999999" thickBot="1" x14ac:dyDescent="0.35">
      <c r="A49" s="67" t="s">
        <v>37</v>
      </c>
      <c r="B49" s="66">
        <v>1</v>
      </c>
      <c r="C49" s="66">
        <v>0</v>
      </c>
      <c r="D49" s="66">
        <v>1</v>
      </c>
      <c r="E49" s="66"/>
      <c r="F49" s="66"/>
      <c r="G49" s="66"/>
      <c r="H49" s="66"/>
      <c r="I49" s="66"/>
      <c r="J49" s="66">
        <v>4</v>
      </c>
      <c r="K49" s="66"/>
      <c r="L49" s="66"/>
      <c r="M49" s="66"/>
      <c r="N49" s="66"/>
      <c r="O49" s="66"/>
      <c r="P49" s="66"/>
      <c r="Q49" s="65" t="s">
        <v>96</v>
      </c>
      <c r="R49" s="64">
        <f>INDEX(Personnel!$L$2:$V$16,MATCH($Z$2,Personnel!$A$2:$A$16,0),MATCH(Q49,Personnel!$L$1:$V$1,0))</f>
        <v>-2</v>
      </c>
      <c r="S49" s="63" t="str">
        <f t="shared" si="0"/>
        <v>Dex (-2)</v>
      </c>
      <c r="T49" s="61" t="s">
        <v>39</v>
      </c>
      <c r="U49" s="61">
        <f t="shared" si="1"/>
        <v>-2</v>
      </c>
      <c r="V49" s="62">
        <f t="shared" ca="1" si="2"/>
        <v>13</v>
      </c>
      <c r="W49" s="61">
        <f t="shared" ca="1" si="3"/>
        <v>11</v>
      </c>
      <c r="X49" s="60"/>
    </row>
    <row r="50" spans="1:24" ht="16.2" thickTop="1" x14ac:dyDescent="0.3">
      <c r="A50" s="55" t="s">
        <v>40</v>
      </c>
      <c r="B50" s="58">
        <f>SUM(B5:B49)</f>
        <v>24</v>
      </c>
      <c r="C50" s="58">
        <f>SUM(C5:C49)</f>
        <v>24</v>
      </c>
      <c r="D50" s="58">
        <f>SUM(D5:D49)</f>
        <v>28</v>
      </c>
      <c r="E50" s="58">
        <f t="shared" ref="E50" si="10">SUM(E5:E49)</f>
        <v>10</v>
      </c>
      <c r="F50" s="58">
        <f t="shared" ref="F50" si="11">SUM(F5:F49)</f>
        <v>8</v>
      </c>
      <c r="G50" s="58">
        <f t="shared" ref="G50" si="12">SUM(G5:G49)</f>
        <v>8</v>
      </c>
      <c r="H50" s="58">
        <f>SUM(H5:H49)</f>
        <v>12</v>
      </c>
      <c r="I50" s="58">
        <f t="shared" ref="I50:P50" si="13">SUM(I5:I49)</f>
        <v>8</v>
      </c>
      <c r="J50" s="58">
        <f t="shared" si="13"/>
        <v>12</v>
      </c>
      <c r="K50" s="58">
        <f t="shared" si="13"/>
        <v>12</v>
      </c>
      <c r="L50" s="58">
        <f t="shared" si="13"/>
        <v>4</v>
      </c>
      <c r="M50" s="58"/>
      <c r="N50" s="58"/>
      <c r="O50" s="58"/>
      <c r="P50" s="58">
        <f t="shared" si="13"/>
        <v>4</v>
      </c>
      <c r="Q50" s="59"/>
      <c r="R50" s="59"/>
      <c r="S50" s="58"/>
      <c r="T50" s="57"/>
      <c r="U50" s="56"/>
      <c r="V50" s="56"/>
      <c r="W50" s="56"/>
      <c r="X50" s="55"/>
    </row>
    <row r="51" spans="1:24" x14ac:dyDescent="0.3">
      <c r="A51" s="51" t="s">
        <v>78</v>
      </c>
      <c r="B51" s="54">
        <v>24</v>
      </c>
      <c r="C51" s="54">
        <v>24</v>
      </c>
      <c r="D51" s="54">
        <v>28</v>
      </c>
      <c r="E51" s="54">
        <v>10</v>
      </c>
      <c r="F51" s="54">
        <v>8</v>
      </c>
      <c r="G51" s="54">
        <v>8</v>
      </c>
      <c r="H51" s="54">
        <v>12</v>
      </c>
      <c r="I51" s="54">
        <v>12</v>
      </c>
      <c r="J51" s="54">
        <v>12</v>
      </c>
      <c r="K51" s="54">
        <v>12</v>
      </c>
      <c r="L51" s="54">
        <v>4</v>
      </c>
      <c r="M51" s="54"/>
      <c r="N51" s="54"/>
      <c r="O51" s="54"/>
      <c r="P51" s="54">
        <v>4</v>
      </c>
      <c r="S51" s="54"/>
    </row>
    <row r="52" spans="1:24" x14ac:dyDescent="0.3">
      <c r="B52" s="102"/>
      <c r="S52" s="54"/>
    </row>
    <row r="53" spans="1:24" x14ac:dyDescent="0.3">
      <c r="S53" s="54"/>
    </row>
    <row r="54" spans="1:24" x14ac:dyDescent="0.3">
      <c r="S54" s="54"/>
    </row>
    <row r="55" spans="1:24" x14ac:dyDescent="0.3">
      <c r="S55" s="54"/>
    </row>
    <row r="56" spans="1:24" x14ac:dyDescent="0.3">
      <c r="S56" s="54"/>
    </row>
    <row r="57" spans="1:24" x14ac:dyDescent="0.3">
      <c r="S57" s="54"/>
    </row>
    <row r="58" spans="1:24" x14ac:dyDescent="0.3">
      <c r="S58" s="54"/>
    </row>
    <row r="59" spans="1:24" x14ac:dyDescent="0.3">
      <c r="S59" s="54"/>
    </row>
    <row r="60" spans="1:24" x14ac:dyDescent="0.3">
      <c r="S60" s="54"/>
    </row>
    <row r="61" spans="1:24" x14ac:dyDescent="0.3">
      <c r="S61" s="54"/>
    </row>
  </sheetData>
  <conditionalFormatting sqref="B1:P1">
    <cfRule type="cellIs" dxfId="0" priority="15" operator="equal">
      <formula>$Z$2</formula>
    </cfRule>
  </conditionalFormatting>
  <dataValidations count="1">
    <dataValidation type="list" allowBlank="1" showInputMessage="1" showErrorMessage="1" sqref="Z2" xr:uid="{00000000-0002-0000-0800-000000000000}">
      <formula1>$B$1:$P$1</formula1>
    </dataValidation>
  </dataValidations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0658F-295A-49F0-8452-034436E4B2B5}">
  <dimension ref="A1:AO51"/>
  <sheetViews>
    <sheetView showGridLines="0" tabSelected="1" zoomScaleNormal="100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G2" sqref="G2"/>
    </sheetView>
  </sheetViews>
  <sheetFormatPr defaultColWidth="8.5" defaultRowHeight="16.8" x14ac:dyDescent="0.3"/>
  <cols>
    <col min="1" max="1" width="22.796875" style="143" bestFit="1" customWidth="1"/>
    <col min="2" max="2" width="9.69921875" style="143" bestFit="1" customWidth="1"/>
    <col min="3" max="3" width="23.5" style="129" bestFit="1" customWidth="1"/>
    <col min="4" max="4" width="4.59765625" style="129" bestFit="1" customWidth="1"/>
    <col min="5" max="5" width="13.59765625" style="129" bestFit="1" customWidth="1"/>
    <col min="6" max="6" width="4" style="145" bestFit="1" customWidth="1"/>
    <col min="7" max="7" width="5.09765625" style="145" bestFit="1" customWidth="1"/>
    <col min="8" max="8" width="10.59765625" style="145" bestFit="1" customWidth="1"/>
    <col min="9" max="9" width="4.796875" style="145" bestFit="1" customWidth="1"/>
    <col min="10" max="10" width="3.69921875" style="48" bestFit="1" customWidth="1"/>
    <col min="11" max="11" width="3.19921875" style="48" customWidth="1"/>
    <col min="12" max="12" width="4.59765625" style="48" customWidth="1"/>
    <col min="13" max="13" width="3.19921875" style="48" customWidth="1"/>
    <col min="14" max="14" width="4.796875" style="48" customWidth="1"/>
    <col min="15" max="15" width="3.19921875" style="48" customWidth="1"/>
    <col min="16" max="16" width="3.69921875" style="48" bestFit="1" customWidth="1"/>
    <col min="17" max="17" width="3.19921875" style="48" customWidth="1"/>
    <col min="18" max="18" width="4.59765625" style="48" customWidth="1"/>
    <col min="19" max="19" width="3.19921875" style="48" customWidth="1"/>
    <col min="20" max="20" width="4.796875" style="48" customWidth="1"/>
    <col min="21" max="21" width="3.19921875" style="48" customWidth="1"/>
    <col min="22" max="22" width="4.3984375" style="48" bestFit="1" customWidth="1"/>
    <col min="23" max="23" width="4.296875" style="48" bestFit="1" customWidth="1"/>
    <col min="24" max="24" width="5" style="48" bestFit="1" customWidth="1"/>
    <col min="25" max="25" width="3.69921875" style="48" customWidth="1"/>
    <col min="26" max="26" width="4.09765625" style="48" bestFit="1" customWidth="1"/>
    <col min="27" max="27" width="3.69921875" style="48" customWidth="1"/>
    <col min="28" max="28" width="4.296875" style="48" bestFit="1" customWidth="1"/>
    <col min="29" max="29" width="3.69921875" style="48" customWidth="1"/>
    <col min="30" max="30" width="5.3984375" style="48" bestFit="1" customWidth="1"/>
    <col min="31" max="31" width="5.5" style="48" bestFit="1" customWidth="1"/>
    <col min="32" max="32" width="3.69921875" style="49" bestFit="1" customWidth="1"/>
    <col min="33" max="33" width="4" style="49" bestFit="1" customWidth="1"/>
    <col min="34" max="34" width="4" style="48" bestFit="1" customWidth="1"/>
    <col min="35" max="35" width="30.19921875" style="48" bestFit="1" customWidth="1"/>
    <col min="36" max="36" width="32.296875" style="48" bestFit="1" customWidth="1"/>
    <col min="37" max="37" width="31.3984375" style="31" bestFit="1" customWidth="1"/>
    <col min="38" max="38" width="31" style="31" bestFit="1" customWidth="1"/>
    <col min="39" max="39" width="30.69921875" style="31" bestFit="1" customWidth="1"/>
    <col min="40" max="40" width="31.5" style="31" customWidth="1"/>
    <col min="41" max="41" width="13" style="31" bestFit="1" customWidth="1"/>
    <col min="42" max="16384" width="8.5" style="9"/>
  </cols>
  <sheetData>
    <row r="1" spans="1:41" s="129" customFormat="1" ht="17.399999999999999" thickBot="1" x14ac:dyDescent="0.35">
      <c r="A1" s="134" t="s">
        <v>204</v>
      </c>
      <c r="B1" s="126" t="s">
        <v>131</v>
      </c>
      <c r="C1" s="126" t="s">
        <v>205</v>
      </c>
      <c r="D1" s="126" t="s">
        <v>209</v>
      </c>
      <c r="E1" s="135" t="s">
        <v>206</v>
      </c>
      <c r="F1" s="135" t="s">
        <v>232</v>
      </c>
      <c r="G1" s="135" t="s">
        <v>60</v>
      </c>
      <c r="H1" s="159" t="s">
        <v>98</v>
      </c>
      <c r="I1" s="135" t="s">
        <v>208</v>
      </c>
      <c r="J1" s="1" t="s">
        <v>12</v>
      </c>
      <c r="K1" s="32" t="s">
        <v>97</v>
      </c>
      <c r="L1" s="2" t="s">
        <v>11</v>
      </c>
      <c r="M1" s="32" t="s">
        <v>96</v>
      </c>
      <c r="N1" s="3" t="s">
        <v>8</v>
      </c>
      <c r="O1" s="32" t="s">
        <v>92</v>
      </c>
      <c r="P1" s="4" t="s">
        <v>9</v>
      </c>
      <c r="Q1" s="32" t="s">
        <v>94</v>
      </c>
      <c r="R1" s="5" t="s">
        <v>10</v>
      </c>
      <c r="S1" s="32" t="s">
        <v>95</v>
      </c>
      <c r="T1" s="6" t="s">
        <v>7</v>
      </c>
      <c r="U1" s="32" t="s">
        <v>93</v>
      </c>
      <c r="V1" s="7" t="s">
        <v>66</v>
      </c>
      <c r="W1" s="2" t="s">
        <v>67</v>
      </c>
      <c r="X1" s="21" t="s">
        <v>90</v>
      </c>
      <c r="Y1" s="33" t="s">
        <v>41</v>
      </c>
      <c r="Z1" s="22" t="s">
        <v>91</v>
      </c>
      <c r="AA1" s="33" t="s">
        <v>42</v>
      </c>
      <c r="AB1" s="23" t="s">
        <v>101</v>
      </c>
      <c r="AC1" s="33" t="s">
        <v>43</v>
      </c>
      <c r="AD1" s="1" t="s">
        <v>321</v>
      </c>
      <c r="AE1" s="8" t="s">
        <v>68</v>
      </c>
      <c r="AF1" s="8" t="s">
        <v>69</v>
      </c>
      <c r="AG1" s="8" t="s">
        <v>61</v>
      </c>
      <c r="AH1" s="3" t="s">
        <v>62</v>
      </c>
      <c r="AI1" s="137" t="s">
        <v>226</v>
      </c>
      <c r="AJ1" s="136" t="s">
        <v>71</v>
      </c>
      <c r="AK1" s="138"/>
      <c r="AL1" s="138"/>
      <c r="AM1" s="138"/>
      <c r="AN1" s="138"/>
      <c r="AO1" s="138"/>
    </row>
    <row r="2" spans="1:41" x14ac:dyDescent="0.3">
      <c r="A2" s="139" t="s">
        <v>267</v>
      </c>
      <c r="B2" s="155">
        <v>3</v>
      </c>
      <c r="C2" s="127" t="s">
        <v>212</v>
      </c>
      <c r="D2" s="152" t="s">
        <v>220</v>
      </c>
      <c r="E2" s="11" t="s">
        <v>223</v>
      </c>
      <c r="F2" s="11" t="s">
        <v>231</v>
      </c>
      <c r="G2" s="141" t="s">
        <v>82</v>
      </c>
      <c r="H2" s="141" t="s">
        <v>207</v>
      </c>
      <c r="I2" s="142" t="s">
        <v>224</v>
      </c>
      <c r="J2" s="12">
        <v>7</v>
      </c>
      <c r="K2" s="13">
        <f t="shared" ref="K2:K33" si="0">IF(J2&gt;9.9,CONCATENATE("+",ROUNDDOWN((J2-10) / 2,0)),ROUNDUP((J2-10) / 2,0))</f>
        <v>-2</v>
      </c>
      <c r="L2" s="13">
        <v>9</v>
      </c>
      <c r="M2" s="13">
        <f t="shared" ref="M2:M33" si="1">IF(L2&gt;9.9,CONCATENATE("+",ROUNDDOWN((L2-10) / 2,0)),ROUNDUP((L2-10) / 2,0))</f>
        <v>-1</v>
      </c>
      <c r="N2" s="13">
        <v>10</v>
      </c>
      <c r="O2" s="13" t="str">
        <f t="shared" ref="O2:O33" si="2">IF(N2&gt;9.9,CONCATENATE("+",ROUNDDOWN((N2-10) / 2,0)),ROUNDUP((N2-10) / 2,0))</f>
        <v>+0</v>
      </c>
      <c r="P2" s="13">
        <v>2</v>
      </c>
      <c r="Q2" s="13">
        <f t="shared" ref="Q2:Q33" si="3">IF(P2&gt;9.9,CONCATENATE("+",ROUNDDOWN((P2-10) / 2,0)),ROUNDUP((P2-10) / 2,0))</f>
        <v>-4</v>
      </c>
      <c r="R2" s="13">
        <v>8</v>
      </c>
      <c r="S2" s="13">
        <f t="shared" ref="S2:S7" si="4">IF(R2&gt;9.9,CONCATENATE("+",ROUNDDOWN((R2-10) / 2,0)),ROUNDUP((R2-10) / 2,0))</f>
        <v>-1</v>
      </c>
      <c r="T2" s="14">
        <v>3</v>
      </c>
      <c r="U2" s="14">
        <f t="shared" ref="U2:U33" si="5">IF(T2&gt;9.9,CONCATENATE("+",ROUNDDOWN((T2-10) / 2,0)),ROUNDUP((T2-10) / 2,0))</f>
        <v>-4</v>
      </c>
      <c r="V2" s="15">
        <f t="shared" ref="V2:V33" si="6">AVERAGE(J2,L2,N2,P2,R2,T2)</f>
        <v>6.5</v>
      </c>
      <c r="W2" s="16">
        <f t="shared" ref="W2:W33" si="7">IF(L2&gt;9.9,CONCATENATE("+",ROUNDDOWN((L2-10) / 2,0)),ROUNDUP((L2-10) / 2,0))</f>
        <v>-1</v>
      </c>
      <c r="X2" s="25">
        <v>1</v>
      </c>
      <c r="Y2" s="26">
        <f t="shared" ref="Y2:Y30" si="8">IF(N2&gt;9.9,(ROUNDDOWN((N2-10) / 2,0)),ROUNDUP((N2-10) / 2,0))+X2</f>
        <v>1</v>
      </c>
      <c r="Z2" s="27">
        <v>2</v>
      </c>
      <c r="AA2" s="29">
        <f t="shared" ref="AA2:AA30" si="9">Z2+W2</f>
        <v>1</v>
      </c>
      <c r="AB2" s="28">
        <v>0</v>
      </c>
      <c r="AC2" s="24">
        <f t="shared" ref="AC2:AC30" si="10">IF(R2&gt;9.9,(ROUNDDOWN((R2-10) / 2,0)),ROUNDUP((R2-10) / 2,0))+AB2</f>
        <v>-1</v>
      </c>
      <c r="AD2" s="19">
        <v>1</v>
      </c>
      <c r="AE2" s="14">
        <v>12</v>
      </c>
      <c r="AF2" s="14">
        <v>8</v>
      </c>
      <c r="AG2" s="14">
        <v>12</v>
      </c>
      <c r="AH2" s="19">
        <v>7</v>
      </c>
      <c r="AI2" s="44"/>
      <c r="AJ2" s="18"/>
    </row>
    <row r="3" spans="1:41" x14ac:dyDescent="0.3">
      <c r="A3" s="139" t="s">
        <v>269</v>
      </c>
      <c r="B3" s="156">
        <v>3</v>
      </c>
      <c r="C3" s="128" t="s">
        <v>212</v>
      </c>
      <c r="D3" s="153" t="s">
        <v>220</v>
      </c>
      <c r="E3" s="11" t="s">
        <v>223</v>
      </c>
      <c r="F3" s="11" t="s">
        <v>231</v>
      </c>
      <c r="G3" s="141" t="s">
        <v>51</v>
      </c>
      <c r="H3" s="141" t="s">
        <v>207</v>
      </c>
      <c r="I3" s="142" t="s">
        <v>224</v>
      </c>
      <c r="J3" s="12">
        <v>7</v>
      </c>
      <c r="K3" s="13">
        <f t="shared" si="0"/>
        <v>-2</v>
      </c>
      <c r="L3" s="13">
        <v>9</v>
      </c>
      <c r="M3" s="13">
        <f t="shared" si="1"/>
        <v>-1</v>
      </c>
      <c r="N3" s="13">
        <v>10</v>
      </c>
      <c r="O3" s="13" t="str">
        <f t="shared" si="2"/>
        <v>+0</v>
      </c>
      <c r="P3" s="13">
        <v>2</v>
      </c>
      <c r="Q3" s="13">
        <f t="shared" si="3"/>
        <v>-4</v>
      </c>
      <c r="R3" s="13">
        <v>9</v>
      </c>
      <c r="S3" s="13">
        <f t="shared" si="4"/>
        <v>-1</v>
      </c>
      <c r="T3" s="14">
        <v>3</v>
      </c>
      <c r="U3" s="14">
        <f t="shared" si="5"/>
        <v>-4</v>
      </c>
      <c r="V3" s="15">
        <f t="shared" si="6"/>
        <v>6.666666666666667</v>
      </c>
      <c r="W3" s="16">
        <f t="shared" si="7"/>
        <v>-1</v>
      </c>
      <c r="X3" s="25">
        <v>1</v>
      </c>
      <c r="Y3" s="26">
        <f t="shared" si="8"/>
        <v>1</v>
      </c>
      <c r="Z3" s="27">
        <v>2</v>
      </c>
      <c r="AA3" s="29">
        <f t="shared" si="9"/>
        <v>1</v>
      </c>
      <c r="AB3" s="28">
        <v>0</v>
      </c>
      <c r="AC3" s="24">
        <f t="shared" si="10"/>
        <v>-1</v>
      </c>
      <c r="AD3" s="19">
        <v>1</v>
      </c>
      <c r="AE3" s="14">
        <v>12</v>
      </c>
      <c r="AF3" s="14">
        <v>8</v>
      </c>
      <c r="AG3" s="14">
        <v>12</v>
      </c>
      <c r="AH3" s="19">
        <v>6</v>
      </c>
      <c r="AI3" s="30"/>
      <c r="AJ3" s="18"/>
    </row>
    <row r="4" spans="1:41" x14ac:dyDescent="0.3">
      <c r="A4" s="139" t="s">
        <v>270</v>
      </c>
      <c r="B4" s="156">
        <v>3</v>
      </c>
      <c r="C4" s="128" t="s">
        <v>245</v>
      </c>
      <c r="D4" s="153" t="s">
        <v>221</v>
      </c>
      <c r="E4" s="11" t="s">
        <v>223</v>
      </c>
      <c r="F4" s="11" t="s">
        <v>234</v>
      </c>
      <c r="G4" s="141" t="s">
        <v>51</v>
      </c>
      <c r="H4" s="141" t="s">
        <v>207</v>
      </c>
      <c r="I4" s="142" t="s">
        <v>224</v>
      </c>
      <c r="J4" s="12">
        <v>4</v>
      </c>
      <c r="K4" s="13">
        <f t="shared" si="0"/>
        <v>-3</v>
      </c>
      <c r="L4" s="13">
        <v>10</v>
      </c>
      <c r="M4" s="13" t="str">
        <f t="shared" si="1"/>
        <v>+0</v>
      </c>
      <c r="N4" s="13">
        <v>10</v>
      </c>
      <c r="O4" s="13" t="str">
        <f t="shared" si="2"/>
        <v>+0</v>
      </c>
      <c r="P4" s="13">
        <v>2</v>
      </c>
      <c r="Q4" s="13">
        <f t="shared" si="3"/>
        <v>-4</v>
      </c>
      <c r="R4" s="13">
        <v>7</v>
      </c>
      <c r="S4" s="13">
        <f t="shared" si="4"/>
        <v>-2</v>
      </c>
      <c r="T4" s="14">
        <v>4</v>
      </c>
      <c r="U4" s="14">
        <f t="shared" si="5"/>
        <v>-3</v>
      </c>
      <c r="V4" s="15">
        <f t="shared" si="6"/>
        <v>6.166666666666667</v>
      </c>
      <c r="W4" s="16" t="str">
        <f t="shared" si="7"/>
        <v>+0</v>
      </c>
      <c r="X4" s="25">
        <v>1</v>
      </c>
      <c r="Y4" s="26">
        <f t="shared" si="8"/>
        <v>1</v>
      </c>
      <c r="Z4" s="27">
        <v>2</v>
      </c>
      <c r="AA4" s="29">
        <f t="shared" si="9"/>
        <v>2</v>
      </c>
      <c r="AB4" s="28">
        <v>1</v>
      </c>
      <c r="AC4" s="24">
        <f t="shared" si="10"/>
        <v>-1</v>
      </c>
      <c r="AD4" s="19">
        <v>0</v>
      </c>
      <c r="AE4" s="14">
        <v>13</v>
      </c>
      <c r="AF4" s="14">
        <v>8</v>
      </c>
      <c r="AG4" s="14">
        <v>13</v>
      </c>
      <c r="AH4" s="19">
        <v>4</v>
      </c>
      <c r="AI4" s="30"/>
      <c r="AJ4" s="18"/>
    </row>
    <row r="5" spans="1:41" x14ac:dyDescent="0.3">
      <c r="A5" s="139" t="s">
        <v>271</v>
      </c>
      <c r="B5" s="156">
        <v>3</v>
      </c>
      <c r="C5" s="128" t="s">
        <v>245</v>
      </c>
      <c r="D5" s="153" t="s">
        <v>221</v>
      </c>
      <c r="E5" s="11" t="s">
        <v>223</v>
      </c>
      <c r="F5" s="11" t="s">
        <v>234</v>
      </c>
      <c r="G5" s="141" t="s">
        <v>51</v>
      </c>
      <c r="H5" s="141" t="s">
        <v>207</v>
      </c>
      <c r="I5" s="142" t="s">
        <v>224</v>
      </c>
      <c r="J5" s="12">
        <v>4</v>
      </c>
      <c r="K5" s="13">
        <f t="shared" si="0"/>
        <v>-3</v>
      </c>
      <c r="L5" s="13">
        <v>11</v>
      </c>
      <c r="M5" s="13" t="str">
        <f t="shared" si="1"/>
        <v>+0</v>
      </c>
      <c r="N5" s="13">
        <v>10</v>
      </c>
      <c r="O5" s="13" t="str">
        <f t="shared" si="2"/>
        <v>+0</v>
      </c>
      <c r="P5" s="13">
        <v>2</v>
      </c>
      <c r="Q5" s="13">
        <f t="shared" si="3"/>
        <v>-4</v>
      </c>
      <c r="R5" s="13">
        <v>8</v>
      </c>
      <c r="S5" s="13">
        <f t="shared" si="4"/>
        <v>-1</v>
      </c>
      <c r="T5" s="14">
        <v>4</v>
      </c>
      <c r="U5" s="14">
        <f t="shared" si="5"/>
        <v>-3</v>
      </c>
      <c r="V5" s="15">
        <f t="shared" si="6"/>
        <v>6.5</v>
      </c>
      <c r="W5" s="16" t="str">
        <f t="shared" si="7"/>
        <v>+0</v>
      </c>
      <c r="X5" s="25">
        <v>1</v>
      </c>
      <c r="Y5" s="26">
        <f t="shared" si="8"/>
        <v>1</v>
      </c>
      <c r="Z5" s="27">
        <v>2</v>
      </c>
      <c r="AA5" s="29">
        <f t="shared" si="9"/>
        <v>2</v>
      </c>
      <c r="AB5" s="28">
        <v>1</v>
      </c>
      <c r="AC5" s="24">
        <f t="shared" si="10"/>
        <v>0</v>
      </c>
      <c r="AD5" s="19">
        <v>0</v>
      </c>
      <c r="AE5" s="14">
        <v>13</v>
      </c>
      <c r="AF5" s="14">
        <v>8</v>
      </c>
      <c r="AG5" s="14">
        <v>13</v>
      </c>
      <c r="AH5" s="19">
        <v>4</v>
      </c>
      <c r="AI5" s="30"/>
      <c r="AJ5" s="18"/>
    </row>
    <row r="6" spans="1:41" x14ac:dyDescent="0.3">
      <c r="A6" s="139" t="s">
        <v>268</v>
      </c>
      <c r="B6" s="156">
        <v>3</v>
      </c>
      <c r="C6" s="128" t="s">
        <v>245</v>
      </c>
      <c r="D6" s="153" t="s">
        <v>221</v>
      </c>
      <c r="E6" s="11" t="s">
        <v>223</v>
      </c>
      <c r="F6" s="11" t="s">
        <v>234</v>
      </c>
      <c r="G6" s="141" t="s">
        <v>82</v>
      </c>
      <c r="H6" s="141" t="s">
        <v>207</v>
      </c>
      <c r="I6" s="142" t="s">
        <v>224</v>
      </c>
      <c r="J6" s="12">
        <v>4</v>
      </c>
      <c r="K6" s="13">
        <f t="shared" si="0"/>
        <v>-3</v>
      </c>
      <c r="L6" s="13">
        <v>11</v>
      </c>
      <c r="M6" s="13" t="str">
        <f t="shared" si="1"/>
        <v>+0</v>
      </c>
      <c r="N6" s="13">
        <v>11</v>
      </c>
      <c r="O6" s="13" t="str">
        <f t="shared" si="2"/>
        <v>+0</v>
      </c>
      <c r="P6" s="13">
        <v>2</v>
      </c>
      <c r="Q6" s="13">
        <f t="shared" si="3"/>
        <v>-4</v>
      </c>
      <c r="R6" s="13">
        <v>8</v>
      </c>
      <c r="S6" s="13">
        <f t="shared" si="4"/>
        <v>-1</v>
      </c>
      <c r="T6" s="14">
        <v>4</v>
      </c>
      <c r="U6" s="14">
        <f t="shared" si="5"/>
        <v>-3</v>
      </c>
      <c r="V6" s="15">
        <f t="shared" si="6"/>
        <v>6.666666666666667</v>
      </c>
      <c r="W6" s="16" t="str">
        <f t="shared" si="7"/>
        <v>+0</v>
      </c>
      <c r="X6" s="25">
        <v>1</v>
      </c>
      <c r="Y6" s="26">
        <f t="shared" si="8"/>
        <v>1</v>
      </c>
      <c r="Z6" s="27">
        <v>2</v>
      </c>
      <c r="AA6" s="29">
        <f t="shared" si="9"/>
        <v>2</v>
      </c>
      <c r="AB6" s="28">
        <v>1</v>
      </c>
      <c r="AC6" s="24">
        <f t="shared" si="10"/>
        <v>0</v>
      </c>
      <c r="AD6" s="19">
        <v>0</v>
      </c>
      <c r="AE6" s="14">
        <v>13</v>
      </c>
      <c r="AF6" s="14">
        <v>8</v>
      </c>
      <c r="AG6" s="14">
        <v>13</v>
      </c>
      <c r="AH6" s="19">
        <v>4</v>
      </c>
      <c r="AI6" s="30"/>
      <c r="AJ6" s="18"/>
    </row>
    <row r="7" spans="1:41" ht="33.6" x14ac:dyDescent="0.3">
      <c r="A7" s="139" t="s">
        <v>272</v>
      </c>
      <c r="B7" s="156">
        <v>4</v>
      </c>
      <c r="C7" s="128" t="s">
        <v>216</v>
      </c>
      <c r="D7" s="153" t="s">
        <v>221</v>
      </c>
      <c r="E7" s="11" t="s">
        <v>253</v>
      </c>
      <c r="F7" s="11">
        <v>1</v>
      </c>
      <c r="G7" s="141" t="s">
        <v>51</v>
      </c>
      <c r="H7" s="141" t="s">
        <v>275</v>
      </c>
      <c r="I7" s="142" t="s">
        <v>224</v>
      </c>
      <c r="J7" s="12">
        <v>6</v>
      </c>
      <c r="K7" s="13">
        <f t="shared" si="0"/>
        <v>-2</v>
      </c>
      <c r="L7" s="13">
        <v>15</v>
      </c>
      <c r="M7" s="13" t="str">
        <f t="shared" si="1"/>
        <v>+2</v>
      </c>
      <c r="N7" s="13">
        <v>13</v>
      </c>
      <c r="O7" s="13" t="str">
        <f t="shared" si="2"/>
        <v>+1</v>
      </c>
      <c r="P7" s="13">
        <v>10</v>
      </c>
      <c r="Q7" s="13" t="str">
        <f t="shared" si="3"/>
        <v>+0</v>
      </c>
      <c r="R7" s="13">
        <v>12</v>
      </c>
      <c r="S7" s="13" t="str">
        <f t="shared" si="4"/>
        <v>+1</v>
      </c>
      <c r="T7" s="14">
        <v>10</v>
      </c>
      <c r="U7" s="14" t="str">
        <f t="shared" si="5"/>
        <v>+0</v>
      </c>
      <c r="V7" s="15">
        <f t="shared" si="6"/>
        <v>11</v>
      </c>
      <c r="W7" s="16" t="str">
        <f t="shared" si="7"/>
        <v>+2</v>
      </c>
      <c r="X7" s="25">
        <v>3</v>
      </c>
      <c r="Y7" s="26">
        <f t="shared" si="8"/>
        <v>4</v>
      </c>
      <c r="Z7" s="27">
        <v>3</v>
      </c>
      <c r="AA7" s="29">
        <f t="shared" si="9"/>
        <v>5</v>
      </c>
      <c r="AB7" s="28">
        <v>3</v>
      </c>
      <c r="AC7" s="24">
        <f t="shared" si="10"/>
        <v>4</v>
      </c>
      <c r="AD7" s="19">
        <v>2</v>
      </c>
      <c r="AE7" s="14">
        <v>14</v>
      </c>
      <c r="AF7" s="14">
        <v>16</v>
      </c>
      <c r="AG7" s="14">
        <v>18</v>
      </c>
      <c r="AH7" s="19">
        <v>3</v>
      </c>
      <c r="AI7" s="30"/>
      <c r="AJ7" s="18"/>
    </row>
    <row r="8" spans="1:41" ht="52.8" x14ac:dyDescent="0.3">
      <c r="A8" s="139" t="s">
        <v>273</v>
      </c>
      <c r="B8" s="156">
        <v>4</v>
      </c>
      <c r="C8" s="128" t="s">
        <v>249</v>
      </c>
      <c r="D8" s="153" t="s">
        <v>51</v>
      </c>
      <c r="E8" s="11" t="s">
        <v>253</v>
      </c>
      <c r="F8" s="11">
        <v>3</v>
      </c>
      <c r="G8" s="141" t="s">
        <v>82</v>
      </c>
      <c r="H8" s="141" t="s">
        <v>275</v>
      </c>
      <c r="I8" s="142" t="s">
        <v>224</v>
      </c>
      <c r="J8" s="12">
        <v>11</v>
      </c>
      <c r="K8" s="13" t="str">
        <f t="shared" si="0"/>
        <v>+0</v>
      </c>
      <c r="L8" s="13">
        <v>10</v>
      </c>
      <c r="M8" s="13" t="str">
        <f t="shared" si="1"/>
        <v>+0</v>
      </c>
      <c r="N8" s="13">
        <v>13</v>
      </c>
      <c r="O8" s="13" t="str">
        <f t="shared" si="2"/>
        <v>+1</v>
      </c>
      <c r="P8" s="13">
        <v>12</v>
      </c>
      <c r="Q8" s="13" t="str">
        <f t="shared" si="3"/>
        <v>+1</v>
      </c>
      <c r="R8" s="13">
        <v>13</v>
      </c>
      <c r="S8" s="13">
        <v>12</v>
      </c>
      <c r="T8" s="14"/>
      <c r="U8" s="14">
        <f t="shared" si="5"/>
        <v>-5</v>
      </c>
      <c r="V8" s="15">
        <f t="shared" si="6"/>
        <v>11.8</v>
      </c>
      <c r="W8" s="16" t="str">
        <f t="shared" si="7"/>
        <v>+0</v>
      </c>
      <c r="X8" s="25">
        <v>4</v>
      </c>
      <c r="Y8" s="26">
        <f t="shared" si="8"/>
        <v>5</v>
      </c>
      <c r="Z8" s="27">
        <v>4</v>
      </c>
      <c r="AA8" s="29">
        <f t="shared" si="9"/>
        <v>4</v>
      </c>
      <c r="AB8" s="28">
        <v>4</v>
      </c>
      <c r="AC8" s="24">
        <f t="shared" si="10"/>
        <v>5</v>
      </c>
      <c r="AD8" s="19">
        <v>5</v>
      </c>
      <c r="AE8" s="14">
        <v>12</v>
      </c>
      <c r="AF8" s="14">
        <v>16</v>
      </c>
      <c r="AG8" s="14">
        <v>16</v>
      </c>
      <c r="AH8" s="19">
        <v>37</v>
      </c>
      <c r="AI8" s="30" t="s">
        <v>274</v>
      </c>
      <c r="AJ8" s="18"/>
    </row>
    <row r="9" spans="1:41" x14ac:dyDescent="0.3">
      <c r="A9" s="139" t="s">
        <v>276</v>
      </c>
      <c r="B9" s="156">
        <v>5</v>
      </c>
      <c r="C9" s="128" t="s">
        <v>240</v>
      </c>
      <c r="D9" s="153" t="s">
        <v>221</v>
      </c>
      <c r="E9" s="11" t="s">
        <v>223</v>
      </c>
      <c r="F9" s="11" t="s">
        <v>234</v>
      </c>
      <c r="G9" s="141" t="s">
        <v>82</v>
      </c>
      <c r="H9" s="141" t="s">
        <v>207</v>
      </c>
      <c r="I9" s="142" t="s">
        <v>225</v>
      </c>
      <c r="J9" s="12">
        <v>2</v>
      </c>
      <c r="K9" s="13">
        <f t="shared" si="0"/>
        <v>-4</v>
      </c>
      <c r="L9" s="13">
        <v>21</v>
      </c>
      <c r="M9" s="13" t="str">
        <f t="shared" si="1"/>
        <v>+5</v>
      </c>
      <c r="N9" s="13">
        <v>15</v>
      </c>
      <c r="O9" s="13" t="str">
        <f t="shared" si="2"/>
        <v>+2</v>
      </c>
      <c r="P9" s="13">
        <v>2</v>
      </c>
      <c r="Q9" s="13">
        <f t="shared" si="3"/>
        <v>-4</v>
      </c>
      <c r="R9" s="13">
        <v>13</v>
      </c>
      <c r="S9" s="13" t="str">
        <f t="shared" ref="S9:S51" si="11">IF(R9&gt;9.9,CONCATENATE("+",ROUNDDOWN((R9-10) / 2,0)),ROUNDUP((R9-10) / 2,0))</f>
        <v>+1</v>
      </c>
      <c r="T9" s="14">
        <v>2</v>
      </c>
      <c r="U9" s="14">
        <f t="shared" si="5"/>
        <v>-4</v>
      </c>
      <c r="V9" s="15">
        <f t="shared" si="6"/>
        <v>9.1666666666666661</v>
      </c>
      <c r="W9" s="16" t="str">
        <f t="shared" si="7"/>
        <v>+5</v>
      </c>
      <c r="X9" s="25">
        <v>4</v>
      </c>
      <c r="Y9" s="26">
        <f t="shared" si="8"/>
        <v>6</v>
      </c>
      <c r="Z9" s="27">
        <v>2</v>
      </c>
      <c r="AA9" s="29">
        <f t="shared" si="9"/>
        <v>7</v>
      </c>
      <c r="AB9" s="28">
        <v>4</v>
      </c>
      <c r="AC9" s="24">
        <f t="shared" si="10"/>
        <v>5</v>
      </c>
      <c r="AD9" s="19">
        <v>3</v>
      </c>
      <c r="AE9" s="14">
        <v>20</v>
      </c>
      <c r="AF9" s="14">
        <v>24</v>
      </c>
      <c r="AG9" s="14">
        <v>27</v>
      </c>
      <c r="AH9" s="19">
        <v>7</v>
      </c>
      <c r="AI9" s="30"/>
      <c r="AJ9" s="18"/>
    </row>
    <row r="10" spans="1:41" x14ac:dyDescent="0.3">
      <c r="A10" s="139" t="s">
        <v>277</v>
      </c>
      <c r="B10" s="156">
        <v>5</v>
      </c>
      <c r="C10" s="128" t="s">
        <v>240</v>
      </c>
      <c r="D10" s="153" t="s">
        <v>221</v>
      </c>
      <c r="E10" s="11" t="s">
        <v>223</v>
      </c>
      <c r="F10" s="11" t="s">
        <v>234</v>
      </c>
      <c r="G10" s="142" t="s">
        <v>82</v>
      </c>
      <c r="H10" s="141" t="s">
        <v>207</v>
      </c>
      <c r="I10" s="142" t="s">
        <v>225</v>
      </c>
      <c r="J10" s="12">
        <v>2</v>
      </c>
      <c r="K10" s="13">
        <f t="shared" ref="K10:K14" si="12">IF(J10&gt;9.9,CONCATENATE("+",ROUNDDOWN((J10-10) / 2,0)),ROUNDUP((J10-10) / 2,0))</f>
        <v>-4</v>
      </c>
      <c r="L10" s="13">
        <v>21</v>
      </c>
      <c r="M10" s="13" t="str">
        <f t="shared" ref="M10:M14" si="13">IF(L10&gt;9.9,CONCATENATE("+",ROUNDDOWN((L10-10) / 2,0)),ROUNDUP((L10-10) / 2,0))</f>
        <v>+5</v>
      </c>
      <c r="N10" s="13">
        <v>15</v>
      </c>
      <c r="O10" s="13" t="str">
        <f t="shared" ref="O10:O14" si="14">IF(N10&gt;9.9,CONCATENATE("+",ROUNDDOWN((N10-10) / 2,0)),ROUNDUP((N10-10) / 2,0))</f>
        <v>+2</v>
      </c>
      <c r="P10" s="13">
        <v>2</v>
      </c>
      <c r="Q10" s="13">
        <f t="shared" ref="Q10:Q14" si="15">IF(P10&gt;9.9,CONCATENATE("+",ROUNDDOWN((P10-10) / 2,0)),ROUNDUP((P10-10) / 2,0))</f>
        <v>-4</v>
      </c>
      <c r="R10" s="13">
        <v>13</v>
      </c>
      <c r="S10" s="13" t="str">
        <f t="shared" ref="S10:S14" si="16">IF(R10&gt;9.9,CONCATENATE("+",ROUNDDOWN((R10-10) / 2,0)),ROUNDUP((R10-10) / 2,0))</f>
        <v>+1</v>
      </c>
      <c r="T10" s="14">
        <v>2</v>
      </c>
      <c r="U10" s="14">
        <f t="shared" ref="U10:U14" si="17">IF(T10&gt;9.9,CONCATENATE("+",ROUNDDOWN((T10-10) / 2,0)),ROUNDUP((T10-10) / 2,0))</f>
        <v>-4</v>
      </c>
      <c r="V10" s="15">
        <f t="shared" ref="V10:V14" si="18">AVERAGE(J10,L10,N10,P10,R10,T10)</f>
        <v>9.1666666666666661</v>
      </c>
      <c r="W10" s="16" t="str">
        <f t="shared" ref="W10:W14" si="19">IF(L10&gt;9.9,CONCATENATE("+",ROUNDDOWN((L10-10) / 2,0)),ROUNDUP((L10-10) / 2,0))</f>
        <v>+5</v>
      </c>
      <c r="X10" s="25">
        <v>4</v>
      </c>
      <c r="Y10" s="26">
        <f t="shared" ref="Y10:Y14" si="20">IF(N10&gt;9.9,(ROUNDDOWN((N10-10) / 2,0)),ROUNDUP((N10-10) / 2,0))+X10</f>
        <v>6</v>
      </c>
      <c r="Z10" s="27">
        <v>2</v>
      </c>
      <c r="AA10" s="29">
        <f t="shared" ref="AA10:AA14" si="21">Z10+W10</f>
        <v>7</v>
      </c>
      <c r="AB10" s="28">
        <v>4</v>
      </c>
      <c r="AC10" s="24">
        <f t="shared" ref="AC10:AC14" si="22">IF(R10&gt;9.9,(ROUNDDOWN((R10-10) / 2,0)),ROUNDUP((R10-10) / 2,0))+AB10</f>
        <v>5</v>
      </c>
      <c r="AD10" s="19">
        <v>3</v>
      </c>
      <c r="AE10" s="14">
        <v>20</v>
      </c>
      <c r="AF10" s="14">
        <v>24</v>
      </c>
      <c r="AG10" s="14">
        <v>27</v>
      </c>
      <c r="AH10" s="19">
        <v>7</v>
      </c>
      <c r="AI10" s="30"/>
      <c r="AJ10" s="18"/>
    </row>
    <row r="11" spans="1:41" x14ac:dyDescent="0.3">
      <c r="A11" s="139" t="s">
        <v>278</v>
      </c>
      <c r="B11" s="156">
        <v>5</v>
      </c>
      <c r="C11" s="128" t="s">
        <v>240</v>
      </c>
      <c r="D11" s="153" t="s">
        <v>221</v>
      </c>
      <c r="E11" s="11" t="s">
        <v>223</v>
      </c>
      <c r="F11" s="11" t="s">
        <v>234</v>
      </c>
      <c r="G11" s="142" t="s">
        <v>82</v>
      </c>
      <c r="H11" s="141" t="s">
        <v>207</v>
      </c>
      <c r="I11" s="142" t="s">
        <v>225</v>
      </c>
      <c r="J11" s="12">
        <v>2</v>
      </c>
      <c r="K11" s="13">
        <f t="shared" si="12"/>
        <v>-4</v>
      </c>
      <c r="L11" s="13">
        <v>21</v>
      </c>
      <c r="M11" s="13" t="str">
        <f t="shared" si="13"/>
        <v>+5</v>
      </c>
      <c r="N11" s="13">
        <v>15</v>
      </c>
      <c r="O11" s="13" t="str">
        <f t="shared" si="14"/>
        <v>+2</v>
      </c>
      <c r="P11" s="13">
        <v>2</v>
      </c>
      <c r="Q11" s="13">
        <f t="shared" si="15"/>
        <v>-4</v>
      </c>
      <c r="R11" s="13">
        <v>13</v>
      </c>
      <c r="S11" s="13" t="str">
        <f t="shared" si="16"/>
        <v>+1</v>
      </c>
      <c r="T11" s="14">
        <v>2</v>
      </c>
      <c r="U11" s="14">
        <f t="shared" si="17"/>
        <v>-4</v>
      </c>
      <c r="V11" s="15">
        <f t="shared" si="18"/>
        <v>9.1666666666666661</v>
      </c>
      <c r="W11" s="16" t="str">
        <f t="shared" si="19"/>
        <v>+5</v>
      </c>
      <c r="X11" s="25">
        <v>4</v>
      </c>
      <c r="Y11" s="26">
        <f t="shared" si="20"/>
        <v>6</v>
      </c>
      <c r="Z11" s="27">
        <v>2</v>
      </c>
      <c r="AA11" s="29">
        <f t="shared" si="21"/>
        <v>7</v>
      </c>
      <c r="AB11" s="28">
        <v>4</v>
      </c>
      <c r="AC11" s="24">
        <f t="shared" si="22"/>
        <v>5</v>
      </c>
      <c r="AD11" s="19">
        <v>3</v>
      </c>
      <c r="AE11" s="14">
        <v>20</v>
      </c>
      <c r="AF11" s="14">
        <v>24</v>
      </c>
      <c r="AG11" s="14">
        <v>27</v>
      </c>
      <c r="AH11" s="19">
        <v>7</v>
      </c>
      <c r="AI11" s="30"/>
      <c r="AJ11" s="18"/>
    </row>
    <row r="12" spans="1:41" x14ac:dyDescent="0.3">
      <c r="A12" s="139" t="s">
        <v>279</v>
      </c>
      <c r="B12" s="156">
        <v>5</v>
      </c>
      <c r="C12" s="128" t="s">
        <v>240</v>
      </c>
      <c r="D12" s="153" t="s">
        <v>221</v>
      </c>
      <c r="E12" s="11" t="s">
        <v>223</v>
      </c>
      <c r="F12" s="11" t="s">
        <v>234</v>
      </c>
      <c r="G12" s="142" t="s">
        <v>82</v>
      </c>
      <c r="H12" s="141" t="s">
        <v>207</v>
      </c>
      <c r="I12" s="142" t="s">
        <v>225</v>
      </c>
      <c r="J12" s="12">
        <v>2</v>
      </c>
      <c r="K12" s="13">
        <f t="shared" si="12"/>
        <v>-4</v>
      </c>
      <c r="L12" s="13">
        <v>21</v>
      </c>
      <c r="M12" s="13" t="str">
        <f t="shared" si="13"/>
        <v>+5</v>
      </c>
      <c r="N12" s="13">
        <v>15</v>
      </c>
      <c r="O12" s="13" t="str">
        <f t="shared" si="14"/>
        <v>+2</v>
      </c>
      <c r="P12" s="13">
        <v>2</v>
      </c>
      <c r="Q12" s="13">
        <f t="shared" si="15"/>
        <v>-4</v>
      </c>
      <c r="R12" s="13">
        <v>13</v>
      </c>
      <c r="S12" s="13" t="str">
        <f t="shared" si="16"/>
        <v>+1</v>
      </c>
      <c r="T12" s="14">
        <v>2</v>
      </c>
      <c r="U12" s="14">
        <f t="shared" si="17"/>
        <v>-4</v>
      </c>
      <c r="V12" s="15">
        <f t="shared" si="18"/>
        <v>9.1666666666666661</v>
      </c>
      <c r="W12" s="16" t="str">
        <f t="shared" si="19"/>
        <v>+5</v>
      </c>
      <c r="X12" s="25">
        <v>4</v>
      </c>
      <c r="Y12" s="26">
        <f t="shared" si="20"/>
        <v>6</v>
      </c>
      <c r="Z12" s="27">
        <v>2</v>
      </c>
      <c r="AA12" s="29">
        <f t="shared" si="21"/>
        <v>7</v>
      </c>
      <c r="AB12" s="28">
        <v>4</v>
      </c>
      <c r="AC12" s="24">
        <f t="shared" si="22"/>
        <v>5</v>
      </c>
      <c r="AD12" s="19">
        <v>3</v>
      </c>
      <c r="AE12" s="14">
        <v>20</v>
      </c>
      <c r="AF12" s="14">
        <v>24</v>
      </c>
      <c r="AG12" s="14">
        <v>27</v>
      </c>
      <c r="AH12" s="19">
        <v>7</v>
      </c>
      <c r="AI12" s="30"/>
      <c r="AJ12" s="18"/>
    </row>
    <row r="13" spans="1:41" ht="19.8" x14ac:dyDescent="0.3">
      <c r="A13" s="139" t="s">
        <v>280</v>
      </c>
      <c r="B13" s="156">
        <v>5</v>
      </c>
      <c r="C13" s="128" t="s">
        <v>251</v>
      </c>
      <c r="D13" s="153" t="s">
        <v>222</v>
      </c>
      <c r="E13" s="11" t="s">
        <v>223</v>
      </c>
      <c r="F13" s="154" t="s">
        <v>248</v>
      </c>
      <c r="G13" s="142" t="s">
        <v>82</v>
      </c>
      <c r="H13" s="141" t="s">
        <v>207</v>
      </c>
      <c r="I13" s="142" t="s">
        <v>225</v>
      </c>
      <c r="J13" s="12">
        <v>2</v>
      </c>
      <c r="K13" s="13">
        <f t="shared" si="12"/>
        <v>-4</v>
      </c>
      <c r="L13" s="13">
        <v>21</v>
      </c>
      <c r="M13" s="13" t="str">
        <f t="shared" si="13"/>
        <v>+5</v>
      </c>
      <c r="N13" s="13">
        <v>15</v>
      </c>
      <c r="O13" s="13" t="str">
        <f t="shared" si="14"/>
        <v>+2</v>
      </c>
      <c r="P13" s="13">
        <v>2</v>
      </c>
      <c r="Q13" s="13">
        <f t="shared" si="15"/>
        <v>-4</v>
      </c>
      <c r="R13" s="13">
        <v>13</v>
      </c>
      <c r="S13" s="13" t="str">
        <f t="shared" si="16"/>
        <v>+1</v>
      </c>
      <c r="T13" s="14">
        <v>2</v>
      </c>
      <c r="U13" s="14">
        <f t="shared" si="17"/>
        <v>-4</v>
      </c>
      <c r="V13" s="15">
        <f t="shared" si="18"/>
        <v>9.1666666666666661</v>
      </c>
      <c r="W13" s="16" t="str">
        <f t="shared" si="19"/>
        <v>+5</v>
      </c>
      <c r="X13" s="25">
        <v>4</v>
      </c>
      <c r="Y13" s="26">
        <f t="shared" si="20"/>
        <v>6</v>
      </c>
      <c r="Z13" s="27">
        <v>2</v>
      </c>
      <c r="AA13" s="29">
        <f t="shared" si="21"/>
        <v>7</v>
      </c>
      <c r="AB13" s="28">
        <v>4</v>
      </c>
      <c r="AC13" s="24">
        <f t="shared" si="22"/>
        <v>5</v>
      </c>
      <c r="AD13" s="19">
        <v>3</v>
      </c>
      <c r="AE13" s="14">
        <v>20</v>
      </c>
      <c r="AF13" s="14">
        <v>24</v>
      </c>
      <c r="AG13" s="14">
        <v>27</v>
      </c>
      <c r="AH13" s="19">
        <v>7</v>
      </c>
      <c r="AI13" s="30"/>
      <c r="AJ13" s="18"/>
    </row>
    <row r="14" spans="1:41" ht="19.8" x14ac:dyDescent="0.3">
      <c r="A14" s="139" t="s">
        <v>281</v>
      </c>
      <c r="B14" s="156">
        <v>5</v>
      </c>
      <c r="C14" s="128" t="s">
        <v>251</v>
      </c>
      <c r="D14" s="153" t="s">
        <v>222</v>
      </c>
      <c r="E14" s="11" t="s">
        <v>223</v>
      </c>
      <c r="F14" s="154" t="s">
        <v>248</v>
      </c>
      <c r="G14" s="142" t="s">
        <v>82</v>
      </c>
      <c r="H14" s="141" t="s">
        <v>207</v>
      </c>
      <c r="I14" s="142" t="s">
        <v>225</v>
      </c>
      <c r="J14" s="12">
        <v>2</v>
      </c>
      <c r="K14" s="13">
        <f t="shared" si="12"/>
        <v>-4</v>
      </c>
      <c r="L14" s="13">
        <v>21</v>
      </c>
      <c r="M14" s="13" t="str">
        <f t="shared" si="13"/>
        <v>+5</v>
      </c>
      <c r="N14" s="13">
        <v>15</v>
      </c>
      <c r="O14" s="13" t="str">
        <f t="shared" si="14"/>
        <v>+2</v>
      </c>
      <c r="P14" s="13">
        <v>2</v>
      </c>
      <c r="Q14" s="13">
        <f t="shared" si="15"/>
        <v>-4</v>
      </c>
      <c r="R14" s="13">
        <v>13</v>
      </c>
      <c r="S14" s="13" t="str">
        <f t="shared" si="16"/>
        <v>+1</v>
      </c>
      <c r="T14" s="14">
        <v>2</v>
      </c>
      <c r="U14" s="14">
        <f t="shared" si="17"/>
        <v>-4</v>
      </c>
      <c r="V14" s="15">
        <f t="shared" si="18"/>
        <v>9.1666666666666661</v>
      </c>
      <c r="W14" s="16" t="str">
        <f t="shared" si="19"/>
        <v>+5</v>
      </c>
      <c r="X14" s="25">
        <v>4</v>
      </c>
      <c r="Y14" s="26">
        <f t="shared" si="20"/>
        <v>6</v>
      </c>
      <c r="Z14" s="27">
        <v>2</v>
      </c>
      <c r="AA14" s="29">
        <f t="shared" si="21"/>
        <v>7</v>
      </c>
      <c r="AB14" s="28">
        <v>4</v>
      </c>
      <c r="AC14" s="24">
        <f t="shared" si="22"/>
        <v>5</v>
      </c>
      <c r="AD14" s="19">
        <v>3</v>
      </c>
      <c r="AE14" s="14">
        <v>20</v>
      </c>
      <c r="AF14" s="14">
        <v>24</v>
      </c>
      <c r="AG14" s="14">
        <v>27</v>
      </c>
      <c r="AH14" s="19">
        <v>7</v>
      </c>
      <c r="AI14" s="30"/>
      <c r="AJ14" s="18"/>
    </row>
    <row r="15" spans="1:41" ht="26.4" x14ac:dyDescent="0.3">
      <c r="A15" s="139" t="s">
        <v>263</v>
      </c>
      <c r="B15" s="156">
        <v>6</v>
      </c>
      <c r="C15" s="128" t="s">
        <v>262</v>
      </c>
      <c r="D15" s="153" t="s">
        <v>51</v>
      </c>
      <c r="E15" s="11" t="s">
        <v>223</v>
      </c>
      <c r="F15" s="11">
        <v>3</v>
      </c>
      <c r="G15" s="142" t="s">
        <v>51</v>
      </c>
      <c r="H15" s="141" t="s">
        <v>207</v>
      </c>
      <c r="I15" s="142" t="s">
        <v>264</v>
      </c>
      <c r="J15" s="12">
        <v>10</v>
      </c>
      <c r="K15" s="13" t="str">
        <f t="shared" si="0"/>
        <v>+0</v>
      </c>
      <c r="L15" s="13">
        <v>17</v>
      </c>
      <c r="M15" s="13" t="str">
        <f t="shared" si="1"/>
        <v>+3</v>
      </c>
      <c r="N15" s="13">
        <v>13</v>
      </c>
      <c r="O15" s="13" t="str">
        <f t="shared" si="2"/>
        <v>+1</v>
      </c>
      <c r="P15" s="13">
        <v>2</v>
      </c>
      <c r="Q15" s="13">
        <f t="shared" si="3"/>
        <v>-4</v>
      </c>
      <c r="R15" s="13">
        <v>13</v>
      </c>
      <c r="S15" s="13" t="str">
        <f t="shared" si="11"/>
        <v>+1</v>
      </c>
      <c r="T15" s="14">
        <v>8</v>
      </c>
      <c r="U15" s="14">
        <f t="shared" si="5"/>
        <v>-1</v>
      </c>
      <c r="V15" s="15">
        <f t="shared" si="6"/>
        <v>10.5</v>
      </c>
      <c r="W15" s="16" t="str">
        <f t="shared" si="7"/>
        <v>+3</v>
      </c>
      <c r="X15" s="25">
        <v>1</v>
      </c>
      <c r="Y15" s="26">
        <f t="shared" si="8"/>
        <v>2</v>
      </c>
      <c r="Z15" s="27">
        <v>1</v>
      </c>
      <c r="AA15" s="29">
        <f t="shared" si="9"/>
        <v>4</v>
      </c>
      <c r="AB15" s="28">
        <v>4</v>
      </c>
      <c r="AC15" s="24">
        <f t="shared" si="10"/>
        <v>5</v>
      </c>
      <c r="AD15" s="19">
        <v>3</v>
      </c>
      <c r="AE15" s="14">
        <v>13</v>
      </c>
      <c r="AF15" s="14">
        <v>15</v>
      </c>
      <c r="AG15" s="14">
        <v>18</v>
      </c>
      <c r="AH15" s="19">
        <v>27</v>
      </c>
      <c r="AI15" s="30" t="s">
        <v>265</v>
      </c>
      <c r="AJ15" s="18" t="s">
        <v>266</v>
      </c>
    </row>
    <row r="16" spans="1:41" ht="26.4" x14ac:dyDescent="0.3">
      <c r="A16" s="139" t="s">
        <v>282</v>
      </c>
      <c r="B16" s="157">
        <v>7</v>
      </c>
      <c r="C16" s="128" t="s">
        <v>217</v>
      </c>
      <c r="D16" s="153" t="s">
        <v>51</v>
      </c>
      <c r="E16" s="11" t="s">
        <v>223</v>
      </c>
      <c r="F16" s="11">
        <v>2</v>
      </c>
      <c r="G16" s="141" t="s">
        <v>51</v>
      </c>
      <c r="H16" s="141" t="s">
        <v>207</v>
      </c>
      <c r="I16" s="142" t="s">
        <v>225</v>
      </c>
      <c r="J16" s="12">
        <v>12</v>
      </c>
      <c r="K16" s="13" t="str">
        <f t="shared" si="0"/>
        <v>+1</v>
      </c>
      <c r="L16" s="13">
        <v>22</v>
      </c>
      <c r="M16" s="13" t="str">
        <f t="shared" si="1"/>
        <v>+6</v>
      </c>
      <c r="N16" s="13">
        <v>15</v>
      </c>
      <c r="O16" s="13" t="str">
        <f t="shared" si="2"/>
        <v>+2</v>
      </c>
      <c r="P16" s="13">
        <v>2</v>
      </c>
      <c r="Q16" s="13">
        <f t="shared" si="3"/>
        <v>-4</v>
      </c>
      <c r="R16" s="13">
        <v>15</v>
      </c>
      <c r="S16" s="13" t="str">
        <f t="shared" si="11"/>
        <v>+2</v>
      </c>
      <c r="T16" s="14">
        <v>11</v>
      </c>
      <c r="U16" s="14" t="str">
        <f t="shared" si="5"/>
        <v>+0</v>
      </c>
      <c r="V16" s="15">
        <f t="shared" si="6"/>
        <v>12.833333333333334</v>
      </c>
      <c r="W16" s="16" t="str">
        <f t="shared" si="7"/>
        <v>+6</v>
      </c>
      <c r="X16" s="25">
        <v>4</v>
      </c>
      <c r="Y16" s="26">
        <f t="shared" si="8"/>
        <v>6</v>
      </c>
      <c r="Z16" s="27">
        <v>4</v>
      </c>
      <c r="AA16" s="29">
        <f t="shared" si="9"/>
        <v>10</v>
      </c>
      <c r="AB16" s="28">
        <v>4</v>
      </c>
      <c r="AC16" s="24">
        <f t="shared" si="10"/>
        <v>6</v>
      </c>
      <c r="AD16" s="19">
        <v>9</v>
      </c>
      <c r="AE16" s="14">
        <v>16</v>
      </c>
      <c r="AF16" s="14">
        <v>13</v>
      </c>
      <c r="AG16" s="14">
        <v>19</v>
      </c>
      <c r="AH16" s="19">
        <v>32</v>
      </c>
      <c r="AI16" s="30" t="s">
        <v>229</v>
      </c>
      <c r="AJ16" s="18" t="s">
        <v>230</v>
      </c>
    </row>
    <row r="17" spans="1:36" ht="39.6" x14ac:dyDescent="0.3">
      <c r="A17" s="139" t="s">
        <v>283</v>
      </c>
      <c r="B17" s="157">
        <v>8</v>
      </c>
      <c r="C17" s="128" t="s">
        <v>218</v>
      </c>
      <c r="D17" s="153" t="s">
        <v>51</v>
      </c>
      <c r="E17" s="11" t="s">
        <v>223</v>
      </c>
      <c r="F17" s="11">
        <v>2</v>
      </c>
      <c r="G17" s="141" t="s">
        <v>82</v>
      </c>
      <c r="H17" s="141" t="s">
        <v>207</v>
      </c>
      <c r="I17" s="142" t="s">
        <v>225</v>
      </c>
      <c r="J17" s="12">
        <v>14</v>
      </c>
      <c r="K17" s="13" t="str">
        <f t="shared" si="0"/>
        <v>+2</v>
      </c>
      <c r="L17" s="13">
        <v>17</v>
      </c>
      <c r="M17" s="13" t="str">
        <f t="shared" si="1"/>
        <v>+3</v>
      </c>
      <c r="N17" s="13">
        <v>15</v>
      </c>
      <c r="O17" s="13" t="str">
        <f t="shared" si="2"/>
        <v>+2</v>
      </c>
      <c r="P17" s="13">
        <v>1</v>
      </c>
      <c r="Q17" s="13">
        <f t="shared" si="3"/>
        <v>-5</v>
      </c>
      <c r="R17" s="13">
        <v>12</v>
      </c>
      <c r="S17" s="13" t="str">
        <f t="shared" si="11"/>
        <v>+1</v>
      </c>
      <c r="T17" s="14">
        <v>10</v>
      </c>
      <c r="U17" s="14" t="str">
        <f t="shared" si="5"/>
        <v>+0</v>
      </c>
      <c r="V17" s="15">
        <f t="shared" si="6"/>
        <v>11.5</v>
      </c>
      <c r="W17" s="16" t="str">
        <f t="shared" si="7"/>
        <v>+3</v>
      </c>
      <c r="X17" s="25">
        <v>3</v>
      </c>
      <c r="Y17" s="26">
        <f t="shared" si="8"/>
        <v>5</v>
      </c>
      <c r="Z17" s="27">
        <v>3</v>
      </c>
      <c r="AA17" s="29">
        <f t="shared" si="9"/>
        <v>6</v>
      </c>
      <c r="AB17" s="28">
        <v>-1</v>
      </c>
      <c r="AC17" s="24">
        <f t="shared" si="10"/>
        <v>0</v>
      </c>
      <c r="AD17" s="19">
        <v>5</v>
      </c>
      <c r="AE17" s="14">
        <v>13</v>
      </c>
      <c r="AF17" s="14">
        <v>12</v>
      </c>
      <c r="AG17" s="14">
        <v>15</v>
      </c>
      <c r="AH17" s="19">
        <v>19</v>
      </c>
      <c r="AI17" s="30" t="s">
        <v>228</v>
      </c>
      <c r="AJ17" s="18" t="s">
        <v>227</v>
      </c>
    </row>
    <row r="18" spans="1:36" ht="19.8" x14ac:dyDescent="0.3">
      <c r="A18" s="139" t="s">
        <v>213</v>
      </c>
      <c r="B18" s="157">
        <v>9</v>
      </c>
      <c r="C18" s="128" t="s">
        <v>320</v>
      </c>
      <c r="D18" s="153" t="s">
        <v>222</v>
      </c>
      <c r="E18" s="11" t="s">
        <v>255</v>
      </c>
      <c r="F18" s="154" t="s">
        <v>248</v>
      </c>
      <c r="G18" s="141" t="s">
        <v>82</v>
      </c>
      <c r="H18" s="141" t="s">
        <v>207</v>
      </c>
      <c r="I18" s="142" t="s">
        <v>224</v>
      </c>
      <c r="J18" s="12">
        <v>1</v>
      </c>
      <c r="K18" s="13">
        <f t="shared" si="0"/>
        <v>-5</v>
      </c>
      <c r="L18" s="13">
        <v>13</v>
      </c>
      <c r="M18" s="13" t="str">
        <f t="shared" si="1"/>
        <v>+1</v>
      </c>
      <c r="N18" s="13">
        <v>4</v>
      </c>
      <c r="O18" s="13">
        <f t="shared" si="2"/>
        <v>-3</v>
      </c>
      <c r="P18" s="13">
        <v>0</v>
      </c>
      <c r="Q18" s="13">
        <f t="shared" si="3"/>
        <v>-5</v>
      </c>
      <c r="R18" s="13">
        <v>2</v>
      </c>
      <c r="S18" s="13">
        <f t="shared" si="11"/>
        <v>-4</v>
      </c>
      <c r="T18" s="14">
        <v>2</v>
      </c>
      <c r="U18" s="14">
        <f t="shared" si="5"/>
        <v>-4</v>
      </c>
      <c r="V18" s="15">
        <f t="shared" si="6"/>
        <v>3.6666666666666665</v>
      </c>
      <c r="W18" s="16" t="str">
        <f t="shared" si="7"/>
        <v>+1</v>
      </c>
      <c r="X18" s="25">
        <v>1</v>
      </c>
      <c r="Y18" s="26">
        <f t="shared" si="8"/>
        <v>-2</v>
      </c>
      <c r="Z18" s="27">
        <v>1</v>
      </c>
      <c r="AA18" s="29">
        <f t="shared" si="9"/>
        <v>2</v>
      </c>
      <c r="AB18" s="28">
        <v>0</v>
      </c>
      <c r="AC18" s="24">
        <f t="shared" si="10"/>
        <v>-4</v>
      </c>
      <c r="AD18" s="19">
        <v>-1</v>
      </c>
      <c r="AE18" s="14">
        <v>15</v>
      </c>
      <c r="AF18" s="14">
        <v>11</v>
      </c>
      <c r="AG18" s="14">
        <v>15</v>
      </c>
      <c r="AH18" s="19">
        <v>1</v>
      </c>
      <c r="AI18" s="30"/>
      <c r="AJ18" s="18"/>
    </row>
    <row r="19" spans="1:36" ht="19.8" x14ac:dyDescent="0.3">
      <c r="A19" s="139" t="s">
        <v>214</v>
      </c>
      <c r="B19" s="157">
        <v>9</v>
      </c>
      <c r="C19" s="128" t="s">
        <v>320</v>
      </c>
      <c r="D19" s="153" t="s">
        <v>222</v>
      </c>
      <c r="E19" s="11" t="s">
        <v>255</v>
      </c>
      <c r="F19" s="154" t="s">
        <v>248</v>
      </c>
      <c r="G19" s="141" t="s">
        <v>51</v>
      </c>
      <c r="H19" s="141" t="s">
        <v>207</v>
      </c>
      <c r="I19" s="142" t="s">
        <v>224</v>
      </c>
      <c r="J19" s="12">
        <v>1</v>
      </c>
      <c r="K19" s="13">
        <f t="shared" ref="K19" si="23">IF(J19&gt;9.9,CONCATENATE("+",ROUNDDOWN((J19-10) / 2,0)),ROUNDUP((J19-10) / 2,0))</f>
        <v>-5</v>
      </c>
      <c r="L19" s="13">
        <v>13</v>
      </c>
      <c r="M19" s="13" t="str">
        <f t="shared" ref="M19" si="24">IF(L19&gt;9.9,CONCATENATE("+",ROUNDDOWN((L19-10) / 2,0)),ROUNDUP((L19-10) / 2,0))</f>
        <v>+1</v>
      </c>
      <c r="N19" s="13">
        <v>4</v>
      </c>
      <c r="O19" s="13">
        <f t="shared" ref="O19" si="25">IF(N19&gt;9.9,CONCATENATE("+",ROUNDDOWN((N19-10) / 2,0)),ROUNDUP((N19-10) / 2,0))</f>
        <v>-3</v>
      </c>
      <c r="P19" s="13">
        <v>0</v>
      </c>
      <c r="Q19" s="13">
        <f t="shared" ref="Q19" si="26">IF(P19&gt;9.9,CONCATENATE("+",ROUNDDOWN((P19-10) / 2,0)),ROUNDUP((P19-10) / 2,0))</f>
        <v>-5</v>
      </c>
      <c r="R19" s="13">
        <v>2</v>
      </c>
      <c r="S19" s="13">
        <f t="shared" ref="S19" si="27">IF(R19&gt;9.9,CONCATENATE("+",ROUNDDOWN((R19-10) / 2,0)),ROUNDUP((R19-10) / 2,0))</f>
        <v>-4</v>
      </c>
      <c r="T19" s="14">
        <v>2</v>
      </c>
      <c r="U19" s="14">
        <f t="shared" ref="U19" si="28">IF(T19&gt;9.9,CONCATENATE("+",ROUNDDOWN((T19-10) / 2,0)),ROUNDUP((T19-10) / 2,0))</f>
        <v>-4</v>
      </c>
      <c r="V19" s="15">
        <f t="shared" ref="V19" si="29">AVERAGE(J19,L19,N19,P19,R19,T19)</f>
        <v>3.6666666666666665</v>
      </c>
      <c r="W19" s="16" t="str">
        <f t="shared" ref="W19" si="30">IF(L19&gt;9.9,CONCATENATE("+",ROUNDDOWN((L19-10) / 2,0)),ROUNDUP((L19-10) / 2,0))</f>
        <v>+1</v>
      </c>
      <c r="X19" s="25"/>
      <c r="Y19" s="26">
        <f t="shared" si="8"/>
        <v>-3</v>
      </c>
      <c r="Z19" s="27"/>
      <c r="AA19" s="29">
        <f t="shared" si="9"/>
        <v>1</v>
      </c>
      <c r="AB19" s="28"/>
      <c r="AC19" s="24">
        <f t="shared" si="10"/>
        <v>-4</v>
      </c>
      <c r="AD19" s="19">
        <v>-1</v>
      </c>
      <c r="AE19" s="14">
        <v>15</v>
      </c>
      <c r="AF19" s="14">
        <v>11</v>
      </c>
      <c r="AG19" s="14">
        <v>15</v>
      </c>
      <c r="AH19" s="19">
        <v>1</v>
      </c>
      <c r="AI19" s="30"/>
      <c r="AJ19" s="18"/>
    </row>
    <row r="20" spans="1:36" x14ac:dyDescent="0.3">
      <c r="A20" s="139" t="s">
        <v>215</v>
      </c>
      <c r="B20" s="157">
        <v>9</v>
      </c>
      <c r="C20" s="128" t="s">
        <v>241</v>
      </c>
      <c r="D20" s="153" t="s">
        <v>221</v>
      </c>
      <c r="E20" s="11" t="s">
        <v>254</v>
      </c>
      <c r="F20" s="11">
        <v>2</v>
      </c>
      <c r="G20" s="141" t="s">
        <v>82</v>
      </c>
      <c r="H20" s="141" t="s">
        <v>207</v>
      </c>
      <c r="I20" s="142" t="s">
        <v>225</v>
      </c>
      <c r="J20" s="12">
        <v>8</v>
      </c>
      <c r="K20" s="13">
        <f t="shared" si="0"/>
        <v>-1</v>
      </c>
      <c r="L20" s="13">
        <v>11</v>
      </c>
      <c r="M20" s="13" t="str">
        <f t="shared" si="1"/>
        <v>+0</v>
      </c>
      <c r="N20" s="13">
        <v>14</v>
      </c>
      <c r="O20" s="13" t="str">
        <f t="shared" si="2"/>
        <v>+2</v>
      </c>
      <c r="P20" s="13">
        <v>1</v>
      </c>
      <c r="Q20" s="13">
        <f t="shared" si="3"/>
        <v>-5</v>
      </c>
      <c r="R20" s="13">
        <v>15</v>
      </c>
      <c r="S20" s="13" t="str">
        <f t="shared" si="11"/>
        <v>+2</v>
      </c>
      <c r="T20" s="14">
        <v>10</v>
      </c>
      <c r="U20" s="14" t="str">
        <f t="shared" si="5"/>
        <v>+0</v>
      </c>
      <c r="V20" s="15">
        <f t="shared" si="6"/>
        <v>9.8333333333333339</v>
      </c>
      <c r="W20" s="16" t="str">
        <f t="shared" si="7"/>
        <v>+0</v>
      </c>
      <c r="X20" s="25">
        <v>4</v>
      </c>
      <c r="Y20" s="26">
        <f t="shared" si="8"/>
        <v>6</v>
      </c>
      <c r="Z20" s="27">
        <v>3</v>
      </c>
      <c r="AA20" s="29">
        <f t="shared" si="9"/>
        <v>3</v>
      </c>
      <c r="AB20" s="28">
        <v>0</v>
      </c>
      <c r="AC20" s="24">
        <f t="shared" si="10"/>
        <v>2</v>
      </c>
      <c r="AD20" s="19">
        <v>2</v>
      </c>
      <c r="AE20" s="14">
        <v>11</v>
      </c>
      <c r="AF20" s="14">
        <v>16</v>
      </c>
      <c r="AG20" s="14">
        <v>16</v>
      </c>
      <c r="AH20" s="19">
        <v>17</v>
      </c>
      <c r="AI20" s="30"/>
      <c r="AJ20" s="18"/>
    </row>
    <row r="21" spans="1:36" x14ac:dyDescent="0.3">
      <c r="A21" s="139" t="s">
        <v>284</v>
      </c>
      <c r="B21" s="157">
        <v>9</v>
      </c>
      <c r="C21" s="128" t="s">
        <v>210</v>
      </c>
      <c r="D21" s="153" t="s">
        <v>221</v>
      </c>
      <c r="E21" s="11" t="s">
        <v>255</v>
      </c>
      <c r="F21" s="11" t="s">
        <v>234</v>
      </c>
      <c r="G21" s="141" t="s">
        <v>51</v>
      </c>
      <c r="H21" s="141" t="s">
        <v>207</v>
      </c>
      <c r="I21" s="142" t="s">
        <v>225</v>
      </c>
      <c r="J21" s="12">
        <v>3</v>
      </c>
      <c r="K21" s="13">
        <f t="shared" si="0"/>
        <v>-4</v>
      </c>
      <c r="L21" s="13">
        <v>17</v>
      </c>
      <c r="M21" s="13" t="str">
        <f t="shared" si="1"/>
        <v>+3</v>
      </c>
      <c r="N21" s="13">
        <v>10</v>
      </c>
      <c r="O21" s="13" t="str">
        <f t="shared" si="2"/>
        <v>+0</v>
      </c>
      <c r="P21" s="13">
        <v>0</v>
      </c>
      <c r="Q21" s="13">
        <f t="shared" si="3"/>
        <v>-5</v>
      </c>
      <c r="R21" s="13">
        <v>10</v>
      </c>
      <c r="S21" s="13" t="str">
        <f t="shared" si="11"/>
        <v>+0</v>
      </c>
      <c r="T21" s="14">
        <v>2</v>
      </c>
      <c r="U21" s="14">
        <f t="shared" si="5"/>
        <v>-4</v>
      </c>
      <c r="V21" s="15">
        <f t="shared" si="6"/>
        <v>7</v>
      </c>
      <c r="W21" s="16" t="str">
        <f t="shared" si="7"/>
        <v>+3</v>
      </c>
      <c r="X21" s="25">
        <v>2</v>
      </c>
      <c r="Y21" s="26">
        <f t="shared" si="8"/>
        <v>2</v>
      </c>
      <c r="Z21" s="27">
        <v>0</v>
      </c>
      <c r="AA21" s="29">
        <f t="shared" si="9"/>
        <v>3</v>
      </c>
      <c r="AB21" s="28">
        <v>0</v>
      </c>
      <c r="AC21" s="24">
        <f t="shared" si="10"/>
        <v>0</v>
      </c>
      <c r="AD21" s="19">
        <v>5</v>
      </c>
      <c r="AE21" s="14">
        <v>15</v>
      </c>
      <c r="AF21" s="14">
        <v>12</v>
      </c>
      <c r="AG21" s="14">
        <v>15</v>
      </c>
      <c r="AH21" s="19">
        <v>2</v>
      </c>
      <c r="AI21" s="30"/>
      <c r="AJ21" s="18"/>
    </row>
    <row r="22" spans="1:36" x14ac:dyDescent="0.3">
      <c r="A22" s="139" t="s">
        <v>286</v>
      </c>
      <c r="B22" s="157">
        <v>9</v>
      </c>
      <c r="C22" s="128" t="s">
        <v>242</v>
      </c>
      <c r="D22" s="153" t="s">
        <v>222</v>
      </c>
      <c r="E22" s="11" t="s">
        <v>255</v>
      </c>
      <c r="F22" s="11" t="s">
        <v>234</v>
      </c>
      <c r="G22" s="141" t="s">
        <v>82</v>
      </c>
      <c r="H22" s="141" t="s">
        <v>207</v>
      </c>
      <c r="I22" s="142" t="s">
        <v>225</v>
      </c>
      <c r="J22" s="12">
        <v>1</v>
      </c>
      <c r="K22" s="13">
        <f t="shared" si="0"/>
        <v>-5</v>
      </c>
      <c r="L22" s="13">
        <v>11</v>
      </c>
      <c r="M22" s="13" t="str">
        <f t="shared" si="1"/>
        <v>+0</v>
      </c>
      <c r="N22" s="13">
        <v>10</v>
      </c>
      <c r="O22" s="13" t="str">
        <f t="shared" si="2"/>
        <v>+0</v>
      </c>
      <c r="P22" s="13">
        <v>0</v>
      </c>
      <c r="Q22" s="13">
        <f t="shared" si="3"/>
        <v>-5</v>
      </c>
      <c r="R22" s="13">
        <v>5</v>
      </c>
      <c r="S22" s="13">
        <f t="shared" si="11"/>
        <v>-3</v>
      </c>
      <c r="T22" s="14">
        <v>3</v>
      </c>
      <c r="U22" s="14">
        <f t="shared" si="5"/>
        <v>-4</v>
      </c>
      <c r="V22" s="15">
        <f t="shared" si="6"/>
        <v>5</v>
      </c>
      <c r="W22" s="16" t="str">
        <f t="shared" si="7"/>
        <v>+0</v>
      </c>
      <c r="X22" s="25">
        <v>1</v>
      </c>
      <c r="Y22" s="26">
        <f t="shared" si="8"/>
        <v>1</v>
      </c>
      <c r="Z22" s="27">
        <v>0</v>
      </c>
      <c r="AA22" s="29">
        <f t="shared" si="9"/>
        <v>0</v>
      </c>
      <c r="AB22" s="28">
        <v>0</v>
      </c>
      <c r="AC22" s="24">
        <f t="shared" si="10"/>
        <v>-3</v>
      </c>
      <c r="AD22" s="19">
        <v>0</v>
      </c>
      <c r="AE22" s="14">
        <v>15</v>
      </c>
      <c r="AF22" s="14">
        <v>11</v>
      </c>
      <c r="AG22" s="14">
        <v>15</v>
      </c>
      <c r="AH22" s="19">
        <v>2</v>
      </c>
      <c r="AI22" s="30"/>
      <c r="AJ22" s="18"/>
    </row>
    <row r="23" spans="1:36" x14ac:dyDescent="0.3">
      <c r="A23" s="139" t="s">
        <v>285</v>
      </c>
      <c r="B23" s="157">
        <v>9</v>
      </c>
      <c r="C23" s="128" t="s">
        <v>211</v>
      </c>
      <c r="D23" s="153" t="s">
        <v>221</v>
      </c>
      <c r="E23" s="11" t="s">
        <v>255</v>
      </c>
      <c r="F23" s="11" t="s">
        <v>234</v>
      </c>
      <c r="G23" s="141" t="s">
        <v>51</v>
      </c>
      <c r="H23" s="141" t="s">
        <v>207</v>
      </c>
      <c r="I23" s="142" t="s">
        <v>225</v>
      </c>
      <c r="J23" s="12">
        <v>3</v>
      </c>
      <c r="K23" s="13">
        <f t="shared" si="0"/>
        <v>-4</v>
      </c>
      <c r="L23" s="13">
        <v>10</v>
      </c>
      <c r="M23" s="13" t="str">
        <f t="shared" si="1"/>
        <v>+0</v>
      </c>
      <c r="N23" s="13">
        <v>14</v>
      </c>
      <c r="O23" s="13" t="str">
        <f t="shared" si="2"/>
        <v>+2</v>
      </c>
      <c r="P23" s="13">
        <v>0</v>
      </c>
      <c r="Q23" s="13">
        <f t="shared" si="3"/>
        <v>-5</v>
      </c>
      <c r="R23" s="13">
        <v>10</v>
      </c>
      <c r="S23" s="13" t="str">
        <f t="shared" si="11"/>
        <v>+0</v>
      </c>
      <c r="T23" s="14">
        <v>2</v>
      </c>
      <c r="U23" s="14">
        <f t="shared" si="5"/>
        <v>-4</v>
      </c>
      <c r="V23" s="15">
        <f t="shared" si="6"/>
        <v>6.5</v>
      </c>
      <c r="W23" s="16" t="str">
        <f t="shared" si="7"/>
        <v>+0</v>
      </c>
      <c r="X23" s="25">
        <v>2</v>
      </c>
      <c r="Y23" s="26">
        <f t="shared" si="8"/>
        <v>4</v>
      </c>
      <c r="Z23" s="27">
        <v>0</v>
      </c>
      <c r="AA23" s="29">
        <f t="shared" si="9"/>
        <v>0</v>
      </c>
      <c r="AB23" s="28">
        <v>0</v>
      </c>
      <c r="AC23" s="24">
        <f t="shared" si="10"/>
        <v>0</v>
      </c>
      <c r="AD23" s="19">
        <v>0</v>
      </c>
      <c r="AE23" s="14">
        <v>14</v>
      </c>
      <c r="AF23" s="14">
        <v>12</v>
      </c>
      <c r="AG23" s="14">
        <v>14</v>
      </c>
      <c r="AH23" s="19">
        <v>4</v>
      </c>
      <c r="AI23" s="30"/>
      <c r="AJ23" s="18"/>
    </row>
    <row r="24" spans="1:36" x14ac:dyDescent="0.3">
      <c r="A24" s="139" t="s">
        <v>287</v>
      </c>
      <c r="B24" s="157">
        <v>9</v>
      </c>
      <c r="C24" s="128" t="s">
        <v>243</v>
      </c>
      <c r="D24" s="153" t="s">
        <v>222</v>
      </c>
      <c r="E24" s="11" t="s">
        <v>255</v>
      </c>
      <c r="F24" s="11" t="s">
        <v>234</v>
      </c>
      <c r="G24" s="141" t="s">
        <v>82</v>
      </c>
      <c r="H24" s="141" t="s">
        <v>207</v>
      </c>
      <c r="I24" s="142" t="s">
        <v>225</v>
      </c>
      <c r="J24" s="12">
        <v>0</v>
      </c>
      <c r="K24" s="13">
        <f t="shared" ref="K24" si="31">IF(J24&gt;9.9,CONCATENATE("+",ROUNDDOWN((J24-10) / 2,0)),ROUNDUP((J24-10) / 2,0))</f>
        <v>-5</v>
      </c>
      <c r="L24" s="13">
        <v>20</v>
      </c>
      <c r="M24" s="13" t="str">
        <f t="shared" ref="M24" si="32">IF(L24&gt;9.9,CONCATENATE("+",ROUNDDOWN((L24-10) / 2,0)),ROUNDUP((L24-10) / 2,0))</f>
        <v>+5</v>
      </c>
      <c r="N24" s="13">
        <v>8</v>
      </c>
      <c r="O24" s="13">
        <f t="shared" ref="O24" si="33">IF(N24&gt;9.9,CONCATENATE("+",ROUNDDOWN((N24-10) / 2,0)),ROUNDUP((N24-10) / 2,0))</f>
        <v>-1</v>
      </c>
      <c r="P24" s="13">
        <v>0</v>
      </c>
      <c r="Q24" s="13">
        <f t="shared" ref="Q24" si="34">IF(P24&gt;9.9,CONCATENATE("+",ROUNDDOWN((P24-10) / 2,0)),ROUNDUP((P24-10) / 2,0))</f>
        <v>-5</v>
      </c>
      <c r="R24" s="13">
        <v>8</v>
      </c>
      <c r="S24" s="13">
        <f t="shared" ref="S24" si="35">IF(R24&gt;9.9,CONCATENATE("+",ROUNDDOWN((R24-10) / 2,0)),ROUNDUP((R24-10) / 2,0))</f>
        <v>-1</v>
      </c>
      <c r="T24" s="14">
        <v>10</v>
      </c>
      <c r="U24" s="14" t="str">
        <f t="shared" ref="U24" si="36">IF(T24&gt;9.9,CONCATENATE("+",ROUNDDOWN((T24-10) / 2,0)),ROUNDUP((T24-10) / 2,0))</f>
        <v>+0</v>
      </c>
      <c r="V24" s="15">
        <f t="shared" ref="V24" si="37">AVERAGE(J24,L24,N24,P24,R24,T24)</f>
        <v>7.666666666666667</v>
      </c>
      <c r="W24" s="16" t="str">
        <f t="shared" ref="W24" si="38">IF(L24&gt;9.9,CONCATENATE("+",ROUNDDOWN((L24-10) / 2,0)),ROUNDUP((L24-10) / 2,0))</f>
        <v>+5</v>
      </c>
      <c r="X24" s="25">
        <v>0</v>
      </c>
      <c r="Y24" s="26">
        <f t="shared" ref="Y24" si="39">IF(N24&gt;9.9,(ROUNDDOWN((N24-10) / 2,0)),ROUNDUP((N24-10) / 2,0))+X24</f>
        <v>-1</v>
      </c>
      <c r="Z24" s="27">
        <v>4</v>
      </c>
      <c r="AA24" s="29">
        <f t="shared" ref="AA24" si="40">Z24+W24</f>
        <v>9</v>
      </c>
      <c r="AB24" s="28">
        <v>0</v>
      </c>
      <c r="AC24" s="24">
        <f t="shared" ref="AC24" si="41">IF(R24&gt;9.9,(ROUNDDOWN((R24-10) / 2,0)),ROUNDUP((R24-10) / 2,0))+AB24</f>
        <v>-1</v>
      </c>
      <c r="AD24" s="19">
        <v>1</v>
      </c>
      <c r="AE24" s="14">
        <v>19</v>
      </c>
      <c r="AF24" s="14">
        <v>17</v>
      </c>
      <c r="AG24" s="14">
        <v>19</v>
      </c>
      <c r="AH24" s="19">
        <v>2</v>
      </c>
      <c r="AI24" s="30"/>
      <c r="AJ24" s="18"/>
    </row>
    <row r="25" spans="1:36" x14ac:dyDescent="0.3">
      <c r="A25" s="139" t="s">
        <v>292</v>
      </c>
      <c r="B25" s="157">
        <v>9</v>
      </c>
      <c r="C25" s="128" t="s">
        <v>239</v>
      </c>
      <c r="D25" s="153" t="s">
        <v>221</v>
      </c>
      <c r="E25" s="11" t="s">
        <v>255</v>
      </c>
      <c r="F25" s="11" t="s">
        <v>231</v>
      </c>
      <c r="G25" s="141" t="s">
        <v>82</v>
      </c>
      <c r="H25" s="141" t="s">
        <v>207</v>
      </c>
      <c r="I25" s="142" t="s">
        <v>225</v>
      </c>
      <c r="J25" s="12">
        <v>1</v>
      </c>
      <c r="K25" s="13">
        <f t="shared" si="0"/>
        <v>-5</v>
      </c>
      <c r="L25" s="13">
        <v>20</v>
      </c>
      <c r="M25" s="13" t="str">
        <f t="shared" si="1"/>
        <v>+5</v>
      </c>
      <c r="N25" s="13">
        <v>10</v>
      </c>
      <c r="O25" s="13" t="str">
        <f t="shared" si="2"/>
        <v>+0</v>
      </c>
      <c r="P25" s="13">
        <v>0</v>
      </c>
      <c r="Q25" s="13">
        <f t="shared" si="3"/>
        <v>-5</v>
      </c>
      <c r="R25" s="13">
        <v>10</v>
      </c>
      <c r="S25" s="13" t="str">
        <f t="shared" si="11"/>
        <v>+0</v>
      </c>
      <c r="T25" s="14">
        <v>8</v>
      </c>
      <c r="U25" s="14">
        <f t="shared" si="5"/>
        <v>-1</v>
      </c>
      <c r="V25" s="15">
        <f t="shared" si="6"/>
        <v>8.1666666666666661</v>
      </c>
      <c r="W25" s="16" t="str">
        <f t="shared" si="7"/>
        <v>+5</v>
      </c>
      <c r="X25" s="25">
        <v>1</v>
      </c>
      <c r="Y25" s="26">
        <f t="shared" si="8"/>
        <v>1</v>
      </c>
      <c r="Z25" s="27">
        <v>3</v>
      </c>
      <c r="AA25" s="29">
        <f t="shared" si="9"/>
        <v>8</v>
      </c>
      <c r="AB25" s="28">
        <v>1</v>
      </c>
      <c r="AC25" s="24">
        <f t="shared" si="10"/>
        <v>1</v>
      </c>
      <c r="AD25" s="19">
        <v>2</v>
      </c>
      <c r="AE25" s="14">
        <v>19</v>
      </c>
      <c r="AF25" s="14">
        <v>19</v>
      </c>
      <c r="AG25" s="14">
        <v>19</v>
      </c>
      <c r="AH25" s="19">
        <v>4</v>
      </c>
      <c r="AI25" s="30"/>
      <c r="AJ25" s="18"/>
    </row>
    <row r="26" spans="1:36" ht="26.4" x14ac:dyDescent="0.3">
      <c r="A26" s="139" t="s">
        <v>288</v>
      </c>
      <c r="B26" s="157">
        <v>10</v>
      </c>
      <c r="C26" s="128" t="s">
        <v>219</v>
      </c>
      <c r="D26" s="153" t="s">
        <v>220</v>
      </c>
      <c r="E26" s="11" t="s">
        <v>223</v>
      </c>
      <c r="F26" s="11" t="s">
        <v>231</v>
      </c>
      <c r="G26" s="141" t="s">
        <v>51</v>
      </c>
      <c r="H26" s="141" t="s">
        <v>207</v>
      </c>
      <c r="I26" s="142" t="s">
        <v>225</v>
      </c>
      <c r="J26" s="12">
        <v>10</v>
      </c>
      <c r="K26" s="13" t="str">
        <f t="shared" si="0"/>
        <v>+0</v>
      </c>
      <c r="L26" s="13">
        <v>15</v>
      </c>
      <c r="M26" s="13" t="str">
        <f t="shared" si="1"/>
        <v>+2</v>
      </c>
      <c r="N26" s="13">
        <v>12</v>
      </c>
      <c r="O26" s="13" t="str">
        <f t="shared" si="2"/>
        <v>+1</v>
      </c>
      <c r="P26" s="13">
        <v>2</v>
      </c>
      <c r="Q26" s="13">
        <f t="shared" si="3"/>
        <v>-4</v>
      </c>
      <c r="R26" s="13">
        <v>14</v>
      </c>
      <c r="S26" s="13" t="str">
        <f t="shared" si="11"/>
        <v>+2</v>
      </c>
      <c r="T26" s="14">
        <v>6</v>
      </c>
      <c r="U26" s="14">
        <f t="shared" si="5"/>
        <v>-2</v>
      </c>
      <c r="V26" s="15">
        <f t="shared" si="6"/>
        <v>9.8333333333333339</v>
      </c>
      <c r="W26" s="16" t="str">
        <f t="shared" si="7"/>
        <v>+2</v>
      </c>
      <c r="X26" s="25">
        <v>2</v>
      </c>
      <c r="Y26" s="26">
        <f t="shared" si="8"/>
        <v>3</v>
      </c>
      <c r="Z26" s="27">
        <v>2</v>
      </c>
      <c r="AA26" s="29">
        <f t="shared" si="9"/>
        <v>4</v>
      </c>
      <c r="AB26" s="28">
        <v>0</v>
      </c>
      <c r="AC26" s="24">
        <f t="shared" si="10"/>
        <v>2</v>
      </c>
      <c r="AD26" s="19">
        <v>0</v>
      </c>
      <c r="AE26" s="14">
        <v>13</v>
      </c>
      <c r="AF26" s="14">
        <v>12</v>
      </c>
      <c r="AG26" s="14">
        <v>14</v>
      </c>
      <c r="AH26" s="19">
        <v>6</v>
      </c>
      <c r="AI26" s="30" t="s">
        <v>233</v>
      </c>
      <c r="AJ26" s="18" t="s">
        <v>230</v>
      </c>
    </row>
    <row r="27" spans="1:36" x14ac:dyDescent="0.3">
      <c r="A27" s="139" t="s">
        <v>289</v>
      </c>
      <c r="B27" s="157">
        <v>11</v>
      </c>
      <c r="C27" s="128" t="s">
        <v>235</v>
      </c>
      <c r="D27" s="153" t="s">
        <v>221</v>
      </c>
      <c r="E27" s="11" t="s">
        <v>223</v>
      </c>
      <c r="F27" s="11" t="s">
        <v>234</v>
      </c>
      <c r="G27" s="141" t="s">
        <v>51</v>
      </c>
      <c r="H27" s="141" t="s">
        <v>207</v>
      </c>
      <c r="I27" s="142" t="s">
        <v>224</v>
      </c>
      <c r="J27" s="12">
        <v>2</v>
      </c>
      <c r="K27" s="13">
        <f t="shared" si="0"/>
        <v>-4</v>
      </c>
      <c r="L27" s="13">
        <v>10</v>
      </c>
      <c r="M27" s="13" t="str">
        <f t="shared" si="1"/>
        <v>+0</v>
      </c>
      <c r="N27" s="13">
        <v>10</v>
      </c>
      <c r="O27" s="13" t="str">
        <f t="shared" si="2"/>
        <v>+0</v>
      </c>
      <c r="P27" s="13">
        <v>3</v>
      </c>
      <c r="Q27" s="13">
        <f t="shared" si="3"/>
        <v>-4</v>
      </c>
      <c r="R27" s="13">
        <v>7</v>
      </c>
      <c r="S27" s="13">
        <f t="shared" si="11"/>
        <v>-2</v>
      </c>
      <c r="T27" s="14">
        <v>14</v>
      </c>
      <c r="U27" s="14" t="str">
        <f t="shared" si="5"/>
        <v>+2</v>
      </c>
      <c r="V27" s="15">
        <f t="shared" si="6"/>
        <v>7.666666666666667</v>
      </c>
      <c r="W27" s="16" t="str">
        <f t="shared" si="7"/>
        <v>+0</v>
      </c>
      <c r="X27" s="25">
        <v>0</v>
      </c>
      <c r="Y27" s="26">
        <f t="shared" si="8"/>
        <v>0</v>
      </c>
      <c r="Z27" s="27">
        <v>2</v>
      </c>
      <c r="AA27" s="29">
        <f t="shared" si="9"/>
        <v>2</v>
      </c>
      <c r="AB27" s="28">
        <v>3</v>
      </c>
      <c r="AC27" s="24">
        <f t="shared" si="10"/>
        <v>1</v>
      </c>
      <c r="AD27" s="19">
        <v>1</v>
      </c>
      <c r="AE27" s="14">
        <v>11</v>
      </c>
      <c r="AF27" s="14">
        <v>9</v>
      </c>
      <c r="AG27" s="14">
        <v>11</v>
      </c>
      <c r="AH27" s="19">
        <v>2</v>
      </c>
      <c r="AI27" s="30"/>
      <c r="AJ27" s="18"/>
    </row>
    <row r="28" spans="1:36" x14ac:dyDescent="0.3">
      <c r="A28" s="139" t="s">
        <v>290</v>
      </c>
      <c r="B28" s="157">
        <v>11</v>
      </c>
      <c r="C28" s="128" t="s">
        <v>235</v>
      </c>
      <c r="D28" s="153" t="s">
        <v>221</v>
      </c>
      <c r="E28" s="11" t="s">
        <v>223</v>
      </c>
      <c r="F28" s="11" t="s">
        <v>234</v>
      </c>
      <c r="G28" s="141" t="s">
        <v>51</v>
      </c>
      <c r="H28" s="141" t="s">
        <v>207</v>
      </c>
      <c r="I28" s="142" t="s">
        <v>224</v>
      </c>
      <c r="J28" s="12">
        <v>2</v>
      </c>
      <c r="K28" s="13">
        <f t="shared" si="0"/>
        <v>-4</v>
      </c>
      <c r="L28" s="13">
        <v>10</v>
      </c>
      <c r="M28" s="13" t="str">
        <f t="shared" si="1"/>
        <v>+0</v>
      </c>
      <c r="N28" s="13">
        <v>10</v>
      </c>
      <c r="O28" s="13" t="str">
        <f t="shared" si="2"/>
        <v>+0</v>
      </c>
      <c r="P28" s="13">
        <v>3</v>
      </c>
      <c r="Q28" s="13">
        <f t="shared" si="3"/>
        <v>-4</v>
      </c>
      <c r="R28" s="13">
        <v>7</v>
      </c>
      <c r="S28" s="13">
        <f t="shared" si="11"/>
        <v>-2</v>
      </c>
      <c r="T28" s="14">
        <v>14</v>
      </c>
      <c r="U28" s="14" t="str">
        <f t="shared" si="5"/>
        <v>+2</v>
      </c>
      <c r="V28" s="15">
        <f t="shared" si="6"/>
        <v>7.666666666666667</v>
      </c>
      <c r="W28" s="16" t="str">
        <f t="shared" si="7"/>
        <v>+0</v>
      </c>
      <c r="X28" s="25">
        <v>0</v>
      </c>
      <c r="Y28" s="26">
        <f t="shared" si="8"/>
        <v>0</v>
      </c>
      <c r="Z28" s="27">
        <v>2</v>
      </c>
      <c r="AA28" s="29">
        <f t="shared" si="9"/>
        <v>2</v>
      </c>
      <c r="AB28" s="28">
        <v>3</v>
      </c>
      <c r="AC28" s="24">
        <f t="shared" si="10"/>
        <v>1</v>
      </c>
      <c r="AD28" s="19">
        <v>1</v>
      </c>
      <c r="AE28" s="14">
        <v>11</v>
      </c>
      <c r="AF28" s="14">
        <v>9</v>
      </c>
      <c r="AG28" s="14">
        <v>11</v>
      </c>
      <c r="AH28" s="19">
        <v>2</v>
      </c>
      <c r="AI28" s="30"/>
      <c r="AJ28" s="18"/>
    </row>
    <row r="29" spans="1:36" x14ac:dyDescent="0.3">
      <c r="A29" s="139" t="s">
        <v>291</v>
      </c>
      <c r="B29" s="157">
        <v>11</v>
      </c>
      <c r="C29" s="128" t="s">
        <v>235</v>
      </c>
      <c r="D29" s="153" t="s">
        <v>221</v>
      </c>
      <c r="E29" s="11" t="s">
        <v>223</v>
      </c>
      <c r="F29" s="11" t="s">
        <v>234</v>
      </c>
      <c r="G29" s="141" t="s">
        <v>51</v>
      </c>
      <c r="H29" s="141" t="s">
        <v>207</v>
      </c>
      <c r="I29" s="142" t="s">
        <v>224</v>
      </c>
      <c r="J29" s="12">
        <v>2</v>
      </c>
      <c r="K29" s="13">
        <f t="shared" si="0"/>
        <v>-4</v>
      </c>
      <c r="L29" s="13">
        <v>10</v>
      </c>
      <c r="M29" s="13" t="str">
        <f t="shared" si="1"/>
        <v>+0</v>
      </c>
      <c r="N29" s="13">
        <v>10</v>
      </c>
      <c r="O29" s="13" t="str">
        <f t="shared" si="2"/>
        <v>+0</v>
      </c>
      <c r="P29" s="13">
        <v>3</v>
      </c>
      <c r="Q29" s="13">
        <f t="shared" si="3"/>
        <v>-4</v>
      </c>
      <c r="R29" s="13">
        <v>7</v>
      </c>
      <c r="S29" s="13">
        <f t="shared" si="11"/>
        <v>-2</v>
      </c>
      <c r="T29" s="14">
        <v>14</v>
      </c>
      <c r="U29" s="14" t="str">
        <f t="shared" si="5"/>
        <v>+2</v>
      </c>
      <c r="V29" s="15">
        <f t="shared" si="6"/>
        <v>7.666666666666667</v>
      </c>
      <c r="W29" s="16" t="str">
        <f t="shared" si="7"/>
        <v>+0</v>
      </c>
      <c r="X29" s="25">
        <v>0</v>
      </c>
      <c r="Y29" s="26">
        <f t="shared" si="8"/>
        <v>0</v>
      </c>
      <c r="Z29" s="27">
        <v>2</v>
      </c>
      <c r="AA29" s="29">
        <f t="shared" si="9"/>
        <v>2</v>
      </c>
      <c r="AB29" s="28">
        <v>3</v>
      </c>
      <c r="AC29" s="24">
        <f t="shared" si="10"/>
        <v>1</v>
      </c>
      <c r="AD29" s="19">
        <v>1</v>
      </c>
      <c r="AE29" s="14">
        <v>11</v>
      </c>
      <c r="AF29" s="14">
        <v>9</v>
      </c>
      <c r="AG29" s="14">
        <v>11</v>
      </c>
      <c r="AH29" s="19">
        <v>2</v>
      </c>
      <c r="AI29" s="30"/>
      <c r="AJ29" s="18"/>
    </row>
    <row r="30" spans="1:36" x14ac:dyDescent="0.3">
      <c r="A30" s="139" t="s">
        <v>296</v>
      </c>
      <c r="B30" s="157">
        <v>12</v>
      </c>
      <c r="C30" s="128" t="s">
        <v>236</v>
      </c>
      <c r="D30" s="153" t="s">
        <v>82</v>
      </c>
      <c r="E30" s="11" t="s">
        <v>223</v>
      </c>
      <c r="F30" s="11" t="s">
        <v>231</v>
      </c>
      <c r="G30" s="128" t="s">
        <v>82</v>
      </c>
      <c r="H30" s="141" t="s">
        <v>207</v>
      </c>
      <c r="I30" s="142" t="s">
        <v>225</v>
      </c>
      <c r="J30" s="12">
        <v>0</v>
      </c>
      <c r="K30" s="13">
        <f t="shared" si="0"/>
        <v>-5</v>
      </c>
      <c r="L30" s="13">
        <v>16</v>
      </c>
      <c r="M30" s="13" t="str">
        <f t="shared" si="1"/>
        <v>+3</v>
      </c>
      <c r="N30" s="13">
        <v>6</v>
      </c>
      <c r="O30" s="13">
        <f t="shared" si="2"/>
        <v>-2</v>
      </c>
      <c r="P30" s="13">
        <v>3</v>
      </c>
      <c r="Q30" s="13">
        <f t="shared" si="3"/>
        <v>-4</v>
      </c>
      <c r="R30" s="13">
        <v>3</v>
      </c>
      <c r="S30" s="13">
        <f t="shared" si="11"/>
        <v>-4</v>
      </c>
      <c r="T30" s="14">
        <v>4</v>
      </c>
      <c r="U30" s="14">
        <f t="shared" si="5"/>
        <v>-3</v>
      </c>
      <c r="V30" s="15">
        <f t="shared" si="6"/>
        <v>5.333333333333333</v>
      </c>
      <c r="W30" s="16" t="str">
        <f t="shared" si="7"/>
        <v>+3</v>
      </c>
      <c r="X30" s="25">
        <v>0</v>
      </c>
      <c r="Y30" s="26">
        <f t="shared" si="8"/>
        <v>-2</v>
      </c>
      <c r="Z30" s="27">
        <v>3</v>
      </c>
      <c r="AA30" s="29">
        <f t="shared" si="9"/>
        <v>6</v>
      </c>
      <c r="AB30" s="28">
        <v>0</v>
      </c>
      <c r="AC30" s="24">
        <f t="shared" si="10"/>
        <v>-4</v>
      </c>
      <c r="AD30" s="19">
        <v>0</v>
      </c>
      <c r="AE30" s="14">
        <v>19</v>
      </c>
      <c r="AF30" s="14">
        <v>9</v>
      </c>
      <c r="AG30" s="14">
        <v>19</v>
      </c>
      <c r="AH30" s="19">
        <v>1</v>
      </c>
      <c r="AI30" s="30"/>
      <c r="AJ30" s="18"/>
    </row>
    <row r="31" spans="1:36" x14ac:dyDescent="0.3">
      <c r="A31" s="139" t="s">
        <v>294</v>
      </c>
      <c r="B31" s="157">
        <v>12</v>
      </c>
      <c r="C31" s="128" t="s">
        <v>244</v>
      </c>
      <c r="D31" s="153" t="s">
        <v>82</v>
      </c>
      <c r="E31" s="11" t="s">
        <v>223</v>
      </c>
      <c r="F31" s="11" t="s">
        <v>234</v>
      </c>
      <c r="G31" s="128" t="s">
        <v>51</v>
      </c>
      <c r="H31" s="141" t="s">
        <v>207</v>
      </c>
      <c r="I31" s="142" t="s">
        <v>225</v>
      </c>
      <c r="J31" s="12">
        <v>0</v>
      </c>
      <c r="K31" s="13">
        <f t="shared" si="0"/>
        <v>-5</v>
      </c>
      <c r="L31" s="13">
        <v>18</v>
      </c>
      <c r="M31" s="13" t="str">
        <f t="shared" si="1"/>
        <v>+4</v>
      </c>
      <c r="N31" s="13">
        <v>6</v>
      </c>
      <c r="O31" s="13">
        <f t="shared" si="2"/>
        <v>-2</v>
      </c>
      <c r="P31" s="13">
        <v>3</v>
      </c>
      <c r="Q31" s="13">
        <f t="shared" si="3"/>
        <v>-4</v>
      </c>
      <c r="R31" s="13">
        <v>3</v>
      </c>
      <c r="S31" s="13">
        <f t="shared" si="11"/>
        <v>-4</v>
      </c>
      <c r="T31" s="14">
        <v>6</v>
      </c>
      <c r="U31" s="14">
        <f t="shared" si="5"/>
        <v>-2</v>
      </c>
      <c r="V31" s="15">
        <f t="shared" si="6"/>
        <v>6</v>
      </c>
      <c r="W31" s="16" t="str">
        <f t="shared" si="7"/>
        <v>+4</v>
      </c>
      <c r="X31" s="25">
        <v>0</v>
      </c>
      <c r="Y31" s="26">
        <f t="shared" ref="Y31:Y33" si="42">IF(N31&gt;9.9,(ROUNDDOWN((N31-10) / 2,0)),ROUNDUP((N31-10) / 2,0))+X31</f>
        <v>-2</v>
      </c>
      <c r="Z31" s="27">
        <v>3</v>
      </c>
      <c r="AA31" s="29">
        <f t="shared" ref="AA31:AA33" si="43">Z31+W31</f>
        <v>7</v>
      </c>
      <c r="AB31" s="28">
        <v>0</v>
      </c>
      <c r="AC31" s="24">
        <f t="shared" ref="AC31:AC33" si="44">IF(R31&gt;9.9,(ROUNDDOWN((R31-10) / 2,0)),ROUNDUP((R31-10) / 2,0))+AB31</f>
        <v>-4</v>
      </c>
      <c r="AD31" s="19">
        <v>0</v>
      </c>
      <c r="AE31" s="14">
        <v>19</v>
      </c>
      <c r="AF31" s="14">
        <v>9</v>
      </c>
      <c r="AG31" s="14">
        <v>19</v>
      </c>
      <c r="AH31" s="19">
        <v>1</v>
      </c>
      <c r="AI31" s="30"/>
      <c r="AJ31" s="18"/>
    </row>
    <row r="32" spans="1:36" x14ac:dyDescent="0.3">
      <c r="A32" s="139" t="s">
        <v>295</v>
      </c>
      <c r="B32" s="157">
        <v>12</v>
      </c>
      <c r="C32" s="128" t="s">
        <v>236</v>
      </c>
      <c r="D32" s="153" t="s">
        <v>82</v>
      </c>
      <c r="E32" s="11" t="s">
        <v>223</v>
      </c>
      <c r="F32" s="11" t="s">
        <v>231</v>
      </c>
      <c r="G32" s="128" t="s">
        <v>51</v>
      </c>
      <c r="H32" s="141" t="s">
        <v>207</v>
      </c>
      <c r="I32" s="142" t="s">
        <v>225</v>
      </c>
      <c r="J32" s="12">
        <v>0</v>
      </c>
      <c r="K32" s="13">
        <f t="shared" si="0"/>
        <v>-5</v>
      </c>
      <c r="L32" s="13">
        <v>16</v>
      </c>
      <c r="M32" s="13" t="str">
        <f t="shared" si="1"/>
        <v>+3</v>
      </c>
      <c r="N32" s="13">
        <v>6</v>
      </c>
      <c r="O32" s="13">
        <f t="shared" si="2"/>
        <v>-2</v>
      </c>
      <c r="P32" s="13">
        <v>3</v>
      </c>
      <c r="Q32" s="13">
        <f t="shared" si="3"/>
        <v>-4</v>
      </c>
      <c r="R32" s="13">
        <v>3</v>
      </c>
      <c r="S32" s="13">
        <f t="shared" si="11"/>
        <v>-4</v>
      </c>
      <c r="T32" s="14">
        <v>4</v>
      </c>
      <c r="U32" s="14">
        <f t="shared" si="5"/>
        <v>-3</v>
      </c>
      <c r="V32" s="15">
        <f t="shared" si="6"/>
        <v>5.333333333333333</v>
      </c>
      <c r="W32" s="16" t="str">
        <f t="shared" si="7"/>
        <v>+3</v>
      </c>
      <c r="X32" s="25">
        <v>0</v>
      </c>
      <c r="Y32" s="26">
        <f t="shared" si="42"/>
        <v>-2</v>
      </c>
      <c r="Z32" s="27">
        <v>3</v>
      </c>
      <c r="AA32" s="29">
        <f t="shared" si="43"/>
        <v>6</v>
      </c>
      <c r="AB32" s="28">
        <v>0</v>
      </c>
      <c r="AC32" s="24">
        <f t="shared" si="44"/>
        <v>-4</v>
      </c>
      <c r="AD32" s="19">
        <v>0</v>
      </c>
      <c r="AE32" s="14">
        <v>19</v>
      </c>
      <c r="AF32" s="14">
        <v>9</v>
      </c>
      <c r="AG32" s="14">
        <v>19</v>
      </c>
      <c r="AH32" s="19">
        <v>1</v>
      </c>
      <c r="AI32" s="30"/>
      <c r="AJ32" s="18"/>
    </row>
    <row r="33" spans="1:36" x14ac:dyDescent="0.3">
      <c r="A33" s="139" t="s">
        <v>293</v>
      </c>
      <c r="B33" s="157">
        <v>12</v>
      </c>
      <c r="C33" s="128" t="s">
        <v>236</v>
      </c>
      <c r="D33" s="153" t="s">
        <v>82</v>
      </c>
      <c r="E33" s="11" t="s">
        <v>223</v>
      </c>
      <c r="F33" s="11" t="s">
        <v>231</v>
      </c>
      <c r="G33" s="128" t="s">
        <v>51</v>
      </c>
      <c r="H33" s="141" t="s">
        <v>207</v>
      </c>
      <c r="I33" s="142" t="s">
        <v>225</v>
      </c>
      <c r="J33" s="12">
        <v>0</v>
      </c>
      <c r="K33" s="13">
        <f t="shared" si="0"/>
        <v>-5</v>
      </c>
      <c r="L33" s="13">
        <v>16</v>
      </c>
      <c r="M33" s="13" t="str">
        <f t="shared" si="1"/>
        <v>+3</v>
      </c>
      <c r="N33" s="13">
        <v>6</v>
      </c>
      <c r="O33" s="13">
        <f t="shared" si="2"/>
        <v>-2</v>
      </c>
      <c r="P33" s="13">
        <v>3</v>
      </c>
      <c r="Q33" s="13">
        <f t="shared" si="3"/>
        <v>-4</v>
      </c>
      <c r="R33" s="13">
        <v>3</v>
      </c>
      <c r="S33" s="13">
        <f t="shared" si="11"/>
        <v>-4</v>
      </c>
      <c r="T33" s="14">
        <v>4</v>
      </c>
      <c r="U33" s="14">
        <f t="shared" si="5"/>
        <v>-3</v>
      </c>
      <c r="V33" s="15">
        <f t="shared" si="6"/>
        <v>5.333333333333333</v>
      </c>
      <c r="W33" s="16" t="str">
        <f t="shared" si="7"/>
        <v>+3</v>
      </c>
      <c r="X33" s="25">
        <v>0</v>
      </c>
      <c r="Y33" s="26">
        <f t="shared" si="42"/>
        <v>-2</v>
      </c>
      <c r="Z33" s="27">
        <v>3</v>
      </c>
      <c r="AA33" s="29">
        <f t="shared" si="43"/>
        <v>6</v>
      </c>
      <c r="AB33" s="28">
        <v>0</v>
      </c>
      <c r="AC33" s="24">
        <f t="shared" si="44"/>
        <v>-4</v>
      </c>
      <c r="AD33" s="19">
        <v>0</v>
      </c>
      <c r="AE33" s="14">
        <v>19</v>
      </c>
      <c r="AF33" s="14">
        <v>9</v>
      </c>
      <c r="AG33" s="14">
        <v>19</v>
      </c>
      <c r="AH33" s="19">
        <v>1</v>
      </c>
      <c r="AI33" s="30"/>
      <c r="AJ33" s="18"/>
    </row>
    <row r="34" spans="1:36" x14ac:dyDescent="0.3">
      <c r="A34" s="139" t="s">
        <v>297</v>
      </c>
      <c r="B34" s="157">
        <v>12</v>
      </c>
      <c r="C34" s="128" t="s">
        <v>237</v>
      </c>
      <c r="D34" s="153" t="s">
        <v>222</v>
      </c>
      <c r="E34" s="11" t="s">
        <v>254</v>
      </c>
      <c r="F34" s="11">
        <v>8</v>
      </c>
      <c r="G34" s="128" t="s">
        <v>82</v>
      </c>
      <c r="H34" s="141" t="s">
        <v>207</v>
      </c>
      <c r="I34" s="142" t="s">
        <v>225</v>
      </c>
      <c r="J34" s="12">
        <v>1</v>
      </c>
      <c r="K34" s="13">
        <f t="shared" ref="K34:K51" si="45">IF(J34&gt;9.9,CONCATENATE("+",ROUNDDOWN((J34-10) / 2,0)),ROUNDUP((J34-10) / 2,0))</f>
        <v>-5</v>
      </c>
      <c r="L34" s="13">
        <v>22</v>
      </c>
      <c r="M34" s="13" t="str">
        <f t="shared" ref="M34:M51" si="46">IF(L34&gt;9.9,CONCATENATE("+",ROUNDDOWN((L34-10) / 2,0)),ROUNDUP((L34-10) / 2,0))</f>
        <v>+6</v>
      </c>
      <c r="N34" s="13">
        <v>14</v>
      </c>
      <c r="O34" s="13" t="str">
        <f t="shared" ref="O34:O51" si="47">IF(N34&gt;9.9,CONCATENATE("+",ROUNDDOWN((N34-10) / 2,0)),ROUNDUP((N34-10) / 2,0))</f>
        <v>+2</v>
      </c>
      <c r="P34" s="13">
        <v>3</v>
      </c>
      <c r="Q34" s="13">
        <f t="shared" ref="Q34:Q51" si="48">IF(P34&gt;9.9,CONCATENATE("+",ROUNDDOWN((P34-10) / 2,0)),ROUNDUP((P34-10) / 2,0))</f>
        <v>-4</v>
      </c>
      <c r="R34" s="13">
        <v>13</v>
      </c>
      <c r="S34" s="13" t="str">
        <f t="shared" si="11"/>
        <v>+1</v>
      </c>
      <c r="T34" s="14">
        <v>9</v>
      </c>
      <c r="U34" s="14">
        <f t="shared" ref="U34:U51" si="49">IF(T34&gt;9.9,CONCATENATE("+",ROUNDDOWN((T34-10) / 2,0)),ROUNDUP((T34-10) / 2,0))</f>
        <v>-1</v>
      </c>
      <c r="V34" s="15">
        <f t="shared" ref="V34:V51" si="50">AVERAGE(J34,L34,N34,P34,R34,T34)</f>
        <v>10.333333333333334</v>
      </c>
      <c r="W34" s="16" t="str">
        <f t="shared" ref="W34:W51" si="51">IF(L34&gt;9.9,CONCATENATE("+",ROUNDDOWN((L34-10) / 2,0)),ROUNDUP((L34-10) / 2,0))</f>
        <v>+6</v>
      </c>
      <c r="X34" s="25">
        <v>8</v>
      </c>
      <c r="Y34" s="26">
        <f t="shared" ref="Y34:Y51" si="52">IF(N34&gt;9.9,(ROUNDDOWN((N34-10) / 2,0)),ROUNDUP((N34-10) / 2,0))+X34</f>
        <v>10</v>
      </c>
      <c r="Z34" s="27">
        <v>8</v>
      </c>
      <c r="AA34" s="29">
        <f t="shared" ref="AA34:AA51" si="53">Z34+W34</f>
        <v>14</v>
      </c>
      <c r="AB34" s="28">
        <v>6</v>
      </c>
      <c r="AC34" s="24">
        <f t="shared" ref="AC34:AC51" si="54">IF(R34&gt;9.9,(ROUNDDOWN((R34-10) / 2,0)),ROUNDUP((R34-10) / 2,0))+AB34</f>
        <v>7</v>
      </c>
      <c r="AD34" s="19">
        <v>2</v>
      </c>
      <c r="AE34" s="14">
        <v>20</v>
      </c>
      <c r="AF34" s="14">
        <v>14</v>
      </c>
      <c r="AG34" s="14">
        <v>20</v>
      </c>
      <c r="AH34" s="19">
        <v>9</v>
      </c>
      <c r="AI34" s="30"/>
      <c r="AJ34" s="18"/>
    </row>
    <row r="35" spans="1:36" x14ac:dyDescent="0.3">
      <c r="A35" s="139" t="s">
        <v>298</v>
      </c>
      <c r="B35" s="157">
        <v>12</v>
      </c>
      <c r="C35" s="128" t="s">
        <v>237</v>
      </c>
      <c r="D35" s="153" t="s">
        <v>222</v>
      </c>
      <c r="E35" s="11" t="s">
        <v>254</v>
      </c>
      <c r="F35" s="11">
        <v>8</v>
      </c>
      <c r="G35" s="128" t="s">
        <v>82</v>
      </c>
      <c r="H35" s="141" t="s">
        <v>207</v>
      </c>
      <c r="I35" s="142" t="s">
        <v>225</v>
      </c>
      <c r="J35" s="12">
        <v>1</v>
      </c>
      <c r="K35" s="13">
        <f t="shared" ref="K35" si="55">IF(J35&gt;9.9,CONCATENATE("+",ROUNDDOWN((J35-10) / 2,0)),ROUNDUP((J35-10) / 2,0))</f>
        <v>-5</v>
      </c>
      <c r="L35" s="13">
        <v>22</v>
      </c>
      <c r="M35" s="13" t="str">
        <f t="shared" ref="M35" si="56">IF(L35&gt;9.9,CONCATENATE("+",ROUNDDOWN((L35-10) / 2,0)),ROUNDUP((L35-10) / 2,0))</f>
        <v>+6</v>
      </c>
      <c r="N35" s="13">
        <v>14</v>
      </c>
      <c r="O35" s="13" t="str">
        <f t="shared" ref="O35" si="57">IF(N35&gt;9.9,CONCATENATE("+",ROUNDDOWN((N35-10) / 2,0)),ROUNDUP((N35-10) / 2,0))</f>
        <v>+2</v>
      </c>
      <c r="P35" s="13">
        <v>3</v>
      </c>
      <c r="Q35" s="13">
        <f t="shared" ref="Q35" si="58">IF(P35&gt;9.9,CONCATENATE("+",ROUNDDOWN((P35-10) / 2,0)),ROUNDUP((P35-10) / 2,0))</f>
        <v>-4</v>
      </c>
      <c r="R35" s="13">
        <v>13</v>
      </c>
      <c r="S35" s="13" t="str">
        <f t="shared" ref="S35" si="59">IF(R35&gt;9.9,CONCATENATE("+",ROUNDDOWN((R35-10) / 2,0)),ROUNDUP((R35-10) / 2,0))</f>
        <v>+1</v>
      </c>
      <c r="T35" s="14">
        <v>9</v>
      </c>
      <c r="U35" s="14">
        <f t="shared" ref="U35" si="60">IF(T35&gt;9.9,CONCATENATE("+",ROUNDDOWN((T35-10) / 2,0)),ROUNDUP((T35-10) / 2,0))</f>
        <v>-1</v>
      </c>
      <c r="V35" s="15">
        <f t="shared" ref="V35" si="61">AVERAGE(J35,L35,N35,P35,R35,T35)</f>
        <v>10.333333333333334</v>
      </c>
      <c r="W35" s="16" t="str">
        <f t="shared" ref="W35" si="62">IF(L35&gt;9.9,CONCATENATE("+",ROUNDDOWN((L35-10) / 2,0)),ROUNDUP((L35-10) / 2,0))</f>
        <v>+6</v>
      </c>
      <c r="X35" s="25">
        <v>8</v>
      </c>
      <c r="Y35" s="26">
        <f t="shared" ref="Y35" si="63">IF(N35&gt;9.9,(ROUNDDOWN((N35-10) / 2,0)),ROUNDUP((N35-10) / 2,0))+X35</f>
        <v>10</v>
      </c>
      <c r="Z35" s="27">
        <v>8</v>
      </c>
      <c r="AA35" s="29">
        <f t="shared" ref="AA35" si="64">Z35+W35</f>
        <v>14</v>
      </c>
      <c r="AB35" s="28">
        <v>6</v>
      </c>
      <c r="AC35" s="24">
        <f t="shared" ref="AC35" si="65">IF(R35&gt;9.9,(ROUNDDOWN((R35-10) / 2,0)),ROUNDUP((R35-10) / 2,0))+AB35</f>
        <v>7</v>
      </c>
      <c r="AD35" s="19">
        <v>2</v>
      </c>
      <c r="AE35" s="14">
        <v>20</v>
      </c>
      <c r="AF35" s="14">
        <v>14</v>
      </c>
      <c r="AG35" s="14">
        <v>20</v>
      </c>
      <c r="AH35" s="19">
        <v>9</v>
      </c>
      <c r="AI35" s="30"/>
      <c r="AJ35" s="18"/>
    </row>
    <row r="36" spans="1:36" x14ac:dyDescent="0.3">
      <c r="A36" s="139" t="s">
        <v>299</v>
      </c>
      <c r="B36" s="157">
        <v>13</v>
      </c>
      <c r="C36" s="128" t="s">
        <v>246</v>
      </c>
      <c r="D36" s="153" t="s">
        <v>221</v>
      </c>
      <c r="E36" s="11" t="s">
        <v>223</v>
      </c>
      <c r="F36" s="11" t="s">
        <v>234</v>
      </c>
      <c r="G36" s="141" t="s">
        <v>82</v>
      </c>
      <c r="H36" s="141" t="s">
        <v>207</v>
      </c>
      <c r="I36" s="142" t="s">
        <v>224</v>
      </c>
      <c r="J36" s="12">
        <v>2</v>
      </c>
      <c r="K36" s="13">
        <f t="shared" si="45"/>
        <v>-4</v>
      </c>
      <c r="L36" s="13">
        <v>10</v>
      </c>
      <c r="M36" s="13" t="str">
        <f t="shared" si="46"/>
        <v>+0</v>
      </c>
      <c r="N36" s="13">
        <v>10</v>
      </c>
      <c r="O36" s="13" t="str">
        <f t="shared" si="47"/>
        <v>+0</v>
      </c>
      <c r="P36" s="13">
        <v>2</v>
      </c>
      <c r="Q36" s="13">
        <f t="shared" si="48"/>
        <v>-4</v>
      </c>
      <c r="R36" s="13">
        <v>6</v>
      </c>
      <c r="S36" s="13">
        <f t="shared" ref="S36:S44" si="66">IF(R36&gt;9.9,CONCATENATE("+",ROUNDDOWN((R36-10) / 2,0)),ROUNDUP((R36-10) / 2,0))</f>
        <v>-2</v>
      </c>
      <c r="T36" s="14">
        <v>3</v>
      </c>
      <c r="U36" s="14">
        <f t="shared" si="49"/>
        <v>-4</v>
      </c>
      <c r="V36" s="15">
        <f t="shared" si="50"/>
        <v>5.5</v>
      </c>
      <c r="W36" s="16" t="str">
        <f t="shared" si="51"/>
        <v>+0</v>
      </c>
      <c r="X36" s="25">
        <v>0</v>
      </c>
      <c r="Y36" s="26">
        <f t="shared" si="52"/>
        <v>0</v>
      </c>
      <c r="Z36" s="27">
        <v>2</v>
      </c>
      <c r="AA36" s="29">
        <f t="shared" si="53"/>
        <v>2</v>
      </c>
      <c r="AB36" s="28">
        <v>3</v>
      </c>
      <c r="AC36" s="24">
        <f t="shared" si="54"/>
        <v>1</v>
      </c>
      <c r="AD36" s="19">
        <v>1</v>
      </c>
      <c r="AE36" s="14">
        <v>11</v>
      </c>
      <c r="AF36" s="14">
        <v>9</v>
      </c>
      <c r="AG36" s="14">
        <v>11</v>
      </c>
      <c r="AH36" s="19">
        <v>2</v>
      </c>
      <c r="AI36" s="30"/>
      <c r="AJ36" s="18"/>
    </row>
    <row r="37" spans="1:36" x14ac:dyDescent="0.3">
      <c r="A37" s="139" t="s">
        <v>300</v>
      </c>
      <c r="B37" s="157">
        <v>13</v>
      </c>
      <c r="C37" s="128" t="s">
        <v>246</v>
      </c>
      <c r="D37" s="153" t="s">
        <v>221</v>
      </c>
      <c r="E37" s="11" t="s">
        <v>223</v>
      </c>
      <c r="F37" s="11" t="s">
        <v>234</v>
      </c>
      <c r="G37" s="141" t="s">
        <v>82</v>
      </c>
      <c r="H37" s="141" t="s">
        <v>207</v>
      </c>
      <c r="I37" s="142" t="s">
        <v>224</v>
      </c>
      <c r="J37" s="12">
        <v>2</v>
      </c>
      <c r="K37" s="13">
        <f t="shared" si="45"/>
        <v>-4</v>
      </c>
      <c r="L37" s="13">
        <v>10</v>
      </c>
      <c r="M37" s="13" t="str">
        <f t="shared" si="46"/>
        <v>+0</v>
      </c>
      <c r="N37" s="13">
        <v>10</v>
      </c>
      <c r="O37" s="13" t="str">
        <f t="shared" si="47"/>
        <v>+0</v>
      </c>
      <c r="P37" s="13">
        <v>2</v>
      </c>
      <c r="Q37" s="13">
        <f t="shared" si="48"/>
        <v>-4</v>
      </c>
      <c r="R37" s="13">
        <v>6</v>
      </c>
      <c r="S37" s="13">
        <f t="shared" si="66"/>
        <v>-2</v>
      </c>
      <c r="T37" s="14">
        <v>3</v>
      </c>
      <c r="U37" s="14">
        <f t="shared" si="49"/>
        <v>-4</v>
      </c>
      <c r="V37" s="15">
        <f t="shared" si="50"/>
        <v>5.5</v>
      </c>
      <c r="W37" s="16" t="str">
        <f t="shared" si="51"/>
        <v>+0</v>
      </c>
      <c r="X37" s="25">
        <v>0</v>
      </c>
      <c r="Y37" s="26">
        <f t="shared" si="52"/>
        <v>0</v>
      </c>
      <c r="Z37" s="27">
        <v>2</v>
      </c>
      <c r="AA37" s="29">
        <f t="shared" si="53"/>
        <v>2</v>
      </c>
      <c r="AB37" s="28">
        <v>3</v>
      </c>
      <c r="AC37" s="24">
        <f t="shared" si="54"/>
        <v>1</v>
      </c>
      <c r="AD37" s="19">
        <v>1</v>
      </c>
      <c r="AE37" s="14">
        <v>11</v>
      </c>
      <c r="AF37" s="14">
        <v>9</v>
      </c>
      <c r="AG37" s="14">
        <v>11</v>
      </c>
      <c r="AH37" s="19">
        <v>2</v>
      </c>
      <c r="AI37" s="30"/>
      <c r="AJ37" s="18"/>
    </row>
    <row r="38" spans="1:36" x14ac:dyDescent="0.3">
      <c r="A38" s="139" t="s">
        <v>301</v>
      </c>
      <c r="B38" s="157">
        <v>13</v>
      </c>
      <c r="C38" s="128" t="s">
        <v>246</v>
      </c>
      <c r="D38" s="153" t="s">
        <v>221</v>
      </c>
      <c r="E38" s="11" t="s">
        <v>223</v>
      </c>
      <c r="F38" s="11" t="s">
        <v>234</v>
      </c>
      <c r="G38" s="141" t="s">
        <v>51</v>
      </c>
      <c r="H38" s="141" t="s">
        <v>207</v>
      </c>
      <c r="I38" s="142" t="s">
        <v>224</v>
      </c>
      <c r="J38" s="12">
        <v>2</v>
      </c>
      <c r="K38" s="13">
        <f t="shared" si="45"/>
        <v>-4</v>
      </c>
      <c r="L38" s="13">
        <v>10</v>
      </c>
      <c r="M38" s="13" t="str">
        <f t="shared" si="46"/>
        <v>+0</v>
      </c>
      <c r="N38" s="13">
        <v>10</v>
      </c>
      <c r="O38" s="13" t="str">
        <f t="shared" si="47"/>
        <v>+0</v>
      </c>
      <c r="P38" s="13">
        <v>2</v>
      </c>
      <c r="Q38" s="13">
        <f t="shared" si="48"/>
        <v>-4</v>
      </c>
      <c r="R38" s="13">
        <v>6</v>
      </c>
      <c r="S38" s="13">
        <f t="shared" si="66"/>
        <v>-2</v>
      </c>
      <c r="T38" s="14">
        <v>3</v>
      </c>
      <c r="U38" s="14">
        <f t="shared" si="49"/>
        <v>-4</v>
      </c>
      <c r="V38" s="15">
        <f t="shared" si="50"/>
        <v>5.5</v>
      </c>
      <c r="W38" s="16" t="str">
        <f t="shared" si="51"/>
        <v>+0</v>
      </c>
      <c r="X38" s="25">
        <v>0</v>
      </c>
      <c r="Y38" s="26">
        <f t="shared" si="52"/>
        <v>0</v>
      </c>
      <c r="Z38" s="27">
        <v>2</v>
      </c>
      <c r="AA38" s="29">
        <f t="shared" si="53"/>
        <v>2</v>
      </c>
      <c r="AB38" s="28">
        <v>3</v>
      </c>
      <c r="AC38" s="24">
        <f t="shared" si="54"/>
        <v>1</v>
      </c>
      <c r="AD38" s="19">
        <v>1</v>
      </c>
      <c r="AE38" s="14">
        <v>11</v>
      </c>
      <c r="AF38" s="14">
        <v>9</v>
      </c>
      <c r="AG38" s="14">
        <v>11</v>
      </c>
      <c r="AH38" s="19">
        <v>2</v>
      </c>
      <c r="AI38" s="30"/>
      <c r="AJ38" s="18"/>
    </row>
    <row r="39" spans="1:36" ht="19.8" x14ac:dyDescent="0.3">
      <c r="A39" s="139" t="s">
        <v>302</v>
      </c>
      <c r="B39" s="157">
        <v>13</v>
      </c>
      <c r="C39" s="128" t="s">
        <v>252</v>
      </c>
      <c r="D39" s="153" t="s">
        <v>221</v>
      </c>
      <c r="E39" s="11" t="s">
        <v>223</v>
      </c>
      <c r="F39" s="154" t="s">
        <v>248</v>
      </c>
      <c r="G39" s="141" t="s">
        <v>51</v>
      </c>
      <c r="H39" s="141" t="s">
        <v>207</v>
      </c>
      <c r="I39" s="142" t="s">
        <v>224</v>
      </c>
      <c r="J39" s="12">
        <v>2</v>
      </c>
      <c r="K39" s="13">
        <f t="shared" si="45"/>
        <v>-4</v>
      </c>
      <c r="L39" s="13">
        <v>12</v>
      </c>
      <c r="M39" s="13" t="str">
        <f t="shared" si="46"/>
        <v>+1</v>
      </c>
      <c r="N39" s="13">
        <v>10</v>
      </c>
      <c r="O39" s="13" t="str">
        <f t="shared" si="47"/>
        <v>+0</v>
      </c>
      <c r="P39" s="13">
        <v>2</v>
      </c>
      <c r="Q39" s="13">
        <f t="shared" si="48"/>
        <v>-4</v>
      </c>
      <c r="R39" s="13">
        <v>6</v>
      </c>
      <c r="S39" s="13">
        <f t="shared" si="66"/>
        <v>-2</v>
      </c>
      <c r="T39" s="14">
        <v>3</v>
      </c>
      <c r="U39" s="14">
        <f t="shared" si="49"/>
        <v>-4</v>
      </c>
      <c r="V39" s="15">
        <f t="shared" si="50"/>
        <v>5.833333333333333</v>
      </c>
      <c r="W39" s="16" t="str">
        <f t="shared" si="51"/>
        <v>+1</v>
      </c>
      <c r="X39" s="25">
        <v>0</v>
      </c>
      <c r="Y39" s="26">
        <f t="shared" si="52"/>
        <v>0</v>
      </c>
      <c r="Z39" s="27">
        <v>2</v>
      </c>
      <c r="AA39" s="29">
        <f t="shared" si="53"/>
        <v>3</v>
      </c>
      <c r="AB39" s="28">
        <v>3</v>
      </c>
      <c r="AC39" s="24">
        <f t="shared" si="54"/>
        <v>1</v>
      </c>
      <c r="AD39" s="19">
        <v>1</v>
      </c>
      <c r="AE39" s="14">
        <v>11</v>
      </c>
      <c r="AF39" s="14">
        <v>9</v>
      </c>
      <c r="AG39" s="14">
        <v>11</v>
      </c>
      <c r="AH39" s="19">
        <v>2</v>
      </c>
      <c r="AI39" s="30"/>
      <c r="AJ39" s="18"/>
    </row>
    <row r="40" spans="1:36" x14ac:dyDescent="0.3">
      <c r="A40" s="139" t="s">
        <v>303</v>
      </c>
      <c r="B40" s="157">
        <v>13</v>
      </c>
      <c r="C40" s="128" t="s">
        <v>247</v>
      </c>
      <c r="D40" s="153" t="s">
        <v>221</v>
      </c>
      <c r="E40" s="11" t="s">
        <v>223</v>
      </c>
      <c r="F40" s="11" t="s">
        <v>234</v>
      </c>
      <c r="G40" s="141" t="s">
        <v>51</v>
      </c>
      <c r="H40" s="141" t="s">
        <v>207</v>
      </c>
      <c r="I40" s="142" t="s">
        <v>238</v>
      </c>
      <c r="J40" s="12">
        <v>1</v>
      </c>
      <c r="K40" s="13">
        <f t="shared" si="45"/>
        <v>-5</v>
      </c>
      <c r="L40" s="13">
        <v>11</v>
      </c>
      <c r="M40" s="13" t="str">
        <f t="shared" si="46"/>
        <v>+0</v>
      </c>
      <c r="N40" s="13">
        <v>10</v>
      </c>
      <c r="O40" s="13" t="str">
        <f t="shared" si="47"/>
        <v>+0</v>
      </c>
      <c r="P40" s="13">
        <v>3</v>
      </c>
      <c r="Q40" s="13">
        <f t="shared" si="48"/>
        <v>-4</v>
      </c>
      <c r="R40" s="13">
        <v>7</v>
      </c>
      <c r="S40" s="13">
        <f t="shared" si="66"/>
        <v>-2</v>
      </c>
      <c r="T40" s="14">
        <v>4</v>
      </c>
      <c r="U40" s="14">
        <f t="shared" si="49"/>
        <v>-3</v>
      </c>
      <c r="V40" s="15">
        <f t="shared" si="50"/>
        <v>6</v>
      </c>
      <c r="W40" s="16" t="str">
        <f t="shared" si="51"/>
        <v>+0</v>
      </c>
      <c r="X40" s="25">
        <v>0</v>
      </c>
      <c r="Y40" s="26">
        <f t="shared" si="52"/>
        <v>0</v>
      </c>
      <c r="Z40" s="27">
        <v>2</v>
      </c>
      <c r="AA40" s="29">
        <f t="shared" si="53"/>
        <v>2</v>
      </c>
      <c r="AB40" s="28">
        <v>3</v>
      </c>
      <c r="AC40" s="24">
        <f t="shared" si="54"/>
        <v>1</v>
      </c>
      <c r="AD40" s="19">
        <v>1</v>
      </c>
      <c r="AE40" s="14">
        <v>11</v>
      </c>
      <c r="AF40" s="14">
        <v>9</v>
      </c>
      <c r="AG40" s="14">
        <v>11</v>
      </c>
      <c r="AH40" s="19">
        <v>2</v>
      </c>
      <c r="AI40" s="30"/>
      <c r="AJ40" s="18"/>
    </row>
    <row r="41" spans="1:36" x14ac:dyDescent="0.3">
      <c r="A41" s="139" t="s">
        <v>304</v>
      </c>
      <c r="B41" s="157">
        <v>13</v>
      </c>
      <c r="C41" s="128" t="s">
        <v>247</v>
      </c>
      <c r="D41" s="153" t="s">
        <v>221</v>
      </c>
      <c r="E41" s="11" t="s">
        <v>223</v>
      </c>
      <c r="F41" s="11" t="s">
        <v>234</v>
      </c>
      <c r="G41" s="141" t="s">
        <v>51</v>
      </c>
      <c r="H41" s="141" t="s">
        <v>207</v>
      </c>
      <c r="I41" s="142" t="s">
        <v>238</v>
      </c>
      <c r="J41" s="12">
        <v>1</v>
      </c>
      <c r="K41" s="13">
        <f t="shared" si="45"/>
        <v>-5</v>
      </c>
      <c r="L41" s="13">
        <v>11</v>
      </c>
      <c r="M41" s="13" t="str">
        <f t="shared" si="46"/>
        <v>+0</v>
      </c>
      <c r="N41" s="13">
        <v>10</v>
      </c>
      <c r="O41" s="13" t="str">
        <f t="shared" si="47"/>
        <v>+0</v>
      </c>
      <c r="P41" s="13">
        <v>3</v>
      </c>
      <c r="Q41" s="13">
        <f t="shared" si="48"/>
        <v>-4</v>
      </c>
      <c r="R41" s="13">
        <v>7</v>
      </c>
      <c r="S41" s="13">
        <f t="shared" si="66"/>
        <v>-2</v>
      </c>
      <c r="T41" s="14">
        <v>4</v>
      </c>
      <c r="U41" s="14">
        <f t="shared" si="49"/>
        <v>-3</v>
      </c>
      <c r="V41" s="15">
        <f t="shared" si="50"/>
        <v>6</v>
      </c>
      <c r="W41" s="16" t="str">
        <f t="shared" si="51"/>
        <v>+0</v>
      </c>
      <c r="X41" s="25">
        <v>0</v>
      </c>
      <c r="Y41" s="26">
        <f t="shared" si="52"/>
        <v>0</v>
      </c>
      <c r="Z41" s="27">
        <v>2</v>
      </c>
      <c r="AA41" s="29">
        <f t="shared" si="53"/>
        <v>2</v>
      </c>
      <c r="AB41" s="28">
        <v>3</v>
      </c>
      <c r="AC41" s="24">
        <f t="shared" si="54"/>
        <v>1</v>
      </c>
      <c r="AD41" s="19">
        <v>1</v>
      </c>
      <c r="AE41" s="14">
        <v>11</v>
      </c>
      <c r="AF41" s="14">
        <v>9</v>
      </c>
      <c r="AG41" s="14">
        <v>11</v>
      </c>
      <c r="AH41" s="19">
        <v>2</v>
      </c>
      <c r="AI41" s="30"/>
      <c r="AJ41" s="18"/>
    </row>
    <row r="42" spans="1:36" x14ac:dyDescent="0.3">
      <c r="A42" s="139" t="s">
        <v>305</v>
      </c>
      <c r="B42" s="157">
        <v>14</v>
      </c>
      <c r="C42" s="128" t="s">
        <v>256</v>
      </c>
      <c r="D42" s="153" t="s">
        <v>220</v>
      </c>
      <c r="E42" s="11" t="s">
        <v>223</v>
      </c>
      <c r="F42" s="11">
        <v>1</v>
      </c>
      <c r="G42" s="141" t="s">
        <v>51</v>
      </c>
      <c r="H42" s="141" t="s">
        <v>207</v>
      </c>
      <c r="I42" s="142" t="s">
        <v>224</v>
      </c>
      <c r="J42" s="12">
        <v>3</v>
      </c>
      <c r="K42" s="13">
        <f t="shared" si="45"/>
        <v>-4</v>
      </c>
      <c r="L42" s="13">
        <v>13</v>
      </c>
      <c r="M42" s="13" t="str">
        <f t="shared" si="46"/>
        <v>+1</v>
      </c>
      <c r="N42" s="13">
        <v>11</v>
      </c>
      <c r="O42" s="13" t="str">
        <f t="shared" si="47"/>
        <v>+0</v>
      </c>
      <c r="P42" s="13">
        <v>4</v>
      </c>
      <c r="Q42" s="13">
        <f t="shared" si="48"/>
        <v>-3</v>
      </c>
      <c r="R42" s="13">
        <v>9</v>
      </c>
      <c r="S42" s="13">
        <f t="shared" si="66"/>
        <v>-1</v>
      </c>
      <c r="T42" s="14">
        <v>8</v>
      </c>
      <c r="U42" s="14">
        <f t="shared" si="49"/>
        <v>-1</v>
      </c>
      <c r="V42" s="15">
        <f t="shared" si="50"/>
        <v>8</v>
      </c>
      <c r="W42" s="16" t="str">
        <f t="shared" si="51"/>
        <v>+1</v>
      </c>
      <c r="X42" s="25">
        <v>0</v>
      </c>
      <c r="Y42" s="26">
        <f t="shared" si="52"/>
        <v>0</v>
      </c>
      <c r="Z42" s="27">
        <v>2</v>
      </c>
      <c r="AA42" s="29">
        <f t="shared" si="53"/>
        <v>3</v>
      </c>
      <c r="AB42" s="28">
        <v>3</v>
      </c>
      <c r="AC42" s="24">
        <f t="shared" si="54"/>
        <v>2</v>
      </c>
      <c r="AD42" s="19">
        <v>1</v>
      </c>
      <c r="AE42" s="14">
        <v>11</v>
      </c>
      <c r="AF42" s="14">
        <v>9</v>
      </c>
      <c r="AG42" s="14">
        <v>11</v>
      </c>
      <c r="AH42" s="19">
        <v>2</v>
      </c>
      <c r="AI42" s="30"/>
      <c r="AJ42" s="18"/>
    </row>
    <row r="43" spans="1:36" x14ac:dyDescent="0.3">
      <c r="A43" s="139" t="s">
        <v>306</v>
      </c>
      <c r="B43" s="157">
        <v>14</v>
      </c>
      <c r="C43" s="128" t="s">
        <v>256</v>
      </c>
      <c r="D43" s="153" t="s">
        <v>220</v>
      </c>
      <c r="E43" s="11" t="s">
        <v>223</v>
      </c>
      <c r="F43" s="11">
        <v>1</v>
      </c>
      <c r="G43" s="141" t="s">
        <v>82</v>
      </c>
      <c r="H43" s="141" t="s">
        <v>207</v>
      </c>
      <c r="I43" s="142" t="s">
        <v>224</v>
      </c>
      <c r="J43" s="12">
        <v>3</v>
      </c>
      <c r="K43" s="13">
        <f t="shared" si="45"/>
        <v>-4</v>
      </c>
      <c r="L43" s="13">
        <v>13</v>
      </c>
      <c r="M43" s="13" t="str">
        <f t="shared" si="46"/>
        <v>+1</v>
      </c>
      <c r="N43" s="13">
        <v>11</v>
      </c>
      <c r="O43" s="13" t="str">
        <f t="shared" si="47"/>
        <v>+0</v>
      </c>
      <c r="P43" s="13">
        <v>4</v>
      </c>
      <c r="Q43" s="13">
        <f t="shared" si="48"/>
        <v>-3</v>
      </c>
      <c r="R43" s="13">
        <v>9</v>
      </c>
      <c r="S43" s="13">
        <f t="shared" si="66"/>
        <v>-1</v>
      </c>
      <c r="T43" s="14">
        <v>8</v>
      </c>
      <c r="U43" s="14">
        <f t="shared" si="49"/>
        <v>-1</v>
      </c>
      <c r="V43" s="15">
        <f t="shared" si="50"/>
        <v>8</v>
      </c>
      <c r="W43" s="16" t="str">
        <f t="shared" si="51"/>
        <v>+1</v>
      </c>
      <c r="X43" s="25">
        <v>0</v>
      </c>
      <c r="Y43" s="26">
        <f t="shared" si="52"/>
        <v>0</v>
      </c>
      <c r="Z43" s="27">
        <v>2</v>
      </c>
      <c r="AA43" s="29">
        <f t="shared" si="53"/>
        <v>3</v>
      </c>
      <c r="AB43" s="28">
        <v>3</v>
      </c>
      <c r="AC43" s="24">
        <f t="shared" si="54"/>
        <v>2</v>
      </c>
      <c r="AD43" s="19">
        <v>1</v>
      </c>
      <c r="AE43" s="14">
        <v>11</v>
      </c>
      <c r="AF43" s="14">
        <v>9</v>
      </c>
      <c r="AG43" s="14">
        <v>11</v>
      </c>
      <c r="AH43" s="19">
        <v>2</v>
      </c>
      <c r="AI43" s="30"/>
      <c r="AJ43" s="18"/>
    </row>
    <row r="44" spans="1:36" x14ac:dyDescent="0.3">
      <c r="A44" s="139" t="s">
        <v>307</v>
      </c>
      <c r="B44" s="157">
        <v>14</v>
      </c>
      <c r="C44" s="128" t="s">
        <v>256</v>
      </c>
      <c r="D44" s="153" t="s">
        <v>220</v>
      </c>
      <c r="E44" s="11" t="s">
        <v>223</v>
      </c>
      <c r="F44" s="11">
        <v>1</v>
      </c>
      <c r="G44" s="141" t="s">
        <v>82</v>
      </c>
      <c r="H44" s="141" t="s">
        <v>207</v>
      </c>
      <c r="I44" s="142" t="s">
        <v>224</v>
      </c>
      <c r="J44" s="12">
        <v>3</v>
      </c>
      <c r="K44" s="13">
        <f t="shared" si="45"/>
        <v>-4</v>
      </c>
      <c r="L44" s="13">
        <v>13</v>
      </c>
      <c r="M44" s="13" t="str">
        <f t="shared" si="46"/>
        <v>+1</v>
      </c>
      <c r="N44" s="13">
        <v>11</v>
      </c>
      <c r="O44" s="13" t="str">
        <f t="shared" si="47"/>
        <v>+0</v>
      </c>
      <c r="P44" s="13">
        <v>4</v>
      </c>
      <c r="Q44" s="13">
        <f t="shared" si="48"/>
        <v>-3</v>
      </c>
      <c r="R44" s="13">
        <v>9</v>
      </c>
      <c r="S44" s="13">
        <f t="shared" si="66"/>
        <v>-1</v>
      </c>
      <c r="T44" s="14">
        <v>8</v>
      </c>
      <c r="U44" s="14">
        <f t="shared" si="49"/>
        <v>-1</v>
      </c>
      <c r="V44" s="15">
        <f t="shared" si="50"/>
        <v>8</v>
      </c>
      <c r="W44" s="16" t="str">
        <f t="shared" si="51"/>
        <v>+1</v>
      </c>
      <c r="X44" s="25">
        <v>0</v>
      </c>
      <c r="Y44" s="26">
        <f t="shared" si="52"/>
        <v>0</v>
      </c>
      <c r="Z44" s="27">
        <v>2</v>
      </c>
      <c r="AA44" s="29">
        <f t="shared" si="53"/>
        <v>3</v>
      </c>
      <c r="AB44" s="28">
        <v>3</v>
      </c>
      <c r="AC44" s="24">
        <f t="shared" si="54"/>
        <v>2</v>
      </c>
      <c r="AD44" s="19">
        <v>1</v>
      </c>
      <c r="AE44" s="14">
        <v>11</v>
      </c>
      <c r="AF44" s="14">
        <v>9</v>
      </c>
      <c r="AG44" s="14">
        <v>11</v>
      </c>
      <c r="AH44" s="19">
        <v>2</v>
      </c>
      <c r="AI44" s="30"/>
      <c r="AJ44" s="18"/>
    </row>
    <row r="45" spans="1:36" x14ac:dyDescent="0.3">
      <c r="A45" s="139" t="s">
        <v>322</v>
      </c>
      <c r="B45" s="158">
        <v>15</v>
      </c>
      <c r="C45" s="128" t="s">
        <v>259</v>
      </c>
      <c r="D45" s="153" t="s">
        <v>260</v>
      </c>
      <c r="E45" s="11" t="s">
        <v>223</v>
      </c>
      <c r="F45" s="11">
        <v>1</v>
      </c>
      <c r="G45" s="141" t="s">
        <v>82</v>
      </c>
      <c r="H45" s="141" t="s">
        <v>207</v>
      </c>
      <c r="I45" s="142" t="s">
        <v>238</v>
      </c>
      <c r="J45" s="12">
        <v>13</v>
      </c>
      <c r="K45" s="13" t="str">
        <f t="shared" si="45"/>
        <v>+1</v>
      </c>
      <c r="L45" s="13">
        <v>12</v>
      </c>
      <c r="M45" s="13" t="str">
        <f t="shared" si="46"/>
        <v>+1</v>
      </c>
      <c r="N45" s="13">
        <v>14</v>
      </c>
      <c r="O45" s="13" t="str">
        <f t="shared" si="47"/>
        <v>+2</v>
      </c>
      <c r="P45" s="13">
        <v>3</v>
      </c>
      <c r="Q45" s="13">
        <f t="shared" si="48"/>
        <v>-4</v>
      </c>
      <c r="R45" s="13">
        <v>6</v>
      </c>
      <c r="S45" s="13">
        <f t="shared" si="11"/>
        <v>-2</v>
      </c>
      <c r="T45" s="14">
        <v>6</v>
      </c>
      <c r="U45" s="14">
        <f t="shared" si="49"/>
        <v>-2</v>
      </c>
      <c r="V45" s="15">
        <f t="shared" si="50"/>
        <v>9</v>
      </c>
      <c r="W45" s="16" t="str">
        <f t="shared" si="51"/>
        <v>+1</v>
      </c>
      <c r="X45" s="25">
        <v>3</v>
      </c>
      <c r="Y45" s="26">
        <f t="shared" si="52"/>
        <v>5</v>
      </c>
      <c r="Z45" s="27">
        <v>2</v>
      </c>
      <c r="AA45" s="29">
        <f t="shared" si="53"/>
        <v>3</v>
      </c>
      <c r="AB45" s="28">
        <v>4</v>
      </c>
      <c r="AC45" s="24">
        <f t="shared" si="54"/>
        <v>2</v>
      </c>
      <c r="AD45" s="19">
        <v>3</v>
      </c>
      <c r="AE45" s="14">
        <v>9</v>
      </c>
      <c r="AF45" s="14">
        <v>13</v>
      </c>
      <c r="AG45" s="14">
        <v>13</v>
      </c>
      <c r="AH45" s="19">
        <v>10</v>
      </c>
      <c r="AI45" s="30"/>
      <c r="AJ45" s="18"/>
    </row>
    <row r="46" spans="1:36" x14ac:dyDescent="0.3">
      <c r="A46" s="139" t="s">
        <v>308</v>
      </c>
      <c r="B46" s="158">
        <v>18</v>
      </c>
      <c r="C46" s="128" t="s">
        <v>261</v>
      </c>
      <c r="D46" s="153" t="s">
        <v>51</v>
      </c>
      <c r="E46" s="11" t="s">
        <v>223</v>
      </c>
      <c r="F46" s="11">
        <v>1</v>
      </c>
      <c r="G46" s="141" t="s">
        <v>51</v>
      </c>
      <c r="H46" s="141" t="s">
        <v>207</v>
      </c>
      <c r="I46" s="142" t="s">
        <v>238</v>
      </c>
      <c r="J46" s="12">
        <v>17</v>
      </c>
      <c r="K46" s="13" t="str">
        <f t="shared" si="45"/>
        <v>+3</v>
      </c>
      <c r="L46" s="13">
        <v>14</v>
      </c>
      <c r="M46" s="13" t="str">
        <f t="shared" si="46"/>
        <v>+2</v>
      </c>
      <c r="N46" s="13">
        <v>16</v>
      </c>
      <c r="O46" s="13" t="str">
        <f t="shared" si="47"/>
        <v>+3</v>
      </c>
      <c r="P46" s="13">
        <v>3</v>
      </c>
      <c r="Q46" s="13">
        <f t="shared" si="48"/>
        <v>-4</v>
      </c>
      <c r="R46" s="13">
        <v>3</v>
      </c>
      <c r="S46" s="13">
        <f t="shared" si="11"/>
        <v>-4</v>
      </c>
      <c r="T46" s="14">
        <v>5</v>
      </c>
      <c r="U46" s="14">
        <f t="shared" si="49"/>
        <v>-3</v>
      </c>
      <c r="V46" s="15">
        <f t="shared" si="50"/>
        <v>9.6666666666666661</v>
      </c>
      <c r="W46" s="16" t="str">
        <f t="shared" si="51"/>
        <v>+2</v>
      </c>
      <c r="X46" s="25">
        <v>6</v>
      </c>
      <c r="Y46" s="26">
        <f t="shared" si="52"/>
        <v>9</v>
      </c>
      <c r="Z46" s="27">
        <v>2</v>
      </c>
      <c r="AA46" s="29">
        <f t="shared" si="53"/>
        <v>4</v>
      </c>
      <c r="AB46" s="28">
        <v>6</v>
      </c>
      <c r="AC46" s="24">
        <f t="shared" si="54"/>
        <v>2</v>
      </c>
      <c r="AD46" s="19">
        <v>8</v>
      </c>
      <c r="AE46" s="14">
        <v>10</v>
      </c>
      <c r="AF46" s="14">
        <v>15</v>
      </c>
      <c r="AG46" s="14">
        <v>15</v>
      </c>
      <c r="AH46" s="19">
        <v>23</v>
      </c>
      <c r="AI46" s="30"/>
      <c r="AJ46" s="18"/>
    </row>
    <row r="47" spans="1:36" x14ac:dyDescent="0.3">
      <c r="A47" s="139" t="s">
        <v>309</v>
      </c>
      <c r="B47" s="158">
        <v>18</v>
      </c>
      <c r="C47" s="128" t="s">
        <v>258</v>
      </c>
      <c r="D47" s="153" t="s">
        <v>221</v>
      </c>
      <c r="E47" s="11" t="s">
        <v>223</v>
      </c>
      <c r="F47" s="11" t="s">
        <v>234</v>
      </c>
      <c r="G47" s="141" t="s">
        <v>82</v>
      </c>
      <c r="H47" s="141" t="s">
        <v>207</v>
      </c>
      <c r="I47" s="142" t="s">
        <v>224</v>
      </c>
      <c r="J47" s="12">
        <v>3</v>
      </c>
      <c r="K47" s="13">
        <f t="shared" si="45"/>
        <v>-4</v>
      </c>
      <c r="L47" s="13">
        <v>10</v>
      </c>
      <c r="M47" s="13" t="str">
        <f t="shared" si="46"/>
        <v>+0</v>
      </c>
      <c r="N47" s="13">
        <v>13</v>
      </c>
      <c r="O47" s="13" t="str">
        <f t="shared" si="47"/>
        <v>+1</v>
      </c>
      <c r="P47" s="13">
        <v>3</v>
      </c>
      <c r="Q47" s="13">
        <f t="shared" si="48"/>
        <v>-4</v>
      </c>
      <c r="R47" s="13">
        <v>3</v>
      </c>
      <c r="S47" s="13">
        <f t="shared" si="11"/>
        <v>-4</v>
      </c>
      <c r="T47" s="14">
        <v>6</v>
      </c>
      <c r="U47" s="14">
        <f t="shared" si="49"/>
        <v>-2</v>
      </c>
      <c r="V47" s="15">
        <f t="shared" si="50"/>
        <v>6.333333333333333</v>
      </c>
      <c r="W47" s="16" t="str">
        <f t="shared" si="51"/>
        <v>+0</v>
      </c>
      <c r="X47" s="25">
        <v>1</v>
      </c>
      <c r="Y47" s="26">
        <f t="shared" si="52"/>
        <v>2</v>
      </c>
      <c r="Z47" s="27">
        <v>1</v>
      </c>
      <c r="AA47" s="29">
        <f t="shared" si="53"/>
        <v>1</v>
      </c>
      <c r="AB47" s="28">
        <v>1</v>
      </c>
      <c r="AC47" s="24">
        <f t="shared" si="54"/>
        <v>-3</v>
      </c>
      <c r="AD47" s="19">
        <v>1</v>
      </c>
      <c r="AE47" s="14">
        <v>12</v>
      </c>
      <c r="AF47" s="14">
        <v>9</v>
      </c>
      <c r="AG47" s="14">
        <v>12</v>
      </c>
      <c r="AH47" s="19">
        <v>2</v>
      </c>
      <c r="AI47" s="30"/>
      <c r="AJ47" s="18"/>
    </row>
    <row r="48" spans="1:36" ht="19.8" x14ac:dyDescent="0.3">
      <c r="A48" s="139" t="s">
        <v>310</v>
      </c>
      <c r="B48" s="158">
        <v>20</v>
      </c>
      <c r="C48" s="128" t="s">
        <v>257</v>
      </c>
      <c r="D48" s="153" t="s">
        <v>221</v>
      </c>
      <c r="E48" s="11" t="s">
        <v>223</v>
      </c>
      <c r="F48" s="154" t="s">
        <v>248</v>
      </c>
      <c r="G48" s="141" t="s">
        <v>51</v>
      </c>
      <c r="H48" s="141" t="s">
        <v>207</v>
      </c>
      <c r="I48" s="142" t="s">
        <v>238</v>
      </c>
      <c r="J48" s="12">
        <v>4</v>
      </c>
      <c r="K48" s="13">
        <f t="shared" si="45"/>
        <v>-3</v>
      </c>
      <c r="L48" s="13">
        <v>11</v>
      </c>
      <c r="M48" s="13" t="str">
        <f t="shared" si="46"/>
        <v>+0</v>
      </c>
      <c r="N48" s="13">
        <v>11</v>
      </c>
      <c r="O48" s="13" t="str">
        <f t="shared" si="47"/>
        <v>+0</v>
      </c>
      <c r="P48" s="13">
        <v>3</v>
      </c>
      <c r="Q48" s="13">
        <f t="shared" si="48"/>
        <v>-4</v>
      </c>
      <c r="R48" s="13">
        <v>6</v>
      </c>
      <c r="S48" s="13">
        <f t="shared" si="11"/>
        <v>-2</v>
      </c>
      <c r="T48" s="14">
        <v>10</v>
      </c>
      <c r="U48" s="14" t="str">
        <f t="shared" si="49"/>
        <v>+0</v>
      </c>
      <c r="V48" s="15">
        <f t="shared" si="50"/>
        <v>7.5</v>
      </c>
      <c r="W48" s="16" t="str">
        <f t="shared" si="51"/>
        <v>+0</v>
      </c>
      <c r="X48" s="25">
        <v>1</v>
      </c>
      <c r="Y48" s="26">
        <f t="shared" si="52"/>
        <v>1</v>
      </c>
      <c r="Z48" s="27">
        <v>2</v>
      </c>
      <c r="AA48" s="29">
        <f t="shared" si="53"/>
        <v>2</v>
      </c>
      <c r="AB48" s="28">
        <v>0</v>
      </c>
      <c r="AC48" s="24">
        <f t="shared" si="54"/>
        <v>-2</v>
      </c>
      <c r="AD48" s="19">
        <v>0</v>
      </c>
      <c r="AE48" s="14">
        <v>12</v>
      </c>
      <c r="AF48" s="14">
        <v>9</v>
      </c>
      <c r="AG48" s="14">
        <v>12</v>
      </c>
      <c r="AH48" s="19">
        <v>3</v>
      </c>
      <c r="AI48" s="30"/>
      <c r="AJ48" s="18"/>
    </row>
    <row r="49" spans="1:36" ht="19.8" x14ac:dyDescent="0.3">
      <c r="A49" s="139" t="s">
        <v>311</v>
      </c>
      <c r="B49" s="158">
        <v>20</v>
      </c>
      <c r="C49" s="128" t="s">
        <v>257</v>
      </c>
      <c r="D49" s="153" t="s">
        <v>221</v>
      </c>
      <c r="E49" s="11" t="s">
        <v>223</v>
      </c>
      <c r="F49" s="154" t="s">
        <v>248</v>
      </c>
      <c r="G49" s="141" t="s">
        <v>82</v>
      </c>
      <c r="H49" s="141" t="s">
        <v>207</v>
      </c>
      <c r="I49" s="142" t="s">
        <v>238</v>
      </c>
      <c r="J49" s="12">
        <v>4</v>
      </c>
      <c r="K49" s="13">
        <f t="shared" si="45"/>
        <v>-3</v>
      </c>
      <c r="L49" s="13">
        <v>11</v>
      </c>
      <c r="M49" s="13" t="str">
        <f t="shared" ref="M49:M50" si="67">IF(L49&gt;9.9,CONCATENATE("+",ROUNDDOWN((L49-10) / 2,0)),ROUNDUP((L49-10) / 2,0))</f>
        <v>+0</v>
      </c>
      <c r="N49" s="13">
        <v>11</v>
      </c>
      <c r="O49" s="13" t="str">
        <f t="shared" ref="O49:O50" si="68">IF(N49&gt;9.9,CONCATENATE("+",ROUNDDOWN((N49-10) / 2,0)),ROUNDUP((N49-10) / 2,0))</f>
        <v>+0</v>
      </c>
      <c r="P49" s="13">
        <v>3</v>
      </c>
      <c r="Q49" s="13">
        <f t="shared" ref="Q49:Q50" si="69">IF(P49&gt;9.9,CONCATENATE("+",ROUNDDOWN((P49-10) / 2,0)),ROUNDUP((P49-10) / 2,0))</f>
        <v>-4</v>
      </c>
      <c r="R49" s="13">
        <v>6</v>
      </c>
      <c r="S49" s="13">
        <f t="shared" ref="S49:S50" si="70">IF(R49&gt;9.9,CONCATENATE("+",ROUNDDOWN((R49-10) / 2,0)),ROUNDUP((R49-10) / 2,0))</f>
        <v>-2</v>
      </c>
      <c r="T49" s="14">
        <v>10</v>
      </c>
      <c r="U49" s="14" t="str">
        <f t="shared" ref="U49:U50" si="71">IF(T49&gt;9.9,CONCATENATE("+",ROUNDDOWN((T49-10) / 2,0)),ROUNDUP((T49-10) / 2,0))</f>
        <v>+0</v>
      </c>
      <c r="V49" s="15">
        <f t="shared" ref="V49:V50" si="72">AVERAGE(J49,L49,N49,P49,R49,T49)</f>
        <v>7.5</v>
      </c>
      <c r="W49" s="16" t="str">
        <f t="shared" ref="W49:W50" si="73">IF(L49&gt;9.9,CONCATENATE("+",ROUNDDOWN((L49-10) / 2,0)),ROUNDUP((L49-10) / 2,0))</f>
        <v>+0</v>
      </c>
      <c r="X49" s="25">
        <v>1</v>
      </c>
      <c r="Y49" s="26">
        <f t="shared" si="52"/>
        <v>1</v>
      </c>
      <c r="Z49" s="27">
        <v>2</v>
      </c>
      <c r="AA49" s="29">
        <f t="shared" si="53"/>
        <v>2</v>
      </c>
      <c r="AB49" s="28">
        <v>0</v>
      </c>
      <c r="AC49" s="24">
        <f t="shared" si="54"/>
        <v>-2</v>
      </c>
      <c r="AD49" s="19">
        <v>0</v>
      </c>
      <c r="AE49" s="14">
        <v>12</v>
      </c>
      <c r="AF49" s="14">
        <v>9</v>
      </c>
      <c r="AG49" s="14">
        <v>12</v>
      </c>
      <c r="AH49" s="19">
        <v>3</v>
      </c>
      <c r="AI49" s="30"/>
      <c r="AJ49" s="18"/>
    </row>
    <row r="50" spans="1:36" ht="19.8" x14ac:dyDescent="0.3">
      <c r="A50" s="139" t="s">
        <v>312</v>
      </c>
      <c r="B50" s="158">
        <v>20</v>
      </c>
      <c r="C50" s="128" t="s">
        <v>250</v>
      </c>
      <c r="D50" s="153" t="s">
        <v>221</v>
      </c>
      <c r="E50" s="11" t="s">
        <v>223</v>
      </c>
      <c r="F50" s="154" t="s">
        <v>248</v>
      </c>
      <c r="G50" s="141" t="s">
        <v>82</v>
      </c>
      <c r="H50" s="141" t="s">
        <v>207</v>
      </c>
      <c r="I50" s="142" t="s">
        <v>224</v>
      </c>
      <c r="J50" s="12">
        <v>2</v>
      </c>
      <c r="K50" s="13">
        <f t="shared" si="45"/>
        <v>-4</v>
      </c>
      <c r="L50" s="13">
        <v>8</v>
      </c>
      <c r="M50" s="13">
        <f t="shared" si="67"/>
        <v>-1</v>
      </c>
      <c r="N50" s="13">
        <v>8</v>
      </c>
      <c r="O50" s="13">
        <f t="shared" si="68"/>
        <v>-1</v>
      </c>
      <c r="P50" s="13">
        <v>3</v>
      </c>
      <c r="Q50" s="13">
        <f t="shared" si="69"/>
        <v>-4</v>
      </c>
      <c r="R50" s="13">
        <v>5</v>
      </c>
      <c r="S50" s="13">
        <f t="shared" si="70"/>
        <v>-3</v>
      </c>
      <c r="T50" s="14">
        <v>9</v>
      </c>
      <c r="U50" s="14">
        <f t="shared" si="71"/>
        <v>-1</v>
      </c>
      <c r="V50" s="15">
        <f t="shared" si="72"/>
        <v>5.833333333333333</v>
      </c>
      <c r="W50" s="16">
        <f t="shared" si="73"/>
        <v>-1</v>
      </c>
      <c r="X50" s="25">
        <v>0</v>
      </c>
      <c r="Y50" s="26">
        <f t="shared" si="52"/>
        <v>-1</v>
      </c>
      <c r="Z50" s="27">
        <v>1</v>
      </c>
      <c r="AA50" s="29">
        <f t="shared" si="53"/>
        <v>0</v>
      </c>
      <c r="AB50" s="28">
        <v>0</v>
      </c>
      <c r="AC50" s="24">
        <f t="shared" si="54"/>
        <v>-3</v>
      </c>
      <c r="AD50" s="19">
        <v>0</v>
      </c>
      <c r="AE50" s="14">
        <v>12</v>
      </c>
      <c r="AF50" s="14">
        <v>11</v>
      </c>
      <c r="AG50" s="14">
        <v>13</v>
      </c>
      <c r="AH50" s="19">
        <v>2</v>
      </c>
      <c r="AI50" s="30"/>
      <c r="AJ50" s="18"/>
    </row>
    <row r="51" spans="1:36" ht="19.8" x14ac:dyDescent="0.3">
      <c r="A51" s="139" t="s">
        <v>313</v>
      </c>
      <c r="B51" s="158">
        <v>20</v>
      </c>
      <c r="C51" s="128" t="s">
        <v>250</v>
      </c>
      <c r="D51" s="153" t="s">
        <v>221</v>
      </c>
      <c r="E51" s="11" t="s">
        <v>223</v>
      </c>
      <c r="F51" s="154" t="s">
        <v>248</v>
      </c>
      <c r="G51" s="141" t="s">
        <v>82</v>
      </c>
      <c r="H51" s="141" t="s">
        <v>207</v>
      </c>
      <c r="I51" s="142" t="s">
        <v>224</v>
      </c>
      <c r="J51" s="12">
        <v>2</v>
      </c>
      <c r="K51" s="13">
        <f t="shared" si="45"/>
        <v>-4</v>
      </c>
      <c r="L51" s="13">
        <v>8</v>
      </c>
      <c r="M51" s="13">
        <f t="shared" si="46"/>
        <v>-1</v>
      </c>
      <c r="N51" s="13">
        <v>8</v>
      </c>
      <c r="O51" s="13">
        <f t="shared" si="47"/>
        <v>-1</v>
      </c>
      <c r="P51" s="13">
        <v>3</v>
      </c>
      <c r="Q51" s="13">
        <f t="shared" si="48"/>
        <v>-4</v>
      </c>
      <c r="R51" s="13">
        <v>5</v>
      </c>
      <c r="S51" s="13">
        <f t="shared" si="11"/>
        <v>-3</v>
      </c>
      <c r="T51" s="14">
        <v>9</v>
      </c>
      <c r="U51" s="14">
        <f t="shared" si="49"/>
        <v>-1</v>
      </c>
      <c r="V51" s="15">
        <f t="shared" si="50"/>
        <v>5.833333333333333</v>
      </c>
      <c r="W51" s="16">
        <f t="shared" si="51"/>
        <v>-1</v>
      </c>
      <c r="X51" s="25">
        <v>0</v>
      </c>
      <c r="Y51" s="26">
        <f t="shared" si="52"/>
        <v>-1</v>
      </c>
      <c r="Z51" s="27">
        <v>1</v>
      </c>
      <c r="AA51" s="29">
        <f t="shared" si="53"/>
        <v>0</v>
      </c>
      <c r="AB51" s="28">
        <v>0</v>
      </c>
      <c r="AC51" s="24">
        <f t="shared" si="54"/>
        <v>-3</v>
      </c>
      <c r="AD51" s="19">
        <v>0</v>
      </c>
      <c r="AE51" s="14">
        <v>12</v>
      </c>
      <c r="AF51" s="14">
        <v>11</v>
      </c>
      <c r="AG51" s="14">
        <v>13</v>
      </c>
      <c r="AH51" s="19">
        <v>2</v>
      </c>
      <c r="AI51" s="30"/>
      <c r="AJ51" s="18"/>
    </row>
  </sheetData>
  <sortState xmlns:xlrd2="http://schemas.microsoft.com/office/spreadsheetml/2017/richdata2" ref="A2:AJ51">
    <sortCondition ref="B2:B51"/>
  </sortState>
  <pageMargins left="0.15" right="0.75" top="0.32" bottom="0.33" header="0.25" footer="0.25"/>
  <pageSetup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Personnel</vt:lpstr>
      <vt:lpstr>Skills</vt:lpstr>
      <vt:lpstr>Animals</vt:lpstr>
      <vt:lpstr>Skills!Print_Area</vt:lpstr>
    </vt:vector>
  </TitlesOfParts>
  <LinksUpToDate>false</LinksUpToDate>
  <SharedDoc>false</SharedDoc>
  <HyperlinkBase>http://www.alexisalvarez.org/RPG/sof/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Dungeons of Waterdeep PC file</dc:title>
  <dc:creator>© Alexis A. Álvarez 2007</dc:creator>
  <cp:lastModifiedBy>Alexis Álvarez</cp:lastModifiedBy>
  <cp:lastPrinted>2012-12-01T21:17:53Z</cp:lastPrinted>
  <dcterms:created xsi:type="dcterms:W3CDTF">2000-10-24T15:39:59Z</dcterms:created>
  <dcterms:modified xsi:type="dcterms:W3CDTF">2022-05-30T14:01:09Z</dcterms:modified>
</cp:coreProperties>
</file>