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A\Jue\NLM\PCs\"/>
    </mc:Choice>
  </mc:AlternateContent>
  <xr:revisionPtr revIDLastSave="0" documentId="13_ncr:1_{6A48DD65-48AB-4E75-8FEA-BA369D088D86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NPCs" sheetId="28" r:id="rId1"/>
    <sheet name="Bard" sheetId="29" r:id="rId2"/>
  </sheets>
  <externalReferences>
    <externalReference r:id="rId3"/>
  </externalReferences>
  <definedNames>
    <definedName name="_xlnm._FilterDatabase" localSheetId="0" hidden="1">NPCs!$A$1:$AJ$1</definedName>
    <definedName name="NoShade">'[1]Spell Sheet'!$FH$1</definedName>
    <definedName name="_xlnm.Print_Area" localSheetId="1">Bard!$A$1:$I$3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8" l="1"/>
  <c r="H2" i="28" l="1"/>
  <c r="H14" i="28"/>
  <c r="AC8" i="28" l="1"/>
  <c r="L8" i="28"/>
  <c r="H8" i="28"/>
  <c r="Z8" i="28"/>
  <c r="AE7" i="28"/>
  <c r="AC7" i="28"/>
  <c r="AE12" i="28" l="1"/>
  <c r="AE18" i="28"/>
  <c r="AE19" i="28"/>
  <c r="AC19" i="28"/>
  <c r="AC18" i="28"/>
  <c r="AC13" i="28"/>
  <c r="AC12" i="28"/>
  <c r="AE22" i="28" l="1"/>
  <c r="AC22" i="28"/>
  <c r="AB22" i="28"/>
  <c r="AE21" i="28"/>
  <c r="AC21" i="28"/>
  <c r="AB21" i="28"/>
  <c r="AE20" i="28"/>
  <c r="AC20" i="28"/>
  <c r="AB20" i="28"/>
  <c r="AE17" i="28"/>
  <c r="AC17" i="28"/>
  <c r="AB17" i="28"/>
  <c r="AE11" i="28"/>
  <c r="AC11" i="28"/>
  <c r="AB11" i="28"/>
  <c r="AB7" i="28"/>
  <c r="AB23" i="28"/>
  <c r="AE23" i="28"/>
  <c r="AC23" i="28"/>
  <c r="Z13" i="28" l="1"/>
  <c r="X13" i="28"/>
  <c r="V13" i="28"/>
  <c r="AA23" i="28" l="1"/>
  <c r="Y23" i="28"/>
  <c r="W23" i="28"/>
  <c r="AA21" i="28"/>
  <c r="W21" i="28"/>
  <c r="AA20" i="28"/>
  <c r="W20" i="28"/>
  <c r="AA19" i="28"/>
  <c r="Y19" i="28"/>
  <c r="W19" i="28"/>
  <c r="AA18" i="28"/>
  <c r="Y18" i="28"/>
  <c r="W18" i="28"/>
  <c r="AA17" i="28"/>
  <c r="Y17" i="28"/>
  <c r="W17" i="28"/>
  <c r="AA16" i="28"/>
  <c r="Y16" i="28"/>
  <c r="W16" i="28"/>
  <c r="AA15" i="28"/>
  <c r="Y15" i="28"/>
  <c r="W15" i="28"/>
  <c r="AA14" i="28"/>
  <c r="Y14" i="28"/>
  <c r="W14" i="28"/>
  <c r="AA13" i="28"/>
  <c r="W13" i="28"/>
  <c r="AA12" i="28"/>
  <c r="Y12" i="28"/>
  <c r="W12" i="28"/>
  <c r="AA11" i="28"/>
  <c r="Y11" i="28"/>
  <c r="W11" i="28"/>
  <c r="AA10" i="28"/>
  <c r="Y10" i="28"/>
  <c r="W10" i="28"/>
  <c r="AA9" i="28"/>
  <c r="Y9" i="28"/>
  <c r="W9" i="28"/>
  <c r="AA8" i="28"/>
  <c r="Y8" i="28"/>
  <c r="W8" i="28"/>
  <c r="AA7" i="28"/>
  <c r="W7" i="28"/>
  <c r="AA6" i="28"/>
  <c r="W6" i="28"/>
  <c r="AA5" i="28"/>
  <c r="W5" i="28"/>
  <c r="AA3" i="28"/>
  <c r="W3" i="28"/>
  <c r="AA4" i="28"/>
  <c r="W4" i="28"/>
  <c r="AA2" i="28"/>
  <c r="W2" i="28"/>
  <c r="S4" i="28"/>
  <c r="S3" i="28"/>
  <c r="S5" i="28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Q4" i="28"/>
  <c r="Q3" i="28"/>
  <c r="Q5" i="28"/>
  <c r="Q6" i="28"/>
  <c r="Q7" i="28"/>
  <c r="Q8" i="28"/>
  <c r="Q9" i="28"/>
  <c r="Q10" i="28"/>
  <c r="Q11" i="28"/>
  <c r="Q12" i="28"/>
  <c r="Q13" i="28"/>
  <c r="Q14" i="28"/>
  <c r="Q15" i="28"/>
  <c r="Q16" i="28"/>
  <c r="AK16" i="28" s="1"/>
  <c r="Q17" i="28"/>
  <c r="Q18" i="28"/>
  <c r="Q19" i="28"/>
  <c r="Q20" i="28"/>
  <c r="Q21" i="28"/>
  <c r="Q22" i="28"/>
  <c r="Q23" i="28"/>
  <c r="O4" i="28"/>
  <c r="O3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M4" i="28"/>
  <c r="AF4" i="28" s="1"/>
  <c r="M3" i="28"/>
  <c r="AF3" i="28" s="1"/>
  <c r="M5" i="28"/>
  <c r="AF5" i="28" s="1"/>
  <c r="M6" i="28"/>
  <c r="AF6" i="28" s="1"/>
  <c r="M7" i="28"/>
  <c r="AF7" i="28" s="1"/>
  <c r="M8" i="28"/>
  <c r="AF8" i="28" s="1"/>
  <c r="M9" i="28"/>
  <c r="AF9" i="28" s="1"/>
  <c r="M10" i="28"/>
  <c r="AF10" i="28" s="1"/>
  <c r="M11" i="28"/>
  <c r="AF11" i="28" s="1"/>
  <c r="M12" i="28"/>
  <c r="AF12" i="28" s="1"/>
  <c r="M13" i="28"/>
  <c r="AF13" i="28" s="1"/>
  <c r="M14" i="28"/>
  <c r="AF14" i="28" s="1"/>
  <c r="M15" i="28"/>
  <c r="AF15" i="28" s="1"/>
  <c r="M16" i="28"/>
  <c r="AF16" i="28" s="1"/>
  <c r="M17" i="28"/>
  <c r="AF17" i="28" s="1"/>
  <c r="M18" i="28"/>
  <c r="AF18" i="28" s="1"/>
  <c r="M19" i="28"/>
  <c r="AF19" i="28" s="1"/>
  <c r="M20" i="28"/>
  <c r="AF20" i="28" s="1"/>
  <c r="M21" i="28"/>
  <c r="AF21" i="28" s="1"/>
  <c r="M22" i="28"/>
  <c r="AF22" i="28" s="1"/>
  <c r="M23" i="28"/>
  <c r="AF23" i="28" s="1"/>
  <c r="K4" i="28"/>
  <c r="K3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I4" i="28"/>
  <c r="I3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E4" i="28"/>
  <c r="E2" i="28"/>
  <c r="S2" i="28"/>
  <c r="Q2" i="28"/>
  <c r="O2" i="28"/>
  <c r="M2" i="28"/>
  <c r="K2" i="28"/>
  <c r="I2" i="28"/>
  <c r="T2" i="28" l="1"/>
  <c r="T4" i="28"/>
  <c r="T3" i="28"/>
  <c r="T5" i="28"/>
  <c r="T6" i="28"/>
  <c r="T7" i="28"/>
  <c r="T13" i="28"/>
  <c r="T9" i="28"/>
  <c r="T10" i="28"/>
  <c r="T12" i="28"/>
  <c r="T8" i="28"/>
  <c r="T11" i="28"/>
  <c r="T15" i="28"/>
  <c r="T14" i="28"/>
  <c r="T16" i="28"/>
  <c r="T17" i="28"/>
  <c r="T18" i="28"/>
  <c r="T19" i="28"/>
  <c r="T23" i="28"/>
  <c r="T22" i="28"/>
  <c r="T20" i="28"/>
  <c r="T21" i="28"/>
  <c r="U6" i="28" l="1"/>
  <c r="Y6" i="28" s="1"/>
  <c r="U13" i="28"/>
  <c r="Y13" i="28" s="1"/>
  <c r="U21" i="28"/>
  <c r="Y21" i="28" s="1"/>
  <c r="U7" i="28"/>
  <c r="Y7" i="28" s="1"/>
  <c r="U20" i="28"/>
  <c r="Y20" i="28" s="1"/>
  <c r="U3" i="28"/>
  <c r="Y3" i="28" s="1"/>
  <c r="U4" i="28"/>
  <c r="Y4" i="28" s="1"/>
  <c r="U5" i="28"/>
  <c r="Y5" i="28" s="1"/>
  <c r="U2" i="28"/>
  <c r="Y2" i="28" s="1"/>
  <c r="AA22" i="28"/>
  <c r="W22" i="28"/>
  <c r="U22" i="28"/>
  <c r="AE6" i="28" l="1"/>
  <c r="AD6" i="28" s="1"/>
  <c r="AC6" i="28"/>
  <c r="AE13" i="28" l="1"/>
  <c r="AD13" i="28" s="1"/>
  <c r="AD21" i="28"/>
  <c r="AD7" i="28"/>
  <c r="AD20" i="28"/>
  <c r="AD22" i="28" l="1"/>
  <c r="Y22" i="28"/>
  <c r="AE2" i="28"/>
  <c r="AD2" i="28" s="1"/>
  <c r="AC2" i="28"/>
  <c r="AE3" i="28" l="1"/>
  <c r="AD3" i="28" s="1"/>
  <c r="AC3" i="28"/>
  <c r="AE5" i="28" l="1"/>
  <c r="AD5" i="28" s="1"/>
  <c r="AC5" i="28"/>
  <c r="AE4" i="28"/>
  <c r="AD4" i="28" s="1"/>
  <c r="AC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H2" authorId="0" shapeId="0" xr:uid="{117930C7-F796-4BD3-93F3-6C829740B7AE}">
      <text>
        <r>
          <rPr>
            <sz val="12"/>
            <color indexed="81"/>
            <rFont val="Times New Roman"/>
            <family val="1"/>
          </rPr>
          <t>Hammer of Righteousness -2</t>
        </r>
      </text>
    </comment>
    <comment ref="L3" authorId="0" shapeId="0" xr:uid="{8E9306EF-0D18-4BF3-A704-A26619BC836A}">
      <text>
        <r>
          <rPr>
            <sz val="12"/>
            <color indexed="81"/>
            <rFont val="Times New Roman"/>
            <family val="1"/>
          </rPr>
          <t>Bear’s Endurance +4</t>
        </r>
      </text>
    </comment>
    <comment ref="AJ3" authorId="0" shapeId="0" xr:uid="{3244A548-D48B-4D17-9366-BB610386FA38}">
      <text>
        <r>
          <rPr>
            <i/>
            <sz val="9"/>
            <color indexed="81"/>
            <rFont val="Tahoma"/>
            <family val="2"/>
          </rPr>
          <t>Barkskin +3</t>
        </r>
      </text>
    </comment>
    <comment ref="AC5" authorId="0" shapeId="0" xr:uid="{765597F5-CE95-40D0-B0A7-681C4F19652B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5" authorId="0" shapeId="0" xr:uid="{252799CC-3D89-4133-B415-9830C7049EC0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B7" authorId="0" shapeId="0" xr:uid="{250DC700-35E5-4651-A562-E0F0A66E039B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7" authorId="0" shapeId="0" xr:uid="{0A715A78-ED11-4928-9A6A-FCF7E75148EB}">
      <text>
        <r>
          <rPr>
            <i/>
            <sz val="9"/>
            <color indexed="81"/>
            <rFont val="Tahoma"/>
            <family val="2"/>
          </rPr>
          <t>Haste +1
Shield of Faith +3</t>
        </r>
      </text>
    </comment>
    <comment ref="AE7" authorId="0" shapeId="0" xr:uid="{4E7302BD-E9AE-4FFD-9452-65460C62AAE3}">
      <text>
        <r>
          <rPr>
            <i/>
            <sz val="9"/>
            <color indexed="81"/>
            <rFont val="Tahoma"/>
            <family val="2"/>
          </rPr>
          <t>Haste +1
Shield of Faith +3</t>
        </r>
      </text>
    </comment>
    <comment ref="AC8" authorId="0" shapeId="0" xr:uid="{1C41EEE9-C04D-403E-9A45-E8D635B672DF}">
      <text>
        <r>
          <rPr>
            <i/>
            <sz val="9"/>
            <color indexed="81"/>
            <rFont val="Tahoma"/>
            <family val="2"/>
          </rPr>
          <t>Rage -2</t>
        </r>
      </text>
    </comment>
    <comment ref="AB11" authorId="0" shapeId="0" xr:uid="{476F349D-C2B3-4FD3-A445-7F4E6AFFF0DA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11" authorId="0" shapeId="0" xr:uid="{CE37EA6D-8FBD-42FC-9ED4-22537F599A06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11" authorId="0" shapeId="0" xr:uid="{5353BD59-1616-4463-ADB7-5523788D94C8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12" authorId="0" shapeId="0" xr:uid="{A02BBBC4-8E1E-40C1-B311-2019259353BC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12" authorId="0" shapeId="0" xr:uid="{086FCB22-A9DD-464D-9B84-2B5A9531CB45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V13" authorId="0" shapeId="0" xr:uid="{6CD37EE6-6B30-48F2-8A53-FA37999230E2}">
      <text>
        <r>
          <rPr>
            <i/>
            <sz val="9"/>
            <color indexed="81"/>
            <rFont val="Tahoma"/>
            <family val="2"/>
          </rPr>
          <t>Nightshield +3</t>
        </r>
      </text>
    </comment>
    <comment ref="X13" authorId="0" shapeId="0" xr:uid="{959CD097-B959-43A6-9423-0E31BD822A48}">
      <text>
        <r>
          <rPr>
            <i/>
            <sz val="9"/>
            <color indexed="81"/>
            <rFont val="Tahoma"/>
            <family val="2"/>
          </rPr>
          <t>Nightshield +3</t>
        </r>
      </text>
    </comment>
    <comment ref="Z13" authorId="0" shapeId="0" xr:uid="{9DD456F2-4A6A-412D-AADE-CFB6AA182FAE}">
      <text>
        <r>
          <rPr>
            <i/>
            <sz val="9"/>
            <color indexed="81"/>
            <rFont val="Tahoma"/>
            <family val="2"/>
          </rPr>
          <t>Nightshield +3</t>
        </r>
      </text>
    </comment>
    <comment ref="AC13" authorId="0" shapeId="0" xr:uid="{18EBD260-478B-4D0B-B3A3-B487F36ED75C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13" authorId="0" shapeId="0" xr:uid="{7473B075-D9A0-4450-B22C-A3A3D0F3C407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H14" authorId="0" shapeId="0" xr:uid="{E291F570-FA2D-457D-B51F-BF88734D2FBD}">
      <text>
        <r>
          <rPr>
            <sz val="12"/>
            <color indexed="81"/>
            <rFont val="Times New Roman"/>
            <family val="1"/>
          </rPr>
          <t>Hammer of Righteousness -1</t>
        </r>
      </text>
    </comment>
    <comment ref="AB17" authorId="0" shapeId="0" xr:uid="{A5A07452-BD4A-42C3-A502-FF7A3785EFAB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17" authorId="0" shapeId="0" xr:uid="{D367BCDB-8CBB-4FD7-A1CB-9211C53BA7CB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17" authorId="0" shapeId="0" xr:uid="{7C6A4B21-C105-453E-B5C1-44C6C4380A8C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18" authorId="0" shapeId="0" xr:uid="{57A0FD8C-000F-48FD-B5A8-25E91F29965E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18" authorId="0" shapeId="0" xr:uid="{4B654B06-A32F-4876-BA21-8D8DD144CA23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19" authorId="0" shapeId="0" xr:uid="{AC844C74-E2FC-446F-B023-20192BE78728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19" authorId="0" shapeId="0" xr:uid="{CCEDA5C2-38E7-4927-BE0E-6BD1B0D70057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B20" authorId="0" shapeId="0" xr:uid="{65525785-6E97-45BC-BD14-2E8FFB944A3A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20" authorId="0" shapeId="0" xr:uid="{9B47EA2C-9678-4E62-9F8D-946950EE0148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20" authorId="0" shapeId="0" xr:uid="{96CA27D1-1FC4-4F80-94A0-21D12686A762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B21" authorId="0" shapeId="0" xr:uid="{11723626-3044-4C9C-97F7-C4F59D1082D6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21" authorId="0" shapeId="0" xr:uid="{68603ACE-41B6-481E-87B0-438E400D39E1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21" authorId="0" shapeId="0" xr:uid="{6B9174E7-8B7D-43A2-8FCD-F626DD457DC8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B22" authorId="0" shapeId="0" xr:uid="{AFA60602-067C-43B3-9CFD-A4EA389F2089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22" authorId="0" shapeId="0" xr:uid="{64443F68-602F-46BF-B6C4-68283F4E6404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22" authorId="0" shapeId="0" xr:uid="{4CC203AF-989F-4AFE-AF11-8DFBDF164DA2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B23" authorId="0" shapeId="0" xr:uid="{016BBBFD-1F77-4C0C-95AD-15DF4824458A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C23" authorId="0" shapeId="0" xr:uid="{1444687A-163A-48D9-ACCB-47FA88D6B639}">
      <text>
        <r>
          <rPr>
            <i/>
            <sz val="9"/>
            <color indexed="81"/>
            <rFont val="Tahoma"/>
            <family val="2"/>
          </rPr>
          <t>Haste +1</t>
        </r>
      </text>
    </comment>
    <comment ref="AE23" authorId="0" shapeId="0" xr:uid="{892A55FE-0361-4BE3-8F10-7AB1D287F786}">
      <text>
        <r>
          <rPr>
            <i/>
            <sz val="9"/>
            <color indexed="81"/>
            <rFont val="Tahoma"/>
            <family val="2"/>
          </rPr>
          <t>Haste 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BFC1292E-5E2F-4CA4-AF72-508E17228670}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7" authorId="0" shapeId="0" xr:uid="{5188450E-84AA-493C-940D-C714B9F336E5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9" authorId="0" shapeId="0" xr:uid="{39DA84BC-E42D-4DFF-8DBB-831EEF57864E}">
      <text>
        <r>
          <rPr>
            <sz val="12"/>
            <color indexed="81"/>
            <rFont val="Times New Roman"/>
            <family val="1"/>
          </rPr>
          <t>Pork rind or butter</t>
        </r>
      </text>
    </comment>
    <comment ref="D12" authorId="0" shapeId="0" xr:uid="{70CE3DFB-D9AF-4412-9601-877E0940C663}">
      <text>
        <r>
          <rPr>
            <sz val="12"/>
            <color indexed="81"/>
            <rFont val="Times New Roman"/>
            <family val="1"/>
          </rPr>
          <t>Salt</t>
        </r>
      </text>
    </comment>
    <comment ref="D13" authorId="0" shapeId="0" xr:uid="{424F7117-CF32-419D-A61D-224582B382A3}">
      <text>
        <r>
          <rPr>
            <sz val="12"/>
            <color indexed="81"/>
            <rFont val="Times New Roman"/>
            <family val="1"/>
          </rPr>
          <t>Fire source</t>
        </r>
      </text>
    </comment>
    <comment ref="D14" authorId="0" shapeId="0" xr:uid="{D89B964E-5944-4138-95F3-A59525AD1D8A}">
      <text>
        <r>
          <rPr>
            <sz val="12"/>
            <color indexed="81"/>
            <rFont val="Times New Roman"/>
            <family val="1"/>
          </rPr>
          <t>Vial of tears</t>
        </r>
      </text>
    </comment>
    <comment ref="D15" authorId="0" shapeId="0" xr:uid="{D40848D9-7B26-48A5-BDBD-BED80F64A0B4}">
      <text>
        <r>
          <rPr>
            <sz val="12"/>
            <color indexed="81"/>
            <rFont val="Times New Roman"/>
            <family val="1"/>
          </rPr>
          <t>Roots</t>
        </r>
      </text>
    </comment>
  </commentList>
</comments>
</file>

<file path=xl/sharedStrings.xml><?xml version="1.0" encoding="utf-8"?>
<sst xmlns="http://schemas.openxmlformats.org/spreadsheetml/2006/main" count="368" uniqueCount="178">
  <si>
    <t>Cha</t>
  </si>
  <si>
    <t>Con</t>
  </si>
  <si>
    <t>Int</t>
  </si>
  <si>
    <t>Wis</t>
  </si>
  <si>
    <t>Dex</t>
  </si>
  <si>
    <t>Str</t>
  </si>
  <si>
    <t>Fortitude</t>
  </si>
  <si>
    <t>Reflex</t>
  </si>
  <si>
    <t>Will</t>
  </si>
  <si>
    <t>M</t>
  </si>
  <si>
    <t>+0</t>
  </si>
  <si>
    <t>-</t>
  </si>
  <si>
    <t>Class</t>
  </si>
  <si>
    <t>Sex</t>
  </si>
  <si>
    <t>AC</t>
  </si>
  <si>
    <t>HP</t>
  </si>
  <si>
    <t>Weapons</t>
  </si>
  <si>
    <t>Armor</t>
  </si>
  <si>
    <t>ECL</t>
  </si>
  <si>
    <t>m</t>
  </si>
  <si>
    <t>Init</t>
  </si>
  <si>
    <t>TAC</t>
  </si>
  <si>
    <t>FF</t>
  </si>
  <si>
    <t>Armor Bonus</t>
  </si>
  <si>
    <t>F</t>
  </si>
  <si>
    <t>NG</t>
  </si>
  <si>
    <t>LG</t>
  </si>
  <si>
    <t>BAB</t>
  </si>
  <si>
    <t>Leather,
Lt. Shield</t>
  </si>
  <si>
    <t>Fort</t>
  </si>
  <si>
    <t>Ref</t>
  </si>
  <si>
    <t>Constitution</t>
  </si>
  <si>
    <t>Charisma</t>
  </si>
  <si>
    <t>Intelligence</t>
  </si>
  <si>
    <t>Wisdom</t>
  </si>
  <si>
    <t>Dexterity</t>
  </si>
  <si>
    <t>Strength</t>
  </si>
  <si>
    <t>Alignment</t>
  </si>
  <si>
    <t>Wil</t>
  </si>
  <si>
    <t>Antioch</t>
  </si>
  <si>
    <t>Studded Leather</t>
  </si>
  <si>
    <t>Wis bonus</t>
  </si>
  <si>
    <t>Leather</t>
  </si>
  <si>
    <t>+2</t>
  </si>
  <si>
    <t>+3</t>
  </si>
  <si>
    <t>+1</t>
  </si>
  <si>
    <t>Unicorn</t>
  </si>
  <si>
    <t>Werejackal</t>
  </si>
  <si>
    <t>CG</t>
  </si>
  <si>
    <t>Name</t>
  </si>
  <si>
    <t>Unicorn (6)</t>
  </si>
  <si>
    <t>cleric of Mielikki (7)</t>
  </si>
  <si>
    <t>Dremu</t>
  </si>
  <si>
    <t>Tsuamu</t>
  </si>
  <si>
    <t>Zynphymu</t>
  </si>
  <si>
    <t>Karfmu</t>
  </si>
  <si>
    <t>Shamu</t>
  </si>
  <si>
    <t>Birimu</t>
  </si>
  <si>
    <t>Shrikteh</t>
  </si>
  <si>
    <t>Viriteh</t>
  </si>
  <si>
    <t>Pertenteh</t>
  </si>
  <si>
    <t>Qusamteh</t>
  </si>
  <si>
    <t>Kadabteh</t>
  </si>
  <si>
    <t>Serendip</t>
  </si>
  <si>
    <t>January</t>
  </si>
  <si>
    <t>Hefty</t>
  </si>
  <si>
    <t>Zhou</t>
  </si>
  <si>
    <t>Hodge</t>
  </si>
  <si>
    <t>Levon</t>
  </si>
  <si>
    <t>Shags</t>
  </si>
  <si>
    <t>Navyblu</t>
  </si>
  <si>
    <t>Unicorn (5)</t>
  </si>
  <si>
    <t>Unicorn (4)</t>
  </si>
  <si>
    <t>druid (8)</t>
  </si>
  <si>
    <t>bard (7)</t>
  </si>
  <si>
    <t>cleric of Lurue (6)</t>
  </si>
  <si>
    <t>barbarian (5)</t>
  </si>
  <si>
    <t>druid (5)</t>
  </si>
  <si>
    <t>ranger (5)</t>
  </si>
  <si>
    <t>scout (5)</t>
  </si>
  <si>
    <t>sorcerer (5)</t>
  </si>
  <si>
    <t>Feats / Abilities</t>
  </si>
  <si>
    <t>cleric of Selûne (11)</t>
  </si>
  <si>
    <t>marshal (11)</t>
  </si>
  <si>
    <t>monk (10)</t>
  </si>
  <si>
    <t>rogue (9)</t>
  </si>
  <si>
    <t>ninja (8)</t>
  </si>
  <si>
    <t>barbarian (7)</t>
  </si>
  <si>
    <t>ranger (6)</t>
  </si>
  <si>
    <t>scout (6)</t>
  </si>
  <si>
    <t>Geninieve</t>
  </si>
  <si>
    <t>Race (+HD)</t>
  </si>
  <si>
    <t>Alertness, Combat Casting, Extra Turning,
Improved Turning, Run, Skill Focus (Survival)</t>
  </si>
  <si>
    <t>Alertness, Skill Focus (Survival)</t>
  </si>
  <si>
    <t>Horn (+11)</t>
  </si>
  <si>
    <t>Horn (+22)</t>
  </si>
  <si>
    <t>Khopesh +3</t>
  </si>
  <si>
    <t>Khopesh +2, Darts +1</t>
  </si>
  <si>
    <t>Khopesh +1</t>
  </si>
  <si>
    <t>Alertness, Dodge</t>
  </si>
  <si>
    <t>Spells Knwn./Prep./Cast</t>
  </si>
  <si>
    <t>Class Lvl.</t>
  </si>
  <si>
    <t>Alertness, Skill Focus (Survival), Watchful Spirit, Enlarge Spell, Taboo: alcohol</t>
  </si>
  <si>
    <t>wu jen (7)</t>
  </si>
  <si>
    <t>Spell</t>
  </si>
  <si>
    <t>Level</t>
  </si>
  <si>
    <t>School</t>
  </si>
  <si>
    <t>Components</t>
  </si>
  <si>
    <t>Casting</t>
  </si>
  <si>
    <t>Range</t>
  </si>
  <si>
    <t>Duration</t>
  </si>
  <si>
    <t>Reference</t>
  </si>
  <si>
    <t>Page</t>
  </si>
  <si>
    <t>ü</t>
  </si>
  <si>
    <t>Detect Magic</t>
  </si>
  <si>
    <t>Universal</t>
  </si>
  <si>
    <t>V S</t>
  </si>
  <si>
    <t>1 SA</t>
  </si>
  <si>
    <t>60’</t>
  </si>
  <si>
    <t>1 min/lvl</t>
  </si>
  <si>
    <t>PHB</t>
  </si>
  <si>
    <t>Mage Hand</t>
  </si>
  <si>
    <t>Transmutation</t>
  </si>
  <si>
    <t>25’ + 2½’/lvl</t>
  </si>
  <si>
    <t>Concentration</t>
  </si>
  <si>
    <t>Message</t>
  </si>
  <si>
    <t>V S F</t>
  </si>
  <si>
    <t>100’ + 10’/lvl</t>
  </si>
  <si>
    <t>10 min/lvl</t>
  </si>
  <si>
    <t>Prestidigitation</t>
  </si>
  <si>
    <t>10’</t>
  </si>
  <si>
    <t>1 hour</t>
  </si>
  <si>
    <t>Read Magic</t>
  </si>
  <si>
    <t>Personal</t>
  </si>
  <si>
    <t>Conjuration</t>
  </si>
  <si>
    <t>Cure Light Wounds</t>
  </si>
  <si>
    <t>Touch</t>
  </si>
  <si>
    <t>Instant</t>
  </si>
  <si>
    <t>Grease</t>
  </si>
  <si>
    <t>V S M</t>
  </si>
  <si>
    <t>1 rnd/lvl</t>
  </si>
  <si>
    <t>Inspirational Boost</t>
  </si>
  <si>
    <t>Enchantment</t>
  </si>
  <si>
    <t>Swift</t>
  </si>
  <si>
    <t>special</t>
  </si>
  <si>
    <t>Complete Adventurer</t>
  </si>
  <si>
    <t>Alter Self</t>
  </si>
  <si>
    <t>Glitterdust</t>
  </si>
  <si>
    <t>Pyrotechnics</t>
  </si>
  <si>
    <t>400’ + 40’/lvl</t>
  </si>
  <si>
    <t>1d4+1 rounds</t>
  </si>
  <si>
    <t>Crushing Despair</t>
  </si>
  <si>
    <t>30’</t>
  </si>
  <si>
    <t>Haste</t>
  </si>
  <si>
    <t>Charm Monster</t>
  </si>
  <si>
    <t>1 day/lvl</t>
  </si>
  <si>
    <t>Hodge &amp; Zynphymu: Bard Spells Known</t>
  </si>
  <si>
    <t>Longstrider</t>
  </si>
  <si>
    <t>Detect Snares &amp; Pits</t>
  </si>
  <si>
    <t>Effects</t>
  </si>
  <si>
    <t>Hastened</t>
  </si>
  <si>
    <t>Rage</t>
  </si>
  <si>
    <r>
      <t xml:space="preserve">Horn (+11), </t>
    </r>
    <r>
      <rPr>
        <i/>
        <sz val="13"/>
        <rFont val="Times New Roman"/>
        <family val="1"/>
      </rPr>
      <t>call lightning (9)</t>
    </r>
  </si>
  <si>
    <r>
      <t xml:space="preserve">Alertness, Skill Focus (Survival), </t>
    </r>
    <r>
      <rPr>
        <sz val="13"/>
        <color rgb="FFFF0000"/>
        <rFont val="Times New Roman"/>
        <family val="1"/>
      </rPr>
      <t>+21 to Spot</t>
    </r>
    <r>
      <rPr>
        <sz val="13"/>
        <rFont val="Times New Roman"/>
        <family val="1"/>
      </rPr>
      <t xml:space="preserve">, </t>
    </r>
  </si>
  <si>
    <r>
      <t xml:space="preserve">Horn (+11), </t>
    </r>
    <r>
      <rPr>
        <i/>
        <sz val="13"/>
        <rFont val="Times New Roman"/>
        <family val="1"/>
      </rPr>
      <t>call lightning (10)</t>
    </r>
  </si>
  <si>
    <r>
      <t xml:space="preserve">Khopesh +1, </t>
    </r>
    <r>
      <rPr>
        <i/>
        <sz val="13"/>
        <rFont val="Times New Roman"/>
        <family val="1"/>
      </rPr>
      <t>call lightning (9)</t>
    </r>
  </si>
  <si>
    <t>3,3,2,0
2,1,0,1</t>
  </si>
  <si>
    <r>
      <t xml:space="preserve">Resistance, Know Direction, Light; </t>
    </r>
    <r>
      <rPr>
        <i/>
        <sz val="13"/>
        <rFont val="Times New Roman"/>
        <family val="1"/>
      </rPr>
      <t>Entangle, Suspend Disease, Charm Animal</t>
    </r>
    <r>
      <rPr>
        <sz val="13"/>
        <rFont val="Times New Roman"/>
        <family val="1"/>
      </rPr>
      <t xml:space="preserve">, </t>
    </r>
    <r>
      <rPr>
        <b/>
        <sz val="13"/>
        <rFont val="Times New Roman"/>
        <family val="1"/>
      </rPr>
      <t>Resist Energy, Detect Aberration</t>
    </r>
    <r>
      <rPr>
        <b/>
        <i/>
        <sz val="13"/>
        <rFont val="Times New Roman"/>
        <family val="1"/>
      </rPr>
      <t>; Call Lightning</t>
    </r>
  </si>
  <si>
    <r>
      <t xml:space="preserve">Light, Mending, Message (0/3), Read Magic; </t>
    </r>
    <r>
      <rPr>
        <i/>
        <sz val="13"/>
        <rFont val="Times New Roman"/>
        <family val="1"/>
      </rPr>
      <t xml:space="preserve">Detect Evil, Magic Weapon, Omen of Peril, Sanctuary (0/3); </t>
    </r>
    <r>
      <rPr>
        <b/>
        <sz val="13"/>
        <rFont val="Times New Roman"/>
        <family val="1"/>
      </rPr>
      <t xml:space="preserve">Calm Emotions, Consecrate, Shatter, Sound Burst; </t>
    </r>
    <r>
      <rPr>
        <b/>
        <i/>
        <sz val="13"/>
        <rFont val="Times New Roman"/>
        <family val="1"/>
      </rPr>
      <t xml:space="preserve">Forest Eyes, Hammer of Righteousness (1,4); </t>
    </r>
    <r>
      <rPr>
        <sz val="13"/>
        <rFont val="Times New Roman"/>
        <family val="1"/>
      </rPr>
      <t>Divine Storm (0/3), Spell Vulnerability</t>
    </r>
  </si>
  <si>
    <t>3,3,2,0
0,0,0,0</t>
  </si>
  <si>
    <t>The Lookout [absent]</t>
  </si>
  <si>
    <r>
      <t xml:space="preserve">Resistance, Know Direction, Light; </t>
    </r>
    <r>
      <rPr>
        <i/>
        <sz val="13"/>
        <rFont val="Times New Roman"/>
        <family val="1"/>
      </rPr>
      <t>Entangle, Suspend Disease, Charm Animal</t>
    </r>
    <r>
      <rPr>
        <sz val="13"/>
        <rFont val="Times New Roman"/>
        <family val="1"/>
      </rPr>
      <t xml:space="preserve">, </t>
    </r>
    <r>
      <rPr>
        <b/>
        <sz val="13"/>
        <rFont val="Times New Roman"/>
        <family val="1"/>
      </rPr>
      <t>Resist Energy, Detect Aberration</t>
    </r>
    <r>
      <rPr>
        <b/>
        <i/>
        <sz val="13"/>
        <rFont val="Times New Roman"/>
        <family val="1"/>
      </rPr>
      <t xml:space="preserve">; </t>
    </r>
    <r>
      <rPr>
        <b/>
        <i/>
        <sz val="13"/>
        <color rgb="FFFF0000"/>
        <rFont val="Times New Roman"/>
        <family val="1"/>
      </rPr>
      <t>Call Lightning</t>
    </r>
  </si>
  <si>
    <r>
      <t xml:space="preserve">Mending, Message (0/2), Read Magic; </t>
    </r>
    <r>
      <rPr>
        <i/>
        <sz val="13"/>
        <rFont val="Times New Roman"/>
        <family val="1"/>
      </rPr>
      <t xml:space="preserve">Burial Blessing, Bless, Eyes of the Avoral, Cause Fear; </t>
    </r>
    <r>
      <rPr>
        <b/>
        <sz val="13"/>
        <rFont val="Times New Roman"/>
        <family val="1"/>
      </rPr>
      <t xml:space="preserve">Delay Poison, Hold Person (0/2); </t>
    </r>
    <r>
      <rPr>
        <b/>
        <i/>
        <sz val="13"/>
        <rFont val="Times New Roman"/>
        <family val="1"/>
      </rPr>
      <t>Searing Light (</t>
    </r>
    <r>
      <rPr>
        <b/>
        <i/>
        <sz val="13"/>
        <color rgb="FFFF0000"/>
        <rFont val="Times New Roman"/>
        <family val="1"/>
      </rPr>
      <t>2</t>
    </r>
    <r>
      <rPr>
        <b/>
        <i/>
        <sz val="13"/>
        <rFont val="Times New Roman"/>
        <family val="1"/>
      </rPr>
      <t>/2), Invisibility Purge</t>
    </r>
  </si>
  <si>
    <r>
      <t xml:space="preserve">Amanuensis, Mending, Message (0/2), Read Magic; </t>
    </r>
    <r>
      <rPr>
        <i/>
        <sz val="13"/>
        <rFont val="Times New Roman"/>
        <family val="1"/>
      </rPr>
      <t xml:space="preserve">Entropic Shield, Nightshield, </t>
    </r>
    <r>
      <rPr>
        <i/>
        <sz val="13"/>
        <color rgb="FFFF0000"/>
        <rFont val="Times New Roman"/>
        <family val="1"/>
      </rPr>
      <t>Sanctuary</t>
    </r>
    <r>
      <rPr>
        <i/>
        <sz val="13"/>
        <rFont val="Times New Roman"/>
        <family val="1"/>
      </rPr>
      <t xml:space="preserve">, </t>
    </r>
    <r>
      <rPr>
        <i/>
        <sz val="13"/>
        <color rgb="FFFF0000"/>
        <rFont val="Times New Roman"/>
        <family val="1"/>
      </rPr>
      <t>Shield of Faith</t>
    </r>
    <r>
      <rPr>
        <i/>
        <sz val="13"/>
        <rFont val="Times New Roman"/>
        <family val="1"/>
      </rPr>
      <t xml:space="preserve">; </t>
    </r>
    <r>
      <rPr>
        <b/>
        <sz val="13"/>
        <rFont val="Times New Roman"/>
        <family val="1"/>
      </rPr>
      <t xml:space="preserve">Close Wounds (0/2), Remove Paralysis, Restoration; </t>
    </r>
    <r>
      <rPr>
        <b/>
        <i/>
        <sz val="13"/>
        <rFont val="Times New Roman"/>
        <family val="1"/>
      </rPr>
      <t>Holy Storm, Circle Dance (0/2)</t>
    </r>
  </si>
  <si>
    <r>
      <t xml:space="preserve">Detect Magic, Message, Read Magic, Prestidigitation; </t>
    </r>
    <r>
      <rPr>
        <i/>
        <sz val="13"/>
        <rFont val="Times New Roman"/>
        <family val="1"/>
      </rPr>
      <t xml:space="preserve">Hail of Stone (0/2), Cobra’s Breath, Magic Missile; </t>
    </r>
    <r>
      <rPr>
        <b/>
        <sz val="13"/>
        <rFont val="Times New Roman"/>
        <family val="1"/>
      </rPr>
      <t xml:space="preserve">Protection from Arrows, Rain of Needles, </t>
    </r>
    <r>
      <rPr>
        <b/>
        <sz val="13"/>
        <color rgb="FFFF0000"/>
        <rFont val="Times New Roman"/>
        <family val="1"/>
      </rPr>
      <t>Ice Blast</t>
    </r>
    <r>
      <rPr>
        <b/>
        <sz val="13"/>
        <rFont val="Times New Roman"/>
        <family val="1"/>
      </rPr>
      <t xml:space="preserve">; </t>
    </r>
    <r>
      <rPr>
        <b/>
        <i/>
        <sz val="13"/>
        <rFont val="Times New Roman"/>
        <family val="1"/>
      </rPr>
      <t>Fireball (</t>
    </r>
    <r>
      <rPr>
        <b/>
        <i/>
        <sz val="13"/>
        <color rgb="FFFF0000"/>
        <rFont val="Times New Roman"/>
        <family val="1"/>
      </rPr>
      <t>2</t>
    </r>
    <r>
      <rPr>
        <b/>
        <i/>
        <sz val="13"/>
        <rFont val="Times New Roman"/>
        <family val="1"/>
      </rPr>
      <t xml:space="preserve">/2); </t>
    </r>
    <r>
      <rPr>
        <sz val="13"/>
        <color rgb="FFFF0000"/>
        <rFont val="Times New Roman"/>
        <family val="1"/>
      </rPr>
      <t>Snake Darts</t>
    </r>
  </si>
  <si>
    <r>
      <t>Mending (0/2), Message (0/3), Read Magic</t>
    </r>
    <r>
      <rPr>
        <i/>
        <sz val="13"/>
        <rFont val="Times New Roman"/>
        <family val="1"/>
      </rPr>
      <t>; Mage Armor, Nightshield, Orb of Acid (0/2), Orb of Cold (0/2)</t>
    </r>
    <r>
      <rPr>
        <b/>
        <sz val="13"/>
        <rFont val="Times New Roman"/>
        <family val="1"/>
      </rPr>
      <t>; Melf’s Acid Arrow (</t>
    </r>
    <r>
      <rPr>
        <b/>
        <sz val="13"/>
        <color rgb="FFFF0000"/>
        <rFont val="Times New Roman"/>
        <family val="1"/>
      </rPr>
      <t>3</t>
    </r>
    <r>
      <rPr>
        <b/>
        <sz val="13"/>
        <rFont val="Times New Roman"/>
        <family val="1"/>
      </rPr>
      <t>/4)</t>
    </r>
  </si>
  <si>
    <r>
      <t xml:space="preserve">Light, Mending, Message (0/3), Read Magic; </t>
    </r>
    <r>
      <rPr>
        <i/>
        <sz val="13"/>
        <rFont val="Times New Roman"/>
        <family val="1"/>
      </rPr>
      <t xml:space="preserve">Detect Evil, Magic Weapon, Omen of Peril, Sanctuary (0/2); </t>
    </r>
    <r>
      <rPr>
        <b/>
        <sz val="13"/>
        <rFont val="Times New Roman"/>
        <family val="1"/>
      </rPr>
      <t xml:space="preserve">Calm Emotions, Consecrate, Shatter, </t>
    </r>
    <r>
      <rPr>
        <b/>
        <sz val="13"/>
        <color rgb="FFFF0000"/>
        <rFont val="Times New Roman"/>
        <family val="1"/>
      </rPr>
      <t>Sound Burst</t>
    </r>
    <r>
      <rPr>
        <b/>
        <sz val="13"/>
        <rFont val="Times New Roman"/>
        <family val="1"/>
      </rPr>
      <t xml:space="preserve">; </t>
    </r>
    <r>
      <rPr>
        <b/>
        <i/>
        <sz val="13"/>
        <color rgb="FFFF0000"/>
        <rFont val="Times New Roman"/>
        <family val="1"/>
      </rPr>
      <t>Daylight</t>
    </r>
    <r>
      <rPr>
        <b/>
        <i/>
        <sz val="13"/>
        <rFont val="Times New Roman"/>
        <family val="1"/>
      </rPr>
      <t>, Holy Storm (</t>
    </r>
    <r>
      <rPr>
        <b/>
        <i/>
        <sz val="13"/>
        <color rgb="FFFF0000"/>
        <rFont val="Times New Roman"/>
        <family val="1"/>
      </rPr>
      <t>2</t>
    </r>
    <r>
      <rPr>
        <b/>
        <i/>
        <sz val="13"/>
        <rFont val="Times New Roman"/>
        <family val="1"/>
      </rPr>
      <t xml:space="preserve">/2), Remove Blindness/Deafness; </t>
    </r>
    <r>
      <rPr>
        <sz val="13"/>
        <rFont val="Times New Roman"/>
        <family val="1"/>
      </rPr>
      <t>Divine Storm (</t>
    </r>
    <r>
      <rPr>
        <sz val="13"/>
        <color rgb="FFFF0000"/>
        <rFont val="Times New Roman"/>
        <family val="1"/>
      </rPr>
      <t>1</t>
    </r>
    <r>
      <rPr>
        <sz val="13"/>
        <rFont val="Times New Roman"/>
        <family val="1"/>
      </rPr>
      <t>/2), Spell Vulnerability</t>
    </r>
  </si>
  <si>
    <r>
      <t xml:space="preserve">Detect Magic, Mending, Naturewatch, Purify Food &amp; Drink, Resistance (0/2), </t>
    </r>
    <r>
      <rPr>
        <i/>
        <sz val="13"/>
        <rFont val="Times New Roman"/>
        <family val="1"/>
      </rPr>
      <t>Detect Snares &amp; Pits, Hawkeye, Know Direction, Omen of Peril</t>
    </r>
    <r>
      <rPr>
        <sz val="13"/>
        <rFont val="Times New Roman"/>
        <family val="1"/>
      </rPr>
      <t xml:space="preserve">; </t>
    </r>
    <r>
      <rPr>
        <b/>
        <sz val="13"/>
        <color rgb="FFFF0000"/>
        <rFont val="Times New Roman"/>
        <family val="1"/>
      </rPr>
      <t>Barkskin</t>
    </r>
    <r>
      <rPr>
        <b/>
        <sz val="13"/>
        <rFont val="Times New Roman"/>
        <family val="1"/>
      </rPr>
      <t>, Bear’s Endurance (</t>
    </r>
    <r>
      <rPr>
        <b/>
        <sz val="13"/>
        <color rgb="FFFF0000"/>
        <rFont val="Times New Roman"/>
        <family val="1"/>
      </rPr>
      <t>1</t>
    </r>
    <r>
      <rPr>
        <b/>
        <sz val="13"/>
        <rFont val="Times New Roman"/>
        <family val="1"/>
      </rPr>
      <t xml:space="preserve">/2); </t>
    </r>
    <r>
      <rPr>
        <b/>
        <i/>
        <sz val="13"/>
        <color rgb="FFFF0000"/>
        <rFont val="Times New Roman"/>
        <family val="1"/>
      </rPr>
      <t>Call Lightning</t>
    </r>
    <r>
      <rPr>
        <b/>
        <i/>
        <sz val="13"/>
        <rFont val="Times New Roman"/>
        <family val="1"/>
      </rPr>
      <t xml:space="preserve">, Cure Moderate Wounds (0/2); </t>
    </r>
    <r>
      <rPr>
        <sz val="13"/>
        <rFont val="Times New Roman"/>
        <family val="1"/>
      </rPr>
      <t>Meteoric Strike (0/2)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</si>
</sst>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b/>
      <sz val="13"/>
      <color rgb="FFFFC000"/>
      <name val="Times New Roman"/>
      <family val="1"/>
    </font>
    <font>
      <b/>
      <sz val="12"/>
      <color rgb="FFFFC00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3"/>
      <name val="Symbol"/>
      <family val="1"/>
      <charset val="2"/>
    </font>
    <font>
      <b/>
      <sz val="13"/>
      <color rgb="FF00FF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00FF"/>
      <name val="Times New Roman"/>
      <family val="1"/>
    </font>
    <font>
      <sz val="12"/>
      <color theme="0" tint="-0.249977111117893"/>
      <name val="Times New Roman"/>
      <family val="1"/>
    </font>
    <font>
      <b/>
      <sz val="13"/>
      <color theme="0"/>
      <name val="Times New Roman"/>
      <family val="1"/>
    </font>
    <font>
      <b/>
      <i/>
      <sz val="13"/>
      <name val="Times New Roman"/>
      <family val="1"/>
    </font>
    <font>
      <b/>
      <i/>
      <sz val="13"/>
      <color theme="1"/>
      <name val="Times New Roman"/>
      <family val="1"/>
    </font>
    <font>
      <i/>
      <sz val="18"/>
      <color rgb="FF9966FF"/>
      <name val="Times New Roman"/>
      <family val="1"/>
    </font>
    <font>
      <b/>
      <sz val="18"/>
      <name val="Times New Roman"/>
      <family val="1"/>
    </font>
    <font>
      <b/>
      <sz val="13"/>
      <color indexed="9"/>
      <name val="Times New Roman"/>
      <family val="1"/>
    </font>
    <font>
      <b/>
      <sz val="12"/>
      <color indexed="9"/>
      <name val="Times New Roman"/>
      <family val="1"/>
    </font>
    <font>
      <sz val="12"/>
      <name val="Wingdings"/>
      <charset val="2"/>
    </font>
    <font>
      <sz val="12"/>
      <color indexed="81"/>
      <name val="Times New Roman"/>
      <family val="1"/>
    </font>
    <font>
      <sz val="13"/>
      <name val="Wingdings"/>
      <charset val="2"/>
    </font>
    <font>
      <sz val="13"/>
      <color rgb="FFFF0000"/>
      <name val="Wingdings"/>
      <charset val="2"/>
    </font>
    <font>
      <i/>
      <sz val="9"/>
      <color indexed="81"/>
      <name val="Tahoma"/>
      <family val="2"/>
    </font>
    <font>
      <i/>
      <sz val="12"/>
      <name val="Times New Roman"/>
      <family val="1"/>
    </font>
    <font>
      <sz val="13"/>
      <color theme="0" tint="-0.249977111117893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7030A0"/>
      <name val="Times New Roman"/>
      <family val="1"/>
    </font>
    <font>
      <i/>
      <sz val="13"/>
      <color rgb="FFFF0000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b/>
      <i/>
      <sz val="13"/>
      <color rgb="FFFF0000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i/>
      <sz val="13"/>
      <color theme="0" tint="-0.249977111117893"/>
      <name val="Times New Roman"/>
      <family val="1"/>
    </font>
    <font>
      <b/>
      <sz val="13"/>
      <color theme="0" tint="-0.249977111117893"/>
      <name val="Times New Roman"/>
      <family val="1"/>
    </font>
    <font>
      <i/>
      <sz val="12"/>
      <color theme="0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143">
    <xf numFmtId="0" fontId="0" fillId="0" borderId="0" xfId="0"/>
    <xf numFmtId="0" fontId="3" fillId="0" borderId="1" xfId="3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6" fillId="0" borderId="0" xfId="3" applyFont="1" applyAlignment="1">
      <alignment horizontal="right" vertical="center"/>
    </xf>
    <xf numFmtId="0" fontId="7" fillId="0" borderId="1" xfId="3" applyFont="1" applyFill="1" applyBorder="1" applyAlignment="1">
      <alignment horizontal="centerContinuous" vertical="center"/>
    </xf>
    <xf numFmtId="0" fontId="9" fillId="0" borderId="1" xfId="3" applyFont="1" applyFill="1" applyBorder="1" applyAlignment="1">
      <alignment horizontal="centerContinuous" vertical="center"/>
    </xf>
    <xf numFmtId="0" fontId="14" fillId="0" borderId="1" xfId="3" applyFont="1" applyFill="1" applyBorder="1" applyAlignment="1">
      <alignment horizontal="centerContinuous" vertical="center"/>
    </xf>
    <xf numFmtId="0" fontId="2" fillId="0" borderId="0" xfId="3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Continuous" vertical="center"/>
    </xf>
    <xf numFmtId="0" fontId="20" fillId="3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17" fillId="0" borderId="0" xfId="0" quotePrefix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3" applyFill="1" applyAlignment="1">
      <alignment horizontal="center" vertical="center"/>
    </xf>
    <xf numFmtId="0" fontId="2" fillId="0" borderId="0" xfId="3" applyFont="1" applyFill="1" applyAlignment="1">
      <alignment horizontal="center" vertical="center" wrapText="1"/>
    </xf>
    <xf numFmtId="0" fontId="25" fillId="0" borderId="1" xfId="3" applyFont="1" applyBorder="1" applyAlignment="1">
      <alignment horizontal="center" vertical="center"/>
    </xf>
    <xf numFmtId="0" fontId="26" fillId="0" borderId="4" xfId="0" applyFont="1" applyFill="1" applyBorder="1" applyAlignment="1">
      <alignment horizontal="right" vertical="center" wrapText="1"/>
    </xf>
    <xf numFmtId="0" fontId="26" fillId="3" borderId="4" xfId="0" applyFont="1" applyFill="1" applyBorder="1" applyAlignment="1">
      <alignment horizontal="right" vertical="center" wrapText="1"/>
    </xf>
    <xf numFmtId="0" fontId="27" fillId="0" borderId="1" xfId="3" applyFont="1" applyBorder="1" applyAlignment="1">
      <alignment horizontal="centerContinuous" vertical="center"/>
    </xf>
    <xf numFmtId="0" fontId="28" fillId="0" borderId="0" xfId="3" applyFont="1" applyAlignment="1">
      <alignment horizontal="centerContinuous" vertical="center"/>
    </xf>
    <xf numFmtId="0" fontId="2" fillId="0" borderId="0" xfId="3" applyAlignment="1">
      <alignment vertical="center"/>
    </xf>
    <xf numFmtId="0" fontId="29" fillId="4" borderId="14" xfId="3" applyFont="1" applyFill="1" applyBorder="1" applyAlignment="1">
      <alignment horizontal="centerContinuous" vertical="center"/>
    </xf>
    <xf numFmtId="0" fontId="29" fillId="4" borderId="15" xfId="3" applyFont="1" applyFill="1" applyBorder="1" applyAlignment="1">
      <alignment horizontal="center" vertical="center"/>
    </xf>
    <xf numFmtId="0" fontId="30" fillId="4" borderId="15" xfId="3" applyFont="1" applyFill="1" applyBorder="1" applyAlignment="1">
      <alignment horizontal="center" vertical="center"/>
    </xf>
    <xf numFmtId="0" fontId="29" fillId="4" borderId="16" xfId="3" applyFont="1" applyFill="1" applyBorder="1" applyAlignment="1">
      <alignment horizontal="centerContinuous" vertical="center"/>
    </xf>
    <xf numFmtId="0" fontId="31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5" fillId="3" borderId="17" xfId="3" applyFont="1" applyFill="1" applyBorder="1" applyAlignment="1">
      <alignment horizontal="center" vertical="center" shrinkToFit="1"/>
    </xf>
    <xf numFmtId="0" fontId="5" fillId="3" borderId="18" xfId="3" applyFont="1" applyFill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shrinkToFit="1"/>
    </xf>
    <xf numFmtId="9" fontId="5" fillId="0" borderId="19" xfId="8" applyFont="1" applyFill="1" applyBorder="1" applyAlignment="1">
      <alignment horizontal="center" vertical="center" shrinkToFit="1"/>
    </xf>
    <xf numFmtId="0" fontId="5" fillId="0" borderId="19" xfId="8" applyNumberFormat="1" applyFont="1" applyFill="1" applyBorder="1" applyAlignment="1">
      <alignment horizontal="center" vertical="center" shrinkToFit="1"/>
    </xf>
    <xf numFmtId="0" fontId="5" fillId="0" borderId="20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shrinkToFit="1"/>
    </xf>
    <xf numFmtId="9" fontId="5" fillId="3" borderId="18" xfId="8" applyFont="1" applyFill="1" applyBorder="1" applyAlignment="1">
      <alignment horizontal="center" vertical="center" shrinkToFit="1"/>
    </xf>
    <xf numFmtId="9" fontId="5" fillId="3" borderId="19" xfId="8" applyFont="1" applyFill="1" applyBorder="1" applyAlignment="1">
      <alignment horizontal="center" vertical="center" shrinkToFit="1"/>
    </xf>
    <xf numFmtId="0" fontId="5" fillId="3" borderId="19" xfId="3" applyFont="1" applyFill="1" applyBorder="1" applyAlignment="1">
      <alignment horizontal="center" vertical="center" shrinkToFit="1"/>
    </xf>
    <xf numFmtId="0" fontId="5" fillId="3" borderId="19" xfId="8" applyNumberFormat="1" applyFont="1" applyFill="1" applyBorder="1" applyAlignment="1">
      <alignment horizontal="center" vertical="center" shrinkToFit="1"/>
    </xf>
    <xf numFmtId="0" fontId="5" fillId="0" borderId="17" xfId="3" applyFont="1" applyBorder="1" applyAlignment="1">
      <alignment horizontal="center" vertical="center" shrinkToFit="1"/>
    </xf>
    <xf numFmtId="0" fontId="5" fillId="0" borderId="18" xfId="3" applyFont="1" applyBorder="1" applyAlignment="1">
      <alignment horizontal="center" vertical="center" wrapText="1"/>
    </xf>
    <xf numFmtId="9" fontId="5" fillId="0" borderId="18" xfId="8" applyFont="1" applyFill="1" applyBorder="1" applyAlignment="1">
      <alignment horizontal="center" vertical="center" shrinkToFit="1"/>
    </xf>
    <xf numFmtId="9" fontId="5" fillId="0" borderId="22" xfId="8" applyFont="1" applyFill="1" applyBorder="1" applyAlignment="1">
      <alignment horizontal="center" vertical="center" shrinkToFit="1"/>
    </xf>
    <xf numFmtId="9" fontId="5" fillId="0" borderId="23" xfId="8" applyFont="1" applyFill="1" applyBorder="1" applyAlignment="1">
      <alignment horizontal="center" vertical="center" shrinkToFit="1"/>
    </xf>
    <xf numFmtId="0" fontId="5" fillId="0" borderId="23" xfId="3" applyFont="1" applyBorder="1" applyAlignment="1">
      <alignment horizontal="center" vertical="center" shrinkToFit="1"/>
    </xf>
    <xf numFmtId="0" fontId="5" fillId="0" borderId="23" xfId="8" applyNumberFormat="1" applyFont="1" applyFill="1" applyBorder="1" applyAlignment="1">
      <alignment horizontal="center" vertical="center" shrinkToFit="1"/>
    </xf>
    <xf numFmtId="0" fontId="5" fillId="0" borderId="24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shrinkToFit="1"/>
    </xf>
    <xf numFmtId="0" fontId="5" fillId="0" borderId="22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center" vertical="center" wrapText="1"/>
    </xf>
    <xf numFmtId="9" fontId="5" fillId="0" borderId="26" xfId="8" applyFont="1" applyFill="1" applyBorder="1" applyAlignment="1">
      <alignment horizontal="center" vertical="center" shrinkToFit="1"/>
    </xf>
    <xf numFmtId="9" fontId="5" fillId="0" borderId="27" xfId="8" applyFont="1" applyFill="1" applyBorder="1" applyAlignment="1">
      <alignment horizontal="center" vertical="center" shrinkToFit="1"/>
    </xf>
    <xf numFmtId="0" fontId="5" fillId="0" borderId="27" xfId="3" applyFont="1" applyBorder="1" applyAlignment="1">
      <alignment horizontal="center" vertical="center" shrinkToFit="1"/>
    </xf>
    <xf numFmtId="0" fontId="5" fillId="0" borderId="27" xfId="8" applyNumberFormat="1" applyFont="1" applyFill="1" applyBorder="1" applyAlignment="1">
      <alignment horizontal="center" vertical="center" shrinkToFit="1"/>
    </xf>
    <xf numFmtId="0" fontId="5" fillId="0" borderId="28" xfId="3" applyFont="1" applyBorder="1" applyAlignment="1">
      <alignment horizontal="center" vertical="center" wrapText="1"/>
    </xf>
    <xf numFmtId="0" fontId="3" fillId="0" borderId="0" xfId="3" applyFont="1" applyAlignment="1">
      <alignment horizontal="right" vertical="center"/>
    </xf>
    <xf numFmtId="0" fontId="2" fillId="0" borderId="0" xfId="3" applyAlignment="1">
      <alignment horizontal="left" vertical="center"/>
    </xf>
    <xf numFmtId="0" fontId="5" fillId="0" borderId="21" xfId="3" applyFont="1" applyFill="1" applyBorder="1" applyAlignment="1">
      <alignment horizontal="center" vertical="center" shrinkToFi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shrinkToFit="1"/>
    </xf>
    <xf numFmtId="0" fontId="5" fillId="0" borderId="2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shrinkToFi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shrinkToFit="1"/>
    </xf>
    <xf numFmtId="0" fontId="5" fillId="0" borderId="20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33" fillId="0" borderId="19" xfId="8" applyNumberFormat="1" applyFont="1" applyFill="1" applyBorder="1" applyAlignment="1">
      <alignment horizontal="center" vertical="center" shrinkToFit="1"/>
    </xf>
    <xf numFmtId="0" fontId="33" fillId="0" borderId="20" xfId="3" applyFont="1" applyBorder="1" applyAlignment="1">
      <alignment horizontal="center" vertical="center" wrapText="1"/>
    </xf>
    <xf numFmtId="0" fontId="33" fillId="0" borderId="23" xfId="8" applyNumberFormat="1" applyFont="1" applyFill="1" applyBorder="1" applyAlignment="1">
      <alignment horizontal="center" vertical="center" shrinkToFit="1"/>
    </xf>
    <xf numFmtId="0" fontId="33" fillId="0" borderId="24" xfId="3" applyFont="1" applyFill="1" applyBorder="1" applyAlignment="1">
      <alignment horizontal="center" vertical="center" wrapText="1"/>
    </xf>
    <xf numFmtId="0" fontId="33" fillId="0" borderId="20" xfId="3" applyFont="1" applyFill="1" applyBorder="1" applyAlignment="1">
      <alignment horizontal="center" vertical="center" wrapText="1"/>
    </xf>
    <xf numFmtId="0" fontId="33" fillId="0" borderId="20" xfId="3" applyFont="1" applyFill="1" applyBorder="1" applyAlignment="1">
      <alignment horizontal="center" vertical="center" shrinkToFit="1"/>
    </xf>
    <xf numFmtId="0" fontId="33" fillId="0" borderId="24" xfId="3" applyFont="1" applyBorder="1" applyAlignment="1">
      <alignment horizontal="center" vertical="center" wrapText="1"/>
    </xf>
    <xf numFmtId="0" fontId="33" fillId="0" borderId="27" xfId="8" applyNumberFormat="1" applyFont="1" applyFill="1" applyBorder="1" applyAlignment="1">
      <alignment horizontal="center" vertical="center" shrinkToFit="1"/>
    </xf>
    <xf numFmtId="0" fontId="33" fillId="0" borderId="28" xfId="3" applyFont="1" applyBorder="1" applyAlignment="1">
      <alignment horizontal="center" vertical="center" wrapText="1"/>
    </xf>
    <xf numFmtId="0" fontId="34" fillId="0" borderId="23" xfId="8" applyNumberFormat="1" applyFont="1" applyFill="1" applyBorder="1" applyAlignment="1">
      <alignment horizontal="center" vertical="center" shrinkToFit="1"/>
    </xf>
    <xf numFmtId="0" fontId="34" fillId="0" borderId="24" xfId="3" applyFont="1" applyBorder="1" applyAlignment="1">
      <alignment horizontal="center" vertical="center" wrapText="1"/>
    </xf>
    <xf numFmtId="0" fontId="34" fillId="0" borderId="24" xfId="3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5" borderId="6" xfId="0" quotePrefix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right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164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37" fillId="0" borderId="6" xfId="0" quotePrefix="1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0" borderId="10" xfId="0" quotePrefix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</cellXfs>
  <cellStyles count="12">
    <cellStyle name="Excel Built-in Normal" xfId="4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0" xr:uid="{00000000-0005-0000-0000-000005000000}"/>
    <cellStyle name="Normal 2 3" xfId="11" xr:uid="{00000000-0005-0000-0000-000006000000}"/>
    <cellStyle name="Normal 3" xfId="6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Percent 2" xfId="1" xr:uid="{00000000-0005-0000-0000-00000C000000}"/>
    <cellStyle name="Percent 2 2" xfId="8" xr:uid="{00000000-0005-0000-0000-00000D000000}"/>
  </cellStyles>
  <dxfs count="0"/>
  <tableStyles count="0" defaultTableStyle="TableStyleMedium2" defaultPivotStyle="PivotStyleLight16"/>
  <colors>
    <mruColors>
      <color rgb="FF0000FF"/>
      <color rgb="FFCCFFCC"/>
      <color rgb="FF9966FF"/>
      <color rgb="FF00FFFF"/>
      <color rgb="FF009900"/>
      <color rgb="FF00CC66"/>
      <color rgb="FF00FF00"/>
      <color rgb="FF9999FF"/>
      <color rgb="FF99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796934-C741-4941-91EF-03A81C4BD981}"/>
            </a:ext>
          </a:extLst>
        </xdr:cNvPr>
        <xdr:cNvSpPr>
          <a:spLocks noChangeArrowheads="1"/>
        </xdr:cNvSpPr>
      </xdr:nvSpPr>
      <xdr:spPr bwMode="auto">
        <a:xfrm>
          <a:off x="6797040" y="0"/>
          <a:ext cx="130302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24"/>
  <sheetViews>
    <sheetView showGridLines="0" tabSelected="1"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F2" sqref="F2"/>
    </sheetView>
  </sheetViews>
  <sheetFormatPr defaultColWidth="8.5" defaultRowHeight="16.2"/>
  <cols>
    <col min="1" max="1" width="20.5" style="16" customWidth="1"/>
    <col min="2" max="2" width="11.09765625" style="13" bestFit="1" customWidth="1"/>
    <col min="3" max="3" width="11.5" style="13" bestFit="1" customWidth="1"/>
    <col min="4" max="4" width="9.19921875" style="13" bestFit="1" customWidth="1"/>
    <col min="5" max="5" width="4.8984375" style="35" bestFit="1" customWidth="1"/>
    <col min="6" max="6" width="4.796875" style="35" bestFit="1" customWidth="1"/>
    <col min="7" max="7" width="9.5" style="35" bestFit="1" customWidth="1"/>
    <col min="8" max="8" width="3.8984375" style="35" bestFit="1" customWidth="1"/>
    <col min="9" max="9" width="3.796875" style="35" customWidth="1"/>
    <col min="10" max="10" width="4.59765625" style="35" customWidth="1"/>
    <col min="11" max="11" width="3.796875" style="35" customWidth="1"/>
    <col min="12" max="12" width="4.796875" style="35" customWidth="1"/>
    <col min="13" max="15" width="3.796875" style="35" customWidth="1"/>
    <col min="16" max="16" width="4.59765625" style="35" customWidth="1"/>
    <col min="17" max="17" width="3.796875" style="35" customWidth="1"/>
    <col min="18" max="18" width="4.796875" style="35" customWidth="1"/>
    <col min="19" max="19" width="3.796875" style="35" customWidth="1"/>
    <col min="20" max="20" width="4.796875" style="35" bestFit="1" customWidth="1"/>
    <col min="21" max="21" width="4.5" style="35" bestFit="1" customWidth="1"/>
    <col min="22" max="22" width="5.19921875" style="35" customWidth="1"/>
    <col min="23" max="23" width="2.8984375" style="35" customWidth="1"/>
    <col min="24" max="24" width="5.19921875" style="35" customWidth="1"/>
    <col min="25" max="25" width="2.8984375" style="35" customWidth="1"/>
    <col min="26" max="26" width="5.19921875" style="35" customWidth="1"/>
    <col min="27" max="27" width="2.8984375" style="35" customWidth="1"/>
    <col min="28" max="29" width="5.59765625" style="35" bestFit="1" customWidth="1"/>
    <col min="30" max="30" width="3.8984375" style="36" bestFit="1" customWidth="1"/>
    <col min="31" max="31" width="3.796875" style="36" customWidth="1"/>
    <col min="32" max="32" width="8.8984375" style="35" bestFit="1" customWidth="1"/>
    <col min="33" max="33" width="22.8984375" style="35" customWidth="1"/>
    <col min="34" max="34" width="48.69921875" style="35" customWidth="1"/>
    <col min="35" max="35" width="14.8984375" style="35" bestFit="1" customWidth="1"/>
    <col min="36" max="36" width="9.8984375" style="35" bestFit="1" customWidth="1"/>
    <col min="37" max="37" width="12.796875" style="35" bestFit="1" customWidth="1"/>
    <col min="38" max="38" width="17.19921875" style="35" bestFit="1" customWidth="1"/>
    <col min="39" max="39" width="31.3984375" style="20" bestFit="1" customWidth="1"/>
    <col min="40" max="40" width="31" style="20" bestFit="1" customWidth="1"/>
    <col min="41" max="41" width="30.69921875" style="20" bestFit="1" customWidth="1"/>
    <col min="42" max="42" width="31.5" style="20" customWidth="1"/>
    <col min="43" max="43" width="13" style="20" bestFit="1" customWidth="1"/>
    <col min="44" max="16384" width="8.5" style="13"/>
  </cols>
  <sheetData>
    <row r="1" spans="1:38" ht="17.399999999999999" thickBot="1">
      <c r="A1" s="37" t="s">
        <v>49</v>
      </c>
      <c r="B1" s="1" t="s">
        <v>91</v>
      </c>
      <c r="C1" s="1" t="s">
        <v>12</v>
      </c>
      <c r="D1" s="1" t="s">
        <v>101</v>
      </c>
      <c r="E1" s="11" t="s">
        <v>18</v>
      </c>
      <c r="F1" s="11" t="s">
        <v>13</v>
      </c>
      <c r="G1" s="11" t="s">
        <v>37</v>
      </c>
      <c r="H1" s="2" t="s">
        <v>5</v>
      </c>
      <c r="I1" s="21" t="s">
        <v>36</v>
      </c>
      <c r="J1" s="3" t="s">
        <v>4</v>
      </c>
      <c r="K1" s="21" t="s">
        <v>35</v>
      </c>
      <c r="L1" s="4" t="s">
        <v>1</v>
      </c>
      <c r="M1" s="21" t="s">
        <v>31</v>
      </c>
      <c r="N1" s="5" t="s">
        <v>2</v>
      </c>
      <c r="O1" s="21" t="s">
        <v>33</v>
      </c>
      <c r="P1" s="6" t="s">
        <v>3</v>
      </c>
      <c r="Q1" s="21" t="s">
        <v>34</v>
      </c>
      <c r="R1" s="7" t="s">
        <v>0</v>
      </c>
      <c r="S1" s="21" t="s">
        <v>32</v>
      </c>
      <c r="T1" s="8" t="s">
        <v>19</v>
      </c>
      <c r="U1" s="3" t="s">
        <v>20</v>
      </c>
      <c r="V1" s="17" t="s">
        <v>29</v>
      </c>
      <c r="W1" s="22" t="s">
        <v>6</v>
      </c>
      <c r="X1" s="18" t="s">
        <v>30</v>
      </c>
      <c r="Y1" s="22" t="s">
        <v>7</v>
      </c>
      <c r="Z1" s="19" t="s">
        <v>38</v>
      </c>
      <c r="AA1" s="22" t="s">
        <v>8</v>
      </c>
      <c r="AB1" s="2" t="s">
        <v>27</v>
      </c>
      <c r="AC1" s="9" t="s">
        <v>21</v>
      </c>
      <c r="AD1" s="9" t="s">
        <v>22</v>
      </c>
      <c r="AE1" s="9" t="s">
        <v>14</v>
      </c>
      <c r="AF1" s="4" t="s">
        <v>15</v>
      </c>
      <c r="AG1" s="10" t="s">
        <v>81</v>
      </c>
      <c r="AH1" s="11" t="s">
        <v>100</v>
      </c>
      <c r="AI1" s="11" t="s">
        <v>16</v>
      </c>
      <c r="AJ1" s="11" t="s">
        <v>17</v>
      </c>
      <c r="AK1" s="11" t="s">
        <v>23</v>
      </c>
      <c r="AL1" s="12" t="s">
        <v>159</v>
      </c>
    </row>
    <row r="2" spans="1:38" ht="100.8">
      <c r="A2" s="38" t="s">
        <v>52</v>
      </c>
      <c r="B2" s="88" t="s">
        <v>50</v>
      </c>
      <c r="C2" s="14" t="s">
        <v>51</v>
      </c>
      <c r="D2" s="14">
        <v>7</v>
      </c>
      <c r="E2" s="14">
        <f>6+7</f>
        <v>13</v>
      </c>
      <c r="F2" s="102" t="s">
        <v>9</v>
      </c>
      <c r="G2" s="103" t="s">
        <v>48</v>
      </c>
      <c r="H2" s="104">
        <f>24-2-1</f>
        <v>21</v>
      </c>
      <c r="I2" s="102" t="str">
        <f t="shared" ref="I2:I23" si="0">IF(H2&gt;9.9,CONCATENATE("+",ROUNDDOWN((H2-10) / 2,0)),ROUNDUP((H2-10) / 2,0))</f>
        <v>+5</v>
      </c>
      <c r="J2" s="102">
        <v>18</v>
      </c>
      <c r="K2" s="102" t="str">
        <f t="shared" ref="K2:K23" si="1">IF(J2&gt;9.9,CONCATENATE("+",ROUNDDOWN((J2-10) / 2,0)),ROUNDUP((J2-10) / 2,0))</f>
        <v>+4</v>
      </c>
      <c r="L2" s="102">
        <v>20</v>
      </c>
      <c r="M2" s="102" t="str">
        <f t="shared" ref="M2:M23" si="2">IF(L2&gt;9.9,CONCATENATE("+",ROUNDDOWN((L2-10) / 2,0)),ROUNDUP((L2-10) / 2,0))</f>
        <v>+5</v>
      </c>
      <c r="N2" s="102">
        <v>13</v>
      </c>
      <c r="O2" s="102" t="str">
        <f t="shared" ref="O2:O23" si="3">IF(N2&gt;9.9,CONCATENATE("+",ROUNDDOWN((N2-10) / 2,0)),ROUNDUP((N2-10) / 2,0))</f>
        <v>+1</v>
      </c>
      <c r="P2" s="102">
        <v>27</v>
      </c>
      <c r="Q2" s="102" t="str">
        <f t="shared" ref="Q2:Q23" si="4">IF(P2&gt;9.9,CONCATENATE("+",ROUNDDOWN((P2-10) / 2,0)),ROUNDUP((P2-10) / 2,0))</f>
        <v>+8</v>
      </c>
      <c r="R2" s="105">
        <v>22</v>
      </c>
      <c r="S2" s="105" t="str">
        <f t="shared" ref="S2:S23" si="5">IF(R2&gt;9.9,CONCATENATE("+",ROUNDDOWN((R2-10) / 2,0)),ROUNDUP((R2-10) / 2,0))</f>
        <v>+6</v>
      </c>
      <c r="T2" s="106">
        <f t="shared" ref="T2:T23" si="6">AVERAGE(H2,J2,L2,N2,P2,R2)</f>
        <v>20.166666666666668</v>
      </c>
      <c r="U2" s="107" t="str">
        <f t="shared" ref="U2:U7" si="7">IF(J2&gt;9.9,CONCATENATE("+",ROUNDDOWN((J2-10) / 2,0)),ROUNDUP((J2-10) / 2,0))</f>
        <v>+4</v>
      </c>
      <c r="V2" s="108">
        <v>16</v>
      </c>
      <c r="W2" s="109">
        <f t="shared" ref="W2:W23" si="8">IF(L2&gt;9.9,(ROUNDDOWN((L2-10) / 2,0)),ROUNDUP((L2-10) / 2,0))+V2</f>
        <v>21</v>
      </c>
      <c r="X2" s="110">
        <v>12</v>
      </c>
      <c r="Y2" s="111">
        <f t="shared" ref="Y2:Y23" si="9">X2+U2</f>
        <v>16</v>
      </c>
      <c r="Z2" s="112">
        <v>15</v>
      </c>
      <c r="AA2" s="113">
        <f t="shared" ref="AA2:AA23" si="10">IF(P2&gt;9.9,(ROUNDDOWN((P2-10) / 2,0)),ROUNDUP((P2-10) / 2,0))+Z2</f>
        <v>23</v>
      </c>
      <c r="AB2" s="114">
        <v>13</v>
      </c>
      <c r="AC2" s="105">
        <f t="shared" ref="AC2:AC6" si="11">10+U2</f>
        <v>14</v>
      </c>
      <c r="AD2" s="105">
        <f t="shared" ref="AD2:AD7" si="12">AE2-U2</f>
        <v>20</v>
      </c>
      <c r="AE2" s="105">
        <f t="shared" ref="AE2:AE6" si="13">10+U2+AK2</f>
        <v>24</v>
      </c>
      <c r="AF2" s="114">
        <v>155</v>
      </c>
      <c r="AG2" s="115" t="s">
        <v>92</v>
      </c>
      <c r="AH2" s="116" t="s">
        <v>176</v>
      </c>
      <c r="AI2" s="117" t="s">
        <v>95</v>
      </c>
      <c r="AJ2" s="102" t="s">
        <v>11</v>
      </c>
      <c r="AK2" s="105">
        <v>10</v>
      </c>
      <c r="AL2" s="15"/>
    </row>
    <row r="3" spans="1:38" ht="100.8">
      <c r="A3" s="38" t="s">
        <v>55</v>
      </c>
      <c r="B3" s="88" t="s">
        <v>72</v>
      </c>
      <c r="C3" s="14" t="s">
        <v>73</v>
      </c>
      <c r="D3" s="14">
        <v>8</v>
      </c>
      <c r="E3" s="14">
        <v>12</v>
      </c>
      <c r="F3" s="102" t="s">
        <v>24</v>
      </c>
      <c r="G3" s="103" t="s">
        <v>25</v>
      </c>
      <c r="H3" s="118">
        <v>23</v>
      </c>
      <c r="I3" s="102" t="str">
        <f t="shared" si="0"/>
        <v>+6</v>
      </c>
      <c r="J3" s="102">
        <v>18</v>
      </c>
      <c r="K3" s="102" t="str">
        <f t="shared" si="1"/>
        <v>+4</v>
      </c>
      <c r="L3" s="119">
        <f>20+4</f>
        <v>24</v>
      </c>
      <c r="M3" s="102" t="str">
        <f t="shared" si="2"/>
        <v>+7</v>
      </c>
      <c r="N3" s="102">
        <v>13</v>
      </c>
      <c r="O3" s="102" t="str">
        <f t="shared" si="3"/>
        <v>+1</v>
      </c>
      <c r="P3" s="102">
        <v>27</v>
      </c>
      <c r="Q3" s="102" t="str">
        <f t="shared" si="4"/>
        <v>+8</v>
      </c>
      <c r="R3" s="105">
        <v>22</v>
      </c>
      <c r="S3" s="105" t="str">
        <f t="shared" si="5"/>
        <v>+6</v>
      </c>
      <c r="T3" s="106">
        <f t="shared" si="6"/>
        <v>21.166666666666668</v>
      </c>
      <c r="U3" s="107" t="str">
        <f t="shared" si="7"/>
        <v>+4</v>
      </c>
      <c r="V3" s="108">
        <v>9</v>
      </c>
      <c r="W3" s="109">
        <f t="shared" si="8"/>
        <v>16</v>
      </c>
      <c r="X3" s="110">
        <v>7</v>
      </c>
      <c r="Y3" s="111">
        <f t="shared" si="9"/>
        <v>11</v>
      </c>
      <c r="Z3" s="112">
        <v>6</v>
      </c>
      <c r="AA3" s="113">
        <f t="shared" si="10"/>
        <v>14</v>
      </c>
      <c r="AB3" s="114">
        <v>4</v>
      </c>
      <c r="AC3" s="105">
        <f t="shared" si="11"/>
        <v>14</v>
      </c>
      <c r="AD3" s="105">
        <f t="shared" si="12"/>
        <v>14</v>
      </c>
      <c r="AE3" s="105">
        <f t="shared" si="13"/>
        <v>18</v>
      </c>
      <c r="AF3" s="114">
        <f t="shared" ref="AF3:AF23" si="14">42+(4*0.75*D3)+(M3*D3)</f>
        <v>122</v>
      </c>
      <c r="AG3" s="120" t="s">
        <v>93</v>
      </c>
      <c r="AH3" s="116" t="s">
        <v>177</v>
      </c>
      <c r="AI3" s="117" t="s">
        <v>162</v>
      </c>
      <c r="AJ3" s="119">
        <v>3</v>
      </c>
      <c r="AK3" s="105">
        <v>4</v>
      </c>
      <c r="AL3" s="15"/>
    </row>
    <row r="4" spans="1:38" ht="67.2">
      <c r="A4" s="38" t="s">
        <v>53</v>
      </c>
      <c r="B4" s="88" t="s">
        <v>71</v>
      </c>
      <c r="C4" s="14" t="s">
        <v>103</v>
      </c>
      <c r="D4" s="14">
        <v>7</v>
      </c>
      <c r="E4" s="14">
        <f>5+7</f>
        <v>12</v>
      </c>
      <c r="F4" s="102" t="s">
        <v>9</v>
      </c>
      <c r="G4" s="103" t="s">
        <v>48</v>
      </c>
      <c r="H4" s="118">
        <v>24</v>
      </c>
      <c r="I4" s="102" t="str">
        <f t="shared" si="0"/>
        <v>+7</v>
      </c>
      <c r="J4" s="102">
        <v>18</v>
      </c>
      <c r="K4" s="102" t="str">
        <f t="shared" si="1"/>
        <v>+4</v>
      </c>
      <c r="L4" s="102">
        <v>20</v>
      </c>
      <c r="M4" s="102" t="str">
        <f t="shared" si="2"/>
        <v>+5</v>
      </c>
      <c r="N4" s="102">
        <v>13</v>
      </c>
      <c r="O4" s="102" t="str">
        <f t="shared" si="3"/>
        <v>+1</v>
      </c>
      <c r="P4" s="102">
        <v>27</v>
      </c>
      <c r="Q4" s="102" t="str">
        <f t="shared" si="4"/>
        <v>+8</v>
      </c>
      <c r="R4" s="105">
        <v>22</v>
      </c>
      <c r="S4" s="105" t="str">
        <f t="shared" si="5"/>
        <v>+6</v>
      </c>
      <c r="T4" s="106">
        <f t="shared" si="6"/>
        <v>20.666666666666668</v>
      </c>
      <c r="U4" s="107" t="str">
        <f t="shared" si="7"/>
        <v>+4</v>
      </c>
      <c r="V4" s="108">
        <v>9</v>
      </c>
      <c r="W4" s="109">
        <f t="shared" si="8"/>
        <v>14</v>
      </c>
      <c r="X4" s="110">
        <v>7</v>
      </c>
      <c r="Y4" s="111">
        <f t="shared" si="9"/>
        <v>11</v>
      </c>
      <c r="Z4" s="112">
        <v>6</v>
      </c>
      <c r="AA4" s="113">
        <f t="shared" si="10"/>
        <v>14</v>
      </c>
      <c r="AB4" s="114">
        <v>4</v>
      </c>
      <c r="AC4" s="105">
        <f t="shared" si="11"/>
        <v>14</v>
      </c>
      <c r="AD4" s="105">
        <f t="shared" si="12"/>
        <v>14</v>
      </c>
      <c r="AE4" s="105">
        <f t="shared" si="13"/>
        <v>18</v>
      </c>
      <c r="AF4" s="114">
        <f t="shared" si="14"/>
        <v>98</v>
      </c>
      <c r="AG4" s="120" t="s">
        <v>102</v>
      </c>
      <c r="AH4" s="116" t="s">
        <v>174</v>
      </c>
      <c r="AI4" s="117" t="s">
        <v>94</v>
      </c>
      <c r="AJ4" s="102" t="s">
        <v>11</v>
      </c>
      <c r="AK4" s="105">
        <v>4</v>
      </c>
      <c r="AL4" s="15"/>
    </row>
    <row r="5" spans="1:38" ht="33.6">
      <c r="A5" s="38" t="s">
        <v>54</v>
      </c>
      <c r="B5" s="88" t="s">
        <v>72</v>
      </c>
      <c r="C5" s="14" t="s">
        <v>74</v>
      </c>
      <c r="D5" s="14">
        <v>7</v>
      </c>
      <c r="E5" s="14">
        <v>11</v>
      </c>
      <c r="F5" s="102" t="s">
        <v>9</v>
      </c>
      <c r="G5" s="103" t="s">
        <v>25</v>
      </c>
      <c r="H5" s="118">
        <v>22</v>
      </c>
      <c r="I5" s="102" t="str">
        <f t="shared" si="0"/>
        <v>+6</v>
      </c>
      <c r="J5" s="102">
        <v>18</v>
      </c>
      <c r="K5" s="102" t="str">
        <f t="shared" si="1"/>
        <v>+4</v>
      </c>
      <c r="L5" s="102">
        <v>20</v>
      </c>
      <c r="M5" s="102" t="str">
        <f t="shared" si="2"/>
        <v>+5</v>
      </c>
      <c r="N5" s="102">
        <v>13</v>
      </c>
      <c r="O5" s="102" t="str">
        <f t="shared" si="3"/>
        <v>+1</v>
      </c>
      <c r="P5" s="102">
        <v>27</v>
      </c>
      <c r="Q5" s="102" t="str">
        <f t="shared" si="4"/>
        <v>+8</v>
      </c>
      <c r="R5" s="105">
        <v>22</v>
      </c>
      <c r="S5" s="105" t="str">
        <f t="shared" si="5"/>
        <v>+6</v>
      </c>
      <c r="T5" s="106">
        <f t="shared" si="6"/>
        <v>20.333333333333332</v>
      </c>
      <c r="U5" s="107" t="str">
        <f t="shared" si="7"/>
        <v>+4</v>
      </c>
      <c r="V5" s="108">
        <v>9</v>
      </c>
      <c r="W5" s="109">
        <f t="shared" si="8"/>
        <v>14</v>
      </c>
      <c r="X5" s="110">
        <v>7</v>
      </c>
      <c r="Y5" s="111">
        <f t="shared" si="9"/>
        <v>11</v>
      </c>
      <c r="Z5" s="112">
        <v>6</v>
      </c>
      <c r="AA5" s="113">
        <f t="shared" si="10"/>
        <v>14</v>
      </c>
      <c r="AB5" s="114">
        <v>4</v>
      </c>
      <c r="AC5" s="105">
        <f t="shared" si="11"/>
        <v>14</v>
      </c>
      <c r="AD5" s="105">
        <f t="shared" si="12"/>
        <v>14</v>
      </c>
      <c r="AE5" s="105">
        <f t="shared" si="13"/>
        <v>18</v>
      </c>
      <c r="AF5" s="114">
        <f t="shared" si="14"/>
        <v>98</v>
      </c>
      <c r="AG5" s="120" t="s">
        <v>93</v>
      </c>
      <c r="AH5" s="116" t="s">
        <v>169</v>
      </c>
      <c r="AI5" s="117" t="s">
        <v>94</v>
      </c>
      <c r="AJ5" s="102" t="s">
        <v>11</v>
      </c>
      <c r="AK5" s="105">
        <v>4</v>
      </c>
      <c r="AL5" s="101" t="s">
        <v>160</v>
      </c>
    </row>
    <row r="6" spans="1:38" ht="67.2">
      <c r="A6" s="38" t="s">
        <v>58</v>
      </c>
      <c r="B6" s="88" t="s">
        <v>72</v>
      </c>
      <c r="C6" s="14" t="s">
        <v>75</v>
      </c>
      <c r="D6" s="14">
        <v>6</v>
      </c>
      <c r="E6" s="14">
        <v>10</v>
      </c>
      <c r="F6" s="102" t="s">
        <v>24</v>
      </c>
      <c r="G6" s="103" t="s">
        <v>48</v>
      </c>
      <c r="H6" s="118">
        <v>22</v>
      </c>
      <c r="I6" s="102" t="str">
        <f t="shared" si="0"/>
        <v>+6</v>
      </c>
      <c r="J6" s="102">
        <v>18</v>
      </c>
      <c r="K6" s="102" t="str">
        <f t="shared" si="1"/>
        <v>+4</v>
      </c>
      <c r="L6" s="102">
        <v>20</v>
      </c>
      <c r="M6" s="102" t="str">
        <f t="shared" si="2"/>
        <v>+5</v>
      </c>
      <c r="N6" s="102">
        <v>13</v>
      </c>
      <c r="O6" s="102" t="str">
        <f t="shared" si="3"/>
        <v>+1</v>
      </c>
      <c r="P6" s="102">
        <v>27</v>
      </c>
      <c r="Q6" s="102" t="str">
        <f t="shared" si="4"/>
        <v>+8</v>
      </c>
      <c r="R6" s="105">
        <v>22</v>
      </c>
      <c r="S6" s="105" t="str">
        <f t="shared" si="5"/>
        <v>+6</v>
      </c>
      <c r="T6" s="106">
        <f t="shared" si="6"/>
        <v>20.333333333333332</v>
      </c>
      <c r="U6" s="107" t="str">
        <f t="shared" si="7"/>
        <v>+4</v>
      </c>
      <c r="V6" s="108">
        <v>9</v>
      </c>
      <c r="W6" s="109">
        <f t="shared" si="8"/>
        <v>14</v>
      </c>
      <c r="X6" s="110">
        <v>7</v>
      </c>
      <c r="Y6" s="111">
        <f t="shared" si="9"/>
        <v>11</v>
      </c>
      <c r="Z6" s="112">
        <v>6</v>
      </c>
      <c r="AA6" s="113">
        <f t="shared" si="10"/>
        <v>14</v>
      </c>
      <c r="AB6" s="114">
        <v>4</v>
      </c>
      <c r="AC6" s="105">
        <f t="shared" si="11"/>
        <v>14</v>
      </c>
      <c r="AD6" s="105">
        <f t="shared" si="12"/>
        <v>14</v>
      </c>
      <c r="AE6" s="105">
        <f t="shared" si="13"/>
        <v>18</v>
      </c>
      <c r="AF6" s="114">
        <f t="shared" si="14"/>
        <v>90</v>
      </c>
      <c r="AG6" s="120" t="s">
        <v>163</v>
      </c>
      <c r="AH6" s="116" t="s">
        <v>172</v>
      </c>
      <c r="AI6" s="117" t="s">
        <v>94</v>
      </c>
      <c r="AJ6" s="102" t="s">
        <v>11</v>
      </c>
      <c r="AK6" s="105">
        <v>4</v>
      </c>
      <c r="AL6" s="15"/>
    </row>
    <row r="7" spans="1:38" ht="67.2">
      <c r="A7" s="38" t="s">
        <v>59</v>
      </c>
      <c r="B7" s="14" t="s">
        <v>46</v>
      </c>
      <c r="C7" s="14" t="s">
        <v>75</v>
      </c>
      <c r="D7" s="14">
        <v>6</v>
      </c>
      <c r="E7" s="14">
        <v>9</v>
      </c>
      <c r="F7" s="102" t="s">
        <v>24</v>
      </c>
      <c r="G7" s="103" t="s">
        <v>48</v>
      </c>
      <c r="H7" s="118">
        <v>22</v>
      </c>
      <c r="I7" s="102" t="str">
        <f t="shared" si="0"/>
        <v>+6</v>
      </c>
      <c r="J7" s="102">
        <v>18</v>
      </c>
      <c r="K7" s="102" t="str">
        <f t="shared" si="1"/>
        <v>+4</v>
      </c>
      <c r="L7" s="102">
        <v>20</v>
      </c>
      <c r="M7" s="102" t="str">
        <f t="shared" si="2"/>
        <v>+5</v>
      </c>
      <c r="N7" s="102">
        <v>13</v>
      </c>
      <c r="O7" s="102" t="str">
        <f t="shared" si="3"/>
        <v>+1</v>
      </c>
      <c r="P7" s="102">
        <v>27</v>
      </c>
      <c r="Q7" s="102" t="str">
        <f t="shared" si="4"/>
        <v>+8</v>
      </c>
      <c r="R7" s="105">
        <v>22</v>
      </c>
      <c r="S7" s="105" t="str">
        <f t="shared" si="5"/>
        <v>+6</v>
      </c>
      <c r="T7" s="106">
        <f t="shared" si="6"/>
        <v>20.333333333333332</v>
      </c>
      <c r="U7" s="107" t="str">
        <f t="shared" si="7"/>
        <v>+4</v>
      </c>
      <c r="V7" s="108">
        <v>9</v>
      </c>
      <c r="W7" s="109">
        <f t="shared" si="8"/>
        <v>14</v>
      </c>
      <c r="X7" s="110">
        <v>7</v>
      </c>
      <c r="Y7" s="111">
        <f t="shared" si="9"/>
        <v>11</v>
      </c>
      <c r="Z7" s="112">
        <v>6</v>
      </c>
      <c r="AA7" s="113">
        <f t="shared" si="10"/>
        <v>14</v>
      </c>
      <c r="AB7" s="121">
        <f>4+1</f>
        <v>5</v>
      </c>
      <c r="AC7" s="122">
        <f>14+1+3</f>
        <v>18</v>
      </c>
      <c r="AD7" s="105">
        <f t="shared" si="12"/>
        <v>18</v>
      </c>
      <c r="AE7" s="122">
        <f>18+1+3</f>
        <v>22</v>
      </c>
      <c r="AF7" s="114">
        <f t="shared" si="14"/>
        <v>90</v>
      </c>
      <c r="AG7" s="120" t="s">
        <v>93</v>
      </c>
      <c r="AH7" s="116" t="s">
        <v>173</v>
      </c>
      <c r="AI7" s="117" t="s">
        <v>94</v>
      </c>
      <c r="AJ7" s="102" t="s">
        <v>11</v>
      </c>
      <c r="AK7" s="105">
        <v>4</v>
      </c>
      <c r="AL7" s="101" t="s">
        <v>160</v>
      </c>
    </row>
    <row r="8" spans="1:38" ht="33.6">
      <c r="A8" s="38" t="s">
        <v>56</v>
      </c>
      <c r="B8" s="14" t="s">
        <v>46</v>
      </c>
      <c r="C8" s="14" t="s">
        <v>76</v>
      </c>
      <c r="D8" s="14">
        <v>5</v>
      </c>
      <c r="E8" s="14">
        <v>8</v>
      </c>
      <c r="F8" s="102" t="s">
        <v>9</v>
      </c>
      <c r="G8" s="103" t="s">
        <v>48</v>
      </c>
      <c r="H8" s="104">
        <f>24+4</f>
        <v>28</v>
      </c>
      <c r="I8" s="102" t="str">
        <f t="shared" si="0"/>
        <v>+9</v>
      </c>
      <c r="J8" s="102">
        <v>18</v>
      </c>
      <c r="K8" s="102" t="str">
        <f t="shared" si="1"/>
        <v>+4</v>
      </c>
      <c r="L8" s="119">
        <f>20+4</f>
        <v>24</v>
      </c>
      <c r="M8" s="102" t="str">
        <f t="shared" si="2"/>
        <v>+7</v>
      </c>
      <c r="N8" s="102">
        <v>13</v>
      </c>
      <c r="O8" s="102" t="str">
        <f t="shared" si="3"/>
        <v>+1</v>
      </c>
      <c r="P8" s="102">
        <v>27</v>
      </c>
      <c r="Q8" s="102" t="str">
        <f t="shared" si="4"/>
        <v>+8</v>
      </c>
      <c r="R8" s="105">
        <v>22</v>
      </c>
      <c r="S8" s="105" t="str">
        <f t="shared" si="5"/>
        <v>+6</v>
      </c>
      <c r="T8" s="106">
        <f t="shared" si="6"/>
        <v>22</v>
      </c>
      <c r="U8" s="107" t="s">
        <v>10</v>
      </c>
      <c r="V8" s="108">
        <v>9</v>
      </c>
      <c r="W8" s="109">
        <f t="shared" si="8"/>
        <v>16</v>
      </c>
      <c r="X8" s="110">
        <v>7</v>
      </c>
      <c r="Y8" s="111">
        <f t="shared" si="9"/>
        <v>7</v>
      </c>
      <c r="Z8" s="123">
        <f>6+4</f>
        <v>10</v>
      </c>
      <c r="AA8" s="113">
        <f t="shared" si="10"/>
        <v>18</v>
      </c>
      <c r="AB8" s="114">
        <v>4</v>
      </c>
      <c r="AC8" s="122">
        <f>10-2</f>
        <v>8</v>
      </c>
      <c r="AD8" s="105">
        <v>11</v>
      </c>
      <c r="AE8" s="105">
        <v>11</v>
      </c>
      <c r="AF8" s="114">
        <f t="shared" si="14"/>
        <v>92</v>
      </c>
      <c r="AG8" s="120" t="s">
        <v>93</v>
      </c>
      <c r="AH8" s="124"/>
      <c r="AI8" s="117" t="s">
        <v>94</v>
      </c>
      <c r="AJ8" s="102" t="s">
        <v>11</v>
      </c>
      <c r="AK8" s="105">
        <v>4</v>
      </c>
      <c r="AL8" s="15" t="s">
        <v>161</v>
      </c>
    </row>
    <row r="9" spans="1:38" ht="50.4">
      <c r="A9" s="38" t="s">
        <v>57</v>
      </c>
      <c r="B9" s="14" t="s">
        <v>46</v>
      </c>
      <c r="C9" s="14" t="s">
        <v>77</v>
      </c>
      <c r="D9" s="14">
        <v>5</v>
      </c>
      <c r="E9" s="14">
        <v>8</v>
      </c>
      <c r="F9" s="102" t="s">
        <v>24</v>
      </c>
      <c r="G9" s="103" t="s">
        <v>25</v>
      </c>
      <c r="H9" s="118">
        <v>21</v>
      </c>
      <c r="I9" s="102" t="str">
        <f t="shared" si="0"/>
        <v>+5</v>
      </c>
      <c r="J9" s="102">
        <v>18</v>
      </c>
      <c r="K9" s="102" t="str">
        <f t="shared" si="1"/>
        <v>+4</v>
      </c>
      <c r="L9" s="102">
        <v>20</v>
      </c>
      <c r="M9" s="102" t="str">
        <f t="shared" si="2"/>
        <v>+5</v>
      </c>
      <c r="N9" s="102">
        <v>13</v>
      </c>
      <c r="O9" s="102" t="str">
        <f t="shared" si="3"/>
        <v>+1</v>
      </c>
      <c r="P9" s="102">
        <v>27</v>
      </c>
      <c r="Q9" s="102" t="str">
        <f t="shared" si="4"/>
        <v>+8</v>
      </c>
      <c r="R9" s="105">
        <v>22</v>
      </c>
      <c r="S9" s="105" t="str">
        <f t="shared" si="5"/>
        <v>+6</v>
      </c>
      <c r="T9" s="106">
        <f t="shared" si="6"/>
        <v>20.166666666666668</v>
      </c>
      <c r="U9" s="107" t="s">
        <v>10</v>
      </c>
      <c r="V9" s="108">
        <v>9</v>
      </c>
      <c r="W9" s="109">
        <f t="shared" si="8"/>
        <v>14</v>
      </c>
      <c r="X9" s="110">
        <v>7</v>
      </c>
      <c r="Y9" s="111">
        <f t="shared" si="9"/>
        <v>7</v>
      </c>
      <c r="Z9" s="112">
        <v>6</v>
      </c>
      <c r="AA9" s="113">
        <f t="shared" si="10"/>
        <v>14</v>
      </c>
      <c r="AB9" s="114">
        <v>4</v>
      </c>
      <c r="AC9" s="105">
        <v>13</v>
      </c>
      <c r="AD9" s="105">
        <v>10</v>
      </c>
      <c r="AE9" s="105">
        <v>13</v>
      </c>
      <c r="AF9" s="114">
        <f t="shared" si="14"/>
        <v>82</v>
      </c>
      <c r="AG9" s="120" t="s">
        <v>93</v>
      </c>
      <c r="AH9" s="116" t="s">
        <v>171</v>
      </c>
      <c r="AI9" s="117" t="s">
        <v>164</v>
      </c>
      <c r="AJ9" s="102" t="s">
        <v>11</v>
      </c>
      <c r="AK9" s="105">
        <v>4</v>
      </c>
      <c r="AL9" s="15"/>
    </row>
    <row r="10" spans="1:38" ht="33.6">
      <c r="A10" s="38" t="s">
        <v>60</v>
      </c>
      <c r="B10" s="14" t="s">
        <v>46</v>
      </c>
      <c r="C10" s="14" t="s">
        <v>78</v>
      </c>
      <c r="D10" s="14">
        <v>5</v>
      </c>
      <c r="E10" s="14">
        <v>8</v>
      </c>
      <c r="F10" s="102" t="s">
        <v>24</v>
      </c>
      <c r="G10" s="103" t="s">
        <v>48</v>
      </c>
      <c r="H10" s="118">
        <v>20</v>
      </c>
      <c r="I10" s="102" t="str">
        <f t="shared" si="0"/>
        <v>+5</v>
      </c>
      <c r="J10" s="102">
        <v>18</v>
      </c>
      <c r="K10" s="102" t="str">
        <f t="shared" si="1"/>
        <v>+4</v>
      </c>
      <c r="L10" s="102">
        <v>20</v>
      </c>
      <c r="M10" s="102" t="str">
        <f t="shared" si="2"/>
        <v>+5</v>
      </c>
      <c r="N10" s="102">
        <v>13</v>
      </c>
      <c r="O10" s="102" t="str">
        <f t="shared" si="3"/>
        <v>+1</v>
      </c>
      <c r="P10" s="102">
        <v>27</v>
      </c>
      <c r="Q10" s="102" t="str">
        <f t="shared" si="4"/>
        <v>+8</v>
      </c>
      <c r="R10" s="105">
        <v>22</v>
      </c>
      <c r="S10" s="105" t="str">
        <f t="shared" si="5"/>
        <v>+6</v>
      </c>
      <c r="T10" s="106">
        <f t="shared" si="6"/>
        <v>20</v>
      </c>
      <c r="U10" s="107">
        <v>-1</v>
      </c>
      <c r="V10" s="108">
        <v>9</v>
      </c>
      <c r="W10" s="109">
        <f t="shared" si="8"/>
        <v>14</v>
      </c>
      <c r="X10" s="110">
        <v>7</v>
      </c>
      <c r="Y10" s="111">
        <f t="shared" si="9"/>
        <v>6</v>
      </c>
      <c r="Z10" s="112">
        <v>6</v>
      </c>
      <c r="AA10" s="113">
        <f t="shared" si="10"/>
        <v>14</v>
      </c>
      <c r="AB10" s="114">
        <v>4</v>
      </c>
      <c r="AC10" s="105">
        <v>9</v>
      </c>
      <c r="AD10" s="105">
        <v>11</v>
      </c>
      <c r="AE10" s="105">
        <v>10</v>
      </c>
      <c r="AF10" s="114">
        <f t="shared" si="14"/>
        <v>82</v>
      </c>
      <c r="AG10" s="120" t="s">
        <v>93</v>
      </c>
      <c r="AH10" s="116" t="s">
        <v>157</v>
      </c>
      <c r="AI10" s="117" t="s">
        <v>94</v>
      </c>
      <c r="AJ10" s="102" t="s">
        <v>11</v>
      </c>
      <c r="AK10" s="105">
        <v>4</v>
      </c>
      <c r="AL10" s="15"/>
    </row>
    <row r="11" spans="1:38" ht="33.6">
      <c r="A11" s="38" t="s">
        <v>61</v>
      </c>
      <c r="B11" s="14" t="s">
        <v>46</v>
      </c>
      <c r="C11" s="14" t="s">
        <v>78</v>
      </c>
      <c r="D11" s="14">
        <v>5</v>
      </c>
      <c r="E11" s="14">
        <v>8</v>
      </c>
      <c r="F11" s="102" t="s">
        <v>9</v>
      </c>
      <c r="G11" s="103" t="s">
        <v>48</v>
      </c>
      <c r="H11" s="118">
        <v>20</v>
      </c>
      <c r="I11" s="102" t="str">
        <f t="shared" si="0"/>
        <v>+5</v>
      </c>
      <c r="J11" s="102">
        <v>18</v>
      </c>
      <c r="K11" s="102" t="str">
        <f t="shared" si="1"/>
        <v>+4</v>
      </c>
      <c r="L11" s="102">
        <v>20</v>
      </c>
      <c r="M11" s="102" t="str">
        <f t="shared" si="2"/>
        <v>+5</v>
      </c>
      <c r="N11" s="102">
        <v>13</v>
      </c>
      <c r="O11" s="102" t="str">
        <f t="shared" si="3"/>
        <v>+1</v>
      </c>
      <c r="P11" s="102">
        <v>27</v>
      </c>
      <c r="Q11" s="102" t="str">
        <f t="shared" si="4"/>
        <v>+8</v>
      </c>
      <c r="R11" s="105">
        <v>22</v>
      </c>
      <c r="S11" s="105" t="str">
        <f t="shared" si="5"/>
        <v>+6</v>
      </c>
      <c r="T11" s="106">
        <f t="shared" si="6"/>
        <v>20</v>
      </c>
      <c r="U11" s="107" t="s">
        <v>45</v>
      </c>
      <c r="V11" s="108">
        <v>9</v>
      </c>
      <c r="W11" s="109">
        <f t="shared" si="8"/>
        <v>14</v>
      </c>
      <c r="X11" s="110">
        <v>7</v>
      </c>
      <c r="Y11" s="111">
        <f t="shared" si="9"/>
        <v>8</v>
      </c>
      <c r="Z11" s="112">
        <v>6</v>
      </c>
      <c r="AA11" s="113">
        <f t="shared" si="10"/>
        <v>14</v>
      </c>
      <c r="AB11" s="121">
        <f>4+1</f>
        <v>5</v>
      </c>
      <c r="AC11" s="122">
        <f>11+1</f>
        <v>12</v>
      </c>
      <c r="AD11" s="105">
        <v>11</v>
      </c>
      <c r="AE11" s="122">
        <f>12+1</f>
        <v>13</v>
      </c>
      <c r="AF11" s="114">
        <f t="shared" si="14"/>
        <v>82</v>
      </c>
      <c r="AG11" s="120" t="s">
        <v>93</v>
      </c>
      <c r="AH11" s="116" t="s">
        <v>158</v>
      </c>
      <c r="AI11" s="117" t="s">
        <v>94</v>
      </c>
      <c r="AJ11" s="102" t="s">
        <v>11</v>
      </c>
      <c r="AK11" s="105">
        <v>4</v>
      </c>
      <c r="AL11" s="101" t="s">
        <v>160</v>
      </c>
    </row>
    <row r="12" spans="1:38" ht="33.6">
      <c r="A12" s="127" t="s">
        <v>170</v>
      </c>
      <c r="B12" s="128" t="s">
        <v>46</v>
      </c>
      <c r="C12" s="128" t="s">
        <v>79</v>
      </c>
      <c r="D12" s="128">
        <v>5</v>
      </c>
      <c r="E12" s="128">
        <v>8</v>
      </c>
      <c r="F12" s="129" t="s">
        <v>24</v>
      </c>
      <c r="G12" s="130" t="s">
        <v>48</v>
      </c>
      <c r="H12" s="131">
        <v>20</v>
      </c>
      <c r="I12" s="129" t="str">
        <f t="shared" si="0"/>
        <v>+5</v>
      </c>
      <c r="J12" s="129">
        <v>18</v>
      </c>
      <c r="K12" s="129" t="str">
        <f t="shared" si="1"/>
        <v>+4</v>
      </c>
      <c r="L12" s="129">
        <v>20</v>
      </c>
      <c r="M12" s="129" t="str">
        <f t="shared" si="2"/>
        <v>+5</v>
      </c>
      <c r="N12" s="129">
        <v>13</v>
      </c>
      <c r="O12" s="129" t="str">
        <f t="shared" si="3"/>
        <v>+1</v>
      </c>
      <c r="P12" s="129">
        <v>27</v>
      </c>
      <c r="Q12" s="129" t="str">
        <f t="shared" si="4"/>
        <v>+8</v>
      </c>
      <c r="R12" s="132">
        <v>22</v>
      </c>
      <c r="S12" s="132" t="str">
        <f t="shared" si="5"/>
        <v>+6</v>
      </c>
      <c r="T12" s="133">
        <f t="shared" si="6"/>
        <v>20</v>
      </c>
      <c r="U12" s="134">
        <v>-1</v>
      </c>
      <c r="V12" s="108">
        <v>9</v>
      </c>
      <c r="W12" s="135">
        <f t="shared" si="8"/>
        <v>14</v>
      </c>
      <c r="X12" s="110">
        <v>7</v>
      </c>
      <c r="Y12" s="136">
        <f t="shared" si="9"/>
        <v>6</v>
      </c>
      <c r="Z12" s="112">
        <v>6</v>
      </c>
      <c r="AA12" s="137">
        <f t="shared" si="10"/>
        <v>14</v>
      </c>
      <c r="AB12" s="138">
        <v>4</v>
      </c>
      <c r="AC12" s="139">
        <f>9+1</f>
        <v>10</v>
      </c>
      <c r="AD12" s="132">
        <v>11</v>
      </c>
      <c r="AE12" s="139">
        <f>10+1</f>
        <v>11</v>
      </c>
      <c r="AF12" s="138">
        <f t="shared" si="14"/>
        <v>82</v>
      </c>
      <c r="AG12" s="140" t="s">
        <v>93</v>
      </c>
      <c r="AH12" s="141"/>
      <c r="AI12" s="108" t="s">
        <v>94</v>
      </c>
      <c r="AJ12" s="129" t="s">
        <v>11</v>
      </c>
      <c r="AK12" s="132">
        <v>4</v>
      </c>
      <c r="AL12" s="142" t="s">
        <v>160</v>
      </c>
    </row>
    <row r="13" spans="1:38" ht="50.4">
      <c r="A13" s="38" t="s">
        <v>62</v>
      </c>
      <c r="B13" s="14" t="s">
        <v>46</v>
      </c>
      <c r="C13" s="14" t="s">
        <v>80</v>
      </c>
      <c r="D13" s="14">
        <v>5</v>
      </c>
      <c r="E13" s="14">
        <v>8</v>
      </c>
      <c r="F13" s="102" t="s">
        <v>24</v>
      </c>
      <c r="G13" s="103" t="s">
        <v>48</v>
      </c>
      <c r="H13" s="118">
        <v>19</v>
      </c>
      <c r="I13" s="102" t="str">
        <f t="shared" si="0"/>
        <v>+4</v>
      </c>
      <c r="J13" s="102">
        <v>18</v>
      </c>
      <c r="K13" s="102" t="str">
        <f t="shared" si="1"/>
        <v>+4</v>
      </c>
      <c r="L13" s="102">
        <v>20</v>
      </c>
      <c r="M13" s="102" t="str">
        <f t="shared" si="2"/>
        <v>+5</v>
      </c>
      <c r="N13" s="102">
        <v>13</v>
      </c>
      <c r="O13" s="102" t="str">
        <f t="shared" si="3"/>
        <v>+1</v>
      </c>
      <c r="P13" s="102">
        <v>27</v>
      </c>
      <c r="Q13" s="102" t="str">
        <f t="shared" si="4"/>
        <v>+8</v>
      </c>
      <c r="R13" s="105">
        <v>22</v>
      </c>
      <c r="S13" s="105" t="str">
        <f t="shared" si="5"/>
        <v>+6</v>
      </c>
      <c r="T13" s="106">
        <f t="shared" si="6"/>
        <v>19.833333333333332</v>
      </c>
      <c r="U13" s="107" t="str">
        <f>IF(J13&gt;9.9,CONCATENATE("+",ROUNDDOWN((J13-10) / 2,0)),ROUNDUP((J13-10) / 2,0))</f>
        <v>+4</v>
      </c>
      <c r="V13" s="125">
        <f>9+1</f>
        <v>10</v>
      </c>
      <c r="W13" s="109">
        <f t="shared" si="8"/>
        <v>15</v>
      </c>
      <c r="X13" s="126">
        <f>7+1</f>
        <v>8</v>
      </c>
      <c r="Y13" s="111">
        <f t="shared" si="9"/>
        <v>12</v>
      </c>
      <c r="Z13" s="123">
        <f>6+1</f>
        <v>7</v>
      </c>
      <c r="AA13" s="113">
        <f t="shared" si="10"/>
        <v>15</v>
      </c>
      <c r="AB13" s="114">
        <v>4</v>
      </c>
      <c r="AC13" s="122">
        <f>10+U13+1</f>
        <v>15</v>
      </c>
      <c r="AD13" s="105">
        <f>AE13-U13</f>
        <v>14</v>
      </c>
      <c r="AE13" s="122">
        <f>10+U13+AK13</f>
        <v>18</v>
      </c>
      <c r="AF13" s="114">
        <f t="shared" si="14"/>
        <v>82</v>
      </c>
      <c r="AG13" s="120" t="s">
        <v>93</v>
      </c>
      <c r="AH13" s="116" t="s">
        <v>175</v>
      </c>
      <c r="AI13" s="117" t="s">
        <v>94</v>
      </c>
      <c r="AJ13" s="102" t="s">
        <v>11</v>
      </c>
      <c r="AK13" s="105">
        <v>4</v>
      </c>
      <c r="AL13" s="101" t="s">
        <v>160</v>
      </c>
    </row>
    <row r="14" spans="1:38" ht="100.8">
      <c r="A14" s="38" t="s">
        <v>39</v>
      </c>
      <c r="B14" s="14" t="s">
        <v>47</v>
      </c>
      <c r="C14" s="14" t="s">
        <v>82</v>
      </c>
      <c r="D14" s="14">
        <v>11</v>
      </c>
      <c r="E14" s="14">
        <v>13</v>
      </c>
      <c r="F14" s="102" t="s">
        <v>9</v>
      </c>
      <c r="G14" s="103" t="s">
        <v>48</v>
      </c>
      <c r="H14" s="104">
        <f>13-1</f>
        <v>12</v>
      </c>
      <c r="I14" s="102" t="str">
        <f t="shared" si="0"/>
        <v>+1</v>
      </c>
      <c r="J14" s="102">
        <v>16</v>
      </c>
      <c r="K14" s="102" t="str">
        <f t="shared" si="1"/>
        <v>+3</v>
      </c>
      <c r="L14" s="102">
        <v>15</v>
      </c>
      <c r="M14" s="102" t="str">
        <f t="shared" si="2"/>
        <v>+2</v>
      </c>
      <c r="N14" s="102">
        <v>11</v>
      </c>
      <c r="O14" s="102" t="str">
        <f t="shared" si="3"/>
        <v>+0</v>
      </c>
      <c r="P14" s="102">
        <v>15</v>
      </c>
      <c r="Q14" s="102" t="str">
        <f t="shared" si="4"/>
        <v>+2</v>
      </c>
      <c r="R14" s="105">
        <v>12</v>
      </c>
      <c r="S14" s="105" t="str">
        <f t="shared" si="5"/>
        <v>+1</v>
      </c>
      <c r="T14" s="106">
        <f t="shared" si="6"/>
        <v>13.5</v>
      </c>
      <c r="U14" s="107" t="s">
        <v>10</v>
      </c>
      <c r="V14" s="108">
        <v>6</v>
      </c>
      <c r="W14" s="109">
        <f t="shared" si="8"/>
        <v>8</v>
      </c>
      <c r="X14" s="110">
        <v>7</v>
      </c>
      <c r="Y14" s="111">
        <f t="shared" si="9"/>
        <v>7</v>
      </c>
      <c r="Z14" s="112">
        <v>3</v>
      </c>
      <c r="AA14" s="113">
        <f t="shared" si="10"/>
        <v>5</v>
      </c>
      <c r="AB14" s="114">
        <v>4</v>
      </c>
      <c r="AC14" s="105">
        <v>19</v>
      </c>
      <c r="AD14" s="105">
        <v>10</v>
      </c>
      <c r="AE14" s="105">
        <v>19</v>
      </c>
      <c r="AF14" s="114">
        <f t="shared" si="14"/>
        <v>97</v>
      </c>
      <c r="AG14" s="120" t="s">
        <v>99</v>
      </c>
      <c r="AH14" s="116" t="s">
        <v>168</v>
      </c>
      <c r="AI14" s="117" t="s">
        <v>96</v>
      </c>
      <c r="AJ14" s="102" t="s">
        <v>40</v>
      </c>
      <c r="AK14" s="105">
        <v>2</v>
      </c>
      <c r="AL14" s="15"/>
    </row>
    <row r="15" spans="1:38" ht="33.6">
      <c r="A15" s="38" t="s">
        <v>63</v>
      </c>
      <c r="B15" s="14" t="s">
        <v>47</v>
      </c>
      <c r="C15" s="14" t="s">
        <v>83</v>
      </c>
      <c r="D15" s="14">
        <v>11</v>
      </c>
      <c r="E15" s="14">
        <v>13</v>
      </c>
      <c r="F15" s="102" t="s">
        <v>9</v>
      </c>
      <c r="G15" s="103" t="s">
        <v>26</v>
      </c>
      <c r="H15" s="118">
        <v>13</v>
      </c>
      <c r="I15" s="102" t="str">
        <f t="shared" si="0"/>
        <v>+1</v>
      </c>
      <c r="J15" s="102">
        <v>16</v>
      </c>
      <c r="K15" s="102" t="str">
        <f t="shared" si="1"/>
        <v>+3</v>
      </c>
      <c r="L15" s="102">
        <v>15</v>
      </c>
      <c r="M15" s="102" t="str">
        <f t="shared" si="2"/>
        <v>+2</v>
      </c>
      <c r="N15" s="102">
        <v>11</v>
      </c>
      <c r="O15" s="102" t="str">
        <f t="shared" si="3"/>
        <v>+0</v>
      </c>
      <c r="P15" s="102">
        <v>12</v>
      </c>
      <c r="Q15" s="102" t="str">
        <f t="shared" si="4"/>
        <v>+1</v>
      </c>
      <c r="R15" s="105">
        <v>15</v>
      </c>
      <c r="S15" s="105" t="str">
        <f t="shared" si="5"/>
        <v>+2</v>
      </c>
      <c r="T15" s="106">
        <f t="shared" si="6"/>
        <v>13.666666666666666</v>
      </c>
      <c r="U15" s="107" t="s">
        <v>43</v>
      </c>
      <c r="V15" s="108">
        <v>6</v>
      </c>
      <c r="W15" s="109">
        <f t="shared" si="8"/>
        <v>8</v>
      </c>
      <c r="X15" s="110">
        <v>7</v>
      </c>
      <c r="Y15" s="111">
        <f t="shared" si="9"/>
        <v>9</v>
      </c>
      <c r="Z15" s="112">
        <v>3</v>
      </c>
      <c r="AA15" s="113">
        <f t="shared" si="10"/>
        <v>4</v>
      </c>
      <c r="AB15" s="114">
        <v>4</v>
      </c>
      <c r="AC15" s="105">
        <v>12</v>
      </c>
      <c r="AD15" s="105">
        <v>13</v>
      </c>
      <c r="AE15" s="105">
        <v>15</v>
      </c>
      <c r="AF15" s="114">
        <f t="shared" si="14"/>
        <v>97</v>
      </c>
      <c r="AG15" s="120" t="s">
        <v>99</v>
      </c>
      <c r="AH15" s="124"/>
      <c r="AI15" s="117" t="s">
        <v>97</v>
      </c>
      <c r="AJ15" s="102" t="s">
        <v>40</v>
      </c>
      <c r="AK15" s="105">
        <v>2</v>
      </c>
      <c r="AL15" s="15"/>
    </row>
    <row r="16" spans="1:38" ht="33.6">
      <c r="A16" s="38" t="s">
        <v>64</v>
      </c>
      <c r="B16" s="14" t="s">
        <v>47</v>
      </c>
      <c r="C16" s="14" t="s">
        <v>84</v>
      </c>
      <c r="D16" s="14">
        <v>10</v>
      </c>
      <c r="E16" s="14">
        <v>12</v>
      </c>
      <c r="F16" s="102" t="s">
        <v>24</v>
      </c>
      <c r="G16" s="103" t="s">
        <v>26</v>
      </c>
      <c r="H16" s="118">
        <v>13</v>
      </c>
      <c r="I16" s="102" t="str">
        <f t="shared" si="0"/>
        <v>+1</v>
      </c>
      <c r="J16" s="102">
        <v>16</v>
      </c>
      <c r="K16" s="102" t="str">
        <f t="shared" si="1"/>
        <v>+3</v>
      </c>
      <c r="L16" s="102">
        <v>15</v>
      </c>
      <c r="M16" s="102" t="str">
        <f t="shared" si="2"/>
        <v>+2</v>
      </c>
      <c r="N16" s="102">
        <v>11</v>
      </c>
      <c r="O16" s="102" t="str">
        <f t="shared" si="3"/>
        <v>+0</v>
      </c>
      <c r="P16" s="102">
        <v>15</v>
      </c>
      <c r="Q16" s="102" t="str">
        <f t="shared" si="4"/>
        <v>+2</v>
      </c>
      <c r="R16" s="105">
        <v>12</v>
      </c>
      <c r="S16" s="105" t="str">
        <f t="shared" si="5"/>
        <v>+1</v>
      </c>
      <c r="T16" s="106">
        <f t="shared" si="6"/>
        <v>13.666666666666666</v>
      </c>
      <c r="U16" s="107" t="s">
        <v>44</v>
      </c>
      <c r="V16" s="108">
        <v>6</v>
      </c>
      <c r="W16" s="109">
        <f t="shared" si="8"/>
        <v>8</v>
      </c>
      <c r="X16" s="110">
        <v>7</v>
      </c>
      <c r="Y16" s="111">
        <f t="shared" si="9"/>
        <v>10</v>
      </c>
      <c r="Z16" s="112">
        <v>3</v>
      </c>
      <c r="AA16" s="113">
        <f t="shared" si="10"/>
        <v>5</v>
      </c>
      <c r="AB16" s="114">
        <v>4</v>
      </c>
      <c r="AC16" s="105">
        <v>13</v>
      </c>
      <c r="AD16" s="105">
        <v>13</v>
      </c>
      <c r="AE16" s="105">
        <v>16</v>
      </c>
      <c r="AF16" s="114">
        <f t="shared" si="14"/>
        <v>92</v>
      </c>
      <c r="AG16" s="120" t="s">
        <v>99</v>
      </c>
      <c r="AH16" s="124"/>
      <c r="AI16" s="117" t="s">
        <v>98</v>
      </c>
      <c r="AJ16" s="102" t="s">
        <v>41</v>
      </c>
      <c r="AK16" s="105" t="str">
        <f>$Q$16</f>
        <v>+2</v>
      </c>
      <c r="AL16" s="15"/>
    </row>
    <row r="17" spans="1:38" ht="16.8">
      <c r="A17" s="38" t="s">
        <v>90</v>
      </c>
      <c r="B17" s="14" t="s">
        <v>47</v>
      </c>
      <c r="C17" s="14" t="s">
        <v>85</v>
      </c>
      <c r="D17" s="14">
        <v>9</v>
      </c>
      <c r="E17" s="14">
        <v>11</v>
      </c>
      <c r="F17" s="102" t="s">
        <v>24</v>
      </c>
      <c r="G17" s="103" t="s">
        <v>48</v>
      </c>
      <c r="H17" s="118">
        <v>13</v>
      </c>
      <c r="I17" s="102" t="str">
        <f t="shared" si="0"/>
        <v>+1</v>
      </c>
      <c r="J17" s="102">
        <v>18</v>
      </c>
      <c r="K17" s="102" t="str">
        <f t="shared" si="1"/>
        <v>+4</v>
      </c>
      <c r="L17" s="102">
        <v>15</v>
      </c>
      <c r="M17" s="102" t="str">
        <f t="shared" si="2"/>
        <v>+2</v>
      </c>
      <c r="N17" s="102">
        <v>11</v>
      </c>
      <c r="O17" s="102" t="str">
        <f t="shared" si="3"/>
        <v>+0</v>
      </c>
      <c r="P17" s="102">
        <v>12</v>
      </c>
      <c r="Q17" s="102" t="str">
        <f t="shared" si="4"/>
        <v>+1</v>
      </c>
      <c r="R17" s="105">
        <v>12</v>
      </c>
      <c r="S17" s="105" t="str">
        <f t="shared" si="5"/>
        <v>+1</v>
      </c>
      <c r="T17" s="106">
        <f t="shared" si="6"/>
        <v>13.5</v>
      </c>
      <c r="U17" s="107" t="s">
        <v>45</v>
      </c>
      <c r="V17" s="108">
        <v>6</v>
      </c>
      <c r="W17" s="109">
        <f t="shared" si="8"/>
        <v>8</v>
      </c>
      <c r="X17" s="110">
        <v>7</v>
      </c>
      <c r="Y17" s="111">
        <f t="shared" si="9"/>
        <v>8</v>
      </c>
      <c r="Z17" s="112">
        <v>3</v>
      </c>
      <c r="AA17" s="113">
        <f t="shared" si="10"/>
        <v>4</v>
      </c>
      <c r="AB17" s="121">
        <f>4+1</f>
        <v>5</v>
      </c>
      <c r="AC17" s="122">
        <f>13+1</f>
        <v>14</v>
      </c>
      <c r="AD17" s="105">
        <v>11</v>
      </c>
      <c r="AE17" s="122">
        <f>16+1</f>
        <v>17</v>
      </c>
      <c r="AF17" s="114">
        <f t="shared" si="14"/>
        <v>87</v>
      </c>
      <c r="AG17" s="120" t="s">
        <v>99</v>
      </c>
      <c r="AH17" s="124"/>
      <c r="AI17" s="117" t="s">
        <v>98</v>
      </c>
      <c r="AJ17" s="102" t="s">
        <v>42</v>
      </c>
      <c r="AK17" s="105">
        <v>1</v>
      </c>
      <c r="AL17" s="101" t="s">
        <v>160</v>
      </c>
    </row>
    <row r="18" spans="1:38" ht="16.8">
      <c r="A18" s="39" t="s">
        <v>66</v>
      </c>
      <c r="B18" s="14" t="s">
        <v>47</v>
      </c>
      <c r="C18" s="14" t="s">
        <v>86</v>
      </c>
      <c r="D18" s="14">
        <v>8</v>
      </c>
      <c r="E18" s="14">
        <v>10</v>
      </c>
      <c r="F18" s="102" t="s">
        <v>9</v>
      </c>
      <c r="G18" s="103" t="s">
        <v>48</v>
      </c>
      <c r="H18" s="118">
        <v>13</v>
      </c>
      <c r="I18" s="102" t="str">
        <f t="shared" si="0"/>
        <v>+1</v>
      </c>
      <c r="J18" s="102">
        <v>17</v>
      </c>
      <c r="K18" s="102" t="str">
        <f t="shared" si="1"/>
        <v>+3</v>
      </c>
      <c r="L18" s="102">
        <v>15</v>
      </c>
      <c r="M18" s="102" t="str">
        <f t="shared" si="2"/>
        <v>+2</v>
      </c>
      <c r="N18" s="102">
        <v>11</v>
      </c>
      <c r="O18" s="102" t="str">
        <f t="shared" si="3"/>
        <v>+0</v>
      </c>
      <c r="P18" s="102">
        <v>13</v>
      </c>
      <c r="Q18" s="102" t="str">
        <f t="shared" si="4"/>
        <v>+1</v>
      </c>
      <c r="R18" s="105">
        <v>12</v>
      </c>
      <c r="S18" s="105" t="str">
        <f t="shared" si="5"/>
        <v>+1</v>
      </c>
      <c r="T18" s="106">
        <f t="shared" si="6"/>
        <v>13.5</v>
      </c>
      <c r="U18" s="107" t="s">
        <v>10</v>
      </c>
      <c r="V18" s="108">
        <v>6</v>
      </c>
      <c r="W18" s="109">
        <f t="shared" si="8"/>
        <v>8</v>
      </c>
      <c r="X18" s="110">
        <v>7</v>
      </c>
      <c r="Y18" s="111">
        <f t="shared" si="9"/>
        <v>7</v>
      </c>
      <c r="Z18" s="112">
        <v>3</v>
      </c>
      <c r="AA18" s="113">
        <f t="shared" si="10"/>
        <v>4</v>
      </c>
      <c r="AB18" s="114">
        <v>4</v>
      </c>
      <c r="AC18" s="122">
        <f>12+1</f>
        <v>13</v>
      </c>
      <c r="AD18" s="105">
        <v>10</v>
      </c>
      <c r="AE18" s="122">
        <f>12+1</f>
        <v>13</v>
      </c>
      <c r="AF18" s="114">
        <f t="shared" si="14"/>
        <v>82</v>
      </c>
      <c r="AG18" s="120" t="s">
        <v>99</v>
      </c>
      <c r="AH18" s="124"/>
      <c r="AI18" s="117" t="s">
        <v>98</v>
      </c>
      <c r="AJ18" s="102" t="s">
        <v>42</v>
      </c>
      <c r="AK18" s="105">
        <v>2</v>
      </c>
      <c r="AL18" s="101" t="s">
        <v>160</v>
      </c>
    </row>
    <row r="19" spans="1:38" ht="33.6">
      <c r="A19" s="39" t="s">
        <v>65</v>
      </c>
      <c r="B19" s="14" t="s">
        <v>47</v>
      </c>
      <c r="C19" s="14" t="s">
        <v>87</v>
      </c>
      <c r="D19" s="14">
        <v>7</v>
      </c>
      <c r="E19" s="14">
        <v>9</v>
      </c>
      <c r="F19" s="102" t="s">
        <v>9</v>
      </c>
      <c r="G19" s="103" t="s">
        <v>48</v>
      </c>
      <c r="H19" s="118">
        <v>15</v>
      </c>
      <c r="I19" s="102" t="str">
        <f t="shared" si="0"/>
        <v>+2</v>
      </c>
      <c r="J19" s="102">
        <v>16</v>
      </c>
      <c r="K19" s="102" t="str">
        <f t="shared" si="1"/>
        <v>+3</v>
      </c>
      <c r="L19" s="102">
        <v>15</v>
      </c>
      <c r="M19" s="102" t="str">
        <f t="shared" si="2"/>
        <v>+2</v>
      </c>
      <c r="N19" s="102">
        <v>11</v>
      </c>
      <c r="O19" s="102" t="str">
        <f t="shared" si="3"/>
        <v>+0</v>
      </c>
      <c r="P19" s="102">
        <v>12</v>
      </c>
      <c r="Q19" s="102" t="str">
        <f t="shared" si="4"/>
        <v>+1</v>
      </c>
      <c r="R19" s="105">
        <v>12</v>
      </c>
      <c r="S19" s="105" t="str">
        <f t="shared" si="5"/>
        <v>+1</v>
      </c>
      <c r="T19" s="106">
        <f t="shared" si="6"/>
        <v>13.5</v>
      </c>
      <c r="U19" s="107">
        <v>-1</v>
      </c>
      <c r="V19" s="108">
        <v>6</v>
      </c>
      <c r="W19" s="109">
        <f t="shared" si="8"/>
        <v>8</v>
      </c>
      <c r="X19" s="110">
        <v>7</v>
      </c>
      <c r="Y19" s="111">
        <f t="shared" si="9"/>
        <v>6</v>
      </c>
      <c r="Z19" s="112">
        <v>3</v>
      </c>
      <c r="AA19" s="113">
        <f t="shared" si="10"/>
        <v>4</v>
      </c>
      <c r="AB19" s="114">
        <v>4</v>
      </c>
      <c r="AC19" s="122">
        <f>12+1</f>
        <v>13</v>
      </c>
      <c r="AD19" s="105">
        <v>9</v>
      </c>
      <c r="AE19" s="122">
        <f>13+1</f>
        <v>14</v>
      </c>
      <c r="AF19" s="114">
        <f t="shared" si="14"/>
        <v>77</v>
      </c>
      <c r="AG19" s="120" t="s">
        <v>99</v>
      </c>
      <c r="AH19" s="124"/>
      <c r="AI19" s="117" t="s">
        <v>98</v>
      </c>
      <c r="AJ19" s="102" t="s">
        <v>40</v>
      </c>
      <c r="AK19" s="105">
        <v>4</v>
      </c>
      <c r="AL19" s="101" t="s">
        <v>160</v>
      </c>
    </row>
    <row r="20" spans="1:38" ht="33.6">
      <c r="A20" s="38" t="s">
        <v>67</v>
      </c>
      <c r="B20" s="14" t="s">
        <v>47</v>
      </c>
      <c r="C20" s="14" t="s">
        <v>74</v>
      </c>
      <c r="D20" s="14">
        <v>7</v>
      </c>
      <c r="E20" s="14">
        <v>9</v>
      </c>
      <c r="F20" s="102" t="s">
        <v>24</v>
      </c>
      <c r="G20" s="103" t="s">
        <v>25</v>
      </c>
      <c r="H20" s="118">
        <v>13</v>
      </c>
      <c r="I20" s="102" t="str">
        <f t="shared" si="0"/>
        <v>+1</v>
      </c>
      <c r="J20" s="102">
        <v>16</v>
      </c>
      <c r="K20" s="102" t="str">
        <f t="shared" si="1"/>
        <v>+3</v>
      </c>
      <c r="L20" s="102">
        <v>15</v>
      </c>
      <c r="M20" s="102" t="str">
        <f t="shared" si="2"/>
        <v>+2</v>
      </c>
      <c r="N20" s="102">
        <v>11</v>
      </c>
      <c r="O20" s="102" t="str">
        <f t="shared" si="3"/>
        <v>+0</v>
      </c>
      <c r="P20" s="102">
        <v>12</v>
      </c>
      <c r="Q20" s="102" t="str">
        <f t="shared" si="4"/>
        <v>+1</v>
      </c>
      <c r="R20" s="105">
        <v>14</v>
      </c>
      <c r="S20" s="105" t="str">
        <f t="shared" si="5"/>
        <v>+2</v>
      </c>
      <c r="T20" s="106">
        <f t="shared" si="6"/>
        <v>13.5</v>
      </c>
      <c r="U20" s="107" t="str">
        <f>IF(J20&gt;9.9,CONCATENATE("+",ROUNDDOWN((J20-10) / 2,0)),ROUNDUP((J20-10) / 2,0))</f>
        <v>+3</v>
      </c>
      <c r="V20" s="108">
        <v>6</v>
      </c>
      <c r="W20" s="109">
        <f t="shared" si="8"/>
        <v>8</v>
      </c>
      <c r="X20" s="110">
        <v>7</v>
      </c>
      <c r="Y20" s="111">
        <f t="shared" si="9"/>
        <v>10</v>
      </c>
      <c r="Z20" s="112">
        <v>3</v>
      </c>
      <c r="AA20" s="113">
        <f t="shared" si="10"/>
        <v>4</v>
      </c>
      <c r="AB20" s="121">
        <f>4+1</f>
        <v>5</v>
      </c>
      <c r="AC20" s="122">
        <f>13+1</f>
        <v>14</v>
      </c>
      <c r="AD20" s="105">
        <f>AE20-U20</f>
        <v>12</v>
      </c>
      <c r="AE20" s="122">
        <f>14+1</f>
        <v>15</v>
      </c>
      <c r="AF20" s="114">
        <f t="shared" si="14"/>
        <v>77</v>
      </c>
      <c r="AG20" s="120" t="s">
        <v>99</v>
      </c>
      <c r="AH20" s="116" t="s">
        <v>166</v>
      </c>
      <c r="AI20" s="117" t="s">
        <v>98</v>
      </c>
      <c r="AJ20" s="102" t="s">
        <v>28</v>
      </c>
      <c r="AK20" s="105">
        <v>1</v>
      </c>
      <c r="AL20" s="101" t="s">
        <v>160</v>
      </c>
    </row>
    <row r="21" spans="1:38" ht="50.4">
      <c r="A21" s="38" t="s">
        <v>69</v>
      </c>
      <c r="B21" s="14" t="s">
        <v>47</v>
      </c>
      <c r="C21" s="14" t="s">
        <v>77</v>
      </c>
      <c r="D21" s="14">
        <v>5</v>
      </c>
      <c r="E21" s="14">
        <v>8</v>
      </c>
      <c r="F21" s="102" t="s">
        <v>9</v>
      </c>
      <c r="G21" s="103" t="s">
        <v>25</v>
      </c>
      <c r="H21" s="118">
        <v>13</v>
      </c>
      <c r="I21" s="102" t="str">
        <f t="shared" si="0"/>
        <v>+1</v>
      </c>
      <c r="J21" s="102">
        <v>16</v>
      </c>
      <c r="K21" s="102" t="str">
        <f t="shared" si="1"/>
        <v>+3</v>
      </c>
      <c r="L21" s="102">
        <v>15</v>
      </c>
      <c r="M21" s="102" t="str">
        <f t="shared" si="2"/>
        <v>+2</v>
      </c>
      <c r="N21" s="102">
        <v>11</v>
      </c>
      <c r="O21" s="102" t="str">
        <f t="shared" si="3"/>
        <v>+0</v>
      </c>
      <c r="P21" s="102">
        <v>14</v>
      </c>
      <c r="Q21" s="102" t="str">
        <f t="shared" si="4"/>
        <v>+2</v>
      </c>
      <c r="R21" s="105">
        <v>12</v>
      </c>
      <c r="S21" s="105" t="str">
        <f t="shared" si="5"/>
        <v>+1</v>
      </c>
      <c r="T21" s="106">
        <f t="shared" si="6"/>
        <v>13.5</v>
      </c>
      <c r="U21" s="107" t="str">
        <f>IF(J21&gt;9.9,CONCATENATE("+",ROUNDDOWN((J21-10) / 2,0)),ROUNDUP((J21-10) / 2,0))</f>
        <v>+3</v>
      </c>
      <c r="V21" s="108">
        <v>6</v>
      </c>
      <c r="W21" s="109">
        <f t="shared" si="8"/>
        <v>8</v>
      </c>
      <c r="X21" s="110">
        <v>7</v>
      </c>
      <c r="Y21" s="111">
        <f t="shared" si="9"/>
        <v>10</v>
      </c>
      <c r="Z21" s="112">
        <v>3</v>
      </c>
      <c r="AA21" s="113">
        <f t="shared" si="10"/>
        <v>5</v>
      </c>
      <c r="AB21" s="121">
        <f>4+1</f>
        <v>5</v>
      </c>
      <c r="AC21" s="122">
        <f>13+1</f>
        <v>14</v>
      </c>
      <c r="AD21" s="105">
        <f>AE21-U21</f>
        <v>13</v>
      </c>
      <c r="AE21" s="122">
        <f>15+1</f>
        <v>16</v>
      </c>
      <c r="AF21" s="114">
        <f t="shared" si="14"/>
        <v>67</v>
      </c>
      <c r="AG21" s="120" t="s">
        <v>99</v>
      </c>
      <c r="AH21" s="116" t="s">
        <v>167</v>
      </c>
      <c r="AI21" s="117" t="s">
        <v>165</v>
      </c>
      <c r="AJ21" s="102" t="s">
        <v>28</v>
      </c>
      <c r="AK21" s="105">
        <v>2</v>
      </c>
      <c r="AL21" s="101" t="s">
        <v>160</v>
      </c>
    </row>
    <row r="22" spans="1:38" ht="33.6">
      <c r="A22" s="38" t="s">
        <v>68</v>
      </c>
      <c r="B22" s="14" t="s">
        <v>47</v>
      </c>
      <c r="C22" s="14" t="s">
        <v>88</v>
      </c>
      <c r="D22" s="14">
        <v>6</v>
      </c>
      <c r="E22" s="14">
        <v>8</v>
      </c>
      <c r="F22" s="102" t="s">
        <v>9</v>
      </c>
      <c r="G22" s="103" t="s">
        <v>25</v>
      </c>
      <c r="H22" s="118">
        <v>13</v>
      </c>
      <c r="I22" s="102" t="str">
        <f t="shared" si="0"/>
        <v>+1</v>
      </c>
      <c r="J22" s="102">
        <v>17</v>
      </c>
      <c r="K22" s="102" t="str">
        <f t="shared" si="1"/>
        <v>+3</v>
      </c>
      <c r="L22" s="102">
        <v>15</v>
      </c>
      <c r="M22" s="102" t="str">
        <f t="shared" si="2"/>
        <v>+2</v>
      </c>
      <c r="N22" s="102">
        <v>11</v>
      </c>
      <c r="O22" s="102" t="str">
        <f t="shared" si="3"/>
        <v>+0</v>
      </c>
      <c r="P22" s="102">
        <v>13</v>
      </c>
      <c r="Q22" s="102" t="str">
        <f t="shared" si="4"/>
        <v>+1</v>
      </c>
      <c r="R22" s="105">
        <v>12</v>
      </c>
      <c r="S22" s="105" t="str">
        <f t="shared" si="5"/>
        <v>+1</v>
      </c>
      <c r="T22" s="106">
        <f t="shared" si="6"/>
        <v>13.5</v>
      </c>
      <c r="U22" s="107" t="str">
        <f>IF(J22&gt;9.9,CONCATENATE("+",ROUNDDOWN((J22-10) / 2,0)),ROUNDUP((J22-10) / 2,0))</f>
        <v>+3</v>
      </c>
      <c r="V22" s="108">
        <v>6</v>
      </c>
      <c r="W22" s="109">
        <f t="shared" si="8"/>
        <v>8</v>
      </c>
      <c r="X22" s="110">
        <v>7</v>
      </c>
      <c r="Y22" s="111">
        <f t="shared" si="9"/>
        <v>10</v>
      </c>
      <c r="Z22" s="112">
        <v>3</v>
      </c>
      <c r="AA22" s="113">
        <f t="shared" si="10"/>
        <v>4</v>
      </c>
      <c r="AB22" s="121">
        <f>4+1</f>
        <v>5</v>
      </c>
      <c r="AC22" s="122">
        <f>13+1</f>
        <v>14</v>
      </c>
      <c r="AD22" s="105">
        <f>AE22-U22</f>
        <v>13</v>
      </c>
      <c r="AE22" s="122">
        <f>15+1</f>
        <v>16</v>
      </c>
      <c r="AF22" s="114">
        <f t="shared" si="14"/>
        <v>72</v>
      </c>
      <c r="AG22" s="120" t="s">
        <v>99</v>
      </c>
      <c r="AH22" s="116" t="s">
        <v>158</v>
      </c>
      <c r="AI22" s="117" t="s">
        <v>98</v>
      </c>
      <c r="AJ22" s="102" t="s">
        <v>28</v>
      </c>
      <c r="AK22" s="105">
        <v>2</v>
      </c>
      <c r="AL22" s="101" t="s">
        <v>160</v>
      </c>
    </row>
    <row r="23" spans="1:38" ht="16.8">
      <c r="A23" s="39" t="s">
        <v>70</v>
      </c>
      <c r="B23" s="14" t="s">
        <v>47</v>
      </c>
      <c r="C23" s="14" t="s">
        <v>89</v>
      </c>
      <c r="D23" s="14">
        <v>6</v>
      </c>
      <c r="E23" s="14">
        <v>8</v>
      </c>
      <c r="F23" s="102" t="s">
        <v>24</v>
      </c>
      <c r="G23" s="103" t="s">
        <v>48</v>
      </c>
      <c r="H23" s="118">
        <v>13</v>
      </c>
      <c r="I23" s="102" t="str">
        <f t="shared" si="0"/>
        <v>+1</v>
      </c>
      <c r="J23" s="102">
        <v>18</v>
      </c>
      <c r="K23" s="102" t="str">
        <f t="shared" si="1"/>
        <v>+4</v>
      </c>
      <c r="L23" s="102">
        <v>15</v>
      </c>
      <c r="M23" s="102" t="str">
        <f t="shared" si="2"/>
        <v>+2</v>
      </c>
      <c r="N23" s="102">
        <v>11</v>
      </c>
      <c r="O23" s="102" t="str">
        <f t="shared" si="3"/>
        <v>+0</v>
      </c>
      <c r="P23" s="102">
        <v>12</v>
      </c>
      <c r="Q23" s="102" t="str">
        <f t="shared" si="4"/>
        <v>+1</v>
      </c>
      <c r="R23" s="105">
        <v>12</v>
      </c>
      <c r="S23" s="105" t="str">
        <f t="shared" si="5"/>
        <v>+1</v>
      </c>
      <c r="T23" s="106">
        <f t="shared" si="6"/>
        <v>13.5</v>
      </c>
      <c r="U23" s="107" t="s">
        <v>10</v>
      </c>
      <c r="V23" s="108">
        <v>6</v>
      </c>
      <c r="W23" s="109">
        <f t="shared" si="8"/>
        <v>8</v>
      </c>
      <c r="X23" s="110">
        <v>7</v>
      </c>
      <c r="Y23" s="111">
        <f t="shared" si="9"/>
        <v>7</v>
      </c>
      <c r="Z23" s="112">
        <v>3</v>
      </c>
      <c r="AA23" s="113">
        <f t="shared" si="10"/>
        <v>4</v>
      </c>
      <c r="AB23" s="121">
        <f>4+1</f>
        <v>5</v>
      </c>
      <c r="AC23" s="122">
        <f>12+1</f>
        <v>13</v>
      </c>
      <c r="AD23" s="105">
        <v>10</v>
      </c>
      <c r="AE23" s="122">
        <f>12+1</f>
        <v>13</v>
      </c>
      <c r="AF23" s="114">
        <f t="shared" si="14"/>
        <v>72</v>
      </c>
      <c r="AG23" s="120" t="s">
        <v>99</v>
      </c>
      <c r="AH23" s="124"/>
      <c r="AI23" s="117" t="s">
        <v>98</v>
      </c>
      <c r="AJ23" s="102" t="s">
        <v>42</v>
      </c>
      <c r="AK23" s="105">
        <v>2</v>
      </c>
      <c r="AL23" s="101" t="s">
        <v>160</v>
      </c>
    </row>
    <row r="24" spans="1:38">
      <c r="C24" s="23"/>
      <c r="D24" s="23"/>
      <c r="G24" s="24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7"/>
      <c r="U24" s="26"/>
      <c r="V24" s="28"/>
      <c r="W24" s="29"/>
      <c r="X24" s="28"/>
      <c r="Y24" s="30"/>
      <c r="Z24" s="28"/>
      <c r="AA24" s="31"/>
      <c r="AB24" s="32"/>
      <c r="AC24" s="26"/>
      <c r="AD24" s="26"/>
      <c r="AE24" s="26"/>
      <c r="AF24" s="32"/>
      <c r="AG24" s="33"/>
      <c r="AH24" s="34"/>
      <c r="AI24" s="25"/>
      <c r="AJ24" s="25"/>
      <c r="AK24" s="25"/>
      <c r="AL24" s="25"/>
    </row>
  </sheetData>
  <sortState xmlns:xlrd2="http://schemas.microsoft.com/office/spreadsheetml/2017/richdata2" ref="A2:AL23">
    <sortCondition ref="B2:B23"/>
    <sortCondition descending="1" ref="E2:E23"/>
    <sortCondition ref="C2:C23"/>
  </sortState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0CDF-8210-43EB-B14F-6BEA8E61E4D2}">
  <dimension ref="A1:N17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18.3984375" style="77" bestFit="1" customWidth="1"/>
    <col min="2" max="2" width="6.19921875" style="77" bestFit="1" customWidth="1"/>
    <col min="3" max="3" width="13.59765625" style="78" bestFit="1" customWidth="1"/>
    <col min="4" max="4" width="11.296875" style="78" bestFit="1" customWidth="1"/>
    <col min="5" max="5" width="8.09765625" style="78" bestFit="1" customWidth="1"/>
    <col min="6" max="6" width="13.19921875" style="78" bestFit="1" customWidth="1"/>
    <col min="7" max="7" width="15.3984375" style="78" bestFit="1" customWidth="1"/>
    <col min="8" max="8" width="20.09765625" style="77" bestFit="1" customWidth="1"/>
    <col min="9" max="9" width="5.5" style="42" bestFit="1" customWidth="1"/>
    <col min="10" max="10" width="3.296875" style="42" bestFit="1" customWidth="1"/>
    <col min="11" max="11" width="10.8984375" style="42" bestFit="1" customWidth="1"/>
    <col min="12" max="12" width="7" style="42" bestFit="1" customWidth="1"/>
    <col min="13" max="16384" width="13" style="42"/>
  </cols>
  <sheetData>
    <row r="1" spans="1:14" ht="23.4" thickBot="1">
      <c r="A1" s="40" t="s">
        <v>156</v>
      </c>
      <c r="B1" s="41"/>
      <c r="C1" s="41"/>
      <c r="D1" s="41"/>
      <c r="E1" s="41"/>
      <c r="F1" s="41"/>
      <c r="G1" s="41"/>
      <c r="H1" s="41"/>
    </row>
    <row r="2" spans="1:14" s="48" customFormat="1" ht="16.8">
      <c r="A2" s="43" t="s">
        <v>104</v>
      </c>
      <c r="B2" s="44" t="s">
        <v>105</v>
      </c>
      <c r="C2" s="44" t="s">
        <v>106</v>
      </c>
      <c r="D2" s="45" t="s">
        <v>107</v>
      </c>
      <c r="E2" s="44" t="s">
        <v>108</v>
      </c>
      <c r="F2" s="44" t="s">
        <v>109</v>
      </c>
      <c r="G2" s="44" t="s">
        <v>110</v>
      </c>
      <c r="H2" s="44" t="s">
        <v>111</v>
      </c>
      <c r="I2" s="46" t="s">
        <v>112</v>
      </c>
      <c r="J2" s="47" t="s">
        <v>113</v>
      </c>
      <c r="K2" s="44" t="s">
        <v>54</v>
      </c>
      <c r="L2" s="46" t="s">
        <v>67</v>
      </c>
      <c r="M2" s="42"/>
      <c r="N2" s="42"/>
    </row>
    <row r="3" spans="1:14" s="48" customFormat="1" ht="16.8">
      <c r="A3" s="49" t="s">
        <v>114</v>
      </c>
      <c r="B3" s="50">
        <v>0</v>
      </c>
      <c r="C3" s="51" t="s">
        <v>115</v>
      </c>
      <c r="D3" s="52" t="s">
        <v>116</v>
      </c>
      <c r="E3" s="53" t="s">
        <v>117</v>
      </c>
      <c r="F3" s="53" t="s">
        <v>118</v>
      </c>
      <c r="G3" s="53" t="s">
        <v>119</v>
      </c>
      <c r="H3" s="53" t="s">
        <v>120</v>
      </c>
      <c r="I3" s="54">
        <v>219</v>
      </c>
      <c r="J3" s="47"/>
      <c r="K3" s="89" t="s">
        <v>113</v>
      </c>
      <c r="L3" s="90" t="s">
        <v>113</v>
      </c>
      <c r="M3" s="42"/>
      <c r="N3" s="42"/>
    </row>
    <row r="4" spans="1:14" ht="16.8">
      <c r="A4" s="49" t="s">
        <v>121</v>
      </c>
      <c r="B4" s="50">
        <v>0</v>
      </c>
      <c r="C4" s="51" t="s">
        <v>122</v>
      </c>
      <c r="D4" s="52" t="s">
        <v>116</v>
      </c>
      <c r="E4" s="55" t="s">
        <v>117</v>
      </c>
      <c r="F4" s="53" t="s">
        <v>123</v>
      </c>
      <c r="G4" s="53" t="s">
        <v>124</v>
      </c>
      <c r="H4" s="53" t="s">
        <v>120</v>
      </c>
      <c r="I4" s="54">
        <v>249</v>
      </c>
      <c r="J4" s="47"/>
      <c r="K4" s="89"/>
      <c r="L4" s="90"/>
    </row>
    <row r="5" spans="1:14" ht="16.8">
      <c r="A5" s="49" t="s">
        <v>125</v>
      </c>
      <c r="B5" s="50">
        <v>0</v>
      </c>
      <c r="C5" s="56" t="s">
        <v>122</v>
      </c>
      <c r="D5" s="57" t="s">
        <v>126</v>
      </c>
      <c r="E5" s="58" t="s">
        <v>117</v>
      </c>
      <c r="F5" s="59" t="s">
        <v>127</v>
      </c>
      <c r="G5" s="59" t="s">
        <v>128</v>
      </c>
      <c r="H5" s="53" t="s">
        <v>120</v>
      </c>
      <c r="I5" s="54">
        <v>253</v>
      </c>
      <c r="J5" s="47"/>
      <c r="K5" s="89" t="s">
        <v>113</v>
      </c>
      <c r="L5" s="90" t="s">
        <v>113</v>
      </c>
    </row>
    <row r="6" spans="1:14" ht="16.8">
      <c r="A6" s="49" t="s">
        <v>129</v>
      </c>
      <c r="B6" s="50">
        <v>0</v>
      </c>
      <c r="C6" s="51" t="s">
        <v>115</v>
      </c>
      <c r="D6" s="52" t="s">
        <v>116</v>
      </c>
      <c r="E6" s="55" t="s">
        <v>117</v>
      </c>
      <c r="F6" s="53" t="s">
        <v>130</v>
      </c>
      <c r="G6" s="53" t="s">
        <v>131</v>
      </c>
      <c r="H6" s="53" t="s">
        <v>120</v>
      </c>
      <c r="I6" s="54">
        <v>264</v>
      </c>
      <c r="J6" s="47"/>
      <c r="K6" s="89"/>
      <c r="L6" s="90"/>
    </row>
    <row r="7" spans="1:14" ht="16.8">
      <c r="A7" s="79" t="s">
        <v>132</v>
      </c>
      <c r="B7" s="80">
        <v>0</v>
      </c>
      <c r="C7" s="63" t="s">
        <v>115</v>
      </c>
      <c r="D7" s="64" t="s">
        <v>126</v>
      </c>
      <c r="E7" s="81" t="s">
        <v>117</v>
      </c>
      <c r="F7" s="66" t="s">
        <v>133</v>
      </c>
      <c r="G7" s="66" t="s">
        <v>128</v>
      </c>
      <c r="H7" s="66" t="s">
        <v>120</v>
      </c>
      <c r="I7" s="82">
        <v>269</v>
      </c>
      <c r="J7" s="47"/>
      <c r="K7" s="91"/>
      <c r="L7" s="92"/>
    </row>
    <row r="8" spans="1:14" ht="16.8">
      <c r="A8" s="83" t="s">
        <v>135</v>
      </c>
      <c r="B8" s="84">
        <v>1</v>
      </c>
      <c r="C8" s="62" t="s">
        <v>134</v>
      </c>
      <c r="D8" s="52" t="s">
        <v>116</v>
      </c>
      <c r="E8" s="85" t="s">
        <v>117</v>
      </c>
      <c r="F8" s="53" t="s">
        <v>136</v>
      </c>
      <c r="G8" s="53" t="s">
        <v>137</v>
      </c>
      <c r="H8" s="53" t="s">
        <v>120</v>
      </c>
      <c r="I8" s="86">
        <v>216</v>
      </c>
      <c r="J8" s="47"/>
      <c r="K8" s="89"/>
      <c r="L8" s="93"/>
    </row>
    <row r="9" spans="1:14" ht="16.8">
      <c r="A9" s="83" t="s">
        <v>138</v>
      </c>
      <c r="B9" s="84">
        <v>1</v>
      </c>
      <c r="C9" s="62" t="s">
        <v>134</v>
      </c>
      <c r="D9" s="52" t="s">
        <v>139</v>
      </c>
      <c r="E9" s="53" t="s">
        <v>117</v>
      </c>
      <c r="F9" s="53" t="s">
        <v>123</v>
      </c>
      <c r="G9" s="53" t="s">
        <v>140</v>
      </c>
      <c r="H9" s="53" t="s">
        <v>120</v>
      </c>
      <c r="I9" s="86">
        <v>237</v>
      </c>
      <c r="J9" s="47"/>
      <c r="K9" s="89"/>
      <c r="L9" s="93"/>
    </row>
    <row r="10" spans="1:14" ht="16.8">
      <c r="A10" s="79" t="s">
        <v>141</v>
      </c>
      <c r="B10" s="80">
        <v>1</v>
      </c>
      <c r="C10" s="63" t="s">
        <v>142</v>
      </c>
      <c r="D10" s="64" t="s">
        <v>116</v>
      </c>
      <c r="E10" s="81" t="s">
        <v>143</v>
      </c>
      <c r="F10" s="66" t="s">
        <v>133</v>
      </c>
      <c r="G10" s="66" t="s">
        <v>144</v>
      </c>
      <c r="H10" s="66" t="s">
        <v>145</v>
      </c>
      <c r="I10" s="82">
        <v>153</v>
      </c>
      <c r="J10" s="47"/>
      <c r="K10" s="98" t="s">
        <v>113</v>
      </c>
      <c r="L10" s="100" t="s">
        <v>113</v>
      </c>
    </row>
    <row r="11" spans="1:14" ht="16.8">
      <c r="A11" s="83" t="s">
        <v>146</v>
      </c>
      <c r="B11" s="84">
        <v>2</v>
      </c>
      <c r="C11" s="62" t="s">
        <v>122</v>
      </c>
      <c r="D11" s="52" t="s">
        <v>116</v>
      </c>
      <c r="E11" s="85" t="s">
        <v>117</v>
      </c>
      <c r="F11" s="53" t="s">
        <v>133</v>
      </c>
      <c r="G11" s="53" t="s">
        <v>128</v>
      </c>
      <c r="H11" s="53" t="s">
        <v>120</v>
      </c>
      <c r="I11" s="87">
        <v>197</v>
      </c>
      <c r="J11" s="47"/>
      <c r="K11" s="89"/>
      <c r="L11" s="94"/>
    </row>
    <row r="12" spans="1:14" ht="16.8">
      <c r="A12" s="83" t="s">
        <v>147</v>
      </c>
      <c r="B12" s="84">
        <v>2</v>
      </c>
      <c r="C12" s="62" t="s">
        <v>134</v>
      </c>
      <c r="D12" s="52" t="s">
        <v>139</v>
      </c>
      <c r="E12" s="85" t="s">
        <v>117</v>
      </c>
      <c r="F12" s="53" t="s">
        <v>127</v>
      </c>
      <c r="G12" s="53" t="s">
        <v>140</v>
      </c>
      <c r="H12" s="53" t="s">
        <v>120</v>
      </c>
      <c r="I12" s="86">
        <v>236</v>
      </c>
      <c r="J12" s="47"/>
      <c r="K12" s="89"/>
      <c r="L12" s="93"/>
    </row>
    <row r="13" spans="1:14" ht="16.8">
      <c r="A13" s="68" t="s">
        <v>148</v>
      </c>
      <c r="B13" s="69">
        <v>2</v>
      </c>
      <c r="C13" s="63" t="s">
        <v>122</v>
      </c>
      <c r="D13" s="64" t="s">
        <v>139</v>
      </c>
      <c r="E13" s="65" t="s">
        <v>117</v>
      </c>
      <c r="F13" s="66" t="s">
        <v>149</v>
      </c>
      <c r="G13" s="66" t="s">
        <v>150</v>
      </c>
      <c r="H13" s="66" t="s">
        <v>120</v>
      </c>
      <c r="I13" s="67">
        <v>267</v>
      </c>
      <c r="J13" s="47"/>
      <c r="K13" s="91"/>
      <c r="L13" s="95"/>
    </row>
    <row r="14" spans="1:14" ht="16.8">
      <c r="A14" s="60" t="s">
        <v>151</v>
      </c>
      <c r="B14" s="61">
        <v>3</v>
      </c>
      <c r="C14" s="62" t="s">
        <v>142</v>
      </c>
      <c r="D14" s="52" t="s">
        <v>139</v>
      </c>
      <c r="E14" s="55" t="s">
        <v>117</v>
      </c>
      <c r="F14" s="53" t="s">
        <v>152</v>
      </c>
      <c r="G14" s="53" t="s">
        <v>119</v>
      </c>
      <c r="H14" s="53" t="s">
        <v>120</v>
      </c>
      <c r="I14" s="54">
        <v>215</v>
      </c>
      <c r="J14" s="47"/>
      <c r="K14" s="89"/>
      <c r="L14" s="90"/>
    </row>
    <row r="15" spans="1:14" ht="16.8">
      <c r="A15" s="68" t="s">
        <v>153</v>
      </c>
      <c r="B15" s="69">
        <v>3</v>
      </c>
      <c r="C15" s="63" t="s">
        <v>122</v>
      </c>
      <c r="D15" s="64" t="s">
        <v>139</v>
      </c>
      <c r="E15" s="65" t="s">
        <v>117</v>
      </c>
      <c r="F15" s="66" t="s">
        <v>123</v>
      </c>
      <c r="G15" s="66" t="s">
        <v>140</v>
      </c>
      <c r="H15" s="66" t="s">
        <v>120</v>
      </c>
      <c r="I15" s="67">
        <v>239</v>
      </c>
      <c r="J15" s="47"/>
      <c r="K15" s="98" t="s">
        <v>113</v>
      </c>
      <c r="L15" s="99" t="s">
        <v>113</v>
      </c>
    </row>
    <row r="16" spans="1:14" ht="17.399999999999999" thickBot="1">
      <c r="A16" s="70" t="s">
        <v>154</v>
      </c>
      <c r="B16" s="71">
        <v>4</v>
      </c>
      <c r="C16" s="72" t="s">
        <v>142</v>
      </c>
      <c r="D16" s="73" t="s">
        <v>116</v>
      </c>
      <c r="E16" s="74" t="s">
        <v>117</v>
      </c>
      <c r="F16" s="75" t="s">
        <v>123</v>
      </c>
      <c r="G16" s="75" t="s">
        <v>155</v>
      </c>
      <c r="H16" s="75" t="s">
        <v>120</v>
      </c>
      <c r="I16" s="76">
        <v>209</v>
      </c>
      <c r="K16" s="96"/>
      <c r="L16" s="97"/>
    </row>
    <row r="17" ht="16.2" thickTop="1"/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NPCs</vt:lpstr>
      <vt:lpstr>Bard</vt:lpstr>
      <vt:lpstr>Bard!Print_Area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2012-12-01T21:17:53Z</cp:lastPrinted>
  <dcterms:created xsi:type="dcterms:W3CDTF">2000-10-24T15:39:59Z</dcterms:created>
  <dcterms:modified xsi:type="dcterms:W3CDTF">2021-07-28T16:13:05Z</dcterms:modified>
</cp:coreProperties>
</file>