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NLM\"/>
    </mc:Choice>
  </mc:AlternateContent>
  <xr:revisionPtr revIDLastSave="0" documentId="13_ncr:1_{C2BF28BA-25A5-4FF0-B960-DAD46D57DBA6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0" l="1"/>
  <c r="K13" i="10" s="1"/>
  <c r="M13" i="10" s="1"/>
  <c r="D16" i="1"/>
  <c r="E16" i="1" s="1"/>
  <c r="D15" i="1"/>
  <c r="E15" i="1" s="1"/>
  <c r="D14" i="1"/>
  <c r="D13" i="1"/>
  <c r="D12" i="1"/>
  <c r="E12" i="1" s="1"/>
  <c r="D11" i="1"/>
  <c r="D10" i="1"/>
  <c r="V29" i="5"/>
  <c r="AA29" i="5" s="1"/>
  <c r="AB29" i="5" s="1"/>
  <c r="D34" i="7"/>
  <c r="E34" i="7" s="1"/>
  <c r="D33" i="7"/>
  <c r="E33" i="7" s="1"/>
  <c r="D32" i="7"/>
  <c r="E32" i="7" s="1"/>
  <c r="K45" i="9"/>
  <c r="N45" i="9" s="1"/>
  <c r="J45" i="9"/>
  <c r="K44" i="9"/>
  <c r="N44" i="9" s="1"/>
  <c r="J44" i="9"/>
  <c r="K43" i="9"/>
  <c r="N43" i="9" s="1"/>
  <c r="J43" i="9"/>
  <c r="K42" i="9"/>
  <c r="N42" i="9" s="1"/>
  <c r="J42" i="9"/>
  <c r="X3" i="5"/>
  <c r="C31" i="7"/>
  <c r="C30" i="7"/>
  <c r="C29" i="7"/>
  <c r="D31" i="7"/>
  <c r="E31" i="7" s="1"/>
  <c r="D30" i="7"/>
  <c r="E30" i="7" s="1"/>
  <c r="D29" i="7"/>
  <c r="E29" i="7" s="1"/>
  <c r="K40" i="9"/>
  <c r="N40" i="9" s="1"/>
  <c r="J40" i="9"/>
  <c r="K39" i="9"/>
  <c r="N39" i="9" s="1"/>
  <c r="J39" i="9"/>
  <c r="K38" i="9"/>
  <c r="N38" i="9" s="1"/>
  <c r="J38" i="9"/>
  <c r="K41" i="9"/>
  <c r="N41" i="9" s="1"/>
  <c r="J41" i="9"/>
  <c r="V28" i="5"/>
  <c r="AA28" i="5" s="1"/>
  <c r="AB28" i="5" s="1"/>
  <c r="E5" i="1"/>
  <c r="K36" i="9"/>
  <c r="N36" i="9" s="1"/>
  <c r="J36" i="9"/>
  <c r="K35" i="9"/>
  <c r="N35" i="9" s="1"/>
  <c r="J35" i="9"/>
  <c r="K34" i="9"/>
  <c r="N34" i="9" s="1"/>
  <c r="J34" i="9"/>
  <c r="K33" i="9"/>
  <c r="N33" i="9" s="1"/>
  <c r="J33" i="9"/>
  <c r="K32" i="9"/>
  <c r="N32" i="9" s="1"/>
  <c r="J32" i="9"/>
  <c r="K31" i="9"/>
  <c r="N31" i="9" s="1"/>
  <c r="J31" i="9"/>
  <c r="K30" i="9"/>
  <c r="N30" i="9" s="1"/>
  <c r="J30" i="9"/>
  <c r="D28" i="7"/>
  <c r="E28" i="7" s="1"/>
  <c r="D27" i="7"/>
  <c r="E27" i="7" s="1"/>
  <c r="D26" i="7"/>
  <c r="E26" i="7" s="1"/>
  <c r="K37" i="9"/>
  <c r="N37" i="9" s="1"/>
  <c r="J37" i="9"/>
  <c r="K29" i="9"/>
  <c r="N29" i="9" s="1"/>
  <c r="J29" i="9"/>
  <c r="K28" i="9"/>
  <c r="N28" i="9" s="1"/>
  <c r="J28" i="9"/>
  <c r="I23" i="1"/>
  <c r="I22" i="1"/>
  <c r="I21" i="1"/>
  <c r="D8" i="1"/>
  <c r="V27" i="5"/>
  <c r="AA27" i="5" s="1"/>
  <c r="AB27" i="5" s="1"/>
  <c r="J12" i="9"/>
  <c r="K12" i="9"/>
  <c r="N12" i="9" s="1"/>
  <c r="J13" i="9"/>
  <c r="K13" i="9"/>
  <c r="N13" i="9" s="1"/>
  <c r="K14" i="9"/>
  <c r="N14" i="9" s="1"/>
  <c r="J14" i="9"/>
  <c r="V26" i="5"/>
  <c r="AA26" i="5" s="1"/>
  <c r="AB26" i="5" s="1"/>
  <c r="V25" i="5"/>
  <c r="AA25" i="5" s="1"/>
  <c r="AB25" i="5" s="1"/>
  <c r="V24" i="5"/>
  <c r="AA24" i="5" s="1"/>
  <c r="AB24" i="5" s="1"/>
  <c r="V23" i="5"/>
  <c r="AA23" i="5" s="1"/>
  <c r="AB23" i="5" s="1"/>
  <c r="V22" i="5"/>
  <c r="K26" i="9"/>
  <c r="N26" i="9" s="1"/>
  <c r="J26" i="9"/>
  <c r="Z4" i="5"/>
  <c r="K27" i="9"/>
  <c r="N27" i="9" s="1"/>
  <c r="J27" i="9"/>
  <c r="K25" i="9"/>
  <c r="N25" i="9" s="1"/>
  <c r="J25" i="9"/>
  <c r="K24" i="9"/>
  <c r="N24" i="9" s="1"/>
  <c r="J24" i="9"/>
  <c r="D25" i="7"/>
  <c r="E25" i="7" s="1"/>
  <c r="D24" i="7"/>
  <c r="E24" i="7" s="1"/>
  <c r="D23" i="7"/>
  <c r="E23" i="7" s="1"/>
  <c r="V21" i="5"/>
  <c r="AA21" i="5" s="1"/>
  <c r="AB21" i="5" s="1"/>
  <c r="L45" i="9" l="1"/>
  <c r="L43" i="9"/>
  <c r="L44" i="9"/>
  <c r="L42" i="9"/>
  <c r="L39" i="9"/>
  <c r="L38" i="9"/>
  <c r="L41" i="9"/>
  <c r="L40" i="9"/>
  <c r="L36" i="9"/>
  <c r="L32" i="9"/>
  <c r="L30" i="9"/>
  <c r="L34" i="9"/>
  <c r="L35" i="9"/>
  <c r="L31" i="9"/>
  <c r="L33" i="9"/>
  <c r="L29" i="9"/>
  <c r="L28" i="9"/>
  <c r="L37" i="9"/>
  <c r="L13" i="9"/>
  <c r="L12" i="9"/>
  <c r="L14" i="9"/>
  <c r="AA22" i="5"/>
  <c r="AB22" i="5" s="1"/>
  <c r="L26" i="9"/>
  <c r="L25" i="9"/>
  <c r="L24" i="9"/>
  <c r="L27" i="9"/>
  <c r="K23" i="9"/>
  <c r="N23" i="9" s="1"/>
  <c r="J23" i="9"/>
  <c r="K22" i="9"/>
  <c r="N22" i="9" s="1"/>
  <c r="J22" i="9"/>
  <c r="K21" i="9"/>
  <c r="J21" i="9"/>
  <c r="E13" i="1"/>
  <c r="V20" i="5"/>
  <c r="AA20" i="5" s="1"/>
  <c r="AB20" i="5" s="1"/>
  <c r="D22" i="7"/>
  <c r="E22" i="7" s="1"/>
  <c r="D21" i="7"/>
  <c r="E21" i="7" s="1"/>
  <c r="D20" i="7"/>
  <c r="E20" i="7" s="1"/>
  <c r="L21" i="9" l="1"/>
  <c r="N21" i="9"/>
  <c r="L22" i="9"/>
  <c r="L23" i="9"/>
  <c r="K18" i="9"/>
  <c r="N18" i="9" s="1"/>
  <c r="J18" i="9"/>
  <c r="K17" i="9"/>
  <c r="N17" i="9" s="1"/>
  <c r="J17" i="9"/>
  <c r="K16" i="9"/>
  <c r="N16" i="9" s="1"/>
  <c r="J16" i="9"/>
  <c r="K20" i="9"/>
  <c r="N20" i="9" s="1"/>
  <c r="J20" i="9"/>
  <c r="K19" i="9"/>
  <c r="N19" i="9" s="1"/>
  <c r="J19" i="9"/>
  <c r="D19" i="7"/>
  <c r="E19" i="7" s="1"/>
  <c r="D18" i="7"/>
  <c r="E18" i="7" s="1"/>
  <c r="E11" i="1"/>
  <c r="M23" i="1"/>
  <c r="M22" i="1"/>
  <c r="M21" i="1"/>
  <c r="M29" i="1" s="1"/>
  <c r="E10" i="1"/>
  <c r="D17" i="7"/>
  <c r="E17" i="7" s="1"/>
  <c r="D16" i="7"/>
  <c r="E16" i="7" s="1"/>
  <c r="D15" i="7"/>
  <c r="E15" i="7" s="1"/>
  <c r="D14" i="7"/>
  <c r="E14" i="7" s="1"/>
  <c r="D13" i="7"/>
  <c r="E13" i="7" s="1"/>
  <c r="D12" i="7"/>
  <c r="E12" i="7" s="1"/>
  <c r="V19" i="5"/>
  <c r="AA19" i="5" s="1"/>
  <c r="AB19" i="5" s="1"/>
  <c r="V18" i="5"/>
  <c r="AA18" i="5" s="1"/>
  <c r="AB18" i="5" s="1"/>
  <c r="Z17" i="5"/>
  <c r="L16" i="9" l="1"/>
  <c r="L17" i="9"/>
  <c r="L18" i="9"/>
  <c r="L19" i="9"/>
  <c r="L20" i="9"/>
  <c r="J2" i="9"/>
  <c r="K2" i="9"/>
  <c r="J3" i="9"/>
  <c r="K3" i="9"/>
  <c r="N3" i="9" s="1"/>
  <c r="J4" i="9"/>
  <c r="K4" i="9"/>
  <c r="N4" i="9" s="1"/>
  <c r="J5" i="9"/>
  <c r="K5" i="9"/>
  <c r="N5" i="9" s="1"/>
  <c r="J6" i="9"/>
  <c r="K6" i="9"/>
  <c r="J7" i="9"/>
  <c r="K7" i="9"/>
  <c r="N7" i="9" s="1"/>
  <c r="J8" i="9"/>
  <c r="K8" i="9"/>
  <c r="J9" i="9"/>
  <c r="K9" i="9"/>
  <c r="N9" i="9" s="1"/>
  <c r="J10" i="9"/>
  <c r="K10" i="9"/>
  <c r="L8" i="9" l="1"/>
  <c r="L10" i="9"/>
  <c r="L6" i="9"/>
  <c r="L2" i="9"/>
  <c r="L3" i="9"/>
  <c r="L9" i="9"/>
  <c r="L5" i="9"/>
  <c r="L4" i="9"/>
  <c r="L7" i="9"/>
  <c r="N10" i="9"/>
  <c r="N8" i="9"/>
  <c r="N6" i="9"/>
  <c r="N2" i="9"/>
  <c r="V17" i="5"/>
  <c r="AA17" i="5" s="1"/>
  <c r="AB17" i="5" s="1"/>
  <c r="V16" i="5"/>
  <c r="AA16" i="5" s="1"/>
  <c r="AB16" i="5" s="1"/>
  <c r="V15" i="5"/>
  <c r="AA15" i="5" s="1"/>
  <c r="AB15" i="5" s="1"/>
  <c r="Z14" i="5" l="1"/>
  <c r="D3" i="5" l="1"/>
  <c r="C3" i="5"/>
  <c r="D11" i="7" l="1"/>
  <c r="E11" i="7" s="1"/>
  <c r="V14" i="5" l="1"/>
  <c r="AA14" i="5" s="1"/>
  <c r="AB14" i="5" s="1"/>
  <c r="V13" i="5"/>
  <c r="AA13" i="5" s="1"/>
  <c r="AB13" i="5" s="1"/>
  <c r="V12" i="5"/>
  <c r="AA12" i="5" s="1"/>
  <c r="AB12" i="5" s="1"/>
  <c r="D2" i="7" l="1"/>
  <c r="E2" i="7" s="1"/>
  <c r="D3" i="7"/>
  <c r="E3" i="7" s="1"/>
  <c r="D4" i="7"/>
  <c r="E4" i="7" s="1"/>
  <c r="D5" i="7"/>
  <c r="E5" i="7" s="1"/>
  <c r="D6" i="7"/>
  <c r="E6" i="7" s="1"/>
  <c r="D7" i="7"/>
  <c r="E7" i="7" s="1"/>
  <c r="D8" i="7"/>
  <c r="E8" i="7" s="1"/>
  <c r="D9" i="7"/>
  <c r="E9" i="7" s="1"/>
  <c r="D10" i="7"/>
  <c r="E10" i="7" s="1"/>
  <c r="V11" i="5" l="1"/>
  <c r="AA11" i="5" s="1"/>
  <c r="AB11" i="5" s="1"/>
  <c r="V10" i="5"/>
  <c r="AA10" i="5" s="1"/>
  <c r="AB10" i="5" s="1"/>
  <c r="V9" i="5"/>
  <c r="AA9" i="5" s="1"/>
  <c r="AB9" i="5" s="1"/>
  <c r="J15" i="9" l="1"/>
  <c r="K15" i="9"/>
  <c r="N15" i="9" s="1"/>
  <c r="K11" i="9"/>
  <c r="N11" i="9" s="1"/>
  <c r="J11" i="9"/>
  <c r="L15" i="9" l="1"/>
  <c r="L11" i="9"/>
  <c r="C5" i="5"/>
  <c r="D5" i="5"/>
  <c r="B5" i="5"/>
  <c r="V5" i="5" l="1"/>
  <c r="M7" i="1" l="1"/>
  <c r="I8" i="1"/>
  <c r="V8" i="5" l="1"/>
  <c r="V7" i="5"/>
  <c r="V6" i="5"/>
  <c r="V4" i="5"/>
  <c r="V3" i="5"/>
  <c r="V2" i="5"/>
  <c r="AA8" i="5" l="1"/>
  <c r="AB8" i="5" s="1"/>
  <c r="AA7" i="5"/>
  <c r="AB7" i="5" s="1"/>
  <c r="AA6" i="5"/>
  <c r="AB6" i="5" s="1"/>
  <c r="F5" i="4" l="1"/>
  <c r="J25" i="10" l="1"/>
  <c r="K25" i="10" s="1"/>
  <c r="M25" i="10" s="1"/>
  <c r="J4" i="7" l="1"/>
  <c r="K4" i="7" s="1"/>
  <c r="J3" i="7"/>
  <c r="K3" i="7" s="1"/>
  <c r="J2" i="7"/>
  <c r="K2" i="7" s="1"/>
  <c r="M8" i="1"/>
  <c r="E4" i="1"/>
  <c r="J7" i="10" l="1"/>
  <c r="K7" i="10" s="1"/>
  <c r="M7" i="10" s="1"/>
  <c r="J12" i="10" l="1"/>
  <c r="K12" i="10" s="1"/>
  <c r="M12" i="10" s="1"/>
  <c r="J24" i="10" l="1"/>
  <c r="K24" i="10" s="1"/>
  <c r="M24" i="10" s="1"/>
  <c r="J18" i="10" l="1"/>
  <c r="K18" i="10" s="1"/>
  <c r="M18" i="10" s="1"/>
  <c r="J10" i="10" l="1"/>
  <c r="K10" i="10" s="1"/>
  <c r="M10" i="10" s="1"/>
  <c r="J17" i="10" l="1"/>
  <c r="K17" i="10" s="1"/>
  <c r="M17" i="10" s="1"/>
  <c r="J16" i="10" l="1"/>
  <c r="K16" i="10" s="1"/>
  <c r="M16" i="10" s="1"/>
  <c r="J9" i="10" l="1"/>
  <c r="K9" i="10" s="1"/>
  <c r="M9" i="10" s="1"/>
  <c r="J11" i="10" l="1"/>
  <c r="K11" i="10" s="1"/>
  <c r="M11" i="10" s="1"/>
  <c r="J8" i="10" l="1"/>
  <c r="K8" i="10" s="1"/>
  <c r="M8" i="10" s="1"/>
  <c r="J5" i="10" l="1"/>
  <c r="K5" i="10" s="1"/>
  <c r="M5" i="10" s="1"/>
  <c r="AA4" i="5" l="1"/>
  <c r="AB4" i="5" s="1"/>
  <c r="J23" i="10" l="1"/>
  <c r="K23" i="10" s="1"/>
  <c r="M23" i="10" s="1"/>
  <c r="J22" i="10" l="1"/>
  <c r="K22" i="10" s="1"/>
  <c r="M22" i="10" s="1"/>
  <c r="J21" i="10"/>
  <c r="K21" i="10" s="1"/>
  <c r="M21" i="10" s="1"/>
  <c r="E14" i="1" l="1"/>
  <c r="D4" i="4" l="1"/>
  <c r="C4" i="4" l="1"/>
  <c r="J20" i="10" l="1"/>
  <c r="K20" i="10" s="1"/>
  <c r="M20" i="10" s="1"/>
  <c r="J3" i="10" l="1"/>
  <c r="K3" i="10" s="1"/>
  <c r="M3" i="10" s="1"/>
  <c r="J19" i="10" l="1"/>
  <c r="K19" i="10" s="1"/>
  <c r="M19" i="10" s="1"/>
  <c r="T1" i="10" l="1"/>
  <c r="AA3" i="5" l="1"/>
  <c r="AB3" i="5" s="1"/>
  <c r="AA2" i="5"/>
  <c r="AB2" i="5" s="1"/>
  <c r="E6" i="1" l="1"/>
  <c r="E3" i="1"/>
  <c r="E2" i="1"/>
  <c r="J6" i="10" l="1"/>
  <c r="K6" i="10" s="1"/>
  <c r="M6" i="10" s="1"/>
  <c r="J2" i="10"/>
  <c r="K2" i="10" s="1"/>
  <c r="M2" i="10" s="1"/>
  <c r="J4" i="10"/>
  <c r="K4" i="10" s="1"/>
  <c r="M4" i="10" s="1"/>
  <c r="I7" i="1" l="1"/>
  <c r="I9" i="1" s="1"/>
  <c r="M10" i="1" s="1"/>
  <c r="I10" i="1" l="1"/>
  <c r="M11" i="1" s="1"/>
  <c r="H6" i="4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E5" i="4"/>
  <c r="D5" i="4"/>
  <c r="C5" i="4"/>
  <c r="H4" i="4"/>
  <c r="G4" i="4"/>
  <c r="F4" i="4"/>
  <c r="E4" i="4"/>
  <c r="H3" i="4"/>
  <c r="G3" i="4"/>
  <c r="F3" i="4"/>
  <c r="E3" i="4"/>
  <c r="D3" i="4"/>
  <c r="C3" i="4"/>
  <c r="H2" i="4"/>
  <c r="G2" i="4"/>
  <c r="F2" i="4"/>
  <c r="E2" i="4"/>
  <c r="D2" i="4"/>
  <c r="C2" i="4"/>
  <c r="M12" i="1" l="1"/>
  <c r="M6" i="1" l="1"/>
  <c r="M14" i="1" s="1"/>
  <c r="AA5" i="5"/>
  <c r="A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29" authorId="0" shapeId="0" xr:uid="{BB8EF821-422F-42AC-BA80-34903E7000A5}">
      <text>
        <r>
          <rPr>
            <sz val="12"/>
            <color indexed="81"/>
            <rFont val="Times New Roman"/>
            <family val="1"/>
          </rPr>
          <t>Enervation -4</t>
        </r>
      </text>
    </comment>
    <comment ref="C30" authorId="0" shapeId="0" xr:uid="{7AD5FAF9-D7D5-481A-B08A-4BD308398516}">
      <text>
        <r>
          <rPr>
            <sz val="12"/>
            <color indexed="81"/>
            <rFont val="Times New Roman"/>
            <family val="1"/>
          </rPr>
          <t>Enervation -4</t>
        </r>
      </text>
    </comment>
    <comment ref="C31" authorId="0" shapeId="0" xr:uid="{5058EFA8-6C2B-436F-B36A-476A0FCA7E71}">
      <text>
        <r>
          <rPr>
            <sz val="12"/>
            <color indexed="81"/>
            <rFont val="Times New Roman"/>
            <family val="1"/>
          </rPr>
          <t>Enervation -4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3" authorId="0" shapeId="0" xr:uid="{791F7B80-D45A-42B5-A99F-680BA12AF22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3" authorId="0" shapeId="0" xr:uid="{248D91D2-254C-4B9F-A21A-91E14947EE61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Z4" authorId="0" shapeId="0" xr:uid="{CC9713E9-2B27-4579-B226-ECEB381C046B}">
      <text>
        <r>
          <rPr>
            <i/>
            <sz val="12"/>
            <color theme="1"/>
            <rFont val="Times New Roman"/>
            <family val="1"/>
          </rPr>
          <t>cloudkill -17</t>
        </r>
      </text>
    </comment>
    <comment ref="C5" authorId="0" shapeId="0" xr:uid="{5D634C65-10A1-4A2C-8A68-25FA196CFE1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D5" authorId="0" shapeId="0" xr:uid="{BFE83C24-A76A-433E-B275-D1E301062F5E}">
      <text>
        <r>
          <rPr>
            <i/>
            <sz val="12"/>
            <color theme="1"/>
            <rFont val="Times New Roman"/>
            <family val="1"/>
          </rPr>
          <t>barkskin +5
dragonskin +5
shield of faith +3</t>
        </r>
      </text>
    </comment>
    <comment ref="J5" authorId="0" shapeId="0" xr:uid="{6EC660ED-E0FA-48EA-A96A-52EEDEDC8CBA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Z5" authorId="0" shapeId="0" xr:uid="{98B23147-1D52-4DB8-9DF1-76DCB4B65996}">
      <text>
        <r>
          <rPr>
            <i/>
            <sz val="12"/>
            <color theme="1"/>
            <rFont val="Times New Roman"/>
            <family val="1"/>
          </rPr>
          <t>Enervation -10</t>
        </r>
      </text>
    </comment>
    <comment ref="J6" authorId="0" shapeId="0" xr:uid="{CF0754E9-E616-48DB-B845-574EC226F281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6" authorId="0" shapeId="0" xr:uid="{730D2112-0DE9-46A8-B8FF-614D588EB74F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6" authorId="0" shapeId="0" xr:uid="{B22E72C4-E91A-4224-A3F7-19F0420A8952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7" authorId="0" shapeId="0" xr:uid="{113EB9BD-7CDF-416E-8EBF-D89853A5B21F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7" authorId="0" shapeId="0" xr:uid="{08940393-8957-4E3D-8267-FF2B23BCE945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7" authorId="0" shapeId="0" xr:uid="{36D10B19-6C37-4E75-AF81-184352815AC1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8" authorId="0" shapeId="0" xr:uid="{6E479E83-24D2-4DDE-BD2D-057513A69442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8" authorId="0" shapeId="0" xr:uid="{9DCF90A4-2D48-4DFA-8998-258B798B5415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8" authorId="0" shapeId="0" xr:uid="{CD10E007-A376-44C0-86A1-B47BE71AE656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9" authorId="0" shapeId="0" xr:uid="{96E4E464-F4B8-4B9D-8FAF-42C7D3122195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9" authorId="0" shapeId="0" xr:uid="{CF2DC122-B135-4A1F-8105-21CE147AE18A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9" authorId="0" shapeId="0" xr:uid="{F7587E2D-AB62-40FD-8494-3860A034A1C8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10" authorId="0" shapeId="0" xr:uid="{82958881-2660-47BE-98E7-F5EF489C5272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10" authorId="0" shapeId="0" xr:uid="{4DBDCCE9-23EA-4C7E-9137-FF8D75963A9C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0" authorId="0" shapeId="0" xr:uid="{3E854A2A-9856-4255-AA72-876580CD11EC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11" authorId="0" shapeId="0" xr:uid="{6249A49B-8467-41CA-9444-8A2E8EB10EEA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K11" authorId="0" shapeId="0" xr:uid="{A63FEF12-A01D-454E-A3E4-EB2BA0C8C763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1" authorId="0" shapeId="0" xr:uid="{8BB190A1-04C3-4498-AF18-938A73CA28B3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12" authorId="0" shapeId="0" xr:uid="{9B4C0D7F-CBB4-4EF0-BCEB-DC3963CF6A52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12" authorId="0" shapeId="0" xr:uid="{3A9AE9C0-DB86-4733-9EFC-9CBC6021E1D4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2" authorId="0" shapeId="0" xr:uid="{C415AF54-A892-4A07-8580-C4232F411BD8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13" authorId="0" shapeId="0" xr:uid="{07EC9E15-3D9E-4628-ADD7-2F043C862A26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13" authorId="0" shapeId="0" xr:uid="{DC6A8BE1-199B-4CC4-9AE9-F0EA7D4CD3CB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3" authorId="0" shapeId="0" xr:uid="{25711E1D-7E1A-4D3E-A05D-C5A8BDB74414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14" authorId="0" shapeId="0" xr:uid="{2BEDF491-2948-44D8-B958-0F6F4EB8A308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14" authorId="0" shapeId="0" xr:uid="{8D070FF0-D96E-4352-8943-027685DCAE94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4" authorId="0" shapeId="0" xr:uid="{FD350AB1-1CD9-483F-A9CF-02C2FDD79317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Z14" authorId="0" shapeId="0" xr:uid="{DC41A542-C823-43EC-9EDF-FD68ABC6C3C1}">
      <text>
        <r>
          <rPr>
            <i/>
            <sz val="12"/>
            <color theme="1"/>
            <rFont val="Times New Roman"/>
            <family val="1"/>
          </rPr>
          <t>Wounding -9</t>
        </r>
      </text>
    </comment>
    <comment ref="J15" authorId="0" shapeId="0" xr:uid="{8100CB0C-EE2B-4ED0-880D-D1B9D33DE78B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15" authorId="0" shapeId="0" xr:uid="{32A5A714-1C1E-44DD-8A27-2F97450230D8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5" authorId="0" shapeId="0" xr:uid="{ED99195D-453C-4968-AA43-6BDE3ED73DF9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16" authorId="0" shapeId="0" xr:uid="{52FF862C-6E65-4CE9-9779-AA937B1F90EC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16" authorId="0" shapeId="0" xr:uid="{9CBAEFBD-306F-4EF8-909B-3CA254567182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6" authorId="0" shapeId="0" xr:uid="{993F3E55-929F-42DF-BD4F-93E930A07A4B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17" authorId="0" shapeId="0" xr:uid="{8F3D4E33-4424-453E-8EF3-576F52E7ACBE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17" authorId="0" shapeId="0" xr:uid="{D4F6571F-DE0D-4FF9-93F9-C27051DE6988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7" authorId="0" shapeId="0" xr:uid="{CC423705-629B-4F63-A941-14646581B9C2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Z17" authorId="0" shapeId="0" xr:uid="{FA226CFF-0E65-44D1-A255-ABB27638BB78}">
      <text>
        <r>
          <rPr>
            <i/>
            <sz val="12"/>
            <color theme="1"/>
            <rFont val="Times New Roman"/>
            <family val="1"/>
          </rPr>
          <t>Wounding -6</t>
        </r>
      </text>
    </comment>
    <comment ref="J18" authorId="0" shapeId="0" xr:uid="{DE9FBBC0-8302-45D9-9173-7F9D06041849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18" authorId="0" shapeId="0" xr:uid="{A5149325-24D7-4775-9E76-2958A5F053C5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18" authorId="0" shapeId="0" xr:uid="{A60253A6-E7EA-45CC-8CE3-49575277CC01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19" authorId="0" shapeId="0" xr:uid="{F3E2DCCF-CB48-49FA-B430-2B2F0B5DF5C8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19" authorId="0" shapeId="0" xr:uid="{E19642A3-CD29-4092-AF33-18D215A89D6F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M19" authorId="0" shapeId="0" xr:uid="{4897B7C9-9FC6-43E7-AB3B-C90A86019727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2" authorId="0" shapeId="0" xr:uid="{EE28897B-EF20-4CDB-BA32-17856CA58B19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22" authorId="0" shapeId="0" xr:uid="{03351B5C-5F69-4E0F-9097-49E901CEDB82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2" authorId="0" shapeId="0" xr:uid="{5C2158AF-60CE-4BE0-AD13-C3C49E1D2C4C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3" authorId="0" shapeId="0" xr:uid="{37AFA21B-56BF-4BB0-9C38-7404A8441871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23" authorId="0" shapeId="0" xr:uid="{0F643A35-C142-47CE-8E1F-7B8B4B1CBE32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3" authorId="0" shapeId="0" xr:uid="{27182A07-CA0C-4680-90DB-9811ED4AD60F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4" authorId="0" shapeId="0" xr:uid="{00C1E2C7-7DA4-47C6-8143-6022A6ACF60D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24" authorId="0" shapeId="0" xr:uid="{0FFB2D22-8BAB-4DE4-96C6-979EAC1DB3AE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4" authorId="0" shapeId="0" xr:uid="{8FD261B0-FF59-449B-B38F-E26E26EE94A7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5" authorId="0" shapeId="0" xr:uid="{1F1E53B6-2F21-45E1-8C52-38A51B75778C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25" authorId="0" shapeId="0" xr:uid="{6F84AD39-E4D3-4288-BA1C-6EC865B26181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5" authorId="0" shapeId="0" xr:uid="{0D875A2F-56BB-4C2C-A2E6-0616D63B1941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J26" authorId="0" shapeId="0" xr:uid="{8EAB5CC8-5E30-4246-8767-F9E8A6310892}">
      <text>
        <r>
          <rPr>
            <i/>
            <sz val="12"/>
            <color theme="1"/>
            <rFont val="Times New Roman"/>
            <family val="1"/>
          </rPr>
          <t>Resist (20)</t>
        </r>
      </text>
    </comment>
    <comment ref="K26" authorId="0" shapeId="0" xr:uid="{F9D02EB1-A5A0-49B5-A5FD-71B0F949B4B0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  <comment ref="L26" authorId="0" shapeId="0" xr:uid="{9C9E15DE-3940-4B83-9723-656A5FFE4381}">
      <text>
        <r>
          <rPr>
            <i/>
            <sz val="12"/>
            <color theme="1"/>
            <rFont val="Times New Roman"/>
            <family val="1"/>
          </rPr>
          <t>Resist (10)</t>
        </r>
      </text>
    </comment>
  </commentList>
</comments>
</file>

<file path=xl/sharedStrings.xml><?xml version="1.0" encoding="utf-8"?>
<sst xmlns="http://schemas.openxmlformats.org/spreadsheetml/2006/main" count="752" uniqueCount="226">
  <si>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</si>
  <si>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</si>
  <si>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</si>
  <si>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</si>
  <si>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</si>
  <si>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</si>
  <si>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</si>
  <si>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</si>
  <si>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</si>
  <si>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</si>
  <si>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</si>
  <si>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</si>
  <si>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</si>
  <si>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</si>
  <si>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</si>
  <si>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</si>
  <si>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</si>
  <si>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</si>
  <si>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</si>
  <si>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</si>
  <si>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</si>
  <si>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</si>
  <si>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</si>
  <si>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</si>
  <si>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</si>
  <si>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</si>
  <si>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</si>
  <si>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</si>
  <si>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</si>
  <si>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</si>
  <si>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</si>
  <si>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</si>
  <si>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</si>
  <si>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</si>
  <si>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</si>
  <si>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</si>
  <si>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</si>
  <si>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</si>
  <si>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</si>
  <si>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</si>
  <si>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</si>
  <si>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</si>
  <si>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</si>
  <si>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</si>
  <si>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</si>
  <si>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</si>
  <si>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</si>
  <si>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</si>
  <si>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</si>
  <si>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</si>
  <si>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</si>
  <si>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</si>
  <si>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</si>
  <si>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</si>
  <si>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</si>
  <si>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</si>
  <si>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</si>
  <si>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</si>
  <si>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</si>
  <si>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</si>
  <si>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</si>
  <si>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</si>
  <si>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</si>
  <si>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</si>
  <si>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</si>
  <si>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</si>
  <si>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</si>
  <si>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</si>
  <si>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Duskblade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</si>
  <si>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</si>
  <si>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</si>
  <si>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</si>
  <si>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</si>
  <si>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</si>
  <si>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</si>
  <si>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</si>
  <si>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</si>
  <si>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</si>
  <si>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</si>
  <si>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</si>
  <si>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</si>
  <si>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</si>
  <si>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</si>
  <si>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</si>
  <si>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</si>
  <si>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</si>
  <si>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</si>
  <si>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</si>
  <si>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</si>
  <si>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</si>
  <si>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</si>
  <si>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</si>
  <si>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</si>
  <si>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</si>
  <si>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</si>
  <si>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</si>
  <si>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</si>
  <si>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</si>
  <si>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</si>
  <si>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</si>
  <si>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</si>
  <si>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</si>
  <si>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Current Time</t>
  </si>
  <si>
    <t>Time @ Round 1</t>
  </si>
  <si>
    <t>Stoneskin</t>
  </si>
  <si>
    <t>R20</t>
  </si>
  <si>
    <t>Dragonskin</t>
  </si>
  <si>
    <t>Fire Shield</t>
  </si>
  <si>
    <t>Blacklight</t>
  </si>
  <si>
    <t>Steelshade</t>
  </si>
  <si>
    <t>Atlas</t>
  </si>
  <si>
    <t>Pussyfoot</t>
  </si>
  <si>
    <t>Devrion</t>
  </si>
  <si>
    <t>Devron</t>
  </si>
  <si>
    <t>Archivist</t>
  </si>
  <si>
    <t>Warmage</t>
  </si>
  <si>
    <t>Rogue</t>
  </si>
  <si>
    <t>X</t>
  </si>
  <si>
    <t>Gelatinous Template</t>
  </si>
  <si>
    <t>Grapple</t>
  </si>
  <si>
    <t>Gastric Dretch</t>
  </si>
  <si>
    <t>Sciatic Dretch</t>
  </si>
  <si>
    <t>Digestive Dretch</t>
  </si>
  <si>
    <t>Claw 1</t>
  </si>
  <si>
    <t>Claw 2</t>
  </si>
  <si>
    <t>1d6+1</t>
  </si>
  <si>
    <t>Claw</t>
  </si>
  <si>
    <t>Bite</t>
  </si>
  <si>
    <t>1d4</t>
  </si>
  <si>
    <t>1d8+1</t>
  </si>
  <si>
    <t>Bite 2 (Maw)</t>
  </si>
  <si>
    <t>Bite 1 (Pincer)</t>
  </si>
  <si>
    <t>cold iron/good</t>
  </si>
  <si>
    <t>R10</t>
  </si>
  <si>
    <t>Bowel Dretch</t>
  </si>
  <si>
    <t>Gastric Dretch 1</t>
  </si>
  <si>
    <t>Sciatic Dretch 1</t>
  </si>
  <si>
    <t>Digestive Dretch 1</t>
  </si>
  <si>
    <t>Gastric Dretch 2</t>
  </si>
  <si>
    <t>Sciatic Dretch 2</t>
  </si>
  <si>
    <t>Digestive Dretch 2</t>
  </si>
  <si>
    <t>Check</t>
  </si>
  <si>
    <t>Squirt</t>
  </si>
  <si>
    <t>1d12 acid</t>
  </si>
  <si>
    <t>1d8+1+1d4 acid</t>
  </si>
  <si>
    <t>1d12+1+1d8 acid</t>
  </si>
  <si>
    <t>Engulf limb</t>
  </si>
  <si>
    <t>Barkskin</t>
  </si>
  <si>
    <t>Gastric Dretch 3</t>
  </si>
  <si>
    <t>Sciatic Dretch 3</t>
  </si>
  <si>
    <t>Digestive Dretch 3</t>
  </si>
  <si>
    <t>Escape Artist</t>
  </si>
  <si>
    <t>Gastric Dretch 4</t>
  </si>
  <si>
    <t>Sciatic Dretch 4</t>
  </si>
  <si>
    <t>Digestive Dretch 4</t>
  </si>
  <si>
    <t>Entangle</t>
  </si>
  <si>
    <t>Adaru</t>
  </si>
  <si>
    <t>MM V</t>
  </si>
  <si>
    <t>Crawl/Climb 50’; Burrow/Swim 30’</t>
  </si>
  <si>
    <t>Listen</t>
  </si>
  <si>
    <t>Spot</t>
  </si>
  <si>
    <t>1d4+Poison</t>
  </si>
  <si>
    <t>good</t>
  </si>
  <si>
    <t>DC 14 2d6+1d6 Con</t>
  </si>
  <si>
    <t>Draudnu</t>
  </si>
  <si>
    <t>Flesh Hook 1</t>
  </si>
  <si>
    <t>Flesh Hook 2</t>
  </si>
  <si>
    <t>Flesh Hook 3</t>
  </si>
  <si>
    <t>lawful</t>
  </si>
  <si>
    <t>2d6+4+Immobilize</t>
  </si>
  <si>
    <t>50’</t>
  </si>
  <si>
    <t>Mimic</t>
  </si>
  <si>
    <t>10’</t>
  </si>
  <si>
    <t>Slam 1</t>
  </si>
  <si>
    <t>Slam 2</t>
  </si>
  <si>
    <t>1d8+4</t>
  </si>
  <si>
    <t>Fiendish Efreeti</t>
  </si>
  <si>
    <t>20’; Fly 40’</t>
  </si>
  <si>
    <t>Vul</t>
  </si>
  <si>
    <t>1d8+6+6 fire</t>
  </si>
  <si>
    <t>Scorching Ray</t>
  </si>
  <si>
    <t>4d6 fire</t>
  </si>
  <si>
    <t>Detect Magic</t>
  </si>
  <si>
    <t>Call Lightning</t>
  </si>
  <si>
    <t>Antibody Dretch 1</t>
  </si>
  <si>
    <t>Antibody Dretch 2</t>
  </si>
  <si>
    <t>Antibody Dretch 3</t>
  </si>
  <si>
    <t>Antibody Dretch 4</t>
  </si>
  <si>
    <t>Antibody Dretch 5</t>
  </si>
  <si>
    <t>Antibody Dretch</t>
  </si>
  <si>
    <t>1d12+2</t>
  </si>
  <si>
    <t>Elder Eidolon Kraken</t>
  </si>
  <si>
    <t>20’ walk &amp; swim</t>
  </si>
  <si>
    <t>MM I</t>
  </si>
  <si>
    <t>Lords of Madness</t>
  </si>
  <si>
    <t>Tentacle 1</t>
  </si>
  <si>
    <t>Tentacle 2</t>
  </si>
  <si>
    <t>2d8+16</t>
  </si>
  <si>
    <t>Arm 1</t>
  </si>
  <si>
    <t>Arm 2</t>
  </si>
  <si>
    <t>Arm 3</t>
  </si>
  <si>
    <t>Arm 4</t>
  </si>
  <si>
    <t>Arm 5</t>
  </si>
  <si>
    <t>Arm 6</t>
  </si>
  <si>
    <t>1d6+8</t>
  </si>
  <si>
    <t>4d6+8</t>
  </si>
  <si>
    <t>adamantine</t>
  </si>
  <si>
    <t>Cildabrin</t>
  </si>
  <si>
    <t>50’/20’ climb</t>
  </si>
  <si>
    <t>Pincer 1</t>
  </si>
  <si>
    <t>Tail Stinger</t>
  </si>
  <si>
    <t>Pincer 2</t>
  </si>
  <si>
    <t>1d6+7</t>
  </si>
  <si>
    <t>1d8+3</t>
  </si>
  <si>
    <t>Cloudkill</t>
  </si>
  <si>
    <t>Charnel Worm</t>
  </si>
  <si>
    <t>40’</t>
  </si>
  <si>
    <t>MM III (p. 26)</t>
  </si>
  <si>
    <t>Charnel Worm [hound]</t>
  </si>
  <si>
    <t>2d8+19</t>
  </si>
  <si>
    <t>2d6+12</t>
  </si>
  <si>
    <t>Rend 4d6+21</t>
  </si>
  <si>
    <t>silver/magic</t>
  </si>
  <si>
    <t>Charnel Worm (42 HD)</t>
  </si>
  <si>
    <t>Sunbeam</t>
  </si>
  <si>
    <t>Ring of Blades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</si>
</sst>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 tint="-0.499984740745262"/>
      <name val="Times New Roman"/>
      <family val="1"/>
    </font>
    <font>
      <i/>
      <sz val="12"/>
      <color theme="0"/>
      <name val="Times New Roman"/>
      <family val="1"/>
    </font>
    <font>
      <i/>
      <sz val="12"/>
      <color theme="0" tint="-0.249977111117893"/>
      <name val="Times New Roman"/>
      <family val="1"/>
    </font>
    <font>
      <i/>
      <sz val="12"/>
      <color theme="0" tint="-0.14999847407452621"/>
      <name val="Times New Roman"/>
      <family val="1"/>
    </font>
    <font>
      <i/>
      <sz val="12"/>
      <color rgb="FFFF33CC"/>
      <name val="Times New Roman"/>
      <family val="1"/>
    </font>
    <font>
      <sz val="12"/>
      <color indexed="8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0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4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23" borderId="51" xfId="0" applyFont="1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5" fillId="25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7" borderId="32" xfId="0" applyFont="1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2" fillId="27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20" fontId="19" fillId="0" borderId="52" xfId="0" applyNumberFormat="1" applyFont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0" fontId="2" fillId="29" borderId="53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0" fillId="27" borderId="32" xfId="0" applyFill="1" applyBorder="1" applyAlignment="1">
      <alignment horizontal="center" vertical="center"/>
    </xf>
    <xf numFmtId="0" fontId="14" fillId="16" borderId="5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27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0" fillId="27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" fontId="3" fillId="13" borderId="46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" fontId="7" fillId="5" borderId="40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11" fillId="19" borderId="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14" fillId="30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/>
    </xf>
    <xf numFmtId="0" fontId="23" fillId="30" borderId="8" xfId="0" applyFont="1" applyFill="1" applyBorder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11" fillId="6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1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/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3CC"/>
      <color rgb="FF008000"/>
      <color rgb="FF9900FF"/>
      <color rgb="FF99FF99"/>
      <color rgb="FFCC99FF"/>
      <color rgb="FFFF00FF"/>
      <color rgb="FF00FF00"/>
      <color rgb="FF00FFFF"/>
      <color rgb="FF00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12</c:v>
                </c:pt>
                <c:pt idx="3">
                  <c:v>11</c:v>
                </c:pt>
                <c:pt idx="4">
                  <c:v>15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23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13</c:v>
                </c:pt>
                <c:pt idx="2">
                  <c:v>25</c:v>
                </c:pt>
                <c:pt idx="3">
                  <c:v>19</c:v>
                </c:pt>
                <c:pt idx="4">
                  <c:v>23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22</c:v>
                </c:pt>
                <c:pt idx="3">
                  <c:v>39</c:v>
                </c:pt>
                <c:pt idx="4">
                  <c:v>52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7</c:v>
                </c:pt>
                <c:pt idx="5">
                  <c:v>13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6</c:v>
                </c:pt>
                <c:pt idx="3">
                  <c:v>15</c:v>
                </c:pt>
                <c:pt idx="4">
                  <c:v>19</c:v>
                </c:pt>
                <c:pt idx="5">
                  <c:v>25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19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18</c:v>
                </c:pt>
                <c:pt idx="3">
                  <c:v>23</c:v>
                </c:pt>
                <c:pt idx="4">
                  <c:v>21</c:v>
                </c:pt>
                <c:pt idx="5">
                  <c:v>23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18</c:v>
                </c:pt>
                <c:pt idx="2">
                  <c:v>18</c:v>
                </c:pt>
                <c:pt idx="3">
                  <c:v>26</c:v>
                </c:pt>
                <c:pt idx="4">
                  <c:v>29</c:v>
                </c:pt>
                <c:pt idx="5">
                  <c:v>47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12</c:v>
                </c:pt>
                <c:pt idx="3">
                  <c:v>11</c:v>
                </c:pt>
                <c:pt idx="4">
                  <c:v>15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23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13</c:v>
                </c:pt>
                <c:pt idx="2">
                  <c:v>25</c:v>
                </c:pt>
                <c:pt idx="3">
                  <c:v>19</c:v>
                </c:pt>
                <c:pt idx="4">
                  <c:v>23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22</c:v>
                </c:pt>
                <c:pt idx="3">
                  <c:v>39</c:v>
                </c:pt>
                <c:pt idx="4">
                  <c:v>52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7620</xdr:rowOff>
    </xdr:from>
    <xdr:to>
      <xdr:col>8</xdr:col>
      <xdr:colOff>523095</xdr:colOff>
      <xdr:row>51</xdr:row>
      <xdr:rowOff>121782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309ABE-2BA5-45FC-923C-02BB39BD3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85160"/>
          <a:ext cx="6238095" cy="11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731520</xdr:colOff>
      <xdr:row>3</xdr:row>
      <xdr:rowOff>182880</xdr:rowOff>
    </xdr:from>
    <xdr:to>
      <xdr:col>1</xdr:col>
      <xdr:colOff>15241</xdr:colOff>
      <xdr:row>5</xdr:row>
      <xdr:rowOff>15240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F8DB4-0E40-410E-B0B1-A3B81BDE33CB}"/>
            </a:ext>
          </a:extLst>
        </xdr:cNvPr>
        <xdr:cNvSpPr/>
      </xdr:nvSpPr>
      <xdr:spPr>
        <a:xfrm>
          <a:off x="731520" y="998220"/>
          <a:ext cx="754381" cy="228600"/>
        </a:xfrm>
        <a:prstGeom prst="rect">
          <a:avLst/>
        </a:prstGeom>
        <a:solidFill>
          <a:srgbClr val="FFFF00">
            <a:alpha val="57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40% miss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showGridLines="0" tabSelected="1" zoomScaleNormal="100" workbookViewId="0"/>
  </sheetViews>
  <sheetFormatPr defaultRowHeight="15.6" x14ac:dyDescent="0.3"/>
  <cols>
    <col min="1" max="1" width="19.296875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30.59765625" style="49" bestFit="1" customWidth="1"/>
    <col min="7" max="7" width="4.19921875" style="44" customWidth="1"/>
    <col min="8" max="8" width="19.8984375" style="44" bestFit="1" customWidth="1"/>
    <col min="9" max="9" width="4.8984375" style="44" bestFit="1" customWidth="1"/>
    <col min="10" max="10" width="16.69921875" style="44" bestFit="1" customWidth="1"/>
    <col min="11" max="11" width="4.19921875" style="44" customWidth="1"/>
    <col min="12" max="12" width="19.59765625" style="44" bestFit="1" customWidth="1"/>
    <col min="13" max="13" width="7.3984375" style="44" bestFit="1" customWidth="1"/>
    <col min="14" max="14" width="19.796875" style="44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84</v>
      </c>
      <c r="M1" s="40"/>
      <c r="N1" s="40"/>
    </row>
    <row r="2" spans="1:14" ht="16.8" thickTop="1" thickBot="1" x14ac:dyDescent="0.35">
      <c r="A2" s="74" t="s">
        <v>109</v>
      </c>
      <c r="B2" s="74">
        <v>1</v>
      </c>
      <c r="C2" s="45">
        <v>6</v>
      </c>
      <c r="D2" s="46">
        <v>16</v>
      </c>
      <c r="E2" s="45">
        <f>SUM(C2:D2)</f>
        <v>22</v>
      </c>
      <c r="F2" s="45" t="s">
        <v>6</v>
      </c>
      <c r="H2" s="75" t="s">
        <v>0</v>
      </c>
      <c r="I2" s="76" t="s">
        <v>22</v>
      </c>
      <c r="J2" s="77" t="s">
        <v>23</v>
      </c>
      <c r="L2" s="134" t="s">
        <v>0</v>
      </c>
      <c r="M2" s="135" t="s">
        <v>85</v>
      </c>
      <c r="N2" s="136" t="s">
        <v>66</v>
      </c>
    </row>
    <row r="3" spans="1:14" x14ac:dyDescent="0.3">
      <c r="A3" s="74" t="s">
        <v>112</v>
      </c>
      <c r="B3" s="74">
        <v>1</v>
      </c>
      <c r="C3" s="45">
        <v>2</v>
      </c>
      <c r="D3" s="46">
        <v>20</v>
      </c>
      <c r="E3" s="45">
        <f>SUM(C3:D3)</f>
        <v>22</v>
      </c>
      <c r="F3" s="45" t="s">
        <v>6</v>
      </c>
      <c r="H3" s="78" t="s">
        <v>110</v>
      </c>
      <c r="I3" s="74">
        <v>17</v>
      </c>
      <c r="J3" s="79" t="s">
        <v>114</v>
      </c>
      <c r="L3" s="137" t="s">
        <v>120</v>
      </c>
      <c r="M3" s="124">
        <v>5</v>
      </c>
      <c r="N3" s="138"/>
    </row>
    <row r="4" spans="1:14" x14ac:dyDescent="0.3">
      <c r="A4" s="74" t="s">
        <v>111</v>
      </c>
      <c r="B4" s="74">
        <v>1</v>
      </c>
      <c r="C4" s="45">
        <v>5</v>
      </c>
      <c r="D4" s="46">
        <v>13</v>
      </c>
      <c r="E4" s="45">
        <f>SUM(C4:D4)</f>
        <v>18</v>
      </c>
      <c r="F4" s="45" t="s">
        <v>100</v>
      </c>
      <c r="H4" s="78" t="s">
        <v>112</v>
      </c>
      <c r="I4" s="74">
        <v>17</v>
      </c>
      <c r="J4" s="79" t="s">
        <v>115</v>
      </c>
      <c r="L4" s="137" t="s">
        <v>121</v>
      </c>
      <c r="M4" s="124">
        <v>5</v>
      </c>
      <c r="N4" s="138"/>
    </row>
    <row r="5" spans="1:14" ht="16.2" thickBot="1" x14ac:dyDescent="0.35">
      <c r="A5" s="124" t="s">
        <v>218</v>
      </c>
      <c r="B5" s="124">
        <v>2</v>
      </c>
      <c r="C5" s="45">
        <v>2</v>
      </c>
      <c r="D5" s="46">
        <v>4</v>
      </c>
      <c r="E5" s="45">
        <f>SUM(C5:D5)</f>
        <v>6</v>
      </c>
      <c r="F5" s="45" t="s">
        <v>216</v>
      </c>
      <c r="H5" s="78" t="s">
        <v>111</v>
      </c>
      <c r="I5" s="74">
        <v>17</v>
      </c>
      <c r="J5" s="79" t="s">
        <v>116</v>
      </c>
      <c r="L5" s="139" t="s">
        <v>122</v>
      </c>
      <c r="M5" s="140">
        <v>5</v>
      </c>
      <c r="N5" s="141" t="s">
        <v>118</v>
      </c>
    </row>
    <row r="6" spans="1:14" ht="16.2" thickBot="1" x14ac:dyDescent="0.35">
      <c r="A6" s="74" t="s">
        <v>110</v>
      </c>
      <c r="B6" s="74">
        <v>1</v>
      </c>
      <c r="C6" s="45">
        <v>2</v>
      </c>
      <c r="D6" s="46">
        <v>3</v>
      </c>
      <c r="E6" s="45">
        <f>SUM(C6:D6)</f>
        <v>5</v>
      </c>
      <c r="F6" s="45" t="s">
        <v>6</v>
      </c>
      <c r="H6" s="190" t="s">
        <v>109</v>
      </c>
      <c r="I6" s="191">
        <v>18</v>
      </c>
      <c r="J6" s="192" t="s">
        <v>68</v>
      </c>
      <c r="L6" s="142" t="s">
        <v>24</v>
      </c>
      <c r="M6" s="143">
        <f>SUM(M3:M5)</f>
        <v>15</v>
      </c>
      <c r="N6" s="138"/>
    </row>
    <row r="7" spans="1:14" x14ac:dyDescent="0.3">
      <c r="H7" s="80" t="s">
        <v>24</v>
      </c>
      <c r="I7" s="81">
        <f>SUM(I3:I6)</f>
        <v>69</v>
      </c>
      <c r="J7" s="79"/>
      <c r="L7" s="142" t="s">
        <v>99</v>
      </c>
      <c r="M7" s="143">
        <f>AVERAGE(M3:M5)</f>
        <v>5</v>
      </c>
      <c r="N7" s="138"/>
    </row>
    <row r="8" spans="1:14" ht="16.2" thickBot="1" x14ac:dyDescent="0.35">
      <c r="D8" s="46">
        <f t="shared" ref="D8:D16" ca="1" si="0">RANDBETWEEN(1,20)</f>
        <v>18</v>
      </c>
      <c r="H8" s="80" t="s">
        <v>25</v>
      </c>
      <c r="I8" s="81">
        <f>COUNT(I3:I6)</f>
        <v>4</v>
      </c>
      <c r="J8" s="82"/>
      <c r="L8" s="144" t="s">
        <v>25</v>
      </c>
      <c r="M8" s="183">
        <f>COUNT(M3:M5)</f>
        <v>3</v>
      </c>
      <c r="N8" s="145"/>
    </row>
    <row r="9" spans="1:14" ht="16.2" thickTop="1" x14ac:dyDescent="0.3">
      <c r="H9" s="80" t="s">
        <v>27</v>
      </c>
      <c r="I9" s="83">
        <f>I7/4</f>
        <v>17.25</v>
      </c>
      <c r="J9" s="79" t="s">
        <v>28</v>
      </c>
    </row>
    <row r="10" spans="1:14" ht="16.2" thickBot="1" x14ac:dyDescent="0.35">
      <c r="A10" s="124" t="s">
        <v>156</v>
      </c>
      <c r="B10" s="124">
        <v>2</v>
      </c>
      <c r="C10" s="45">
        <v>6</v>
      </c>
      <c r="D10" s="46">
        <f t="shared" ca="1" si="0"/>
        <v>16</v>
      </c>
      <c r="E10" s="45">
        <f t="shared" ref="E10:E15" ca="1" si="1">SUM(C10:D10)</f>
        <v>22</v>
      </c>
      <c r="F10" s="45" t="s">
        <v>158</v>
      </c>
      <c r="H10" s="84" t="s">
        <v>29</v>
      </c>
      <c r="I10" s="85">
        <f>I9*2</f>
        <v>34.5</v>
      </c>
      <c r="J10" s="86" t="s">
        <v>30</v>
      </c>
      <c r="L10" s="88" t="s">
        <v>31</v>
      </c>
      <c r="M10" s="89">
        <f>I9</f>
        <v>17.25</v>
      </c>
      <c r="N10" s="87"/>
    </row>
    <row r="11" spans="1:14" ht="16.2" thickTop="1" x14ac:dyDescent="0.3">
      <c r="A11" s="124" t="s">
        <v>164</v>
      </c>
      <c r="B11" s="124">
        <v>2</v>
      </c>
      <c r="C11" s="45">
        <v>4</v>
      </c>
      <c r="D11" s="46">
        <f t="shared" ca="1" si="0"/>
        <v>20</v>
      </c>
      <c r="E11" s="45">
        <f t="shared" ca="1" si="1"/>
        <v>24</v>
      </c>
      <c r="F11" s="45" t="s">
        <v>170</v>
      </c>
      <c r="H11" s="87"/>
      <c r="I11" s="87"/>
      <c r="J11" s="87"/>
      <c r="L11" s="88" t="s">
        <v>32</v>
      </c>
      <c r="M11" s="89">
        <f>I10</f>
        <v>34.5</v>
      </c>
      <c r="N11" s="87"/>
    </row>
    <row r="12" spans="1:14" x14ac:dyDescent="0.3">
      <c r="A12" s="124" t="s">
        <v>176</v>
      </c>
      <c r="B12" s="124">
        <v>2</v>
      </c>
      <c r="C12" s="45">
        <v>7</v>
      </c>
      <c r="D12" s="46">
        <f t="shared" ca="1" si="0"/>
        <v>3</v>
      </c>
      <c r="E12" s="45">
        <f t="shared" ca="1" si="1"/>
        <v>10</v>
      </c>
      <c r="F12" s="45" t="s">
        <v>177</v>
      </c>
      <c r="H12" s="87"/>
      <c r="I12" s="87"/>
      <c r="L12" s="88" t="s">
        <v>33</v>
      </c>
      <c r="M12" s="89">
        <f>I7</f>
        <v>69</v>
      </c>
      <c r="N12" s="87"/>
    </row>
    <row r="13" spans="1:14" x14ac:dyDescent="0.3">
      <c r="A13" s="124" t="s">
        <v>171</v>
      </c>
      <c r="B13" s="124">
        <v>2</v>
      </c>
      <c r="C13" s="45">
        <v>1</v>
      </c>
      <c r="D13" s="46">
        <f t="shared" ca="1" si="0"/>
        <v>5</v>
      </c>
      <c r="E13" s="45">
        <f t="shared" ca="1" si="1"/>
        <v>6</v>
      </c>
      <c r="F13" s="45" t="s">
        <v>172</v>
      </c>
      <c r="H13" s="87"/>
      <c r="I13" s="87"/>
      <c r="N13" s="87"/>
    </row>
    <row r="14" spans="1:14" x14ac:dyDescent="0.3">
      <c r="A14" s="124" t="s">
        <v>134</v>
      </c>
      <c r="B14" s="124">
        <v>2</v>
      </c>
      <c r="C14" s="45">
        <v>2</v>
      </c>
      <c r="D14" s="46">
        <f t="shared" ca="1" si="0"/>
        <v>5</v>
      </c>
      <c r="E14" s="45">
        <f t="shared" ca="1" si="1"/>
        <v>7</v>
      </c>
      <c r="F14" s="45" t="s">
        <v>100</v>
      </c>
      <c r="H14" s="87"/>
      <c r="I14" s="87"/>
      <c r="L14" s="90" t="s">
        <v>34</v>
      </c>
      <c r="M14" s="89">
        <f>M6</f>
        <v>15</v>
      </c>
    </row>
    <row r="15" spans="1:14" x14ac:dyDescent="0.3">
      <c r="A15" s="124" t="s">
        <v>191</v>
      </c>
      <c r="B15" s="124">
        <v>2</v>
      </c>
      <c r="C15" s="45">
        <v>0</v>
      </c>
      <c r="D15" s="46">
        <f t="shared" ca="1" si="0"/>
        <v>14</v>
      </c>
      <c r="E15" s="45">
        <f t="shared" ca="1" si="1"/>
        <v>14</v>
      </c>
      <c r="F15" s="45" t="s">
        <v>192</v>
      </c>
      <c r="H15" s="87"/>
      <c r="I15" s="87"/>
    </row>
    <row r="16" spans="1:14" ht="16.2" thickBot="1" x14ac:dyDescent="0.35">
      <c r="A16" s="124" t="s">
        <v>207</v>
      </c>
      <c r="B16" s="124">
        <v>2</v>
      </c>
      <c r="C16" s="45">
        <v>3</v>
      </c>
      <c r="D16" s="46">
        <f t="shared" ca="1" si="0"/>
        <v>11</v>
      </c>
      <c r="E16" s="45">
        <f t="shared" ref="E16" ca="1" si="2">SUM(C16:D16)</f>
        <v>14</v>
      </c>
      <c r="F16" s="45" t="s">
        <v>208</v>
      </c>
      <c r="H16" s="40" t="s">
        <v>84</v>
      </c>
      <c r="I16" s="40"/>
      <c r="J16" s="40"/>
      <c r="L16" s="40" t="s">
        <v>84</v>
      </c>
      <c r="M16" s="40"/>
      <c r="N16" s="40"/>
    </row>
    <row r="17" spans="8:14" ht="16.8" thickTop="1" thickBot="1" x14ac:dyDescent="0.35">
      <c r="H17" s="134" t="s">
        <v>0</v>
      </c>
      <c r="I17" s="135" t="s">
        <v>85</v>
      </c>
      <c r="J17" s="136" t="s">
        <v>66</v>
      </c>
      <c r="L17" s="134" t="s">
        <v>0</v>
      </c>
      <c r="M17" s="135" t="s">
        <v>85</v>
      </c>
      <c r="N17" s="136" t="s">
        <v>66</v>
      </c>
    </row>
    <row r="18" spans="8:14" x14ac:dyDescent="0.3">
      <c r="H18" s="137" t="s">
        <v>191</v>
      </c>
      <c r="I18" s="124">
        <v>15</v>
      </c>
      <c r="J18" s="138" t="s">
        <v>194</v>
      </c>
      <c r="L18" s="137" t="s">
        <v>156</v>
      </c>
      <c r="M18" s="124">
        <v>10</v>
      </c>
      <c r="N18" s="138" t="s">
        <v>157</v>
      </c>
    </row>
    <row r="19" spans="8:14" x14ac:dyDescent="0.3">
      <c r="H19" s="137" t="s">
        <v>207</v>
      </c>
      <c r="I19" s="124">
        <v>11</v>
      </c>
      <c r="J19" s="138" t="s">
        <v>194</v>
      </c>
      <c r="L19" s="137" t="s">
        <v>164</v>
      </c>
      <c r="M19" s="124">
        <v>10</v>
      </c>
      <c r="N19" s="138" t="s">
        <v>157</v>
      </c>
    </row>
    <row r="20" spans="8:14" ht="16.2" thickBot="1" x14ac:dyDescent="0.35">
      <c r="H20" s="139" t="s">
        <v>223</v>
      </c>
      <c r="I20" s="140">
        <v>15</v>
      </c>
      <c r="J20" s="141" t="s">
        <v>217</v>
      </c>
      <c r="L20" s="139" t="s">
        <v>171</v>
      </c>
      <c r="M20" s="140">
        <v>5</v>
      </c>
      <c r="N20" s="141" t="s">
        <v>193</v>
      </c>
    </row>
    <row r="21" spans="8:14" x14ac:dyDescent="0.3">
      <c r="H21" s="142" t="s">
        <v>24</v>
      </c>
      <c r="I21" s="143">
        <f>SUM(I18:I20)</f>
        <v>41</v>
      </c>
      <c r="J21" s="138"/>
      <c r="L21" s="142" t="s">
        <v>24</v>
      </c>
      <c r="M21" s="143">
        <f>SUM(M18:M20)</f>
        <v>25</v>
      </c>
      <c r="N21" s="138"/>
    </row>
    <row r="22" spans="8:14" x14ac:dyDescent="0.3">
      <c r="H22" s="142" t="s">
        <v>99</v>
      </c>
      <c r="I22" s="143">
        <f>AVERAGE(I18:I20)</f>
        <v>13.666666666666666</v>
      </c>
      <c r="J22" s="138"/>
      <c r="L22" s="142" t="s">
        <v>99</v>
      </c>
      <c r="M22" s="143">
        <f>AVERAGE(M18:M20)</f>
        <v>8.3333333333333339</v>
      </c>
      <c r="N22" s="138"/>
    </row>
    <row r="23" spans="8:14" ht="16.2" thickBot="1" x14ac:dyDescent="0.35">
      <c r="H23" s="144" t="s">
        <v>25</v>
      </c>
      <c r="I23" s="183">
        <f>COUNT(I18:I20)</f>
        <v>3</v>
      </c>
      <c r="J23" s="145"/>
      <c r="L23" s="144" t="s">
        <v>25</v>
      </c>
      <c r="M23" s="183">
        <f>COUNT(M18:M20)</f>
        <v>3</v>
      </c>
      <c r="N23" s="145"/>
    </row>
    <row r="24" spans="8:14" ht="16.2" thickTop="1" x14ac:dyDescent="0.3"/>
    <row r="25" spans="8:14" x14ac:dyDescent="0.3">
      <c r="L25" s="88"/>
      <c r="M25" s="89"/>
      <c r="N25" s="87"/>
    </row>
    <row r="26" spans="8:14" x14ac:dyDescent="0.3">
      <c r="L26" s="88"/>
      <c r="M26" s="89"/>
      <c r="N26" s="87"/>
    </row>
    <row r="27" spans="8:14" x14ac:dyDescent="0.3">
      <c r="L27" s="88"/>
      <c r="M27" s="89"/>
      <c r="N27" s="87"/>
    </row>
    <row r="28" spans="8:14" x14ac:dyDescent="0.3">
      <c r="N28" s="87"/>
    </row>
    <row r="29" spans="8:14" x14ac:dyDescent="0.3">
      <c r="L29" s="90" t="s">
        <v>34</v>
      </c>
      <c r="M29" s="89">
        <f>M21</f>
        <v>25</v>
      </c>
    </row>
  </sheetData>
  <sortState xmlns:xlrd2="http://schemas.microsoft.com/office/spreadsheetml/2017/richdata2" ref="A2:F6">
    <sortCondition descending="1" ref="E2:E6"/>
    <sortCondition descending="1" ref="C2:C6"/>
  </sortState>
  <conditionalFormatting sqref="M14">
    <cfRule type="cellIs" dxfId="518" priority="1438" operator="greaterThan">
      <formula>$M$12</formula>
    </cfRule>
    <cfRule type="cellIs" dxfId="517" priority="1439" operator="between">
      <formula>$M$11</formula>
      <formula>$M$12</formula>
    </cfRule>
    <cfRule type="cellIs" dxfId="516" priority="1440" operator="between">
      <formula>$M$10</formula>
      <formula>$M$11</formula>
    </cfRule>
    <cfRule type="cellIs" dxfId="515" priority="1441" operator="lessThan">
      <formula>$M$10</formula>
    </cfRule>
  </conditionalFormatting>
  <conditionalFormatting sqref="M29">
    <cfRule type="cellIs" dxfId="514" priority="1" operator="greaterThan">
      <formula>$M$12</formula>
    </cfRule>
    <cfRule type="cellIs" dxfId="513" priority="2" operator="between">
      <formula>$M$11</formula>
      <formula>$M$12</formula>
    </cfRule>
    <cfRule type="cellIs" dxfId="512" priority="3" operator="between">
      <formula>$M$10</formula>
      <formula>$M$11</formula>
    </cfRule>
    <cfRule type="cellIs" dxfId="511" priority="4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9" bestFit="1" customWidth="1"/>
    <col min="2" max="2" width="12.0976562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8.09765625" style="49" bestFit="1" customWidth="1"/>
    <col min="17" max="17" width="7.796875" style="49" bestFit="1" customWidth="1"/>
    <col min="18" max="18" width="9" style="49" bestFit="1" customWidth="1"/>
    <col min="19" max="19" width="7.59765625" style="49" bestFit="1" customWidth="1"/>
    <col min="20" max="20" width="9" style="49" bestFit="1" customWidth="1"/>
    <col min="21" max="16384" width="8.796875" style="49"/>
  </cols>
  <sheetData>
    <row r="1" spans="1:20" s="57" customFormat="1" ht="31.8" thickBot="1" x14ac:dyDescent="0.35">
      <c r="A1" s="56" t="s">
        <v>74</v>
      </c>
      <c r="B1" s="62" t="s">
        <v>75</v>
      </c>
      <c r="C1" s="62" t="s">
        <v>76</v>
      </c>
      <c r="D1" s="56" t="s">
        <v>77</v>
      </c>
      <c r="E1" s="56" t="s">
        <v>97</v>
      </c>
      <c r="F1" s="56" t="s">
        <v>96</v>
      </c>
      <c r="G1" s="56" t="s">
        <v>95</v>
      </c>
      <c r="H1" s="56" t="s">
        <v>94</v>
      </c>
      <c r="I1" s="56" t="s">
        <v>98</v>
      </c>
      <c r="J1" s="56" t="s">
        <v>78</v>
      </c>
      <c r="K1" s="56" t="s">
        <v>79</v>
      </c>
      <c r="L1" s="56" t="s">
        <v>80</v>
      </c>
      <c r="M1" s="56" t="s">
        <v>81</v>
      </c>
      <c r="O1" s="166" t="s">
        <v>82</v>
      </c>
      <c r="P1" s="72">
        <v>234</v>
      </c>
      <c r="Q1" s="167" t="s">
        <v>103</v>
      </c>
      <c r="R1" s="165">
        <v>0</v>
      </c>
      <c r="S1" s="168" t="s">
        <v>102</v>
      </c>
      <c r="T1" s="165">
        <f>R1+((P1)/(24*60*10))</f>
        <v>1.6250000000000001E-2</v>
      </c>
    </row>
    <row r="2" spans="1:20" ht="16.8" x14ac:dyDescent="0.3">
      <c r="A2" s="189" t="s">
        <v>110</v>
      </c>
      <c r="B2" s="63" t="s">
        <v>155</v>
      </c>
      <c r="C2" s="64">
        <v>1</v>
      </c>
      <c r="D2" s="58">
        <v>17</v>
      </c>
      <c r="E2" s="59" t="s">
        <v>83</v>
      </c>
      <c r="F2" s="59" t="s">
        <v>88</v>
      </c>
      <c r="G2" s="59" t="s">
        <v>83</v>
      </c>
      <c r="H2" s="59" t="s">
        <v>83</v>
      </c>
      <c r="I2" s="58"/>
      <c r="J2" s="58">
        <f t="shared" ref="J2:J13" si="0">IF($E2="þ",$D2,IF($F2="þ",($D2*10),IF($G2="þ",($D2*100),IF($H2="þ",($D2*600),$I2))))</f>
        <v>170</v>
      </c>
      <c r="K2" s="58">
        <f t="shared" ref="K2:K6" si="1">J2+C2</f>
        <v>171</v>
      </c>
      <c r="L2" s="59" t="s">
        <v>88</v>
      </c>
      <c r="M2" s="60" t="str">
        <f t="shared" ref="M2:M6" si="2">IF(K2&lt;=$P$1,"þ","q")</f>
        <v>þ</v>
      </c>
    </row>
    <row r="3" spans="1:20" ht="16.8" x14ac:dyDescent="0.3">
      <c r="A3" s="189" t="s">
        <v>110</v>
      </c>
      <c r="B3" s="63" t="s">
        <v>182</v>
      </c>
      <c r="C3" s="64">
        <v>93</v>
      </c>
      <c r="D3" s="58">
        <v>17</v>
      </c>
      <c r="E3" s="59" t="s">
        <v>83</v>
      </c>
      <c r="F3" s="59" t="s">
        <v>83</v>
      </c>
      <c r="G3" s="59" t="s">
        <v>83</v>
      </c>
      <c r="H3" s="59" t="s">
        <v>83</v>
      </c>
      <c r="I3" s="58"/>
      <c r="J3" s="58">
        <f t="shared" si="0"/>
        <v>0</v>
      </c>
      <c r="K3" s="58">
        <f t="shared" ref="K3" si="3">J3+C3</f>
        <v>93</v>
      </c>
      <c r="L3" s="59" t="s">
        <v>88</v>
      </c>
      <c r="M3" s="60" t="str">
        <f t="shared" ref="M3" si="4">IF(K3&lt;=$P$1,"þ","q")</f>
        <v>þ</v>
      </c>
    </row>
    <row r="4" spans="1:20" ht="16.8" x14ac:dyDescent="0.3">
      <c r="A4" s="189" t="s">
        <v>110</v>
      </c>
      <c r="B4" s="63" t="s">
        <v>183</v>
      </c>
      <c r="C4" s="64">
        <v>106</v>
      </c>
      <c r="D4" s="58">
        <v>17</v>
      </c>
      <c r="E4" s="59" t="s">
        <v>83</v>
      </c>
      <c r="F4" s="59" t="s">
        <v>88</v>
      </c>
      <c r="G4" s="59" t="s">
        <v>83</v>
      </c>
      <c r="H4" s="59" t="s">
        <v>83</v>
      </c>
      <c r="I4" s="58"/>
      <c r="J4" s="58">
        <f t="shared" si="0"/>
        <v>170</v>
      </c>
      <c r="K4" s="58">
        <f t="shared" si="1"/>
        <v>276</v>
      </c>
      <c r="L4" s="59" t="s">
        <v>88</v>
      </c>
      <c r="M4" s="60" t="str">
        <f t="shared" si="2"/>
        <v>q</v>
      </c>
      <c r="O4" s="73"/>
    </row>
    <row r="5" spans="1:20" ht="16.8" x14ac:dyDescent="0.3">
      <c r="A5" s="189" t="s">
        <v>110</v>
      </c>
      <c r="B5" s="63"/>
      <c r="C5" s="64"/>
      <c r="D5" s="58">
        <v>17</v>
      </c>
      <c r="E5" s="59" t="s">
        <v>83</v>
      </c>
      <c r="F5" s="59" t="s">
        <v>83</v>
      </c>
      <c r="G5" s="59" t="s">
        <v>83</v>
      </c>
      <c r="H5" s="59" t="s">
        <v>83</v>
      </c>
      <c r="I5" s="58"/>
      <c r="J5" s="58">
        <f t="shared" si="0"/>
        <v>0</v>
      </c>
      <c r="K5" s="58">
        <f t="shared" ref="K5" si="5">J5+C5</f>
        <v>0</v>
      </c>
      <c r="L5" s="59" t="s">
        <v>83</v>
      </c>
      <c r="M5" s="60" t="str">
        <f t="shared" ref="M5" si="6">IF(K5&lt;=$P$1,"þ","q")</f>
        <v>þ</v>
      </c>
      <c r="O5" s="73"/>
    </row>
    <row r="6" spans="1:20" ht="16.8" x14ac:dyDescent="0.3">
      <c r="A6" s="67" t="s">
        <v>109</v>
      </c>
      <c r="B6" s="63" t="s">
        <v>106</v>
      </c>
      <c r="C6" s="64">
        <v>70</v>
      </c>
      <c r="D6" s="58">
        <v>17</v>
      </c>
      <c r="E6" s="59" t="s">
        <v>83</v>
      </c>
      <c r="F6" s="59" t="s">
        <v>83</v>
      </c>
      <c r="G6" s="59" t="s">
        <v>88</v>
      </c>
      <c r="H6" s="59" t="s">
        <v>83</v>
      </c>
      <c r="I6" s="58"/>
      <c r="J6" s="58">
        <f t="shared" si="0"/>
        <v>1700</v>
      </c>
      <c r="K6" s="58">
        <f t="shared" si="1"/>
        <v>1770</v>
      </c>
      <c r="L6" s="59" t="s">
        <v>88</v>
      </c>
      <c r="M6" s="60" t="str">
        <f t="shared" si="2"/>
        <v>q</v>
      </c>
      <c r="O6" s="73"/>
    </row>
    <row r="7" spans="1:20" ht="16.8" x14ac:dyDescent="0.3">
      <c r="A7" s="67" t="s">
        <v>109</v>
      </c>
      <c r="B7" s="63" t="s">
        <v>108</v>
      </c>
      <c r="C7" s="64"/>
      <c r="D7" s="58">
        <v>17</v>
      </c>
      <c r="E7" s="59" t="s">
        <v>88</v>
      </c>
      <c r="F7" s="59" t="s">
        <v>83</v>
      </c>
      <c r="G7" s="59" t="s">
        <v>83</v>
      </c>
      <c r="H7" s="59" t="s">
        <v>83</v>
      </c>
      <c r="I7" s="58"/>
      <c r="J7" s="58">
        <f t="shared" si="0"/>
        <v>17</v>
      </c>
      <c r="K7" s="58">
        <f t="shared" ref="K7" si="7">J7+C7</f>
        <v>17</v>
      </c>
      <c r="L7" s="59" t="s">
        <v>83</v>
      </c>
      <c r="M7" s="60" t="str">
        <f t="shared" ref="M7" si="8">IF(K7&lt;=$P$1,"þ","q")</f>
        <v>þ</v>
      </c>
      <c r="O7" s="73"/>
    </row>
    <row r="8" spans="1:20" ht="16.8" x14ac:dyDescent="0.3">
      <c r="A8" s="67" t="s">
        <v>109</v>
      </c>
      <c r="B8" s="63" t="s">
        <v>147</v>
      </c>
      <c r="C8" s="64">
        <v>1</v>
      </c>
      <c r="D8" s="58">
        <v>17</v>
      </c>
      <c r="E8" s="59" t="s">
        <v>83</v>
      </c>
      <c r="F8" s="59" t="s">
        <v>83</v>
      </c>
      <c r="G8" s="59" t="s">
        <v>88</v>
      </c>
      <c r="H8" s="59" t="s">
        <v>83</v>
      </c>
      <c r="I8" s="58"/>
      <c r="J8" s="58">
        <f t="shared" si="0"/>
        <v>1700</v>
      </c>
      <c r="K8" s="58">
        <f t="shared" ref="K8:K11" si="9">J8+C8</f>
        <v>1701</v>
      </c>
      <c r="L8" s="59" t="s">
        <v>88</v>
      </c>
      <c r="M8" s="60" t="str">
        <f t="shared" ref="M8:M11" si="10">IF(K8&lt;=$P$1,"þ","q")</f>
        <v>q</v>
      </c>
      <c r="O8" s="73"/>
    </row>
    <row r="9" spans="1:20" ht="16.8" x14ac:dyDescent="0.3">
      <c r="A9" s="149" t="s">
        <v>111</v>
      </c>
      <c r="B9" s="63" t="s">
        <v>214</v>
      </c>
      <c r="C9" s="64">
        <v>82</v>
      </c>
      <c r="D9" s="58">
        <v>15</v>
      </c>
      <c r="E9" s="59" t="s">
        <v>83</v>
      </c>
      <c r="F9" s="59" t="s">
        <v>88</v>
      </c>
      <c r="G9" s="59" t="s">
        <v>83</v>
      </c>
      <c r="H9" s="59" t="s">
        <v>83</v>
      </c>
      <c r="I9" s="58"/>
      <c r="J9" s="58">
        <f t="shared" si="0"/>
        <v>150</v>
      </c>
      <c r="K9" s="58">
        <f t="shared" si="9"/>
        <v>232</v>
      </c>
      <c r="L9" s="59" t="s">
        <v>88</v>
      </c>
      <c r="M9" s="60" t="str">
        <f t="shared" ref="M9" si="11">IF(K9&lt;=$P$1,"þ","q")</f>
        <v>þ</v>
      </c>
      <c r="O9" s="73"/>
    </row>
    <row r="10" spans="1:20" ht="16.8" x14ac:dyDescent="0.3">
      <c r="A10" s="149" t="s">
        <v>111</v>
      </c>
      <c r="B10" s="63"/>
      <c r="C10" s="64"/>
      <c r="D10" s="58" t="s">
        <v>117</v>
      </c>
      <c r="E10" s="59" t="s">
        <v>83</v>
      </c>
      <c r="F10" s="59" t="s">
        <v>83</v>
      </c>
      <c r="G10" s="59" t="s">
        <v>83</v>
      </c>
      <c r="H10" s="59" t="s">
        <v>83</v>
      </c>
      <c r="I10" s="58"/>
      <c r="J10" s="58">
        <f t="shared" si="0"/>
        <v>0</v>
      </c>
      <c r="K10" s="58">
        <f t="shared" ref="K10" si="12">J10+C10</f>
        <v>0</v>
      </c>
      <c r="L10" s="59" t="s">
        <v>83</v>
      </c>
      <c r="M10" s="60" t="str">
        <f t="shared" ref="M10" si="13">IF(K10&lt;=$P$1,"þ","q")</f>
        <v>þ</v>
      </c>
      <c r="O10" s="73"/>
    </row>
    <row r="11" spans="1:20" ht="16.8" x14ac:dyDescent="0.3">
      <c r="A11" s="66" t="s">
        <v>113</v>
      </c>
      <c r="B11" s="63" t="s">
        <v>107</v>
      </c>
      <c r="C11" s="64"/>
      <c r="D11" s="58">
        <v>17</v>
      </c>
      <c r="E11" s="59" t="s">
        <v>83</v>
      </c>
      <c r="F11" s="59" t="s">
        <v>83</v>
      </c>
      <c r="G11" s="59" t="s">
        <v>88</v>
      </c>
      <c r="H11" s="59" t="s">
        <v>83</v>
      </c>
      <c r="I11" s="58"/>
      <c r="J11" s="58">
        <f t="shared" si="0"/>
        <v>1700</v>
      </c>
      <c r="K11" s="58">
        <f t="shared" si="9"/>
        <v>1700</v>
      </c>
      <c r="L11" s="59" t="s">
        <v>88</v>
      </c>
      <c r="M11" s="60" t="str">
        <f t="shared" si="10"/>
        <v>q</v>
      </c>
      <c r="O11" s="73"/>
    </row>
    <row r="12" spans="1:20" ht="16.8" x14ac:dyDescent="0.3">
      <c r="A12" s="66" t="s">
        <v>113</v>
      </c>
      <c r="B12" s="63" t="s">
        <v>224</v>
      </c>
      <c r="C12" s="64">
        <v>234</v>
      </c>
      <c r="D12" s="58">
        <v>17</v>
      </c>
      <c r="E12" s="59" t="s">
        <v>88</v>
      </c>
      <c r="F12" s="59" t="s">
        <v>83</v>
      </c>
      <c r="G12" s="59" t="s">
        <v>83</v>
      </c>
      <c r="H12" s="59" t="s">
        <v>83</v>
      </c>
      <c r="I12" s="58"/>
      <c r="J12" s="58">
        <f t="shared" si="0"/>
        <v>17</v>
      </c>
      <c r="K12" s="58">
        <f t="shared" ref="K12" si="14">J12+C12</f>
        <v>251</v>
      </c>
      <c r="L12" s="59" t="s">
        <v>88</v>
      </c>
      <c r="M12" s="60" t="str">
        <f t="shared" ref="M12" si="15">IF(K12&lt;=$P$1,"þ","q")</f>
        <v>q</v>
      </c>
      <c r="O12" s="73"/>
    </row>
    <row r="13" spans="1:20" ht="16.8" x14ac:dyDescent="0.3">
      <c r="A13" s="66" t="s">
        <v>113</v>
      </c>
      <c r="B13" s="63" t="s">
        <v>225</v>
      </c>
      <c r="C13" s="64">
        <v>246</v>
      </c>
      <c r="D13" s="58">
        <v>17</v>
      </c>
      <c r="E13" s="59" t="s">
        <v>83</v>
      </c>
      <c r="F13" s="59" t="s">
        <v>88</v>
      </c>
      <c r="G13" s="59" t="s">
        <v>83</v>
      </c>
      <c r="H13" s="59" t="s">
        <v>83</v>
      </c>
      <c r="I13" s="58"/>
      <c r="J13" s="58">
        <f t="shared" si="0"/>
        <v>170</v>
      </c>
      <c r="K13" s="58">
        <f t="shared" ref="K13" si="16">J13+C13</f>
        <v>416</v>
      </c>
      <c r="L13" s="59" t="s">
        <v>88</v>
      </c>
      <c r="M13" s="60" t="str">
        <f t="shared" ref="M13" si="17">IF(K13&lt;=$P$1,"þ","q")</f>
        <v>q</v>
      </c>
      <c r="O13" s="73"/>
    </row>
    <row r="14" spans="1:20" x14ac:dyDescent="0.3">
      <c r="O14" s="44"/>
    </row>
    <row r="15" spans="1:20" ht="31.2" x14ac:dyDescent="0.3">
      <c r="A15" s="56" t="s">
        <v>74</v>
      </c>
      <c r="B15" s="62" t="s">
        <v>75</v>
      </c>
      <c r="C15" s="62" t="s">
        <v>76</v>
      </c>
      <c r="D15" s="56" t="s">
        <v>77</v>
      </c>
      <c r="E15" s="56" t="s">
        <v>97</v>
      </c>
      <c r="F15" s="56" t="s">
        <v>96</v>
      </c>
      <c r="G15" s="56" t="s">
        <v>95</v>
      </c>
      <c r="H15" s="56" t="s">
        <v>94</v>
      </c>
      <c r="I15" s="56" t="s">
        <v>98</v>
      </c>
      <c r="J15" s="56" t="s">
        <v>78</v>
      </c>
      <c r="K15" s="56" t="s">
        <v>79</v>
      </c>
      <c r="L15" s="56" t="s">
        <v>80</v>
      </c>
      <c r="M15" s="56" t="s">
        <v>81</v>
      </c>
      <c r="O15" s="184"/>
    </row>
    <row r="16" spans="1:20" ht="16.8" x14ac:dyDescent="0.3">
      <c r="A16" s="65"/>
      <c r="B16" s="63"/>
      <c r="C16" s="64"/>
      <c r="D16" s="58"/>
      <c r="E16" s="59" t="s">
        <v>83</v>
      </c>
      <c r="F16" s="59" t="s">
        <v>83</v>
      </c>
      <c r="G16" s="59" t="s">
        <v>83</v>
      </c>
      <c r="H16" s="59" t="s">
        <v>83</v>
      </c>
      <c r="I16" s="58"/>
      <c r="J16" s="58">
        <f t="shared" ref="J16:J25" si="18">IF($E16="þ",$D16,IF($F16="þ",($D16*10),IF($G16="þ",($D16*100),IF($H16="þ",($D16*600),$I16))))</f>
        <v>0</v>
      </c>
      <c r="K16" s="58">
        <f t="shared" ref="K16:K17" si="19">J16+C16</f>
        <v>0</v>
      </c>
      <c r="L16" s="59" t="s">
        <v>83</v>
      </c>
      <c r="M16" s="60" t="str">
        <f t="shared" ref="M16:M17" si="20">IF(K16&lt;=$P$1,"þ","q")</f>
        <v>þ</v>
      </c>
    </row>
    <row r="17" spans="1:13" ht="16.8" x14ac:dyDescent="0.3">
      <c r="A17" s="65"/>
      <c r="B17" s="63"/>
      <c r="C17" s="64"/>
      <c r="D17" s="58"/>
      <c r="E17" s="59" t="s">
        <v>83</v>
      </c>
      <c r="F17" s="59" t="s">
        <v>83</v>
      </c>
      <c r="G17" s="59" t="s">
        <v>83</v>
      </c>
      <c r="H17" s="59" t="s">
        <v>83</v>
      </c>
      <c r="I17" s="58"/>
      <c r="J17" s="58">
        <f t="shared" si="18"/>
        <v>0</v>
      </c>
      <c r="K17" s="58">
        <f t="shared" si="19"/>
        <v>0</v>
      </c>
      <c r="L17" s="59" t="s">
        <v>83</v>
      </c>
      <c r="M17" s="60" t="str">
        <f t="shared" si="20"/>
        <v>þ</v>
      </c>
    </row>
    <row r="18" spans="1:13" ht="16.8" x14ac:dyDescent="0.3">
      <c r="A18" s="65"/>
      <c r="B18" s="63"/>
      <c r="C18" s="64"/>
      <c r="D18" s="58"/>
      <c r="E18" s="59" t="s">
        <v>83</v>
      </c>
      <c r="F18" s="59" t="s">
        <v>83</v>
      </c>
      <c r="G18" s="59" t="s">
        <v>83</v>
      </c>
      <c r="H18" s="59" t="s">
        <v>83</v>
      </c>
      <c r="I18" s="58"/>
      <c r="J18" s="58">
        <f t="shared" si="18"/>
        <v>0</v>
      </c>
      <c r="K18" s="58">
        <f t="shared" ref="K18" si="21">J18+C18</f>
        <v>0</v>
      </c>
      <c r="L18" s="59" t="s">
        <v>83</v>
      </c>
      <c r="M18" s="60" t="str">
        <f t="shared" ref="M18" si="22">IF(K18&lt;=$P$1,"þ","q")</f>
        <v>þ</v>
      </c>
    </row>
    <row r="19" spans="1:13" ht="16.8" x14ac:dyDescent="0.3">
      <c r="A19" s="171"/>
      <c r="B19" s="63"/>
      <c r="C19" s="64"/>
      <c r="D19" s="58"/>
      <c r="E19" s="59" t="s">
        <v>83</v>
      </c>
      <c r="F19" s="59" t="s">
        <v>83</v>
      </c>
      <c r="G19" s="59" t="s">
        <v>83</v>
      </c>
      <c r="H19" s="59" t="s">
        <v>83</v>
      </c>
      <c r="I19" s="58"/>
      <c r="J19" s="58">
        <f t="shared" si="18"/>
        <v>0</v>
      </c>
      <c r="K19" s="58">
        <f t="shared" ref="K19" si="23">J19+C19</f>
        <v>0</v>
      </c>
      <c r="L19" s="59" t="s">
        <v>83</v>
      </c>
      <c r="M19" s="60" t="str">
        <f t="shared" ref="M19" si="24">IF(K19&lt;=$P$1,"þ","q")</f>
        <v>þ</v>
      </c>
    </row>
    <row r="20" spans="1:13" ht="16.8" x14ac:dyDescent="0.3">
      <c r="A20" s="171"/>
      <c r="B20" s="63"/>
      <c r="C20" s="64"/>
      <c r="D20" s="58"/>
      <c r="E20" s="59" t="s">
        <v>83</v>
      </c>
      <c r="F20" s="59" t="s">
        <v>83</v>
      </c>
      <c r="G20" s="59" t="s">
        <v>83</v>
      </c>
      <c r="H20" s="59" t="s">
        <v>83</v>
      </c>
      <c r="I20" s="58"/>
      <c r="J20" s="58">
        <f t="shared" si="18"/>
        <v>0</v>
      </c>
      <c r="K20" s="58">
        <f t="shared" ref="K20" si="25">J20+C20</f>
        <v>0</v>
      </c>
      <c r="L20" s="59" t="s">
        <v>83</v>
      </c>
      <c r="M20" s="60" t="str">
        <f t="shared" ref="M20" si="26">IF(K20&lt;=$P$1,"þ","q")</f>
        <v>þ</v>
      </c>
    </row>
    <row r="21" spans="1:13" ht="16.8" x14ac:dyDescent="0.3">
      <c r="A21" s="171"/>
      <c r="B21" s="63"/>
      <c r="C21" s="64"/>
      <c r="D21" s="58"/>
      <c r="E21" s="59" t="s">
        <v>83</v>
      </c>
      <c r="F21" s="59" t="s">
        <v>83</v>
      </c>
      <c r="G21" s="59" t="s">
        <v>83</v>
      </c>
      <c r="H21" s="59" t="s">
        <v>83</v>
      </c>
      <c r="I21" s="58"/>
      <c r="J21" s="58">
        <f t="shared" si="18"/>
        <v>0</v>
      </c>
      <c r="K21" s="58">
        <f t="shared" ref="K21:K22" si="27">J21+C21</f>
        <v>0</v>
      </c>
      <c r="L21" s="59" t="s">
        <v>83</v>
      </c>
      <c r="M21" s="60" t="str">
        <f t="shared" ref="M21:M22" si="28">IF(K21&lt;=$P$1,"þ","q")</f>
        <v>þ</v>
      </c>
    </row>
    <row r="22" spans="1:13" ht="16.8" x14ac:dyDescent="0.3">
      <c r="A22" s="171"/>
      <c r="B22" s="63"/>
      <c r="C22" s="64"/>
      <c r="D22" s="58"/>
      <c r="E22" s="59" t="s">
        <v>83</v>
      </c>
      <c r="F22" s="59" t="s">
        <v>83</v>
      </c>
      <c r="G22" s="59" t="s">
        <v>83</v>
      </c>
      <c r="H22" s="59" t="s">
        <v>83</v>
      </c>
      <c r="I22" s="58"/>
      <c r="J22" s="58">
        <f t="shared" si="18"/>
        <v>0</v>
      </c>
      <c r="K22" s="58">
        <f t="shared" si="27"/>
        <v>0</v>
      </c>
      <c r="L22" s="59" t="s">
        <v>83</v>
      </c>
      <c r="M22" s="60" t="str">
        <f t="shared" si="28"/>
        <v>þ</v>
      </c>
    </row>
    <row r="23" spans="1:13" ht="16.8" x14ac:dyDescent="0.3">
      <c r="A23" s="171"/>
      <c r="B23" s="63"/>
      <c r="C23" s="64"/>
      <c r="D23" s="58"/>
      <c r="E23" s="59" t="s">
        <v>83</v>
      </c>
      <c r="F23" s="59" t="s">
        <v>83</v>
      </c>
      <c r="G23" s="59" t="s">
        <v>83</v>
      </c>
      <c r="H23" s="59" t="s">
        <v>83</v>
      </c>
      <c r="I23" s="58"/>
      <c r="J23" s="58">
        <f t="shared" si="18"/>
        <v>0</v>
      </c>
      <c r="K23" s="58">
        <f t="shared" ref="K23" si="29">J23+C23</f>
        <v>0</v>
      </c>
      <c r="L23" s="59" t="s">
        <v>83</v>
      </c>
      <c r="M23" s="60" t="str">
        <f t="shared" ref="M23" si="30">IF(K23&lt;=$P$1,"þ","q")</f>
        <v>þ</v>
      </c>
    </row>
    <row r="24" spans="1:13" ht="16.8" x14ac:dyDescent="0.3">
      <c r="A24" s="171"/>
      <c r="B24" s="63"/>
      <c r="C24" s="64"/>
      <c r="D24" s="58"/>
      <c r="E24" s="59" t="s">
        <v>83</v>
      </c>
      <c r="F24" s="59" t="s">
        <v>83</v>
      </c>
      <c r="G24" s="59" t="s">
        <v>83</v>
      </c>
      <c r="H24" s="59" t="s">
        <v>83</v>
      </c>
      <c r="I24" s="58"/>
      <c r="J24" s="58">
        <f t="shared" si="18"/>
        <v>0</v>
      </c>
      <c r="K24" s="58">
        <f t="shared" ref="K24" si="31">J24+C24</f>
        <v>0</v>
      </c>
      <c r="L24" s="59" t="s">
        <v>83</v>
      </c>
      <c r="M24" s="60" t="str">
        <f t="shared" ref="M24" si="32">IF(K24&lt;=$P$1,"þ","q")</f>
        <v>þ</v>
      </c>
    </row>
    <row r="25" spans="1:13" ht="16.8" x14ac:dyDescent="0.3">
      <c r="A25" s="171"/>
      <c r="B25" s="63"/>
      <c r="C25" s="64"/>
      <c r="D25" s="58"/>
      <c r="E25" s="59" t="s">
        <v>83</v>
      </c>
      <c r="F25" s="59" t="s">
        <v>83</v>
      </c>
      <c r="G25" s="59" t="s">
        <v>83</v>
      </c>
      <c r="H25" s="59" t="s">
        <v>83</v>
      </c>
      <c r="I25" s="58"/>
      <c r="J25" s="58">
        <f t="shared" si="18"/>
        <v>0</v>
      </c>
      <c r="K25" s="58">
        <f t="shared" ref="K25" si="33">J25+C25</f>
        <v>0</v>
      </c>
      <c r="L25" s="59" t="s">
        <v>83</v>
      </c>
      <c r="M25" s="60" t="str">
        <f t="shared" ref="M25" si="34">IF(K25&lt;=$P$1,"þ","q")</f>
        <v>þ</v>
      </c>
    </row>
  </sheetData>
  <sortState xmlns:xlrd2="http://schemas.microsoft.com/office/spreadsheetml/2017/richdata2" ref="A2:M14">
    <sortCondition ref="A2:A14"/>
    <sortCondition ref="C2:C14"/>
  </sortState>
  <conditionalFormatting sqref="M4 E19:H20 M2">
    <cfRule type="cellIs" dxfId="510" priority="2076" stopIfTrue="1" operator="equal">
      <formula>"þ"</formula>
    </cfRule>
  </conditionalFormatting>
  <conditionalFormatting sqref="K4 K2">
    <cfRule type="cellIs" dxfId="509" priority="2075" operator="lessThan">
      <formula>$P$1</formula>
    </cfRule>
  </conditionalFormatting>
  <conditionalFormatting sqref="L14:M14">
    <cfRule type="cellIs" dxfId="508" priority="2074" stopIfTrue="1" operator="equal">
      <formula>"þ"</formula>
    </cfRule>
  </conditionalFormatting>
  <conditionalFormatting sqref="P1">
    <cfRule type="cellIs" dxfId="507" priority="2058" operator="equal">
      <formula>0</formula>
    </cfRule>
  </conditionalFormatting>
  <conditionalFormatting sqref="M6">
    <cfRule type="cellIs" dxfId="506" priority="1979" stopIfTrue="1" operator="equal">
      <formula>"þ"</formula>
    </cfRule>
  </conditionalFormatting>
  <conditionalFormatting sqref="M6">
    <cfRule type="cellIs" dxfId="505" priority="1978" stopIfTrue="1" operator="equal">
      <formula>"þ"</formula>
    </cfRule>
  </conditionalFormatting>
  <conditionalFormatting sqref="K6">
    <cfRule type="cellIs" dxfId="504" priority="1977" operator="lessThan">
      <formula>$P$1</formula>
    </cfRule>
  </conditionalFormatting>
  <conditionalFormatting sqref="E6 H6">
    <cfRule type="cellIs" dxfId="503" priority="1976" stopIfTrue="1" operator="equal">
      <formula>"þ"</formula>
    </cfRule>
  </conditionalFormatting>
  <conditionalFormatting sqref="E6 H6">
    <cfRule type="cellIs" dxfId="502" priority="1975" stopIfTrue="1" operator="equal">
      <formula>"þ"</formula>
    </cfRule>
  </conditionalFormatting>
  <conditionalFormatting sqref="G6">
    <cfRule type="cellIs" dxfId="501" priority="1974" stopIfTrue="1" operator="equal">
      <formula>"þ"</formula>
    </cfRule>
  </conditionalFormatting>
  <conditionalFormatting sqref="G6">
    <cfRule type="cellIs" dxfId="500" priority="1973" stopIfTrue="1" operator="equal">
      <formula>"þ"</formula>
    </cfRule>
  </conditionalFormatting>
  <conditionalFormatting sqref="H2">
    <cfRule type="cellIs" dxfId="499" priority="1972" stopIfTrue="1" operator="equal">
      <formula>"þ"</formula>
    </cfRule>
  </conditionalFormatting>
  <conditionalFormatting sqref="H2">
    <cfRule type="cellIs" dxfId="498" priority="1971" stopIfTrue="1" operator="equal">
      <formula>"þ"</formula>
    </cfRule>
  </conditionalFormatting>
  <conditionalFormatting sqref="F6">
    <cfRule type="cellIs" dxfId="497" priority="1969" stopIfTrue="1" operator="equal">
      <formula>"þ"</formula>
    </cfRule>
  </conditionalFormatting>
  <conditionalFormatting sqref="E2">
    <cfRule type="cellIs" dxfId="496" priority="1921" stopIfTrue="1" operator="equal">
      <formula>"þ"</formula>
    </cfRule>
  </conditionalFormatting>
  <conditionalFormatting sqref="G2">
    <cfRule type="cellIs" dxfId="495" priority="1920" stopIfTrue="1" operator="equal">
      <formula>"þ"</formula>
    </cfRule>
  </conditionalFormatting>
  <conditionalFormatting sqref="F2">
    <cfRule type="cellIs" dxfId="494" priority="1858" stopIfTrue="1" operator="equal">
      <formula>"þ"</formula>
    </cfRule>
  </conditionalFormatting>
  <conditionalFormatting sqref="T1">
    <cfRule type="cellIs" dxfId="493" priority="1654" operator="equal">
      <formula>0</formula>
    </cfRule>
  </conditionalFormatting>
  <conditionalFormatting sqref="R1">
    <cfRule type="cellIs" dxfId="492" priority="1656" operator="equal">
      <formula>0</formula>
    </cfRule>
  </conditionalFormatting>
  <conditionalFormatting sqref="M19">
    <cfRule type="cellIs" dxfId="491" priority="1340" stopIfTrue="1" operator="equal">
      <formula>"þ"</formula>
    </cfRule>
  </conditionalFormatting>
  <conditionalFormatting sqref="K19">
    <cfRule type="cellIs" dxfId="490" priority="1339" operator="lessThan">
      <formula>$P$1</formula>
    </cfRule>
  </conditionalFormatting>
  <conditionalFormatting sqref="M19">
    <cfRule type="cellIs" dxfId="489" priority="1338" stopIfTrue="1" operator="equal">
      <formula>"þ"</formula>
    </cfRule>
  </conditionalFormatting>
  <conditionalFormatting sqref="K19">
    <cfRule type="cellIs" dxfId="488" priority="1337" operator="lessThan">
      <formula>$P$1</formula>
    </cfRule>
  </conditionalFormatting>
  <conditionalFormatting sqref="M19">
    <cfRule type="cellIs" dxfId="487" priority="1336" stopIfTrue="1" operator="equal">
      <formula>"þ"</formula>
    </cfRule>
  </conditionalFormatting>
  <conditionalFormatting sqref="K19">
    <cfRule type="cellIs" dxfId="486" priority="1335" operator="lessThan">
      <formula>$P$1</formula>
    </cfRule>
  </conditionalFormatting>
  <conditionalFormatting sqref="M19">
    <cfRule type="cellIs" dxfId="485" priority="1334" stopIfTrue="1" operator="equal">
      <formula>"þ"</formula>
    </cfRule>
  </conditionalFormatting>
  <conditionalFormatting sqref="K19">
    <cfRule type="cellIs" dxfId="484" priority="1333" operator="lessThan">
      <formula>$P$1</formula>
    </cfRule>
  </conditionalFormatting>
  <conditionalFormatting sqref="E19 H19">
    <cfRule type="cellIs" dxfId="483" priority="1332" stopIfTrue="1" operator="equal">
      <formula>"þ"</formula>
    </cfRule>
  </conditionalFormatting>
  <conditionalFormatting sqref="E19 H19">
    <cfRule type="cellIs" dxfId="482" priority="1331" stopIfTrue="1" operator="equal">
      <formula>"þ"</formula>
    </cfRule>
  </conditionalFormatting>
  <conditionalFormatting sqref="G19">
    <cfRule type="cellIs" dxfId="481" priority="1330" stopIfTrue="1" operator="equal">
      <formula>"þ"</formula>
    </cfRule>
  </conditionalFormatting>
  <conditionalFormatting sqref="G19">
    <cfRule type="cellIs" dxfId="480" priority="1329" stopIfTrue="1" operator="equal">
      <formula>"þ"</formula>
    </cfRule>
  </conditionalFormatting>
  <conditionalFormatting sqref="E19">
    <cfRule type="cellIs" dxfId="479" priority="1328" stopIfTrue="1" operator="equal">
      <formula>"þ"</formula>
    </cfRule>
  </conditionalFormatting>
  <conditionalFormatting sqref="E19">
    <cfRule type="cellIs" dxfId="478" priority="1327" stopIfTrue="1" operator="equal">
      <formula>"þ"</formula>
    </cfRule>
  </conditionalFormatting>
  <conditionalFormatting sqref="L19">
    <cfRule type="cellIs" dxfId="477" priority="1326" stopIfTrue="1" operator="equal">
      <formula>"þ"</formula>
    </cfRule>
  </conditionalFormatting>
  <conditionalFormatting sqref="L19">
    <cfRule type="cellIs" dxfId="476" priority="1325" stopIfTrue="1" operator="equal">
      <formula>"þ"</formula>
    </cfRule>
  </conditionalFormatting>
  <conditionalFormatting sqref="F19">
    <cfRule type="cellIs" dxfId="475" priority="1324" stopIfTrue="1" operator="equal">
      <formula>"þ"</formula>
    </cfRule>
  </conditionalFormatting>
  <conditionalFormatting sqref="F19">
    <cfRule type="cellIs" dxfId="474" priority="1323" stopIfTrue="1" operator="equal">
      <formula>"þ"</formula>
    </cfRule>
  </conditionalFormatting>
  <conditionalFormatting sqref="F19">
    <cfRule type="cellIs" dxfId="473" priority="1322" stopIfTrue="1" operator="equal">
      <formula>"þ"</formula>
    </cfRule>
  </conditionalFormatting>
  <conditionalFormatting sqref="F19">
    <cfRule type="cellIs" dxfId="472" priority="1321" stopIfTrue="1" operator="equal">
      <formula>"þ"</formula>
    </cfRule>
  </conditionalFormatting>
  <conditionalFormatting sqref="E19">
    <cfRule type="cellIs" dxfId="471" priority="1320" stopIfTrue="1" operator="equal">
      <formula>"þ"</formula>
    </cfRule>
  </conditionalFormatting>
  <conditionalFormatting sqref="E19">
    <cfRule type="cellIs" dxfId="470" priority="1319" stopIfTrue="1" operator="equal">
      <formula>"þ"</formula>
    </cfRule>
  </conditionalFormatting>
  <conditionalFormatting sqref="G3">
    <cfRule type="cellIs" dxfId="469" priority="1259" stopIfTrue="1" operator="equal">
      <formula>"þ"</formula>
    </cfRule>
  </conditionalFormatting>
  <conditionalFormatting sqref="M3">
    <cfRule type="cellIs" dxfId="468" priority="1265" stopIfTrue="1" operator="equal">
      <formula>"þ"</formula>
    </cfRule>
  </conditionalFormatting>
  <conditionalFormatting sqref="K3">
    <cfRule type="cellIs" dxfId="467" priority="1264" operator="lessThan">
      <formula>$P$1</formula>
    </cfRule>
  </conditionalFormatting>
  <conditionalFormatting sqref="G3">
    <cfRule type="cellIs" dxfId="466" priority="1256" stopIfTrue="1" operator="equal">
      <formula>"þ"</formula>
    </cfRule>
  </conditionalFormatting>
  <conditionalFormatting sqref="M20">
    <cfRule type="cellIs" dxfId="465" priority="1191" stopIfTrue="1" operator="equal">
      <formula>"þ"</formula>
    </cfRule>
  </conditionalFormatting>
  <conditionalFormatting sqref="K20">
    <cfRule type="cellIs" dxfId="464" priority="1190" operator="lessThan">
      <formula>$P$1</formula>
    </cfRule>
  </conditionalFormatting>
  <conditionalFormatting sqref="M20">
    <cfRule type="cellIs" dxfId="463" priority="1189" stopIfTrue="1" operator="equal">
      <formula>"þ"</formula>
    </cfRule>
  </conditionalFormatting>
  <conditionalFormatting sqref="K20">
    <cfRule type="cellIs" dxfId="462" priority="1188" operator="lessThan">
      <formula>$P$1</formula>
    </cfRule>
  </conditionalFormatting>
  <conditionalFormatting sqref="M20">
    <cfRule type="cellIs" dxfId="461" priority="1187" stopIfTrue="1" operator="equal">
      <formula>"þ"</formula>
    </cfRule>
  </conditionalFormatting>
  <conditionalFormatting sqref="K20">
    <cfRule type="cellIs" dxfId="460" priority="1186" operator="lessThan">
      <formula>$P$1</formula>
    </cfRule>
  </conditionalFormatting>
  <conditionalFormatting sqref="M20">
    <cfRule type="cellIs" dxfId="459" priority="1185" stopIfTrue="1" operator="equal">
      <formula>"þ"</formula>
    </cfRule>
  </conditionalFormatting>
  <conditionalFormatting sqref="K20">
    <cfRule type="cellIs" dxfId="458" priority="1184" operator="lessThan">
      <formula>$P$1</formula>
    </cfRule>
  </conditionalFormatting>
  <conditionalFormatting sqref="E20 H20">
    <cfRule type="cellIs" dxfId="457" priority="1183" stopIfTrue="1" operator="equal">
      <formula>"þ"</formula>
    </cfRule>
  </conditionalFormatting>
  <conditionalFormatting sqref="E20 H20">
    <cfRule type="cellIs" dxfId="456" priority="1182" stopIfTrue="1" operator="equal">
      <formula>"þ"</formula>
    </cfRule>
  </conditionalFormatting>
  <conditionalFormatting sqref="G20">
    <cfRule type="cellIs" dxfId="455" priority="1181" stopIfTrue="1" operator="equal">
      <formula>"þ"</formula>
    </cfRule>
  </conditionalFormatting>
  <conditionalFormatting sqref="G20">
    <cfRule type="cellIs" dxfId="454" priority="1180" stopIfTrue="1" operator="equal">
      <formula>"þ"</formula>
    </cfRule>
  </conditionalFormatting>
  <conditionalFormatting sqref="E20">
    <cfRule type="cellIs" dxfId="453" priority="1179" stopIfTrue="1" operator="equal">
      <formula>"þ"</formula>
    </cfRule>
  </conditionalFormatting>
  <conditionalFormatting sqref="E20">
    <cfRule type="cellIs" dxfId="452" priority="1178" stopIfTrue="1" operator="equal">
      <formula>"þ"</formula>
    </cfRule>
  </conditionalFormatting>
  <conditionalFormatting sqref="F20">
    <cfRule type="cellIs" dxfId="451" priority="1175" stopIfTrue="1" operator="equal">
      <formula>"þ"</formula>
    </cfRule>
  </conditionalFormatting>
  <conditionalFormatting sqref="F20">
    <cfRule type="cellIs" dxfId="450" priority="1174" stopIfTrue="1" operator="equal">
      <formula>"þ"</formula>
    </cfRule>
  </conditionalFormatting>
  <conditionalFormatting sqref="F20">
    <cfRule type="cellIs" dxfId="449" priority="1173" stopIfTrue="1" operator="equal">
      <formula>"þ"</formula>
    </cfRule>
  </conditionalFormatting>
  <conditionalFormatting sqref="F20">
    <cfRule type="cellIs" dxfId="448" priority="1172" stopIfTrue="1" operator="equal">
      <formula>"þ"</formula>
    </cfRule>
  </conditionalFormatting>
  <conditionalFormatting sqref="E20">
    <cfRule type="cellIs" dxfId="447" priority="1171" stopIfTrue="1" operator="equal">
      <formula>"þ"</formula>
    </cfRule>
  </conditionalFormatting>
  <conditionalFormatting sqref="E20">
    <cfRule type="cellIs" dxfId="446" priority="1170" stopIfTrue="1" operator="equal">
      <formula>"þ"</formula>
    </cfRule>
  </conditionalFormatting>
  <conditionalFormatting sqref="F19">
    <cfRule type="cellIs" dxfId="445" priority="1017" stopIfTrue="1" operator="equal">
      <formula>"þ"</formula>
    </cfRule>
  </conditionalFormatting>
  <conditionalFormatting sqref="E19">
    <cfRule type="cellIs" dxfId="444" priority="1016" stopIfTrue="1" operator="equal">
      <formula>"þ"</formula>
    </cfRule>
  </conditionalFormatting>
  <conditionalFormatting sqref="E19">
    <cfRule type="cellIs" dxfId="443" priority="1015" stopIfTrue="1" operator="equal">
      <formula>"þ"</formula>
    </cfRule>
  </conditionalFormatting>
  <conditionalFormatting sqref="F19">
    <cfRule type="cellIs" dxfId="442" priority="1014" stopIfTrue="1" operator="equal">
      <formula>"þ"</formula>
    </cfRule>
  </conditionalFormatting>
  <conditionalFormatting sqref="F19">
    <cfRule type="cellIs" dxfId="441" priority="1013" stopIfTrue="1" operator="equal">
      <formula>"þ"</formula>
    </cfRule>
  </conditionalFormatting>
  <conditionalFormatting sqref="E19">
    <cfRule type="cellIs" dxfId="440" priority="1012" stopIfTrue="1" operator="equal">
      <formula>"þ"</formula>
    </cfRule>
  </conditionalFormatting>
  <conditionalFormatting sqref="E19">
    <cfRule type="cellIs" dxfId="439" priority="1011" stopIfTrue="1" operator="equal">
      <formula>"þ"</formula>
    </cfRule>
  </conditionalFormatting>
  <conditionalFormatting sqref="E19">
    <cfRule type="cellIs" dxfId="438" priority="1010" stopIfTrue="1" operator="equal">
      <formula>"þ"</formula>
    </cfRule>
  </conditionalFormatting>
  <conditionalFormatting sqref="E19">
    <cfRule type="cellIs" dxfId="437" priority="1009" stopIfTrue="1" operator="equal">
      <formula>"þ"</formula>
    </cfRule>
  </conditionalFormatting>
  <conditionalFormatting sqref="M21:M22">
    <cfRule type="cellIs" dxfId="436" priority="902" stopIfTrue="1" operator="equal">
      <formula>"þ"</formula>
    </cfRule>
  </conditionalFormatting>
  <conditionalFormatting sqref="M21:M22">
    <cfRule type="cellIs" dxfId="435" priority="898" stopIfTrue="1" operator="equal">
      <formula>"þ"</formula>
    </cfRule>
  </conditionalFormatting>
  <conditionalFormatting sqref="E21:H22">
    <cfRule type="cellIs" dxfId="434" priority="903" stopIfTrue="1" operator="equal">
      <formula>"þ"</formula>
    </cfRule>
  </conditionalFormatting>
  <conditionalFormatting sqref="K21:K22">
    <cfRule type="cellIs" dxfId="433" priority="901" operator="lessThan">
      <formula>$P$1</formula>
    </cfRule>
  </conditionalFormatting>
  <conditionalFormatting sqref="M21:M22">
    <cfRule type="cellIs" dxfId="432" priority="900" stopIfTrue="1" operator="equal">
      <formula>"þ"</formula>
    </cfRule>
  </conditionalFormatting>
  <conditionalFormatting sqref="K21:K22">
    <cfRule type="cellIs" dxfId="431" priority="899" operator="lessThan">
      <formula>$P$1</formula>
    </cfRule>
  </conditionalFormatting>
  <conditionalFormatting sqref="K21:K22">
    <cfRule type="cellIs" dxfId="430" priority="897" operator="lessThan">
      <formula>$P$1</formula>
    </cfRule>
  </conditionalFormatting>
  <conditionalFormatting sqref="M21:M22">
    <cfRule type="cellIs" dxfId="429" priority="896" stopIfTrue="1" operator="equal">
      <formula>"þ"</formula>
    </cfRule>
  </conditionalFormatting>
  <conditionalFormatting sqref="K21:K22">
    <cfRule type="cellIs" dxfId="428" priority="895" operator="lessThan">
      <formula>$P$1</formula>
    </cfRule>
  </conditionalFormatting>
  <conditionalFormatting sqref="E21:E22 H21:H22">
    <cfRule type="cellIs" dxfId="427" priority="894" stopIfTrue="1" operator="equal">
      <formula>"þ"</formula>
    </cfRule>
  </conditionalFormatting>
  <conditionalFormatting sqref="E21:E22 H21:H22">
    <cfRule type="cellIs" dxfId="426" priority="893" stopIfTrue="1" operator="equal">
      <formula>"þ"</formula>
    </cfRule>
  </conditionalFormatting>
  <conditionalFormatting sqref="G21:G22">
    <cfRule type="cellIs" dxfId="425" priority="892" stopIfTrue="1" operator="equal">
      <formula>"þ"</formula>
    </cfRule>
  </conditionalFormatting>
  <conditionalFormatting sqref="G21:G22">
    <cfRule type="cellIs" dxfId="424" priority="891" stopIfTrue="1" operator="equal">
      <formula>"þ"</formula>
    </cfRule>
  </conditionalFormatting>
  <conditionalFormatting sqref="E21:E22">
    <cfRule type="cellIs" dxfId="423" priority="890" stopIfTrue="1" operator="equal">
      <formula>"þ"</formula>
    </cfRule>
  </conditionalFormatting>
  <conditionalFormatting sqref="E21:E22">
    <cfRule type="cellIs" dxfId="422" priority="889" stopIfTrue="1" operator="equal">
      <formula>"þ"</formula>
    </cfRule>
  </conditionalFormatting>
  <conditionalFormatting sqref="F21:F22">
    <cfRule type="cellIs" dxfId="421" priority="886" stopIfTrue="1" operator="equal">
      <formula>"þ"</formula>
    </cfRule>
  </conditionalFormatting>
  <conditionalFormatting sqref="F21:F22">
    <cfRule type="cellIs" dxfId="420" priority="885" stopIfTrue="1" operator="equal">
      <formula>"þ"</formula>
    </cfRule>
  </conditionalFormatting>
  <conditionalFormatting sqref="F21:F22">
    <cfRule type="cellIs" dxfId="419" priority="884" stopIfTrue="1" operator="equal">
      <formula>"þ"</formula>
    </cfRule>
  </conditionalFormatting>
  <conditionalFormatting sqref="F21:F22">
    <cfRule type="cellIs" dxfId="418" priority="883" stopIfTrue="1" operator="equal">
      <formula>"þ"</formula>
    </cfRule>
  </conditionalFormatting>
  <conditionalFormatting sqref="E21:E22">
    <cfRule type="cellIs" dxfId="417" priority="882" stopIfTrue="1" operator="equal">
      <formula>"þ"</formula>
    </cfRule>
  </conditionalFormatting>
  <conditionalFormatting sqref="E21:E22">
    <cfRule type="cellIs" dxfId="416" priority="881" stopIfTrue="1" operator="equal">
      <formula>"þ"</formula>
    </cfRule>
  </conditionalFormatting>
  <conditionalFormatting sqref="F20">
    <cfRule type="cellIs" dxfId="415" priority="880" stopIfTrue="1" operator="equal">
      <formula>"þ"</formula>
    </cfRule>
  </conditionalFormatting>
  <conditionalFormatting sqref="F20">
    <cfRule type="cellIs" dxfId="414" priority="879" stopIfTrue="1" operator="equal">
      <formula>"þ"</formula>
    </cfRule>
  </conditionalFormatting>
  <conditionalFormatting sqref="E20">
    <cfRule type="cellIs" dxfId="413" priority="878" stopIfTrue="1" operator="equal">
      <formula>"þ"</formula>
    </cfRule>
  </conditionalFormatting>
  <conditionalFormatting sqref="E20">
    <cfRule type="cellIs" dxfId="412" priority="877" stopIfTrue="1" operator="equal">
      <formula>"þ"</formula>
    </cfRule>
  </conditionalFormatting>
  <conditionalFormatting sqref="E20">
    <cfRule type="cellIs" dxfId="411" priority="876" stopIfTrue="1" operator="equal">
      <formula>"þ"</formula>
    </cfRule>
  </conditionalFormatting>
  <conditionalFormatting sqref="E20">
    <cfRule type="cellIs" dxfId="410" priority="875" stopIfTrue="1" operator="equal">
      <formula>"þ"</formula>
    </cfRule>
  </conditionalFormatting>
  <conditionalFormatting sqref="F21:F22">
    <cfRule type="cellIs" dxfId="409" priority="874" stopIfTrue="1" operator="equal">
      <formula>"þ"</formula>
    </cfRule>
  </conditionalFormatting>
  <conditionalFormatting sqref="F21:F22">
    <cfRule type="cellIs" dxfId="408" priority="873" stopIfTrue="1" operator="equal">
      <formula>"þ"</formula>
    </cfRule>
  </conditionalFormatting>
  <conditionalFormatting sqref="E21:E22">
    <cfRule type="cellIs" dxfId="407" priority="872" stopIfTrue="1" operator="equal">
      <formula>"þ"</formula>
    </cfRule>
  </conditionalFormatting>
  <conditionalFormatting sqref="E21:E22">
    <cfRule type="cellIs" dxfId="406" priority="871" stopIfTrue="1" operator="equal">
      <formula>"þ"</formula>
    </cfRule>
  </conditionalFormatting>
  <conditionalFormatting sqref="E21:E22">
    <cfRule type="cellIs" dxfId="405" priority="870" stopIfTrue="1" operator="equal">
      <formula>"þ"</formula>
    </cfRule>
  </conditionalFormatting>
  <conditionalFormatting sqref="E21:E22">
    <cfRule type="cellIs" dxfId="404" priority="869" stopIfTrue="1" operator="equal">
      <formula>"þ"</formula>
    </cfRule>
  </conditionalFormatting>
  <conditionalFormatting sqref="H3">
    <cfRule type="cellIs" dxfId="403" priority="860" stopIfTrue="1" operator="equal">
      <formula>"þ"</formula>
    </cfRule>
  </conditionalFormatting>
  <conditionalFormatting sqref="F3">
    <cfRule type="cellIs" dxfId="402" priority="859" stopIfTrue="1" operator="equal">
      <formula>"þ"</formula>
    </cfRule>
  </conditionalFormatting>
  <conditionalFormatting sqref="F3">
    <cfRule type="cellIs" dxfId="401" priority="858" stopIfTrue="1" operator="equal">
      <formula>"þ"</formula>
    </cfRule>
  </conditionalFormatting>
  <conditionalFormatting sqref="L23">
    <cfRule type="cellIs" dxfId="400" priority="817" stopIfTrue="1" operator="equal">
      <formula>"þ"</formula>
    </cfRule>
  </conditionalFormatting>
  <conditionalFormatting sqref="L23">
    <cfRule type="cellIs" dxfId="399" priority="816" stopIfTrue="1" operator="equal">
      <formula>"þ"</formula>
    </cfRule>
  </conditionalFormatting>
  <conditionalFormatting sqref="L20:L22">
    <cfRule type="cellIs" dxfId="398" priority="846" stopIfTrue="1" operator="equal">
      <formula>"þ"</formula>
    </cfRule>
  </conditionalFormatting>
  <conditionalFormatting sqref="L20:L22">
    <cfRule type="cellIs" dxfId="397" priority="845" stopIfTrue="1" operator="equal">
      <formula>"þ"</formula>
    </cfRule>
  </conditionalFormatting>
  <conditionalFormatting sqref="E23:H23">
    <cfRule type="cellIs" dxfId="396" priority="844" stopIfTrue="1" operator="equal">
      <formula>"þ"</formula>
    </cfRule>
  </conditionalFormatting>
  <conditionalFormatting sqref="M23">
    <cfRule type="cellIs" dxfId="395" priority="843" stopIfTrue="1" operator="equal">
      <formula>"þ"</formula>
    </cfRule>
  </conditionalFormatting>
  <conditionalFormatting sqref="K23">
    <cfRule type="cellIs" dxfId="394" priority="842" operator="lessThan">
      <formula>$P$1</formula>
    </cfRule>
  </conditionalFormatting>
  <conditionalFormatting sqref="M23">
    <cfRule type="cellIs" dxfId="393" priority="841" stopIfTrue="1" operator="equal">
      <formula>"þ"</formula>
    </cfRule>
  </conditionalFormatting>
  <conditionalFormatting sqref="K23">
    <cfRule type="cellIs" dxfId="392" priority="840" operator="lessThan">
      <formula>$P$1</formula>
    </cfRule>
  </conditionalFormatting>
  <conditionalFormatting sqref="M23">
    <cfRule type="cellIs" dxfId="391" priority="839" stopIfTrue="1" operator="equal">
      <formula>"þ"</formula>
    </cfRule>
  </conditionalFormatting>
  <conditionalFormatting sqref="K23">
    <cfRule type="cellIs" dxfId="390" priority="838" operator="lessThan">
      <formula>$P$1</formula>
    </cfRule>
  </conditionalFormatting>
  <conditionalFormatting sqref="M23">
    <cfRule type="cellIs" dxfId="389" priority="837" stopIfTrue="1" operator="equal">
      <formula>"þ"</formula>
    </cfRule>
  </conditionalFormatting>
  <conditionalFormatting sqref="K23">
    <cfRule type="cellIs" dxfId="388" priority="836" operator="lessThan">
      <formula>$P$1</formula>
    </cfRule>
  </conditionalFormatting>
  <conditionalFormatting sqref="E23 H23">
    <cfRule type="cellIs" dxfId="387" priority="835" stopIfTrue="1" operator="equal">
      <formula>"þ"</formula>
    </cfRule>
  </conditionalFormatting>
  <conditionalFormatting sqref="E23 H23">
    <cfRule type="cellIs" dxfId="386" priority="834" stopIfTrue="1" operator="equal">
      <formula>"þ"</formula>
    </cfRule>
  </conditionalFormatting>
  <conditionalFormatting sqref="G23">
    <cfRule type="cellIs" dxfId="385" priority="833" stopIfTrue="1" operator="equal">
      <formula>"þ"</formula>
    </cfRule>
  </conditionalFormatting>
  <conditionalFormatting sqref="G23">
    <cfRule type="cellIs" dxfId="384" priority="832" stopIfTrue="1" operator="equal">
      <formula>"þ"</formula>
    </cfRule>
  </conditionalFormatting>
  <conditionalFormatting sqref="E23">
    <cfRule type="cellIs" dxfId="383" priority="831" stopIfTrue="1" operator="equal">
      <formula>"þ"</formula>
    </cfRule>
  </conditionalFormatting>
  <conditionalFormatting sqref="E23">
    <cfRule type="cellIs" dxfId="382" priority="830" stopIfTrue="1" operator="equal">
      <formula>"þ"</formula>
    </cfRule>
  </conditionalFormatting>
  <conditionalFormatting sqref="F23">
    <cfRule type="cellIs" dxfId="381" priority="829" stopIfTrue="1" operator="equal">
      <formula>"þ"</formula>
    </cfRule>
  </conditionalFormatting>
  <conditionalFormatting sqref="F23">
    <cfRule type="cellIs" dxfId="380" priority="828" stopIfTrue="1" operator="equal">
      <formula>"þ"</formula>
    </cfRule>
  </conditionalFormatting>
  <conditionalFormatting sqref="F23">
    <cfRule type="cellIs" dxfId="379" priority="827" stopIfTrue="1" operator="equal">
      <formula>"þ"</formula>
    </cfRule>
  </conditionalFormatting>
  <conditionalFormatting sqref="F23">
    <cfRule type="cellIs" dxfId="378" priority="826" stopIfTrue="1" operator="equal">
      <formula>"þ"</formula>
    </cfRule>
  </conditionalFormatting>
  <conditionalFormatting sqref="E23">
    <cfRule type="cellIs" dxfId="377" priority="825" stopIfTrue="1" operator="equal">
      <formula>"þ"</formula>
    </cfRule>
  </conditionalFormatting>
  <conditionalFormatting sqref="E23">
    <cfRule type="cellIs" dxfId="376" priority="824" stopIfTrue="1" operator="equal">
      <formula>"þ"</formula>
    </cfRule>
  </conditionalFormatting>
  <conditionalFormatting sqref="F23">
    <cfRule type="cellIs" dxfId="375" priority="823" stopIfTrue="1" operator="equal">
      <formula>"þ"</formula>
    </cfRule>
  </conditionalFormatting>
  <conditionalFormatting sqref="F23">
    <cfRule type="cellIs" dxfId="374" priority="822" stopIfTrue="1" operator="equal">
      <formula>"þ"</formula>
    </cfRule>
  </conditionalFormatting>
  <conditionalFormatting sqref="E23">
    <cfRule type="cellIs" dxfId="373" priority="821" stopIfTrue="1" operator="equal">
      <formula>"þ"</formula>
    </cfRule>
  </conditionalFormatting>
  <conditionalFormatting sqref="E23">
    <cfRule type="cellIs" dxfId="372" priority="820" stopIfTrue="1" operator="equal">
      <formula>"þ"</formula>
    </cfRule>
  </conditionalFormatting>
  <conditionalFormatting sqref="E23">
    <cfRule type="cellIs" dxfId="371" priority="819" stopIfTrue="1" operator="equal">
      <formula>"þ"</formula>
    </cfRule>
  </conditionalFormatting>
  <conditionalFormatting sqref="E23">
    <cfRule type="cellIs" dxfId="370" priority="818" stopIfTrue="1" operator="equal">
      <formula>"þ"</formula>
    </cfRule>
  </conditionalFormatting>
  <conditionalFormatting sqref="G4">
    <cfRule type="cellIs" dxfId="369" priority="657" stopIfTrue="1" operator="equal">
      <formula>"þ"</formula>
    </cfRule>
  </conditionalFormatting>
  <conditionalFormatting sqref="G4">
    <cfRule type="cellIs" dxfId="368" priority="656" stopIfTrue="1" operator="equal">
      <formula>"þ"</formula>
    </cfRule>
  </conditionalFormatting>
  <conditionalFormatting sqref="G4">
    <cfRule type="cellIs" dxfId="367" priority="655" stopIfTrue="1" operator="equal">
      <formula>"þ"</formula>
    </cfRule>
  </conditionalFormatting>
  <conditionalFormatting sqref="G4">
    <cfRule type="cellIs" dxfId="366" priority="654" stopIfTrue="1" operator="equal">
      <formula>"þ"</formula>
    </cfRule>
  </conditionalFormatting>
  <conditionalFormatting sqref="G4">
    <cfRule type="cellIs" dxfId="365" priority="658" stopIfTrue="1" operator="equal">
      <formula>"þ"</formula>
    </cfRule>
  </conditionalFormatting>
  <conditionalFormatting sqref="H4">
    <cfRule type="cellIs" dxfId="364" priority="653" stopIfTrue="1" operator="equal">
      <formula>"þ"</formula>
    </cfRule>
  </conditionalFormatting>
  <conditionalFormatting sqref="H4">
    <cfRule type="cellIs" dxfId="363" priority="652" stopIfTrue="1" operator="equal">
      <formula>"þ"</formula>
    </cfRule>
  </conditionalFormatting>
  <conditionalFormatting sqref="G4">
    <cfRule type="cellIs" dxfId="362" priority="651" stopIfTrue="1" operator="equal">
      <formula>"þ"</formula>
    </cfRule>
  </conditionalFormatting>
  <conditionalFormatting sqref="G4">
    <cfRule type="cellIs" dxfId="361" priority="650" stopIfTrue="1" operator="equal">
      <formula>"þ"</formula>
    </cfRule>
  </conditionalFormatting>
  <conditionalFormatting sqref="G4">
    <cfRule type="cellIs" dxfId="360" priority="649" stopIfTrue="1" operator="equal">
      <formula>"þ"</formula>
    </cfRule>
  </conditionalFormatting>
  <conditionalFormatting sqref="E4">
    <cfRule type="cellIs" dxfId="359" priority="669" stopIfTrue="1" operator="equal">
      <formula>"þ"</formula>
    </cfRule>
  </conditionalFormatting>
  <conditionalFormatting sqref="E4">
    <cfRule type="cellIs" dxfId="358" priority="668" stopIfTrue="1" operator="equal">
      <formula>"þ"</formula>
    </cfRule>
  </conditionalFormatting>
  <conditionalFormatting sqref="E4">
    <cfRule type="cellIs" dxfId="357" priority="667" stopIfTrue="1" operator="equal">
      <formula>"þ"</formula>
    </cfRule>
  </conditionalFormatting>
  <conditionalFormatting sqref="E4">
    <cfRule type="cellIs" dxfId="356" priority="666" stopIfTrue="1" operator="equal">
      <formula>"þ"</formula>
    </cfRule>
  </conditionalFormatting>
  <conditionalFormatting sqref="G4">
    <cfRule type="cellIs" dxfId="355" priority="659" stopIfTrue="1" operator="equal">
      <formula>"þ"</formula>
    </cfRule>
  </conditionalFormatting>
  <conditionalFormatting sqref="G4">
    <cfRule type="cellIs" dxfId="354" priority="648" stopIfTrue="1" operator="equal">
      <formula>"þ"</formula>
    </cfRule>
  </conditionalFormatting>
  <conditionalFormatting sqref="G4">
    <cfRule type="cellIs" dxfId="353" priority="647" stopIfTrue="1" operator="equal">
      <formula>"þ"</formula>
    </cfRule>
  </conditionalFormatting>
  <conditionalFormatting sqref="G4">
    <cfRule type="cellIs" dxfId="352" priority="646" stopIfTrue="1" operator="equal">
      <formula>"þ"</formula>
    </cfRule>
  </conditionalFormatting>
  <conditionalFormatting sqref="H4">
    <cfRule type="cellIs" dxfId="351" priority="645" stopIfTrue="1" operator="equal">
      <formula>"þ"</formula>
    </cfRule>
  </conditionalFormatting>
  <conditionalFormatting sqref="H4">
    <cfRule type="cellIs" dxfId="350" priority="644" stopIfTrue="1" operator="equal">
      <formula>"þ"</formula>
    </cfRule>
  </conditionalFormatting>
  <conditionalFormatting sqref="H4">
    <cfRule type="cellIs" dxfId="349" priority="643" stopIfTrue="1" operator="equal">
      <formula>"þ"</formula>
    </cfRule>
  </conditionalFormatting>
  <conditionalFormatting sqref="H4">
    <cfRule type="cellIs" dxfId="348" priority="642" stopIfTrue="1" operator="equal">
      <formula>"þ"</formula>
    </cfRule>
  </conditionalFormatting>
  <conditionalFormatting sqref="H4">
    <cfRule type="cellIs" dxfId="347" priority="641" stopIfTrue="1" operator="equal">
      <formula>"þ"</formula>
    </cfRule>
  </conditionalFormatting>
  <conditionalFormatting sqref="H4">
    <cfRule type="cellIs" dxfId="346" priority="640" stopIfTrue="1" operator="equal">
      <formula>"þ"</formula>
    </cfRule>
  </conditionalFormatting>
  <conditionalFormatting sqref="M5">
    <cfRule type="cellIs" dxfId="345" priority="639" stopIfTrue="1" operator="equal">
      <formula>"þ"</formula>
    </cfRule>
  </conditionalFormatting>
  <conditionalFormatting sqref="K5">
    <cfRule type="cellIs" dxfId="344" priority="638" operator="lessThan">
      <formula>$P$1</formula>
    </cfRule>
  </conditionalFormatting>
  <conditionalFormatting sqref="L5">
    <cfRule type="cellIs" dxfId="343" priority="637" stopIfTrue="1" operator="equal">
      <formula>"þ"</formula>
    </cfRule>
  </conditionalFormatting>
  <conditionalFormatting sqref="L5">
    <cfRule type="cellIs" dxfId="342" priority="636" stopIfTrue="1" operator="equal">
      <formula>"þ"</formula>
    </cfRule>
  </conditionalFormatting>
  <conditionalFormatting sqref="G5">
    <cfRule type="cellIs" dxfId="341" priority="623" stopIfTrue="1" operator="equal">
      <formula>"þ"</formula>
    </cfRule>
  </conditionalFormatting>
  <conditionalFormatting sqref="G5">
    <cfRule type="cellIs" dxfId="340" priority="622" stopIfTrue="1" operator="equal">
      <formula>"þ"</formula>
    </cfRule>
  </conditionalFormatting>
  <conditionalFormatting sqref="G5">
    <cfRule type="cellIs" dxfId="339" priority="621" stopIfTrue="1" operator="equal">
      <formula>"þ"</formula>
    </cfRule>
  </conditionalFormatting>
  <conditionalFormatting sqref="G5">
    <cfRule type="cellIs" dxfId="338" priority="620" stopIfTrue="1" operator="equal">
      <formula>"þ"</formula>
    </cfRule>
  </conditionalFormatting>
  <conditionalFormatting sqref="F5">
    <cfRule type="cellIs" dxfId="337" priority="627" stopIfTrue="1" operator="equal">
      <formula>"þ"</formula>
    </cfRule>
  </conditionalFormatting>
  <conditionalFormatting sqref="F5">
    <cfRule type="cellIs" dxfId="336" priority="626" stopIfTrue="1" operator="equal">
      <formula>"þ"</formula>
    </cfRule>
  </conditionalFormatting>
  <conditionalFormatting sqref="G5">
    <cfRule type="cellIs" dxfId="335" priority="624" stopIfTrue="1" operator="equal">
      <formula>"þ"</formula>
    </cfRule>
  </conditionalFormatting>
  <conditionalFormatting sqref="H5">
    <cfRule type="cellIs" dxfId="334" priority="619" stopIfTrue="1" operator="equal">
      <formula>"þ"</formula>
    </cfRule>
  </conditionalFormatting>
  <conditionalFormatting sqref="H5">
    <cfRule type="cellIs" dxfId="333" priority="618" stopIfTrue="1" operator="equal">
      <formula>"þ"</formula>
    </cfRule>
  </conditionalFormatting>
  <conditionalFormatting sqref="G5">
    <cfRule type="cellIs" dxfId="332" priority="617" stopIfTrue="1" operator="equal">
      <formula>"þ"</formula>
    </cfRule>
  </conditionalFormatting>
  <conditionalFormatting sqref="G5">
    <cfRule type="cellIs" dxfId="331" priority="616" stopIfTrue="1" operator="equal">
      <formula>"þ"</formula>
    </cfRule>
  </conditionalFormatting>
  <conditionalFormatting sqref="G5">
    <cfRule type="cellIs" dxfId="330" priority="615" stopIfTrue="1" operator="equal">
      <formula>"þ"</formula>
    </cfRule>
  </conditionalFormatting>
  <conditionalFormatting sqref="F5">
    <cfRule type="cellIs" dxfId="329" priority="631" stopIfTrue="1" operator="equal">
      <formula>"þ"</formula>
    </cfRule>
  </conditionalFormatting>
  <conditionalFormatting sqref="F5">
    <cfRule type="cellIs" dxfId="328" priority="630" stopIfTrue="1" operator="equal">
      <formula>"þ"</formula>
    </cfRule>
  </conditionalFormatting>
  <conditionalFormatting sqref="F5">
    <cfRule type="cellIs" dxfId="327" priority="629" stopIfTrue="1" operator="equal">
      <formula>"þ"</formula>
    </cfRule>
  </conditionalFormatting>
  <conditionalFormatting sqref="F5">
    <cfRule type="cellIs" dxfId="326" priority="628" stopIfTrue="1" operator="equal">
      <formula>"þ"</formula>
    </cfRule>
  </conditionalFormatting>
  <conditionalFormatting sqref="G5">
    <cfRule type="cellIs" dxfId="325" priority="625" stopIfTrue="1" operator="equal">
      <formula>"þ"</formula>
    </cfRule>
  </conditionalFormatting>
  <conditionalFormatting sqref="G5">
    <cfRule type="cellIs" dxfId="324" priority="614" stopIfTrue="1" operator="equal">
      <formula>"þ"</formula>
    </cfRule>
  </conditionalFormatting>
  <conditionalFormatting sqref="G5">
    <cfRule type="cellIs" dxfId="323" priority="613" stopIfTrue="1" operator="equal">
      <formula>"þ"</formula>
    </cfRule>
  </conditionalFormatting>
  <conditionalFormatting sqref="G5">
    <cfRule type="cellIs" dxfId="322" priority="612" stopIfTrue="1" operator="equal">
      <formula>"þ"</formula>
    </cfRule>
  </conditionalFormatting>
  <conditionalFormatting sqref="H5">
    <cfRule type="cellIs" dxfId="321" priority="611" stopIfTrue="1" operator="equal">
      <formula>"þ"</formula>
    </cfRule>
  </conditionalFormatting>
  <conditionalFormatting sqref="H5">
    <cfRule type="cellIs" dxfId="320" priority="610" stopIfTrue="1" operator="equal">
      <formula>"þ"</formula>
    </cfRule>
  </conditionalFormatting>
  <conditionalFormatting sqref="H5">
    <cfRule type="cellIs" dxfId="319" priority="609" stopIfTrue="1" operator="equal">
      <formula>"þ"</formula>
    </cfRule>
  </conditionalFormatting>
  <conditionalFormatting sqref="H5">
    <cfRule type="cellIs" dxfId="318" priority="608" stopIfTrue="1" operator="equal">
      <formula>"þ"</formula>
    </cfRule>
  </conditionalFormatting>
  <conditionalFormatting sqref="H5">
    <cfRule type="cellIs" dxfId="317" priority="607" stopIfTrue="1" operator="equal">
      <formula>"þ"</formula>
    </cfRule>
  </conditionalFormatting>
  <conditionalFormatting sqref="H5">
    <cfRule type="cellIs" dxfId="316" priority="606" stopIfTrue="1" operator="equal">
      <formula>"þ"</formula>
    </cfRule>
  </conditionalFormatting>
  <conditionalFormatting sqref="M8">
    <cfRule type="cellIs" dxfId="315" priority="605" stopIfTrue="1" operator="equal">
      <formula>"þ"</formula>
    </cfRule>
  </conditionalFormatting>
  <conditionalFormatting sqref="M8">
    <cfRule type="cellIs" dxfId="314" priority="604" stopIfTrue="1" operator="equal">
      <formula>"þ"</formula>
    </cfRule>
  </conditionalFormatting>
  <conditionalFormatting sqref="K8">
    <cfRule type="cellIs" dxfId="313" priority="603" operator="lessThan">
      <formula>$P$1</formula>
    </cfRule>
  </conditionalFormatting>
  <conditionalFormatting sqref="L8">
    <cfRule type="cellIs" dxfId="312" priority="591" stopIfTrue="1" operator="equal">
      <formula>"þ"</formula>
    </cfRule>
  </conditionalFormatting>
  <conditionalFormatting sqref="L8">
    <cfRule type="cellIs" dxfId="311" priority="590" stopIfTrue="1" operator="equal">
      <formula>"þ"</formula>
    </cfRule>
  </conditionalFormatting>
  <conditionalFormatting sqref="E11 H11">
    <cfRule type="cellIs" dxfId="310" priority="586" stopIfTrue="1" operator="equal">
      <formula>"þ"</formula>
    </cfRule>
  </conditionalFormatting>
  <conditionalFormatting sqref="E11 H11">
    <cfRule type="cellIs" dxfId="309" priority="585" stopIfTrue="1" operator="equal">
      <formula>"þ"</formula>
    </cfRule>
  </conditionalFormatting>
  <conditionalFormatting sqref="G11">
    <cfRule type="cellIs" dxfId="308" priority="584" stopIfTrue="1" operator="equal">
      <formula>"þ"</formula>
    </cfRule>
  </conditionalFormatting>
  <conditionalFormatting sqref="M11">
    <cfRule type="cellIs" dxfId="307" priority="589" stopIfTrue="1" operator="equal">
      <formula>"þ"</formula>
    </cfRule>
  </conditionalFormatting>
  <conditionalFormatting sqref="M11">
    <cfRule type="cellIs" dxfId="306" priority="588" stopIfTrue="1" operator="equal">
      <formula>"þ"</formula>
    </cfRule>
  </conditionalFormatting>
  <conditionalFormatting sqref="K11">
    <cfRule type="cellIs" dxfId="305" priority="587" operator="lessThan">
      <formula>$P$1</formula>
    </cfRule>
  </conditionalFormatting>
  <conditionalFormatting sqref="G11">
    <cfRule type="cellIs" dxfId="304" priority="583" stopIfTrue="1" operator="equal">
      <formula>"þ"</formula>
    </cfRule>
  </conditionalFormatting>
  <conditionalFormatting sqref="F11">
    <cfRule type="cellIs" dxfId="303" priority="582" stopIfTrue="1" operator="equal">
      <formula>"þ"</formula>
    </cfRule>
  </conditionalFormatting>
  <conditionalFormatting sqref="E3">
    <cfRule type="cellIs" dxfId="302" priority="373" stopIfTrue="1" operator="equal">
      <formula>"þ"</formula>
    </cfRule>
  </conditionalFormatting>
  <conditionalFormatting sqref="M9">
    <cfRule type="cellIs" dxfId="301" priority="372" stopIfTrue="1" operator="equal">
      <formula>"þ"</formula>
    </cfRule>
  </conditionalFormatting>
  <conditionalFormatting sqref="M9">
    <cfRule type="cellIs" dxfId="300" priority="371" stopIfTrue="1" operator="equal">
      <formula>"þ"</formula>
    </cfRule>
  </conditionalFormatting>
  <conditionalFormatting sqref="K9">
    <cfRule type="cellIs" dxfId="299" priority="358" operator="lessThan">
      <formula>$P$1</formula>
    </cfRule>
  </conditionalFormatting>
  <conditionalFormatting sqref="M16">
    <cfRule type="cellIs" dxfId="298" priority="299" stopIfTrue="1" operator="equal">
      <formula>"þ"</formula>
    </cfRule>
  </conditionalFormatting>
  <conditionalFormatting sqref="M16">
    <cfRule type="cellIs" dxfId="297" priority="297" stopIfTrue="1" operator="equal">
      <formula>"þ"</formula>
    </cfRule>
  </conditionalFormatting>
  <conditionalFormatting sqref="E16 H16">
    <cfRule type="cellIs" dxfId="296" priority="295" stopIfTrue="1" operator="equal">
      <formula>"þ"</formula>
    </cfRule>
  </conditionalFormatting>
  <conditionalFormatting sqref="E16 H16">
    <cfRule type="cellIs" dxfId="295" priority="294" stopIfTrue="1" operator="equal">
      <formula>"þ"</formula>
    </cfRule>
  </conditionalFormatting>
  <conditionalFormatting sqref="G16">
    <cfRule type="cellIs" dxfId="294" priority="293" stopIfTrue="1" operator="equal">
      <formula>"þ"</formula>
    </cfRule>
  </conditionalFormatting>
  <conditionalFormatting sqref="G16">
    <cfRule type="cellIs" dxfId="293" priority="292" stopIfTrue="1" operator="equal">
      <formula>"þ"</formula>
    </cfRule>
  </conditionalFormatting>
  <conditionalFormatting sqref="F16">
    <cfRule type="cellIs" dxfId="292" priority="291" stopIfTrue="1" operator="equal">
      <formula>"þ"</formula>
    </cfRule>
  </conditionalFormatting>
  <conditionalFormatting sqref="F16">
    <cfRule type="cellIs" dxfId="291" priority="290" stopIfTrue="1" operator="equal">
      <formula>"þ"</formula>
    </cfRule>
  </conditionalFormatting>
  <conditionalFormatting sqref="L16">
    <cfRule type="cellIs" dxfId="290" priority="289" stopIfTrue="1" operator="equal">
      <formula>"þ"</formula>
    </cfRule>
  </conditionalFormatting>
  <conditionalFormatting sqref="L16">
    <cfRule type="cellIs" dxfId="289" priority="286" stopIfTrue="1" operator="equal">
      <formula>"þ"</formula>
    </cfRule>
  </conditionalFormatting>
  <conditionalFormatting sqref="F16">
    <cfRule type="cellIs" dxfId="288" priority="285" stopIfTrue="1" operator="equal">
      <formula>"þ"</formula>
    </cfRule>
  </conditionalFormatting>
  <conditionalFormatting sqref="F16">
    <cfRule type="cellIs" dxfId="287" priority="284" stopIfTrue="1" operator="equal">
      <formula>"þ"</formula>
    </cfRule>
  </conditionalFormatting>
  <conditionalFormatting sqref="F16">
    <cfRule type="cellIs" dxfId="286" priority="283" stopIfTrue="1" operator="equal">
      <formula>"þ"</formula>
    </cfRule>
  </conditionalFormatting>
  <conditionalFormatting sqref="L16">
    <cfRule type="cellIs" dxfId="285" priority="288" stopIfTrue="1" operator="equal">
      <formula>"þ"</formula>
    </cfRule>
  </conditionalFormatting>
  <conditionalFormatting sqref="L16">
    <cfRule type="cellIs" dxfId="284" priority="287" stopIfTrue="1" operator="equal">
      <formula>"þ"</formula>
    </cfRule>
  </conditionalFormatting>
  <conditionalFormatting sqref="E16">
    <cfRule type="cellIs" dxfId="283" priority="282" stopIfTrue="1" operator="equal">
      <formula>"þ"</formula>
    </cfRule>
  </conditionalFormatting>
  <conditionalFormatting sqref="E16">
    <cfRule type="cellIs" dxfId="282" priority="281" stopIfTrue="1" operator="equal">
      <formula>"þ"</formula>
    </cfRule>
  </conditionalFormatting>
  <conditionalFormatting sqref="E16:H16">
    <cfRule type="cellIs" dxfId="281" priority="304" stopIfTrue="1" operator="equal">
      <formula>"þ"</formula>
    </cfRule>
  </conditionalFormatting>
  <conditionalFormatting sqref="M16">
    <cfRule type="cellIs" dxfId="280" priority="303" stopIfTrue="1" operator="equal">
      <formula>"þ"</formula>
    </cfRule>
  </conditionalFormatting>
  <conditionalFormatting sqref="K16">
    <cfRule type="cellIs" dxfId="279" priority="302" operator="lessThan">
      <formula>$P$1</formula>
    </cfRule>
  </conditionalFormatting>
  <conditionalFormatting sqref="M16">
    <cfRule type="cellIs" dxfId="278" priority="301" stopIfTrue="1" operator="equal">
      <formula>"þ"</formula>
    </cfRule>
  </conditionalFormatting>
  <conditionalFormatting sqref="K16">
    <cfRule type="cellIs" dxfId="277" priority="300" operator="lessThan">
      <formula>$P$1</formula>
    </cfRule>
  </conditionalFormatting>
  <conditionalFormatting sqref="K16">
    <cfRule type="cellIs" dxfId="276" priority="298" operator="lessThan">
      <formula>$P$1</formula>
    </cfRule>
  </conditionalFormatting>
  <conditionalFormatting sqref="K16">
    <cfRule type="cellIs" dxfId="275" priority="296" operator="lessThan">
      <formula>$P$1</formula>
    </cfRule>
  </conditionalFormatting>
  <conditionalFormatting sqref="E16">
    <cfRule type="cellIs" dxfId="274" priority="280" stopIfTrue="1" operator="equal">
      <formula>"þ"</formula>
    </cfRule>
  </conditionalFormatting>
  <conditionalFormatting sqref="E16">
    <cfRule type="cellIs" dxfId="273" priority="279" stopIfTrue="1" operator="equal">
      <formula>"þ"</formula>
    </cfRule>
  </conditionalFormatting>
  <conditionalFormatting sqref="G17:H17 M17">
    <cfRule type="cellIs" dxfId="272" priority="259" stopIfTrue="1" operator="equal">
      <formula>"þ"</formula>
    </cfRule>
  </conditionalFormatting>
  <conditionalFormatting sqref="K17">
    <cfRule type="cellIs" dxfId="271" priority="258" operator="lessThan">
      <formula>$P$1</formula>
    </cfRule>
  </conditionalFormatting>
  <conditionalFormatting sqref="E17:F17">
    <cfRule type="cellIs" dxfId="270" priority="257" stopIfTrue="1" operator="equal">
      <formula>"þ"</formula>
    </cfRule>
  </conditionalFormatting>
  <conditionalFormatting sqref="E17:F17">
    <cfRule type="cellIs" dxfId="269" priority="256" stopIfTrue="1" operator="equal">
      <formula>"þ"</formula>
    </cfRule>
  </conditionalFormatting>
  <conditionalFormatting sqref="L17">
    <cfRule type="cellIs" dxfId="268" priority="255" stopIfTrue="1" operator="equal">
      <formula>"þ"</formula>
    </cfRule>
  </conditionalFormatting>
  <conditionalFormatting sqref="L17">
    <cfRule type="cellIs" dxfId="267" priority="254" stopIfTrue="1" operator="equal">
      <formula>"þ"</formula>
    </cfRule>
  </conditionalFormatting>
  <conditionalFormatting sqref="L17">
    <cfRule type="cellIs" dxfId="266" priority="253" stopIfTrue="1" operator="equal">
      <formula>"þ"</formula>
    </cfRule>
  </conditionalFormatting>
  <conditionalFormatting sqref="L17">
    <cfRule type="cellIs" dxfId="265" priority="252" stopIfTrue="1" operator="equal">
      <formula>"þ"</formula>
    </cfRule>
  </conditionalFormatting>
  <conditionalFormatting sqref="M10">
    <cfRule type="cellIs" dxfId="264" priority="251" stopIfTrue="1" operator="equal">
      <formula>"þ"</formula>
    </cfRule>
  </conditionalFormatting>
  <conditionalFormatting sqref="M10">
    <cfRule type="cellIs" dxfId="263" priority="250" stopIfTrue="1" operator="equal">
      <formula>"þ"</formula>
    </cfRule>
  </conditionalFormatting>
  <conditionalFormatting sqref="L10">
    <cfRule type="cellIs" dxfId="262" priority="248" stopIfTrue="1" operator="equal">
      <formula>"þ"</formula>
    </cfRule>
  </conditionalFormatting>
  <conditionalFormatting sqref="L10">
    <cfRule type="cellIs" dxfId="261" priority="249" stopIfTrue="1" operator="equal">
      <formula>"þ"</formula>
    </cfRule>
  </conditionalFormatting>
  <conditionalFormatting sqref="K10">
    <cfRule type="cellIs" dxfId="260" priority="247" operator="lessThan">
      <formula>$P$1</formula>
    </cfRule>
  </conditionalFormatting>
  <conditionalFormatting sqref="G18:H18 M18">
    <cfRule type="cellIs" dxfId="259" priority="226" stopIfTrue="1" operator="equal">
      <formula>"þ"</formula>
    </cfRule>
  </conditionalFormatting>
  <conditionalFormatting sqref="E18:F18">
    <cfRule type="cellIs" dxfId="258" priority="224" stopIfTrue="1" operator="equal">
      <formula>"þ"</formula>
    </cfRule>
  </conditionalFormatting>
  <conditionalFormatting sqref="E18:F18">
    <cfRule type="cellIs" dxfId="257" priority="223" stopIfTrue="1" operator="equal">
      <formula>"þ"</formula>
    </cfRule>
  </conditionalFormatting>
  <conditionalFormatting sqref="L18">
    <cfRule type="cellIs" dxfId="256" priority="222" stopIfTrue="1" operator="equal">
      <formula>"þ"</formula>
    </cfRule>
  </conditionalFormatting>
  <conditionalFormatting sqref="L18">
    <cfRule type="cellIs" dxfId="255" priority="221" stopIfTrue="1" operator="equal">
      <formula>"þ"</formula>
    </cfRule>
  </conditionalFormatting>
  <conditionalFormatting sqref="L18">
    <cfRule type="cellIs" dxfId="254" priority="220" stopIfTrue="1" operator="equal">
      <formula>"þ"</formula>
    </cfRule>
  </conditionalFormatting>
  <conditionalFormatting sqref="L18">
    <cfRule type="cellIs" dxfId="253" priority="219" stopIfTrue="1" operator="equal">
      <formula>"þ"</formula>
    </cfRule>
  </conditionalFormatting>
  <conditionalFormatting sqref="K18">
    <cfRule type="cellIs" dxfId="252" priority="225" operator="lessThan">
      <formula>$P$1</formula>
    </cfRule>
  </conditionalFormatting>
  <conditionalFormatting sqref="E5">
    <cfRule type="cellIs" dxfId="251" priority="218" stopIfTrue="1" operator="equal">
      <formula>"þ"</formula>
    </cfRule>
  </conditionalFormatting>
  <conditionalFormatting sqref="E5">
    <cfRule type="cellIs" dxfId="250" priority="217" stopIfTrue="1" operator="equal">
      <formula>"þ"</formula>
    </cfRule>
  </conditionalFormatting>
  <conditionalFormatting sqref="E5">
    <cfRule type="cellIs" dxfId="249" priority="216" stopIfTrue="1" operator="equal">
      <formula>"þ"</formula>
    </cfRule>
  </conditionalFormatting>
  <conditionalFormatting sqref="E5">
    <cfRule type="cellIs" dxfId="248" priority="215" stopIfTrue="1" operator="equal">
      <formula>"þ"</formula>
    </cfRule>
  </conditionalFormatting>
  <conditionalFormatting sqref="E5">
    <cfRule type="cellIs" dxfId="247" priority="214" stopIfTrue="1" operator="equal">
      <formula>"þ"</formula>
    </cfRule>
  </conditionalFormatting>
  <conditionalFormatting sqref="E5">
    <cfRule type="cellIs" dxfId="246" priority="213" stopIfTrue="1" operator="equal">
      <formula>"þ"</formula>
    </cfRule>
  </conditionalFormatting>
  <conditionalFormatting sqref="E5">
    <cfRule type="cellIs" dxfId="245" priority="212" stopIfTrue="1" operator="equal">
      <formula>"þ"</formula>
    </cfRule>
  </conditionalFormatting>
  <conditionalFormatting sqref="E5">
    <cfRule type="cellIs" dxfId="244" priority="211" stopIfTrue="1" operator="equal">
      <formula>"þ"</formula>
    </cfRule>
  </conditionalFormatting>
  <conditionalFormatting sqref="L24">
    <cfRule type="cellIs" dxfId="243" priority="154" stopIfTrue="1" operator="equal">
      <formula>"þ"</formula>
    </cfRule>
  </conditionalFormatting>
  <conditionalFormatting sqref="L24">
    <cfRule type="cellIs" dxfId="242" priority="153" stopIfTrue="1" operator="equal">
      <formula>"þ"</formula>
    </cfRule>
  </conditionalFormatting>
  <conditionalFormatting sqref="E24:H24">
    <cfRule type="cellIs" dxfId="241" priority="181" stopIfTrue="1" operator="equal">
      <formula>"þ"</formula>
    </cfRule>
  </conditionalFormatting>
  <conditionalFormatting sqref="M24">
    <cfRule type="cellIs" dxfId="240" priority="180" stopIfTrue="1" operator="equal">
      <formula>"þ"</formula>
    </cfRule>
  </conditionalFormatting>
  <conditionalFormatting sqref="K24">
    <cfRule type="cellIs" dxfId="239" priority="179" operator="lessThan">
      <formula>$P$1</formula>
    </cfRule>
  </conditionalFormatting>
  <conditionalFormatting sqref="M24">
    <cfRule type="cellIs" dxfId="238" priority="178" stopIfTrue="1" operator="equal">
      <formula>"þ"</formula>
    </cfRule>
  </conditionalFormatting>
  <conditionalFormatting sqref="K24">
    <cfRule type="cellIs" dxfId="237" priority="177" operator="lessThan">
      <formula>$P$1</formula>
    </cfRule>
  </conditionalFormatting>
  <conditionalFormatting sqref="M24">
    <cfRule type="cellIs" dxfId="236" priority="176" stopIfTrue="1" operator="equal">
      <formula>"þ"</formula>
    </cfRule>
  </conditionalFormatting>
  <conditionalFormatting sqref="K24">
    <cfRule type="cellIs" dxfId="235" priority="175" operator="lessThan">
      <formula>$P$1</formula>
    </cfRule>
  </conditionalFormatting>
  <conditionalFormatting sqref="M24">
    <cfRule type="cellIs" dxfId="234" priority="174" stopIfTrue="1" operator="equal">
      <formula>"þ"</formula>
    </cfRule>
  </conditionalFormatting>
  <conditionalFormatting sqref="K24">
    <cfRule type="cellIs" dxfId="233" priority="173" operator="lessThan">
      <formula>$P$1</formula>
    </cfRule>
  </conditionalFormatting>
  <conditionalFormatting sqref="E24 H24">
    <cfRule type="cellIs" dxfId="232" priority="172" stopIfTrue="1" operator="equal">
      <formula>"þ"</formula>
    </cfRule>
  </conditionalFormatting>
  <conditionalFormatting sqref="E24 H24">
    <cfRule type="cellIs" dxfId="231" priority="171" stopIfTrue="1" operator="equal">
      <formula>"þ"</formula>
    </cfRule>
  </conditionalFormatting>
  <conditionalFormatting sqref="G24">
    <cfRule type="cellIs" dxfId="230" priority="170" stopIfTrue="1" operator="equal">
      <formula>"þ"</formula>
    </cfRule>
  </conditionalFormatting>
  <conditionalFormatting sqref="G24">
    <cfRule type="cellIs" dxfId="229" priority="169" stopIfTrue="1" operator="equal">
      <formula>"þ"</formula>
    </cfRule>
  </conditionalFormatting>
  <conditionalFormatting sqref="E24">
    <cfRule type="cellIs" dxfId="228" priority="168" stopIfTrue="1" operator="equal">
      <formula>"þ"</formula>
    </cfRule>
  </conditionalFormatting>
  <conditionalFormatting sqref="E24">
    <cfRule type="cellIs" dxfId="227" priority="167" stopIfTrue="1" operator="equal">
      <formula>"þ"</formula>
    </cfRule>
  </conditionalFormatting>
  <conditionalFormatting sqref="F24">
    <cfRule type="cellIs" dxfId="226" priority="166" stopIfTrue="1" operator="equal">
      <formula>"þ"</formula>
    </cfRule>
  </conditionalFormatting>
  <conditionalFormatting sqref="F24">
    <cfRule type="cellIs" dxfId="225" priority="165" stopIfTrue="1" operator="equal">
      <formula>"þ"</formula>
    </cfRule>
  </conditionalFormatting>
  <conditionalFormatting sqref="F24">
    <cfRule type="cellIs" dxfId="224" priority="164" stopIfTrue="1" operator="equal">
      <formula>"þ"</formula>
    </cfRule>
  </conditionalFormatting>
  <conditionalFormatting sqref="F24">
    <cfRule type="cellIs" dxfId="223" priority="163" stopIfTrue="1" operator="equal">
      <formula>"þ"</formula>
    </cfRule>
  </conditionalFormatting>
  <conditionalFormatting sqref="E24">
    <cfRule type="cellIs" dxfId="222" priority="162" stopIfTrue="1" operator="equal">
      <formula>"þ"</formula>
    </cfRule>
  </conditionalFormatting>
  <conditionalFormatting sqref="E24">
    <cfRule type="cellIs" dxfId="221" priority="161" stopIfTrue="1" operator="equal">
      <formula>"þ"</formula>
    </cfRule>
  </conditionalFormatting>
  <conditionalFormatting sqref="F24">
    <cfRule type="cellIs" dxfId="220" priority="160" stopIfTrue="1" operator="equal">
      <formula>"þ"</formula>
    </cfRule>
  </conditionalFormatting>
  <conditionalFormatting sqref="F24">
    <cfRule type="cellIs" dxfId="219" priority="159" stopIfTrue="1" operator="equal">
      <formula>"þ"</formula>
    </cfRule>
  </conditionalFormatting>
  <conditionalFormatting sqref="E24">
    <cfRule type="cellIs" dxfId="218" priority="158" stopIfTrue="1" operator="equal">
      <formula>"þ"</formula>
    </cfRule>
  </conditionalFormatting>
  <conditionalFormatting sqref="E24">
    <cfRule type="cellIs" dxfId="217" priority="157" stopIfTrue="1" operator="equal">
      <formula>"þ"</formula>
    </cfRule>
  </conditionalFormatting>
  <conditionalFormatting sqref="E24">
    <cfRule type="cellIs" dxfId="216" priority="156" stopIfTrue="1" operator="equal">
      <formula>"þ"</formula>
    </cfRule>
  </conditionalFormatting>
  <conditionalFormatting sqref="E24">
    <cfRule type="cellIs" dxfId="215" priority="155" stopIfTrue="1" operator="equal">
      <formula>"þ"</formula>
    </cfRule>
  </conditionalFormatting>
  <conditionalFormatting sqref="M12">
    <cfRule type="cellIs" dxfId="214" priority="152" stopIfTrue="1" operator="equal">
      <formula>"þ"</formula>
    </cfRule>
  </conditionalFormatting>
  <conditionalFormatting sqref="M12">
    <cfRule type="cellIs" dxfId="213" priority="151" stopIfTrue="1" operator="equal">
      <formula>"þ"</formula>
    </cfRule>
  </conditionalFormatting>
  <conditionalFormatting sqref="K12">
    <cfRule type="cellIs" dxfId="212" priority="150" operator="lessThan">
      <formula>$P$1</formula>
    </cfRule>
  </conditionalFormatting>
  <conditionalFormatting sqref="H12">
    <cfRule type="cellIs" dxfId="211" priority="149" stopIfTrue="1" operator="equal">
      <formula>"þ"</formula>
    </cfRule>
  </conditionalFormatting>
  <conditionalFormatting sqref="H12">
    <cfRule type="cellIs" dxfId="210" priority="148" stopIfTrue="1" operator="equal">
      <formula>"þ"</formula>
    </cfRule>
  </conditionalFormatting>
  <conditionalFormatting sqref="F12">
    <cfRule type="cellIs" dxfId="209" priority="142" stopIfTrue="1" operator="equal">
      <formula>"þ"</formula>
    </cfRule>
  </conditionalFormatting>
  <conditionalFormatting sqref="F12">
    <cfRule type="cellIs" dxfId="208" priority="141" stopIfTrue="1" operator="equal">
      <formula>"þ"</formula>
    </cfRule>
  </conditionalFormatting>
  <conditionalFormatting sqref="G12">
    <cfRule type="cellIs" dxfId="207" priority="138" stopIfTrue="1" operator="equal">
      <formula>"þ"</formula>
    </cfRule>
  </conditionalFormatting>
  <conditionalFormatting sqref="G12">
    <cfRule type="cellIs" dxfId="206" priority="137" stopIfTrue="1" operator="equal">
      <formula>"þ"</formula>
    </cfRule>
  </conditionalFormatting>
  <conditionalFormatting sqref="M7">
    <cfRule type="cellIs" dxfId="205" priority="97" stopIfTrue="1" operator="equal">
      <formula>"þ"</formula>
    </cfRule>
  </conditionalFormatting>
  <conditionalFormatting sqref="M7">
    <cfRule type="cellIs" dxfId="204" priority="96" stopIfTrue="1" operator="equal">
      <formula>"þ"</formula>
    </cfRule>
  </conditionalFormatting>
  <conditionalFormatting sqref="K7">
    <cfRule type="cellIs" dxfId="203" priority="95" operator="lessThan">
      <formula>$P$1</formula>
    </cfRule>
  </conditionalFormatting>
  <conditionalFormatting sqref="H7">
    <cfRule type="cellIs" dxfId="202" priority="94" stopIfTrue="1" operator="equal">
      <formula>"þ"</formula>
    </cfRule>
  </conditionalFormatting>
  <conditionalFormatting sqref="H7">
    <cfRule type="cellIs" dxfId="201" priority="93" stopIfTrue="1" operator="equal">
      <formula>"þ"</formula>
    </cfRule>
  </conditionalFormatting>
  <conditionalFormatting sqref="G7">
    <cfRule type="cellIs" dxfId="200" priority="92" stopIfTrue="1" operator="equal">
      <formula>"þ"</formula>
    </cfRule>
  </conditionalFormatting>
  <conditionalFormatting sqref="G7">
    <cfRule type="cellIs" dxfId="199" priority="91" stopIfTrue="1" operator="equal">
      <formula>"þ"</formula>
    </cfRule>
  </conditionalFormatting>
  <conditionalFormatting sqref="F7">
    <cfRule type="cellIs" dxfId="198" priority="90" stopIfTrue="1" operator="equal">
      <formula>"þ"</formula>
    </cfRule>
  </conditionalFormatting>
  <conditionalFormatting sqref="L7">
    <cfRule type="cellIs" dxfId="197" priority="88" stopIfTrue="1" operator="equal">
      <formula>"þ"</formula>
    </cfRule>
  </conditionalFormatting>
  <conditionalFormatting sqref="L7">
    <cfRule type="cellIs" dxfId="196" priority="89" stopIfTrue="1" operator="equal">
      <formula>"þ"</formula>
    </cfRule>
  </conditionalFormatting>
  <conditionalFormatting sqref="E7">
    <cfRule type="cellIs" dxfId="195" priority="87" stopIfTrue="1" operator="equal">
      <formula>"þ"</formula>
    </cfRule>
  </conditionalFormatting>
  <conditionalFormatting sqref="E7">
    <cfRule type="cellIs" dxfId="194" priority="86" stopIfTrue="1" operator="equal">
      <formula>"þ"</formula>
    </cfRule>
  </conditionalFormatting>
  <conditionalFormatting sqref="L25">
    <cfRule type="cellIs" dxfId="193" priority="58" stopIfTrue="1" operator="equal">
      <formula>"þ"</formula>
    </cfRule>
  </conditionalFormatting>
  <conditionalFormatting sqref="L25">
    <cfRule type="cellIs" dxfId="192" priority="57" stopIfTrue="1" operator="equal">
      <formula>"þ"</formula>
    </cfRule>
  </conditionalFormatting>
  <conditionalFormatting sqref="E25:H25">
    <cfRule type="cellIs" dxfId="191" priority="85" stopIfTrue="1" operator="equal">
      <formula>"þ"</formula>
    </cfRule>
  </conditionalFormatting>
  <conditionalFormatting sqref="M25">
    <cfRule type="cellIs" dxfId="190" priority="84" stopIfTrue="1" operator="equal">
      <formula>"þ"</formula>
    </cfRule>
  </conditionalFormatting>
  <conditionalFormatting sqref="K25">
    <cfRule type="cellIs" dxfId="189" priority="83" operator="lessThan">
      <formula>$P$1</formula>
    </cfRule>
  </conditionalFormatting>
  <conditionalFormatting sqref="M25">
    <cfRule type="cellIs" dxfId="188" priority="82" stopIfTrue="1" operator="equal">
      <formula>"þ"</formula>
    </cfRule>
  </conditionalFormatting>
  <conditionalFormatting sqref="K25">
    <cfRule type="cellIs" dxfId="187" priority="81" operator="lessThan">
      <formula>$P$1</formula>
    </cfRule>
  </conditionalFormatting>
  <conditionalFormatting sqref="M25">
    <cfRule type="cellIs" dxfId="186" priority="80" stopIfTrue="1" operator="equal">
      <formula>"þ"</formula>
    </cfRule>
  </conditionalFormatting>
  <conditionalFormatting sqref="K25">
    <cfRule type="cellIs" dxfId="185" priority="79" operator="lessThan">
      <formula>$P$1</formula>
    </cfRule>
  </conditionalFormatting>
  <conditionalFormatting sqref="M25">
    <cfRule type="cellIs" dxfId="184" priority="78" stopIfTrue="1" operator="equal">
      <formula>"þ"</formula>
    </cfRule>
  </conditionalFormatting>
  <conditionalFormatting sqref="K25">
    <cfRule type="cellIs" dxfId="183" priority="77" operator="lessThan">
      <formula>$P$1</formula>
    </cfRule>
  </conditionalFormatting>
  <conditionalFormatting sqref="E25 H25">
    <cfRule type="cellIs" dxfId="182" priority="76" stopIfTrue="1" operator="equal">
      <formula>"þ"</formula>
    </cfRule>
  </conditionalFormatting>
  <conditionalFormatting sqref="E25 H25">
    <cfRule type="cellIs" dxfId="181" priority="75" stopIfTrue="1" operator="equal">
      <formula>"þ"</formula>
    </cfRule>
  </conditionalFormatting>
  <conditionalFormatting sqref="G25">
    <cfRule type="cellIs" dxfId="180" priority="74" stopIfTrue="1" operator="equal">
      <formula>"þ"</formula>
    </cfRule>
  </conditionalFormatting>
  <conditionalFormatting sqref="G25">
    <cfRule type="cellIs" dxfId="179" priority="73" stopIfTrue="1" operator="equal">
      <formula>"þ"</formula>
    </cfRule>
  </conditionalFormatting>
  <conditionalFormatting sqref="E25">
    <cfRule type="cellIs" dxfId="178" priority="72" stopIfTrue="1" operator="equal">
      <formula>"þ"</formula>
    </cfRule>
  </conditionalFormatting>
  <conditionalFormatting sqref="E25">
    <cfRule type="cellIs" dxfId="177" priority="71" stopIfTrue="1" operator="equal">
      <formula>"þ"</formula>
    </cfRule>
  </conditionalFormatting>
  <conditionalFormatting sqref="F25">
    <cfRule type="cellIs" dxfId="176" priority="70" stopIfTrue="1" operator="equal">
      <formula>"þ"</formula>
    </cfRule>
  </conditionalFormatting>
  <conditionalFormatting sqref="F25">
    <cfRule type="cellIs" dxfId="175" priority="69" stopIfTrue="1" operator="equal">
      <formula>"þ"</formula>
    </cfRule>
  </conditionalFormatting>
  <conditionalFormatting sqref="F25">
    <cfRule type="cellIs" dxfId="174" priority="68" stopIfTrue="1" operator="equal">
      <formula>"þ"</formula>
    </cfRule>
  </conditionalFormatting>
  <conditionalFormatting sqref="F25">
    <cfRule type="cellIs" dxfId="173" priority="67" stopIfTrue="1" operator="equal">
      <formula>"þ"</formula>
    </cfRule>
  </conditionalFormatting>
  <conditionalFormatting sqref="E25">
    <cfRule type="cellIs" dxfId="172" priority="66" stopIfTrue="1" operator="equal">
      <formula>"þ"</formula>
    </cfRule>
  </conditionalFormatting>
  <conditionalFormatting sqref="E25">
    <cfRule type="cellIs" dxfId="171" priority="65" stopIfTrue="1" operator="equal">
      <formula>"þ"</formula>
    </cfRule>
  </conditionalFormatting>
  <conditionalFormatting sqref="F25">
    <cfRule type="cellIs" dxfId="170" priority="64" stopIfTrue="1" operator="equal">
      <formula>"þ"</formula>
    </cfRule>
  </conditionalFormatting>
  <conditionalFormatting sqref="F25">
    <cfRule type="cellIs" dxfId="169" priority="63" stopIfTrue="1" operator="equal">
      <formula>"þ"</formula>
    </cfRule>
  </conditionalFormatting>
  <conditionalFormatting sqref="E25">
    <cfRule type="cellIs" dxfId="168" priority="62" stopIfTrue="1" operator="equal">
      <formula>"þ"</formula>
    </cfRule>
  </conditionalFormatting>
  <conditionalFormatting sqref="E25">
    <cfRule type="cellIs" dxfId="167" priority="61" stopIfTrue="1" operator="equal">
      <formula>"þ"</formula>
    </cfRule>
  </conditionalFormatting>
  <conditionalFormatting sqref="E25">
    <cfRule type="cellIs" dxfId="166" priority="60" stopIfTrue="1" operator="equal">
      <formula>"þ"</formula>
    </cfRule>
  </conditionalFormatting>
  <conditionalFormatting sqref="E25">
    <cfRule type="cellIs" dxfId="165" priority="59" stopIfTrue="1" operator="equal">
      <formula>"þ"</formula>
    </cfRule>
  </conditionalFormatting>
  <conditionalFormatting sqref="F25">
    <cfRule type="cellIs" dxfId="164" priority="56" stopIfTrue="1" operator="equal">
      <formula>"þ"</formula>
    </cfRule>
  </conditionalFormatting>
  <conditionalFormatting sqref="F25">
    <cfRule type="cellIs" dxfId="163" priority="55" stopIfTrue="1" operator="equal">
      <formula>"þ"</formula>
    </cfRule>
  </conditionalFormatting>
  <conditionalFormatting sqref="F25">
    <cfRule type="cellIs" dxfId="162" priority="54" stopIfTrue="1" operator="equal">
      <formula>"þ"</formula>
    </cfRule>
  </conditionalFormatting>
  <conditionalFormatting sqref="F25">
    <cfRule type="cellIs" dxfId="161" priority="53" stopIfTrue="1" operator="equal">
      <formula>"þ"</formula>
    </cfRule>
  </conditionalFormatting>
  <conditionalFormatting sqref="G25">
    <cfRule type="cellIs" dxfId="160" priority="52" stopIfTrue="1" operator="equal">
      <formula>"þ"</formula>
    </cfRule>
  </conditionalFormatting>
  <conditionalFormatting sqref="G25">
    <cfRule type="cellIs" dxfId="159" priority="51" stopIfTrue="1" operator="equal">
      <formula>"þ"</formula>
    </cfRule>
  </conditionalFormatting>
  <conditionalFormatting sqref="G25">
    <cfRule type="cellIs" dxfId="158" priority="50" stopIfTrue="1" operator="equal">
      <formula>"þ"</formula>
    </cfRule>
  </conditionalFormatting>
  <conditionalFormatting sqref="G25">
    <cfRule type="cellIs" dxfId="157" priority="49" stopIfTrue="1" operator="equal">
      <formula>"þ"</formula>
    </cfRule>
  </conditionalFormatting>
  <conditionalFormatting sqref="F25">
    <cfRule type="cellIs" dxfId="156" priority="48" stopIfTrue="1" operator="equal">
      <formula>"þ"</formula>
    </cfRule>
  </conditionalFormatting>
  <conditionalFormatting sqref="F25">
    <cfRule type="cellIs" dxfId="155" priority="47" stopIfTrue="1" operator="equal">
      <formula>"þ"</formula>
    </cfRule>
  </conditionalFormatting>
  <conditionalFormatting sqref="G25">
    <cfRule type="cellIs" dxfId="154" priority="46" stopIfTrue="1" operator="equal">
      <formula>"þ"</formula>
    </cfRule>
  </conditionalFormatting>
  <conditionalFormatting sqref="G25">
    <cfRule type="cellIs" dxfId="153" priority="45" stopIfTrue="1" operator="equal">
      <formula>"þ"</formula>
    </cfRule>
  </conditionalFormatting>
  <conditionalFormatting sqref="F25">
    <cfRule type="cellIs" dxfId="152" priority="44" stopIfTrue="1" operator="equal">
      <formula>"þ"</formula>
    </cfRule>
  </conditionalFormatting>
  <conditionalFormatting sqref="F25">
    <cfRule type="cellIs" dxfId="151" priority="43" stopIfTrue="1" operator="equal">
      <formula>"þ"</formula>
    </cfRule>
  </conditionalFormatting>
  <conditionalFormatting sqref="F25">
    <cfRule type="cellIs" dxfId="150" priority="42" stopIfTrue="1" operator="equal">
      <formula>"þ"</formula>
    </cfRule>
  </conditionalFormatting>
  <conditionalFormatting sqref="F25">
    <cfRule type="cellIs" dxfId="149" priority="41" stopIfTrue="1" operator="equal">
      <formula>"þ"</formula>
    </cfRule>
  </conditionalFormatting>
  <conditionalFormatting sqref="E10:H10 E8:F8 H8 E9 G9:H9">
    <cfRule type="cellIs" dxfId="148" priority="40" stopIfTrue="1" operator="equal">
      <formula>"þ"</formula>
    </cfRule>
  </conditionalFormatting>
  <conditionalFormatting sqref="E10:H10 E8:F8 H8 E9 G9:H9">
    <cfRule type="cellIs" dxfId="147" priority="39" stopIfTrue="1" operator="equal">
      <formula>"þ"</formula>
    </cfRule>
  </conditionalFormatting>
  <conditionalFormatting sqref="E10:H10 E8:F8 H8 E9 G9:H9">
    <cfRule type="cellIs" dxfId="146" priority="38" stopIfTrue="1" operator="equal">
      <formula>"þ"</formula>
    </cfRule>
  </conditionalFormatting>
  <conditionalFormatting sqref="E10:H10 E8:F8 H8 E9 G9:H9">
    <cfRule type="cellIs" dxfId="145" priority="37" stopIfTrue="1" operator="equal">
      <formula>"þ"</formula>
    </cfRule>
  </conditionalFormatting>
  <conditionalFormatting sqref="E10:H10 E8:F8 H8 E9 G9:H9">
    <cfRule type="cellIs" dxfId="144" priority="36" stopIfTrue="1" operator="equal">
      <formula>"þ"</formula>
    </cfRule>
  </conditionalFormatting>
  <conditionalFormatting sqref="E10:H10 E8:F8 H8 E9 G9:H9">
    <cfRule type="cellIs" dxfId="143" priority="35" stopIfTrue="1" operator="equal">
      <formula>"þ"</formula>
    </cfRule>
  </conditionalFormatting>
  <conditionalFormatting sqref="E10:H10 E8:F8 H8 E9 G9:H9">
    <cfRule type="cellIs" dxfId="142" priority="34" stopIfTrue="1" operator="equal">
      <formula>"þ"</formula>
    </cfRule>
  </conditionalFormatting>
  <conditionalFormatting sqref="E10:H10 E8:F8 H8 E9 G9:H9">
    <cfRule type="cellIs" dxfId="141" priority="33" stopIfTrue="1" operator="equal">
      <formula>"þ"</formula>
    </cfRule>
  </conditionalFormatting>
  <conditionalFormatting sqref="G8">
    <cfRule type="cellIs" dxfId="140" priority="32" stopIfTrue="1" operator="equal">
      <formula>"þ"</formula>
    </cfRule>
  </conditionalFormatting>
  <conditionalFormatting sqref="G8">
    <cfRule type="cellIs" dxfId="139" priority="31" stopIfTrue="1" operator="equal">
      <formula>"þ"</formula>
    </cfRule>
  </conditionalFormatting>
  <conditionalFormatting sqref="F4">
    <cfRule type="cellIs" dxfId="138" priority="30" stopIfTrue="1" operator="equal">
      <formula>"þ"</formula>
    </cfRule>
  </conditionalFormatting>
  <conditionalFormatting sqref="F9">
    <cfRule type="cellIs" dxfId="137" priority="29" stopIfTrue="1" operator="equal">
      <formula>"þ"</formula>
    </cfRule>
  </conditionalFormatting>
  <conditionalFormatting sqref="F9">
    <cfRule type="cellIs" dxfId="136" priority="28" stopIfTrue="1" operator="equal">
      <formula>"þ"</formula>
    </cfRule>
  </conditionalFormatting>
  <conditionalFormatting sqref="L9">
    <cfRule type="cellIs" dxfId="135" priority="27" stopIfTrue="1" operator="equal">
      <formula>"þ"</formula>
    </cfRule>
  </conditionalFormatting>
  <conditionalFormatting sqref="L9">
    <cfRule type="cellIs" dxfId="134" priority="26" stopIfTrue="1" operator="equal">
      <formula>"þ"</formula>
    </cfRule>
  </conditionalFormatting>
  <conditionalFormatting sqref="E12">
    <cfRule type="cellIs" dxfId="133" priority="25" stopIfTrue="1" operator="equal">
      <formula>"þ"</formula>
    </cfRule>
  </conditionalFormatting>
  <conditionalFormatting sqref="E12">
    <cfRule type="cellIs" dxfId="132" priority="24" stopIfTrue="1" operator="equal">
      <formula>"þ"</formula>
    </cfRule>
  </conditionalFormatting>
  <conditionalFormatting sqref="L11:L12">
    <cfRule type="cellIs" dxfId="131" priority="23" stopIfTrue="1" operator="equal">
      <formula>"þ"</formula>
    </cfRule>
  </conditionalFormatting>
  <conditionalFormatting sqref="L11:L12">
    <cfRule type="cellIs" dxfId="130" priority="22" stopIfTrue="1" operator="equal">
      <formula>"þ"</formula>
    </cfRule>
  </conditionalFormatting>
  <conditionalFormatting sqref="L3:L4">
    <cfRule type="cellIs" dxfId="129" priority="21" stopIfTrue="1" operator="equal">
      <formula>"þ"</formula>
    </cfRule>
  </conditionalFormatting>
  <conditionalFormatting sqref="L3:L4">
    <cfRule type="cellIs" dxfId="128" priority="20" stopIfTrue="1" operator="equal">
      <formula>"þ"</formula>
    </cfRule>
  </conditionalFormatting>
  <conditionalFormatting sqref="L2">
    <cfRule type="cellIs" dxfId="127" priority="19" stopIfTrue="1" operator="equal">
      <formula>"þ"</formula>
    </cfRule>
  </conditionalFormatting>
  <conditionalFormatting sqref="L2">
    <cfRule type="cellIs" dxfId="126" priority="18" stopIfTrue="1" operator="equal">
      <formula>"þ"</formula>
    </cfRule>
  </conditionalFormatting>
  <conditionalFormatting sqref="L6">
    <cfRule type="cellIs" dxfId="125" priority="17" stopIfTrue="1" operator="equal">
      <formula>"þ"</formula>
    </cfRule>
  </conditionalFormatting>
  <conditionalFormatting sqref="L6">
    <cfRule type="cellIs" dxfId="124" priority="16" stopIfTrue="1" operator="equal">
      <formula>"þ"</formula>
    </cfRule>
  </conditionalFormatting>
  <conditionalFormatting sqref="M13">
    <cfRule type="cellIs" dxfId="123" priority="15" stopIfTrue="1" operator="equal">
      <formula>"þ"</formula>
    </cfRule>
  </conditionalFormatting>
  <conditionalFormatting sqref="M13">
    <cfRule type="cellIs" dxfId="122" priority="14" stopIfTrue="1" operator="equal">
      <formula>"þ"</formula>
    </cfRule>
  </conditionalFormatting>
  <conditionalFormatting sqref="K13">
    <cfRule type="cellIs" dxfId="121" priority="13" operator="lessThan">
      <formula>$P$1</formula>
    </cfRule>
  </conditionalFormatting>
  <conditionalFormatting sqref="H13">
    <cfRule type="cellIs" dxfId="120" priority="12" stopIfTrue="1" operator="equal">
      <formula>"þ"</formula>
    </cfRule>
  </conditionalFormatting>
  <conditionalFormatting sqref="H13">
    <cfRule type="cellIs" dxfId="119" priority="11" stopIfTrue="1" operator="equal">
      <formula>"þ"</formula>
    </cfRule>
  </conditionalFormatting>
  <conditionalFormatting sqref="G13">
    <cfRule type="cellIs" dxfId="118" priority="8" stopIfTrue="1" operator="equal">
      <formula>"þ"</formula>
    </cfRule>
  </conditionalFormatting>
  <conditionalFormatting sqref="G13">
    <cfRule type="cellIs" dxfId="117" priority="7" stopIfTrue="1" operator="equal">
      <formula>"þ"</formula>
    </cfRule>
  </conditionalFormatting>
  <conditionalFormatting sqref="E13">
    <cfRule type="cellIs" dxfId="116" priority="6" stopIfTrue="1" operator="equal">
      <formula>"þ"</formula>
    </cfRule>
  </conditionalFormatting>
  <conditionalFormatting sqref="E13">
    <cfRule type="cellIs" dxfId="115" priority="5" stopIfTrue="1" operator="equal">
      <formula>"þ"</formula>
    </cfRule>
  </conditionalFormatting>
  <conditionalFormatting sqref="L13">
    <cfRule type="cellIs" dxfId="114" priority="4" stopIfTrue="1" operator="equal">
      <formula>"þ"</formula>
    </cfRule>
  </conditionalFormatting>
  <conditionalFormatting sqref="L13">
    <cfRule type="cellIs" dxfId="113" priority="3" stopIfTrue="1" operator="equal">
      <formula>"þ"</formula>
    </cfRule>
  </conditionalFormatting>
  <conditionalFormatting sqref="F13">
    <cfRule type="cellIs" dxfId="112" priority="2" stopIfTrue="1" operator="equal">
      <formula>"þ"</formula>
    </cfRule>
  </conditionalFormatting>
  <conditionalFormatting sqref="F13">
    <cfRule type="cellIs" dxfId="111" priority="1" stopIfTrue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8.5" style="49" bestFit="1" customWidth="1"/>
    <col min="2" max="2" width="12.69921875" style="49" bestFit="1" customWidth="1"/>
    <col min="3" max="3" width="16.0976562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17.59765625" style="44" bestFit="1" customWidth="1"/>
    <col min="16" max="16384" width="8.796875" style="44"/>
  </cols>
  <sheetData>
    <row r="1" spans="1:15" ht="31.8" thickBot="1" x14ac:dyDescent="0.35">
      <c r="A1" s="186" t="s">
        <v>0</v>
      </c>
      <c r="B1" s="187" t="s">
        <v>35</v>
      </c>
      <c r="C1" s="187" t="s">
        <v>36</v>
      </c>
      <c r="D1" s="130" t="s">
        <v>93</v>
      </c>
      <c r="E1" s="132" t="s">
        <v>37</v>
      </c>
      <c r="F1" s="131" t="s">
        <v>92</v>
      </c>
      <c r="G1" s="130" t="s">
        <v>91</v>
      </c>
      <c r="H1" s="129" t="s">
        <v>38</v>
      </c>
      <c r="I1" s="129" t="s">
        <v>39</v>
      </c>
      <c r="J1" s="129" t="s">
        <v>90</v>
      </c>
      <c r="K1" s="128" t="s">
        <v>3</v>
      </c>
      <c r="L1" s="129" t="s">
        <v>26</v>
      </c>
      <c r="M1" s="127" t="s">
        <v>87</v>
      </c>
      <c r="N1" s="129" t="s">
        <v>86</v>
      </c>
      <c r="O1" s="126" t="s">
        <v>89</v>
      </c>
    </row>
    <row r="2" spans="1:15" x14ac:dyDescent="0.3">
      <c r="A2" s="180" t="s">
        <v>120</v>
      </c>
      <c r="B2" s="93" t="s">
        <v>126</v>
      </c>
      <c r="C2" s="93" t="s">
        <v>125</v>
      </c>
      <c r="D2" s="173" t="s">
        <v>83</v>
      </c>
      <c r="E2" s="174">
        <v>2</v>
      </c>
      <c r="F2" s="175">
        <v>1</v>
      </c>
      <c r="G2" s="176">
        <v>2</v>
      </c>
      <c r="H2" s="93">
        <v>0</v>
      </c>
      <c r="I2" s="93">
        <v>0</v>
      </c>
      <c r="J2" s="93">
        <f t="shared" ref="J2:J5" si="0">IF(D2="þ",SUM(E2,G2:I2),SUM(E2,F2,H2,I2))</f>
        <v>3</v>
      </c>
      <c r="K2" s="94">
        <f t="shared" ref="K2:K45" ca="1" si="1">RANDBETWEEN(1,20)</f>
        <v>12</v>
      </c>
      <c r="L2" s="93">
        <f t="shared" ref="L2:L5" ca="1" si="2">SUM(J2:K2)</f>
        <v>15</v>
      </c>
      <c r="M2" s="172">
        <v>20</v>
      </c>
      <c r="N2" s="177" t="str">
        <f t="shared" ref="N2:N5" ca="1" si="3">IF(K2&gt;(M2-1),"þ","ý")</f>
        <v>ý</v>
      </c>
      <c r="O2" s="45"/>
    </row>
    <row r="3" spans="1:15" x14ac:dyDescent="0.3">
      <c r="A3" s="181" t="s">
        <v>120</v>
      </c>
      <c r="B3" s="45" t="s">
        <v>127</v>
      </c>
      <c r="C3" s="45" t="s">
        <v>128</v>
      </c>
      <c r="D3" s="125" t="s">
        <v>83</v>
      </c>
      <c r="E3" s="124">
        <v>2</v>
      </c>
      <c r="F3" s="179">
        <v>1</v>
      </c>
      <c r="G3" s="123">
        <v>2</v>
      </c>
      <c r="H3" s="45">
        <v>0</v>
      </c>
      <c r="I3" s="45">
        <v>0</v>
      </c>
      <c r="J3" s="45">
        <f t="shared" si="0"/>
        <v>3</v>
      </c>
      <c r="K3" s="46">
        <f t="shared" ca="1" si="1"/>
        <v>3</v>
      </c>
      <c r="L3" s="45">
        <f t="shared" ca="1" si="2"/>
        <v>6</v>
      </c>
      <c r="M3" s="68">
        <v>20</v>
      </c>
      <c r="N3" s="71" t="str">
        <f t="shared" ca="1" si="3"/>
        <v>ý</v>
      </c>
      <c r="O3" s="45"/>
    </row>
    <row r="4" spans="1:15" x14ac:dyDescent="0.3">
      <c r="A4" s="181" t="s">
        <v>120</v>
      </c>
      <c r="B4" s="45" t="s">
        <v>142</v>
      </c>
      <c r="C4" s="45" t="s">
        <v>143</v>
      </c>
      <c r="D4" s="125" t="s">
        <v>88</v>
      </c>
      <c r="E4" s="124">
        <v>2</v>
      </c>
      <c r="F4" s="179">
        <v>1</v>
      </c>
      <c r="G4" s="123">
        <v>2</v>
      </c>
      <c r="H4" s="45">
        <v>0</v>
      </c>
      <c r="I4" s="45">
        <v>0</v>
      </c>
      <c r="J4" s="45">
        <f t="shared" ref="J4" si="4">IF(D4="þ",SUM(E4,G4:I4),SUM(E4,F4,H4,I4))</f>
        <v>4</v>
      </c>
      <c r="K4" s="46">
        <f t="shared" ca="1" si="1"/>
        <v>4</v>
      </c>
      <c r="L4" s="45">
        <f t="shared" ref="L4" ca="1" si="5">SUM(J4:K4)</f>
        <v>8</v>
      </c>
      <c r="M4" s="68">
        <v>20</v>
      </c>
      <c r="N4" s="71" t="str">
        <f t="shared" ref="N4" ca="1" si="6">IF(K4&gt;(M4-1),"þ","ý")</f>
        <v>ý</v>
      </c>
      <c r="O4" s="45"/>
    </row>
    <row r="5" spans="1:15" x14ac:dyDescent="0.3">
      <c r="A5" s="182" t="s">
        <v>120</v>
      </c>
      <c r="B5" s="47" t="s">
        <v>119</v>
      </c>
      <c r="C5" s="47" t="s">
        <v>119</v>
      </c>
      <c r="D5" s="122" t="s">
        <v>83</v>
      </c>
      <c r="E5" s="121">
        <v>2</v>
      </c>
      <c r="F5" s="170">
        <v>1</v>
      </c>
      <c r="G5" s="120">
        <v>2</v>
      </c>
      <c r="H5" s="47">
        <v>0</v>
      </c>
      <c r="I5" s="47">
        <v>0</v>
      </c>
      <c r="J5" s="47">
        <f t="shared" si="0"/>
        <v>3</v>
      </c>
      <c r="K5" s="48">
        <f t="shared" ca="1" si="1"/>
        <v>11</v>
      </c>
      <c r="L5" s="47">
        <f t="shared" ca="1" si="2"/>
        <v>14</v>
      </c>
      <c r="M5" s="69">
        <v>20</v>
      </c>
      <c r="N5" s="70" t="str">
        <f t="shared" ca="1" si="3"/>
        <v>ý</v>
      </c>
      <c r="O5" s="47"/>
    </row>
    <row r="6" spans="1:15" x14ac:dyDescent="0.3">
      <c r="A6" s="180" t="s">
        <v>121</v>
      </c>
      <c r="B6" s="93" t="s">
        <v>123</v>
      </c>
      <c r="C6" s="93" t="s">
        <v>129</v>
      </c>
      <c r="D6" s="173" t="s">
        <v>83</v>
      </c>
      <c r="E6" s="174">
        <v>2</v>
      </c>
      <c r="F6" s="175">
        <v>1</v>
      </c>
      <c r="G6" s="176">
        <v>6</v>
      </c>
      <c r="H6" s="93">
        <v>0</v>
      </c>
      <c r="I6" s="93">
        <v>0</v>
      </c>
      <c r="J6" s="93">
        <f t="shared" ref="J6:J7" si="7">IF(D6="þ",SUM(E6,G6:I6),SUM(E6,F6,H6,I6))</f>
        <v>3</v>
      </c>
      <c r="K6" s="94">
        <f t="shared" ca="1" si="1"/>
        <v>4</v>
      </c>
      <c r="L6" s="93">
        <f t="shared" ref="L6:L7" ca="1" si="8">SUM(J6:K6)</f>
        <v>7</v>
      </c>
      <c r="M6" s="172">
        <v>20</v>
      </c>
      <c r="N6" s="177" t="str">
        <f t="shared" ref="N6:N7" ca="1" si="9">IF(K6&gt;(M6-1),"þ","ý")</f>
        <v>ý</v>
      </c>
      <c r="O6" s="45"/>
    </row>
    <row r="7" spans="1:15" x14ac:dyDescent="0.3">
      <c r="A7" s="181" t="s">
        <v>121</v>
      </c>
      <c r="B7" s="45" t="s">
        <v>124</v>
      </c>
      <c r="C7" s="45" t="s">
        <v>129</v>
      </c>
      <c r="D7" s="125" t="s">
        <v>83</v>
      </c>
      <c r="E7" s="124">
        <v>2</v>
      </c>
      <c r="F7" s="179">
        <v>1</v>
      </c>
      <c r="G7" s="123">
        <v>6</v>
      </c>
      <c r="H7" s="45">
        <v>0</v>
      </c>
      <c r="I7" s="45">
        <v>0</v>
      </c>
      <c r="J7" s="45">
        <f t="shared" si="7"/>
        <v>3</v>
      </c>
      <c r="K7" s="46">
        <f t="shared" ca="1" si="1"/>
        <v>4</v>
      </c>
      <c r="L7" s="45">
        <f t="shared" ca="1" si="8"/>
        <v>7</v>
      </c>
      <c r="M7" s="68">
        <v>20</v>
      </c>
      <c r="N7" s="71" t="str">
        <f t="shared" ca="1" si="9"/>
        <v>ý</v>
      </c>
      <c r="O7" s="45"/>
    </row>
    <row r="8" spans="1:15" x14ac:dyDescent="0.3">
      <c r="A8" s="182" t="s">
        <v>121</v>
      </c>
      <c r="B8" s="47" t="s">
        <v>119</v>
      </c>
      <c r="C8" s="47" t="s">
        <v>119</v>
      </c>
      <c r="D8" s="122" t="s">
        <v>83</v>
      </c>
      <c r="E8" s="121">
        <v>2</v>
      </c>
      <c r="F8" s="170">
        <v>1</v>
      </c>
      <c r="G8" s="120">
        <v>6</v>
      </c>
      <c r="H8" s="47">
        <v>0</v>
      </c>
      <c r="I8" s="47">
        <v>0</v>
      </c>
      <c r="J8" s="47">
        <f t="shared" ref="J8:J13" si="10">IF(D8="þ",SUM(E8,G8:I8),SUM(E8,F8,H8,I8))</f>
        <v>3</v>
      </c>
      <c r="K8" s="48">
        <f t="shared" ca="1" si="1"/>
        <v>19</v>
      </c>
      <c r="L8" s="47">
        <f t="shared" ref="L8:L13" ca="1" si="11">SUM(J8:K8)</f>
        <v>22</v>
      </c>
      <c r="M8" s="69">
        <v>19</v>
      </c>
      <c r="N8" s="70" t="str">
        <f t="shared" ref="N8:N13" ca="1" si="12">IF(K8&gt;(M8-1),"þ","ý")</f>
        <v>þ</v>
      </c>
      <c r="O8" s="47"/>
    </row>
    <row r="9" spans="1:15" x14ac:dyDescent="0.3">
      <c r="A9" s="180" t="s">
        <v>122</v>
      </c>
      <c r="B9" s="93" t="s">
        <v>131</v>
      </c>
      <c r="C9" s="93" t="s">
        <v>144</v>
      </c>
      <c r="D9" s="173" t="s">
        <v>83</v>
      </c>
      <c r="E9" s="174">
        <v>3</v>
      </c>
      <c r="F9" s="175">
        <v>1</v>
      </c>
      <c r="G9" s="176">
        <v>-3</v>
      </c>
      <c r="H9" s="93">
        <v>0</v>
      </c>
      <c r="I9" s="93">
        <v>0</v>
      </c>
      <c r="J9" s="93">
        <f t="shared" si="10"/>
        <v>4</v>
      </c>
      <c r="K9" s="94">
        <f t="shared" ca="1" si="1"/>
        <v>8</v>
      </c>
      <c r="L9" s="93">
        <f t="shared" ca="1" si="11"/>
        <v>12</v>
      </c>
      <c r="M9" s="172">
        <v>20</v>
      </c>
      <c r="N9" s="177" t="str">
        <f t="shared" ca="1" si="12"/>
        <v>ý</v>
      </c>
      <c r="O9" s="45"/>
    </row>
    <row r="10" spans="1:15" x14ac:dyDescent="0.3">
      <c r="A10" s="181" t="s">
        <v>122</v>
      </c>
      <c r="B10" s="45" t="s">
        <v>130</v>
      </c>
      <c r="C10" s="45" t="s">
        <v>145</v>
      </c>
      <c r="D10" s="125" t="s">
        <v>83</v>
      </c>
      <c r="E10" s="124">
        <v>3</v>
      </c>
      <c r="F10" s="179">
        <v>1</v>
      </c>
      <c r="G10" s="123">
        <v>-3</v>
      </c>
      <c r="H10" s="45">
        <v>0</v>
      </c>
      <c r="I10" s="45">
        <v>0</v>
      </c>
      <c r="J10" s="45">
        <f t="shared" si="10"/>
        <v>4</v>
      </c>
      <c r="K10" s="46">
        <f t="shared" ca="1" si="1"/>
        <v>16</v>
      </c>
      <c r="L10" s="45">
        <f t="shared" ca="1" si="11"/>
        <v>20</v>
      </c>
      <c r="M10" s="68">
        <v>20</v>
      </c>
      <c r="N10" s="71" t="str">
        <f t="shared" ca="1" si="12"/>
        <v>ý</v>
      </c>
      <c r="O10" s="45" t="s">
        <v>146</v>
      </c>
    </row>
    <row r="11" spans="1:15" x14ac:dyDescent="0.3">
      <c r="A11" s="182" t="s">
        <v>122</v>
      </c>
      <c r="B11" s="47" t="s">
        <v>119</v>
      </c>
      <c r="C11" s="47" t="s">
        <v>119</v>
      </c>
      <c r="D11" s="122" t="s">
        <v>83</v>
      </c>
      <c r="E11" s="121">
        <v>3</v>
      </c>
      <c r="F11" s="170">
        <v>1</v>
      </c>
      <c r="G11" s="120">
        <v>-3</v>
      </c>
      <c r="H11" s="47">
        <v>0</v>
      </c>
      <c r="I11" s="47">
        <v>0</v>
      </c>
      <c r="J11" s="47">
        <f t="shared" si="10"/>
        <v>4</v>
      </c>
      <c r="K11" s="48">
        <f t="shared" ca="1" si="1"/>
        <v>13</v>
      </c>
      <c r="L11" s="47">
        <f t="shared" ca="1" si="11"/>
        <v>17</v>
      </c>
      <c r="M11" s="69">
        <v>20</v>
      </c>
      <c r="N11" s="70" t="str">
        <f t="shared" ca="1" si="12"/>
        <v>ý</v>
      </c>
      <c r="O11" s="47"/>
    </row>
    <row r="12" spans="1:15" x14ac:dyDescent="0.3">
      <c r="A12" s="180" t="s">
        <v>189</v>
      </c>
      <c r="B12" s="93" t="s">
        <v>123</v>
      </c>
      <c r="C12" s="93" t="s">
        <v>190</v>
      </c>
      <c r="D12" s="173" t="s">
        <v>83</v>
      </c>
      <c r="E12" s="174">
        <v>8</v>
      </c>
      <c r="F12" s="175">
        <v>2</v>
      </c>
      <c r="G12" s="176">
        <v>2</v>
      </c>
      <c r="H12" s="93">
        <v>0</v>
      </c>
      <c r="I12" s="93">
        <v>0</v>
      </c>
      <c r="J12" s="93">
        <f t="shared" si="10"/>
        <v>10</v>
      </c>
      <c r="K12" s="94">
        <f t="shared" ca="1" si="1"/>
        <v>15</v>
      </c>
      <c r="L12" s="93">
        <f t="shared" ca="1" si="11"/>
        <v>25</v>
      </c>
      <c r="M12" s="172">
        <v>20</v>
      </c>
      <c r="N12" s="177" t="str">
        <f t="shared" ca="1" si="12"/>
        <v>ý</v>
      </c>
      <c r="O12" s="45"/>
    </row>
    <row r="13" spans="1:15" x14ac:dyDescent="0.3">
      <c r="A13" s="181" t="s">
        <v>189</v>
      </c>
      <c r="B13" s="45" t="s">
        <v>124</v>
      </c>
      <c r="C13" s="45" t="s">
        <v>190</v>
      </c>
      <c r="D13" s="125" t="s">
        <v>83</v>
      </c>
      <c r="E13" s="124">
        <v>8</v>
      </c>
      <c r="F13" s="179">
        <v>2</v>
      </c>
      <c r="G13" s="123">
        <v>2</v>
      </c>
      <c r="H13" s="45">
        <v>0</v>
      </c>
      <c r="I13" s="45">
        <v>0</v>
      </c>
      <c r="J13" s="45">
        <f t="shared" si="10"/>
        <v>10</v>
      </c>
      <c r="K13" s="46">
        <f t="shared" ca="1" si="1"/>
        <v>4</v>
      </c>
      <c r="L13" s="45">
        <f t="shared" ca="1" si="11"/>
        <v>14</v>
      </c>
      <c r="M13" s="68">
        <v>20</v>
      </c>
      <c r="N13" s="71" t="str">
        <f t="shared" ca="1" si="12"/>
        <v>ý</v>
      </c>
      <c r="O13" s="45"/>
    </row>
    <row r="14" spans="1:15" x14ac:dyDescent="0.3">
      <c r="A14" s="182" t="s">
        <v>189</v>
      </c>
      <c r="B14" s="47" t="s">
        <v>119</v>
      </c>
      <c r="C14" s="47" t="s">
        <v>119</v>
      </c>
      <c r="D14" s="122" t="s">
        <v>83</v>
      </c>
      <c r="E14" s="121">
        <v>8</v>
      </c>
      <c r="F14" s="170">
        <v>2</v>
      </c>
      <c r="G14" s="120">
        <v>2</v>
      </c>
      <c r="H14" s="47">
        <v>0</v>
      </c>
      <c r="I14" s="47">
        <v>0</v>
      </c>
      <c r="J14" s="47">
        <f t="shared" ref="J14" si="13">IF(D14="þ",SUM(E14,G14:I14),SUM(E14,F14,H14,I14))</f>
        <v>10</v>
      </c>
      <c r="K14" s="48">
        <f t="shared" ca="1" si="1"/>
        <v>16</v>
      </c>
      <c r="L14" s="47">
        <f t="shared" ref="L14" ca="1" si="14">SUM(J14:K14)</f>
        <v>26</v>
      </c>
      <c r="M14" s="69">
        <v>20</v>
      </c>
      <c r="N14" s="70" t="str">
        <f t="shared" ref="N14" ca="1" si="15">IF(K14&gt;(M14-1),"þ","ý")</f>
        <v>ý</v>
      </c>
      <c r="O14" s="45"/>
    </row>
    <row r="15" spans="1:15" x14ac:dyDescent="0.3">
      <c r="A15" s="180" t="s">
        <v>156</v>
      </c>
      <c r="B15" s="93" t="s">
        <v>127</v>
      </c>
      <c r="C15" s="93" t="s">
        <v>161</v>
      </c>
      <c r="D15" s="173" t="s">
        <v>83</v>
      </c>
      <c r="E15" s="174">
        <v>13</v>
      </c>
      <c r="F15" s="175">
        <v>3</v>
      </c>
      <c r="G15" s="176">
        <v>2</v>
      </c>
      <c r="H15" s="93">
        <v>0</v>
      </c>
      <c r="I15" s="93">
        <v>0</v>
      </c>
      <c r="J15" s="93">
        <f t="shared" ref="J15" si="16">IF(D15="þ",SUM(E15,G15:I15),SUM(E15,F15,H15,I15))</f>
        <v>16</v>
      </c>
      <c r="K15" s="94">
        <f t="shared" ca="1" si="1"/>
        <v>12</v>
      </c>
      <c r="L15" s="93">
        <f t="shared" ref="L15" ca="1" si="17">SUM(J15:K15)</f>
        <v>28</v>
      </c>
      <c r="M15" s="172">
        <v>20</v>
      </c>
      <c r="N15" s="177" t="str">
        <f t="shared" ref="N15" ca="1" si="18">IF(K15&gt;(M15-1),"þ","ý")</f>
        <v>ý</v>
      </c>
      <c r="O15" s="45" t="s">
        <v>163</v>
      </c>
    </row>
    <row r="16" spans="1:15" x14ac:dyDescent="0.3">
      <c r="A16" s="182" t="s">
        <v>156</v>
      </c>
      <c r="B16" s="47" t="s">
        <v>119</v>
      </c>
      <c r="C16" s="47" t="s">
        <v>119</v>
      </c>
      <c r="D16" s="122" t="s">
        <v>83</v>
      </c>
      <c r="E16" s="121">
        <v>13</v>
      </c>
      <c r="F16" s="170">
        <v>3</v>
      </c>
      <c r="G16" s="120">
        <v>2</v>
      </c>
      <c r="H16" s="47">
        <v>0</v>
      </c>
      <c r="I16" s="47">
        <v>0</v>
      </c>
      <c r="J16" s="47">
        <f t="shared" ref="J16:J18" si="19">IF(D16="þ",SUM(E16,G16:I16),SUM(E16,F16,H16,I16))</f>
        <v>16</v>
      </c>
      <c r="K16" s="48">
        <f t="shared" ca="1" si="1"/>
        <v>2</v>
      </c>
      <c r="L16" s="47">
        <f t="shared" ref="L16:L18" ca="1" si="20">SUM(J16:K16)</f>
        <v>18</v>
      </c>
      <c r="M16" s="69">
        <v>20</v>
      </c>
      <c r="N16" s="70" t="str">
        <f t="shared" ref="N16:N18" ca="1" si="21">IF(K16&gt;(M16-1),"þ","ý")</f>
        <v>ý</v>
      </c>
      <c r="O16" s="47"/>
    </row>
    <row r="17" spans="1:15" x14ac:dyDescent="0.3">
      <c r="A17" s="180" t="s">
        <v>164</v>
      </c>
      <c r="B17" s="93" t="s">
        <v>165</v>
      </c>
      <c r="C17" s="93" t="s">
        <v>169</v>
      </c>
      <c r="D17" s="173" t="s">
        <v>83</v>
      </c>
      <c r="E17" s="174">
        <v>14</v>
      </c>
      <c r="F17" s="175">
        <v>4</v>
      </c>
      <c r="G17" s="176">
        <v>4</v>
      </c>
      <c r="H17" s="93">
        <v>0</v>
      </c>
      <c r="I17" s="93">
        <v>0</v>
      </c>
      <c r="J17" s="93">
        <f t="shared" si="19"/>
        <v>18</v>
      </c>
      <c r="K17" s="94">
        <f t="shared" ca="1" si="1"/>
        <v>7</v>
      </c>
      <c r="L17" s="93">
        <f t="shared" ca="1" si="20"/>
        <v>25</v>
      </c>
      <c r="M17" s="172">
        <v>19</v>
      </c>
      <c r="N17" s="177" t="str">
        <f t="shared" ca="1" si="21"/>
        <v>ý</v>
      </c>
      <c r="O17" s="45"/>
    </row>
    <row r="18" spans="1:15" x14ac:dyDescent="0.3">
      <c r="A18" s="181" t="s">
        <v>164</v>
      </c>
      <c r="B18" s="45" t="s">
        <v>166</v>
      </c>
      <c r="C18" s="45" t="s">
        <v>169</v>
      </c>
      <c r="D18" s="125" t="s">
        <v>83</v>
      </c>
      <c r="E18" s="124">
        <v>14</v>
      </c>
      <c r="F18" s="179">
        <v>4</v>
      </c>
      <c r="G18" s="123">
        <v>4</v>
      </c>
      <c r="H18" s="45">
        <v>0</v>
      </c>
      <c r="I18" s="45">
        <v>0</v>
      </c>
      <c r="J18" s="45">
        <f t="shared" si="19"/>
        <v>18</v>
      </c>
      <c r="K18" s="46">
        <f t="shared" ca="1" si="1"/>
        <v>10</v>
      </c>
      <c r="L18" s="45">
        <f t="shared" ca="1" si="20"/>
        <v>28</v>
      </c>
      <c r="M18" s="68">
        <v>19</v>
      </c>
      <c r="N18" s="71" t="str">
        <f t="shared" ca="1" si="21"/>
        <v>ý</v>
      </c>
      <c r="O18" s="45"/>
    </row>
    <row r="19" spans="1:15" x14ac:dyDescent="0.3">
      <c r="A19" s="181" t="s">
        <v>164</v>
      </c>
      <c r="B19" s="45" t="s">
        <v>167</v>
      </c>
      <c r="C19" s="45" t="s">
        <v>169</v>
      </c>
      <c r="D19" s="125" t="s">
        <v>83</v>
      </c>
      <c r="E19" s="124">
        <v>14</v>
      </c>
      <c r="F19" s="179">
        <v>4</v>
      </c>
      <c r="G19" s="123">
        <v>4</v>
      </c>
      <c r="H19" s="45">
        <v>0</v>
      </c>
      <c r="I19" s="45">
        <v>0</v>
      </c>
      <c r="J19" s="45">
        <f t="shared" ref="J19:J21" si="22">IF(D19="þ",SUM(E19,G19:I19),SUM(E19,F19,H19,I19))</f>
        <v>18</v>
      </c>
      <c r="K19" s="46">
        <f t="shared" ca="1" si="1"/>
        <v>14</v>
      </c>
      <c r="L19" s="45">
        <f t="shared" ref="L19:L21" ca="1" si="23">SUM(J19:K19)</f>
        <v>32</v>
      </c>
      <c r="M19" s="68">
        <v>19</v>
      </c>
      <c r="N19" s="71" t="str">
        <f t="shared" ref="N19:N21" ca="1" si="24">IF(K19&gt;(M19-1),"þ","ý")</f>
        <v>ý</v>
      </c>
      <c r="O19" s="45"/>
    </row>
    <row r="20" spans="1:15" x14ac:dyDescent="0.3">
      <c r="A20" s="182" t="s">
        <v>164</v>
      </c>
      <c r="B20" s="47" t="s">
        <v>119</v>
      </c>
      <c r="C20" s="47" t="s">
        <v>119</v>
      </c>
      <c r="D20" s="122" t="s">
        <v>83</v>
      </c>
      <c r="E20" s="121">
        <v>14</v>
      </c>
      <c r="F20" s="170">
        <v>4</v>
      </c>
      <c r="G20" s="120">
        <v>4</v>
      </c>
      <c r="H20" s="47">
        <v>0</v>
      </c>
      <c r="I20" s="47">
        <v>0</v>
      </c>
      <c r="J20" s="47">
        <f t="shared" si="22"/>
        <v>18</v>
      </c>
      <c r="K20" s="48">
        <f t="shared" ca="1" si="1"/>
        <v>13</v>
      </c>
      <c r="L20" s="47">
        <f t="shared" ca="1" si="23"/>
        <v>31</v>
      </c>
      <c r="M20" s="69">
        <v>20</v>
      </c>
      <c r="N20" s="70" t="str">
        <f t="shared" ca="1" si="24"/>
        <v>ý</v>
      </c>
      <c r="O20" s="47"/>
    </row>
    <row r="21" spans="1:15" x14ac:dyDescent="0.3">
      <c r="A21" s="181" t="s">
        <v>171</v>
      </c>
      <c r="B21" s="45" t="s">
        <v>173</v>
      </c>
      <c r="C21" s="45" t="s">
        <v>175</v>
      </c>
      <c r="D21" s="125" t="s">
        <v>83</v>
      </c>
      <c r="E21" s="124">
        <v>5</v>
      </c>
      <c r="F21" s="179">
        <v>4</v>
      </c>
      <c r="G21" s="123">
        <v>1</v>
      </c>
      <c r="H21" s="45">
        <v>0</v>
      </c>
      <c r="I21" s="45">
        <v>0</v>
      </c>
      <c r="J21" s="45">
        <f t="shared" si="22"/>
        <v>9</v>
      </c>
      <c r="K21" s="46">
        <f t="shared" ca="1" si="1"/>
        <v>8</v>
      </c>
      <c r="L21" s="45">
        <f t="shared" ca="1" si="23"/>
        <v>17</v>
      </c>
      <c r="M21" s="68">
        <v>19</v>
      </c>
      <c r="N21" s="71" t="str">
        <f t="shared" ca="1" si="24"/>
        <v>ý</v>
      </c>
      <c r="O21" s="45"/>
    </row>
    <row r="22" spans="1:15" x14ac:dyDescent="0.3">
      <c r="A22" s="181" t="s">
        <v>171</v>
      </c>
      <c r="B22" s="45" t="s">
        <v>174</v>
      </c>
      <c r="C22" s="45" t="s">
        <v>175</v>
      </c>
      <c r="D22" s="125" t="s">
        <v>83</v>
      </c>
      <c r="E22" s="124">
        <v>5</v>
      </c>
      <c r="F22" s="179">
        <v>4</v>
      </c>
      <c r="G22" s="123">
        <v>1</v>
      </c>
      <c r="H22" s="45">
        <v>0</v>
      </c>
      <c r="I22" s="45">
        <v>0</v>
      </c>
      <c r="J22" s="45">
        <f t="shared" ref="J22:J24" si="25">IF(D22="þ",SUM(E22,G22:I22),SUM(E22,F22,H22,I22))</f>
        <v>9</v>
      </c>
      <c r="K22" s="46">
        <f t="shared" ca="1" si="1"/>
        <v>10</v>
      </c>
      <c r="L22" s="45">
        <f t="shared" ref="L22:L24" ca="1" si="26">SUM(J22:K22)</f>
        <v>19</v>
      </c>
      <c r="M22" s="68">
        <v>19</v>
      </c>
      <c r="N22" s="71" t="str">
        <f t="shared" ref="N22:N24" ca="1" si="27">IF(K22&gt;(M22-1),"þ","ý")</f>
        <v>ý</v>
      </c>
      <c r="O22" s="45"/>
    </row>
    <row r="23" spans="1:15" x14ac:dyDescent="0.3">
      <c r="A23" s="182" t="s">
        <v>171</v>
      </c>
      <c r="B23" s="47" t="s">
        <v>119</v>
      </c>
      <c r="C23" s="47" t="s">
        <v>119</v>
      </c>
      <c r="D23" s="122" t="s">
        <v>83</v>
      </c>
      <c r="E23" s="121">
        <v>5</v>
      </c>
      <c r="F23" s="170">
        <v>8</v>
      </c>
      <c r="G23" s="120">
        <v>1</v>
      </c>
      <c r="H23" s="47">
        <v>0</v>
      </c>
      <c r="I23" s="47">
        <v>0</v>
      </c>
      <c r="J23" s="47">
        <f t="shared" si="25"/>
        <v>13</v>
      </c>
      <c r="K23" s="48">
        <f t="shared" ca="1" si="1"/>
        <v>17</v>
      </c>
      <c r="L23" s="47">
        <f t="shared" ca="1" si="26"/>
        <v>30</v>
      </c>
      <c r="M23" s="69">
        <v>20</v>
      </c>
      <c r="N23" s="70" t="str">
        <f t="shared" ca="1" si="27"/>
        <v>ý</v>
      </c>
      <c r="O23" s="47"/>
    </row>
    <row r="24" spans="1:15" x14ac:dyDescent="0.3">
      <c r="A24" s="181" t="s">
        <v>176</v>
      </c>
      <c r="B24" s="45" t="s">
        <v>173</v>
      </c>
      <c r="C24" s="45" t="s">
        <v>179</v>
      </c>
      <c r="D24" s="125" t="s">
        <v>83</v>
      </c>
      <c r="E24" s="124">
        <v>10</v>
      </c>
      <c r="F24" s="179">
        <v>5</v>
      </c>
      <c r="G24" s="123">
        <v>3</v>
      </c>
      <c r="H24" s="45">
        <v>0</v>
      </c>
      <c r="I24" s="45">
        <v>0</v>
      </c>
      <c r="J24" s="45">
        <f t="shared" si="25"/>
        <v>15</v>
      </c>
      <c r="K24" s="46">
        <f t="shared" ca="1" si="1"/>
        <v>9</v>
      </c>
      <c r="L24" s="45">
        <f t="shared" ca="1" si="26"/>
        <v>24</v>
      </c>
      <c r="M24" s="68">
        <v>19</v>
      </c>
      <c r="N24" s="71" t="str">
        <f t="shared" ca="1" si="27"/>
        <v>ý</v>
      </c>
      <c r="O24" s="45"/>
    </row>
    <row r="25" spans="1:15" x14ac:dyDescent="0.3">
      <c r="A25" s="181" t="s">
        <v>176</v>
      </c>
      <c r="B25" s="45" t="s">
        <v>174</v>
      </c>
      <c r="C25" s="45" t="s">
        <v>179</v>
      </c>
      <c r="D25" s="125" t="s">
        <v>83</v>
      </c>
      <c r="E25" s="124">
        <v>10</v>
      </c>
      <c r="F25" s="179">
        <v>5</v>
      </c>
      <c r="G25" s="123">
        <v>3</v>
      </c>
      <c r="H25" s="45">
        <v>0</v>
      </c>
      <c r="I25" s="45">
        <v>0</v>
      </c>
      <c r="J25" s="45">
        <f t="shared" ref="J25:J27" si="28">IF(D25="þ",SUM(E25,G25:I25),SUM(E25,F25,H25,I25))</f>
        <v>15</v>
      </c>
      <c r="K25" s="46">
        <f t="shared" ca="1" si="1"/>
        <v>2</v>
      </c>
      <c r="L25" s="45">
        <f t="shared" ref="L25:L27" ca="1" si="29">SUM(J25:K25)</f>
        <v>17</v>
      </c>
      <c r="M25" s="68">
        <v>19</v>
      </c>
      <c r="N25" s="71" t="str">
        <f t="shared" ref="N25:N27" ca="1" si="30">IF(K25&gt;(M25-1),"þ","ý")</f>
        <v>ý</v>
      </c>
      <c r="O25" s="45"/>
    </row>
    <row r="26" spans="1:15" x14ac:dyDescent="0.3">
      <c r="A26" s="181" t="s">
        <v>176</v>
      </c>
      <c r="B26" s="45" t="s">
        <v>180</v>
      </c>
      <c r="C26" s="45" t="s">
        <v>181</v>
      </c>
      <c r="D26" s="125" t="s">
        <v>88</v>
      </c>
      <c r="E26" s="124">
        <v>10</v>
      </c>
      <c r="F26" s="179">
        <v>5</v>
      </c>
      <c r="G26" s="123">
        <v>3</v>
      </c>
      <c r="H26" s="45">
        <v>0</v>
      </c>
      <c r="I26" s="45">
        <v>0</v>
      </c>
      <c r="J26" s="45">
        <f t="shared" ref="J26" si="31">IF(D26="þ",SUM(E26,G26:I26),SUM(E26,F26,H26,I26))</f>
        <v>13</v>
      </c>
      <c r="K26" s="46">
        <f t="shared" ca="1" si="1"/>
        <v>6</v>
      </c>
      <c r="L26" s="45">
        <f t="shared" ref="L26" ca="1" si="32">SUM(J26:K26)</f>
        <v>19</v>
      </c>
      <c r="M26" s="68">
        <v>19</v>
      </c>
      <c r="N26" s="71" t="str">
        <f t="shared" ref="N26" ca="1" si="33">IF(K26&gt;(M26-1),"þ","ý")</f>
        <v>ý</v>
      </c>
      <c r="O26" s="45"/>
    </row>
    <row r="27" spans="1:15" x14ac:dyDescent="0.3">
      <c r="A27" s="182" t="s">
        <v>176</v>
      </c>
      <c r="B27" s="47" t="s">
        <v>119</v>
      </c>
      <c r="C27" s="47" t="s">
        <v>119</v>
      </c>
      <c r="D27" s="122" t="s">
        <v>83</v>
      </c>
      <c r="E27" s="121">
        <v>10</v>
      </c>
      <c r="F27" s="170">
        <v>10</v>
      </c>
      <c r="G27" s="120">
        <v>3</v>
      </c>
      <c r="H27" s="47">
        <v>0</v>
      </c>
      <c r="I27" s="47">
        <v>0</v>
      </c>
      <c r="J27" s="47">
        <f t="shared" si="28"/>
        <v>20</v>
      </c>
      <c r="K27" s="48">
        <f t="shared" ca="1" si="1"/>
        <v>9</v>
      </c>
      <c r="L27" s="47">
        <f t="shared" ca="1" si="29"/>
        <v>29</v>
      </c>
      <c r="M27" s="69">
        <v>20</v>
      </c>
      <c r="N27" s="70" t="str">
        <f t="shared" ca="1" si="30"/>
        <v>ý</v>
      </c>
      <c r="O27" s="47"/>
    </row>
    <row r="28" spans="1:15" x14ac:dyDescent="0.3">
      <c r="A28" s="181" t="s">
        <v>191</v>
      </c>
      <c r="B28" s="45" t="s">
        <v>195</v>
      </c>
      <c r="C28" s="45" t="s">
        <v>197</v>
      </c>
      <c r="D28" s="125" t="s">
        <v>83</v>
      </c>
      <c r="E28" s="124">
        <v>15</v>
      </c>
      <c r="F28" s="179">
        <v>12</v>
      </c>
      <c r="G28" s="123">
        <v>0</v>
      </c>
      <c r="H28" s="45">
        <v>0</v>
      </c>
      <c r="I28" s="45">
        <v>0</v>
      </c>
      <c r="J28" s="45">
        <f t="shared" ref="J28:J40" si="34">IF(D28="þ",SUM(E28,G28:I28),SUM(E28,F28,H28,I28))</f>
        <v>27</v>
      </c>
      <c r="K28" s="46">
        <f t="shared" ca="1" si="1"/>
        <v>6</v>
      </c>
      <c r="L28" s="45">
        <f t="shared" ref="L28:L40" ca="1" si="35">SUM(J28:K28)</f>
        <v>33</v>
      </c>
      <c r="M28" s="68">
        <v>19</v>
      </c>
      <c r="N28" s="71" t="str">
        <f t="shared" ref="N28:N40" ca="1" si="36">IF(K28&gt;(M28-1),"þ","ý")</f>
        <v>ý</v>
      </c>
      <c r="O28" s="45"/>
    </row>
    <row r="29" spans="1:15" x14ac:dyDescent="0.3">
      <c r="A29" s="181" t="s">
        <v>191</v>
      </c>
      <c r="B29" s="45" t="s">
        <v>196</v>
      </c>
      <c r="C29" s="45" t="s">
        <v>197</v>
      </c>
      <c r="D29" s="125" t="s">
        <v>83</v>
      </c>
      <c r="E29" s="124">
        <v>15</v>
      </c>
      <c r="F29" s="179">
        <v>12</v>
      </c>
      <c r="G29" s="123">
        <v>0</v>
      </c>
      <c r="H29" s="45">
        <v>0</v>
      </c>
      <c r="I29" s="45">
        <v>0</v>
      </c>
      <c r="J29" s="45">
        <f t="shared" si="34"/>
        <v>27</v>
      </c>
      <c r="K29" s="46">
        <f t="shared" ca="1" si="1"/>
        <v>14</v>
      </c>
      <c r="L29" s="45">
        <f t="shared" ca="1" si="35"/>
        <v>41</v>
      </c>
      <c r="M29" s="68">
        <v>19</v>
      </c>
      <c r="N29" s="71" t="str">
        <f t="shared" ca="1" si="36"/>
        <v>ý</v>
      </c>
      <c r="O29" s="45"/>
    </row>
    <row r="30" spans="1:15" x14ac:dyDescent="0.3">
      <c r="A30" s="181" t="s">
        <v>191</v>
      </c>
      <c r="B30" s="45" t="s">
        <v>198</v>
      </c>
      <c r="C30" s="45" t="s">
        <v>204</v>
      </c>
      <c r="D30" s="125" t="s">
        <v>83</v>
      </c>
      <c r="E30" s="124">
        <v>15</v>
      </c>
      <c r="F30" s="179">
        <v>7</v>
      </c>
      <c r="G30" s="123">
        <v>0</v>
      </c>
      <c r="H30" s="45">
        <v>0</v>
      </c>
      <c r="I30" s="45">
        <v>0</v>
      </c>
      <c r="J30" s="45">
        <f t="shared" ref="J30:J35" si="37">IF(D30="þ",SUM(E30,G30:I30),SUM(E30,F30,H30,I30))</f>
        <v>22</v>
      </c>
      <c r="K30" s="46">
        <f t="shared" ca="1" si="1"/>
        <v>19</v>
      </c>
      <c r="L30" s="45">
        <f t="shared" ref="L30:L35" ca="1" si="38">SUM(J30:K30)</f>
        <v>41</v>
      </c>
      <c r="M30" s="68">
        <v>19</v>
      </c>
      <c r="N30" s="71" t="str">
        <f t="shared" ref="N30:N35" ca="1" si="39">IF(K30&gt;(M30-1),"þ","ý")</f>
        <v>þ</v>
      </c>
      <c r="O30" s="45"/>
    </row>
    <row r="31" spans="1:15" x14ac:dyDescent="0.3">
      <c r="A31" s="181" t="s">
        <v>191</v>
      </c>
      <c r="B31" s="45" t="s">
        <v>199</v>
      </c>
      <c r="C31" s="45" t="s">
        <v>204</v>
      </c>
      <c r="D31" s="125" t="s">
        <v>83</v>
      </c>
      <c r="E31" s="124">
        <v>15</v>
      </c>
      <c r="F31" s="179">
        <v>7</v>
      </c>
      <c r="G31" s="123">
        <v>0</v>
      </c>
      <c r="H31" s="45">
        <v>0</v>
      </c>
      <c r="I31" s="45">
        <v>0</v>
      </c>
      <c r="J31" s="45">
        <f t="shared" si="37"/>
        <v>22</v>
      </c>
      <c r="K31" s="46">
        <f t="shared" ca="1" si="1"/>
        <v>16</v>
      </c>
      <c r="L31" s="45">
        <f t="shared" ca="1" si="38"/>
        <v>38</v>
      </c>
      <c r="M31" s="68">
        <v>19</v>
      </c>
      <c r="N31" s="71" t="str">
        <f t="shared" ca="1" si="39"/>
        <v>ý</v>
      </c>
      <c r="O31" s="45"/>
    </row>
    <row r="32" spans="1:15" x14ac:dyDescent="0.3">
      <c r="A32" s="181" t="s">
        <v>191</v>
      </c>
      <c r="B32" s="45" t="s">
        <v>200</v>
      </c>
      <c r="C32" s="45" t="s">
        <v>204</v>
      </c>
      <c r="D32" s="125" t="s">
        <v>83</v>
      </c>
      <c r="E32" s="124">
        <v>15</v>
      </c>
      <c r="F32" s="179">
        <v>7</v>
      </c>
      <c r="G32" s="123">
        <v>0</v>
      </c>
      <c r="H32" s="45">
        <v>0</v>
      </c>
      <c r="I32" s="45">
        <v>0</v>
      </c>
      <c r="J32" s="45">
        <f t="shared" si="37"/>
        <v>22</v>
      </c>
      <c r="K32" s="46">
        <f t="shared" ca="1" si="1"/>
        <v>6</v>
      </c>
      <c r="L32" s="45">
        <f t="shared" ca="1" si="38"/>
        <v>28</v>
      </c>
      <c r="M32" s="68">
        <v>19</v>
      </c>
      <c r="N32" s="71" t="str">
        <f t="shared" ca="1" si="39"/>
        <v>ý</v>
      </c>
      <c r="O32" s="45"/>
    </row>
    <row r="33" spans="1:15" x14ac:dyDescent="0.3">
      <c r="A33" s="181" t="s">
        <v>191</v>
      </c>
      <c r="B33" s="45" t="s">
        <v>201</v>
      </c>
      <c r="C33" s="45" t="s">
        <v>204</v>
      </c>
      <c r="D33" s="125" t="s">
        <v>83</v>
      </c>
      <c r="E33" s="124">
        <v>15</v>
      </c>
      <c r="F33" s="179">
        <v>7</v>
      </c>
      <c r="G33" s="123">
        <v>0</v>
      </c>
      <c r="H33" s="45">
        <v>0</v>
      </c>
      <c r="I33" s="45">
        <v>0</v>
      </c>
      <c r="J33" s="45">
        <f t="shared" si="37"/>
        <v>22</v>
      </c>
      <c r="K33" s="46">
        <f t="shared" ca="1" si="1"/>
        <v>2</v>
      </c>
      <c r="L33" s="45">
        <f t="shared" ca="1" si="38"/>
        <v>24</v>
      </c>
      <c r="M33" s="68">
        <v>19</v>
      </c>
      <c r="N33" s="71" t="str">
        <f t="shared" ca="1" si="39"/>
        <v>ý</v>
      </c>
      <c r="O33" s="45"/>
    </row>
    <row r="34" spans="1:15" x14ac:dyDescent="0.3">
      <c r="A34" s="181" t="s">
        <v>191</v>
      </c>
      <c r="B34" s="45" t="s">
        <v>202</v>
      </c>
      <c r="C34" s="45" t="s">
        <v>204</v>
      </c>
      <c r="D34" s="125" t="s">
        <v>83</v>
      </c>
      <c r="E34" s="124">
        <v>15</v>
      </c>
      <c r="F34" s="179">
        <v>7</v>
      </c>
      <c r="G34" s="123">
        <v>0</v>
      </c>
      <c r="H34" s="45">
        <v>0</v>
      </c>
      <c r="I34" s="45">
        <v>0</v>
      </c>
      <c r="J34" s="45">
        <f t="shared" si="37"/>
        <v>22</v>
      </c>
      <c r="K34" s="46">
        <f t="shared" ca="1" si="1"/>
        <v>4</v>
      </c>
      <c r="L34" s="45">
        <f t="shared" ca="1" si="38"/>
        <v>26</v>
      </c>
      <c r="M34" s="68">
        <v>19</v>
      </c>
      <c r="N34" s="71" t="str">
        <f t="shared" ca="1" si="39"/>
        <v>ý</v>
      </c>
      <c r="O34" s="45"/>
    </row>
    <row r="35" spans="1:15" x14ac:dyDescent="0.3">
      <c r="A35" s="181" t="s">
        <v>191</v>
      </c>
      <c r="B35" s="45" t="s">
        <v>203</v>
      </c>
      <c r="C35" s="45" t="s">
        <v>204</v>
      </c>
      <c r="D35" s="125" t="s">
        <v>83</v>
      </c>
      <c r="E35" s="124">
        <v>15</v>
      </c>
      <c r="F35" s="179">
        <v>7</v>
      </c>
      <c r="G35" s="123">
        <v>0</v>
      </c>
      <c r="H35" s="45">
        <v>0</v>
      </c>
      <c r="I35" s="45">
        <v>0</v>
      </c>
      <c r="J35" s="45">
        <f t="shared" si="37"/>
        <v>22</v>
      </c>
      <c r="K35" s="46">
        <f t="shared" ca="1" si="1"/>
        <v>17</v>
      </c>
      <c r="L35" s="45">
        <f t="shared" ca="1" si="38"/>
        <v>39</v>
      </c>
      <c r="M35" s="68">
        <v>19</v>
      </c>
      <c r="N35" s="71" t="str">
        <f t="shared" ca="1" si="39"/>
        <v>ý</v>
      </c>
      <c r="O35" s="45"/>
    </row>
    <row r="36" spans="1:15" x14ac:dyDescent="0.3">
      <c r="A36" s="181" t="s">
        <v>191</v>
      </c>
      <c r="B36" s="45" t="s">
        <v>127</v>
      </c>
      <c r="C36" s="45" t="s">
        <v>205</v>
      </c>
      <c r="D36" s="125" t="s">
        <v>83</v>
      </c>
      <c r="E36" s="124">
        <v>15</v>
      </c>
      <c r="F36" s="179">
        <v>7</v>
      </c>
      <c r="G36" s="123">
        <v>0</v>
      </c>
      <c r="H36" s="45">
        <v>0</v>
      </c>
      <c r="I36" s="45">
        <v>0</v>
      </c>
      <c r="J36" s="45">
        <f t="shared" ref="J36" si="40">IF(D36="þ",SUM(E36,G36:I36),SUM(E36,F36,H36,I36))</f>
        <v>22</v>
      </c>
      <c r="K36" s="46">
        <f t="shared" ca="1" si="1"/>
        <v>14</v>
      </c>
      <c r="L36" s="45">
        <f t="shared" ref="L36" ca="1" si="41">SUM(J36:K36)</f>
        <v>36</v>
      </c>
      <c r="M36" s="68">
        <v>19</v>
      </c>
      <c r="N36" s="71" t="str">
        <f t="shared" ref="N36" ca="1" si="42">IF(K36&gt;(M36-1),"þ","ý")</f>
        <v>ý</v>
      </c>
      <c r="O36" s="45"/>
    </row>
    <row r="37" spans="1:15" x14ac:dyDescent="0.3">
      <c r="A37" s="182" t="s">
        <v>191</v>
      </c>
      <c r="B37" s="47" t="s">
        <v>119</v>
      </c>
      <c r="C37" s="47" t="s">
        <v>119</v>
      </c>
      <c r="D37" s="122" t="s">
        <v>83</v>
      </c>
      <c r="E37" s="121">
        <v>15</v>
      </c>
      <c r="F37" s="170">
        <v>28</v>
      </c>
      <c r="G37" s="120">
        <v>0</v>
      </c>
      <c r="H37" s="47">
        <v>0</v>
      </c>
      <c r="I37" s="47">
        <v>0</v>
      </c>
      <c r="J37" s="47">
        <f t="shared" si="34"/>
        <v>43</v>
      </c>
      <c r="K37" s="48">
        <f t="shared" ca="1" si="1"/>
        <v>7</v>
      </c>
      <c r="L37" s="47">
        <f t="shared" ca="1" si="35"/>
        <v>50</v>
      </c>
      <c r="M37" s="69">
        <v>20</v>
      </c>
      <c r="N37" s="70" t="str">
        <f t="shared" ca="1" si="36"/>
        <v>ý</v>
      </c>
      <c r="O37" s="47"/>
    </row>
    <row r="38" spans="1:15" x14ac:dyDescent="0.3">
      <c r="A38" s="181" t="s">
        <v>207</v>
      </c>
      <c r="B38" s="45" t="s">
        <v>209</v>
      </c>
      <c r="C38" s="45" t="s">
        <v>212</v>
      </c>
      <c r="D38" s="125" t="s">
        <v>83</v>
      </c>
      <c r="E38" s="124">
        <v>8</v>
      </c>
      <c r="F38" s="179">
        <v>6</v>
      </c>
      <c r="G38" s="123">
        <v>0</v>
      </c>
      <c r="H38" s="45">
        <v>0</v>
      </c>
      <c r="I38" s="45">
        <v>0</v>
      </c>
      <c r="J38" s="45">
        <f t="shared" si="34"/>
        <v>14</v>
      </c>
      <c r="K38" s="46">
        <f t="shared" ca="1" si="1"/>
        <v>17</v>
      </c>
      <c r="L38" s="45">
        <f t="shared" ca="1" si="35"/>
        <v>31</v>
      </c>
      <c r="M38" s="68">
        <v>20</v>
      </c>
      <c r="N38" s="71" t="str">
        <f t="shared" ca="1" si="36"/>
        <v>ý</v>
      </c>
      <c r="O38" s="45"/>
    </row>
    <row r="39" spans="1:15" x14ac:dyDescent="0.3">
      <c r="A39" s="181" t="s">
        <v>207</v>
      </c>
      <c r="B39" s="45" t="s">
        <v>211</v>
      </c>
      <c r="C39" s="45" t="s">
        <v>212</v>
      </c>
      <c r="D39" s="125" t="s">
        <v>83</v>
      </c>
      <c r="E39" s="124">
        <v>8</v>
      </c>
      <c r="F39" s="179">
        <v>6</v>
      </c>
      <c r="G39" s="123">
        <v>0</v>
      </c>
      <c r="H39" s="45">
        <v>0</v>
      </c>
      <c r="I39" s="45">
        <v>0</v>
      </c>
      <c r="J39" s="45">
        <f t="shared" si="34"/>
        <v>14</v>
      </c>
      <c r="K39" s="46">
        <f t="shared" ca="1" si="1"/>
        <v>19</v>
      </c>
      <c r="L39" s="45">
        <f t="shared" ca="1" si="35"/>
        <v>33</v>
      </c>
      <c r="M39" s="68">
        <v>20</v>
      </c>
      <c r="N39" s="71" t="str">
        <f t="shared" ca="1" si="36"/>
        <v>ý</v>
      </c>
      <c r="O39" s="45"/>
    </row>
    <row r="40" spans="1:15" x14ac:dyDescent="0.3">
      <c r="A40" s="181" t="s">
        <v>207</v>
      </c>
      <c r="B40" s="45" t="s">
        <v>210</v>
      </c>
      <c r="C40" s="45" t="s">
        <v>213</v>
      </c>
      <c r="D40" s="125" t="s">
        <v>83</v>
      </c>
      <c r="E40" s="124">
        <v>8</v>
      </c>
      <c r="F40" s="179">
        <v>4</v>
      </c>
      <c r="G40" s="123">
        <v>0</v>
      </c>
      <c r="H40" s="45">
        <v>0</v>
      </c>
      <c r="I40" s="45">
        <v>0</v>
      </c>
      <c r="J40" s="45">
        <f t="shared" si="34"/>
        <v>12</v>
      </c>
      <c r="K40" s="46">
        <f t="shared" ca="1" si="1"/>
        <v>3</v>
      </c>
      <c r="L40" s="45">
        <f t="shared" ca="1" si="35"/>
        <v>15</v>
      </c>
      <c r="M40" s="68">
        <v>20</v>
      </c>
      <c r="N40" s="71" t="str">
        <f t="shared" ca="1" si="36"/>
        <v>ý</v>
      </c>
      <c r="O40" s="45"/>
    </row>
    <row r="41" spans="1:15" x14ac:dyDescent="0.3">
      <c r="A41" s="182" t="s">
        <v>207</v>
      </c>
      <c r="B41" s="47" t="s">
        <v>119</v>
      </c>
      <c r="C41" s="47" t="s">
        <v>119</v>
      </c>
      <c r="D41" s="122" t="s">
        <v>83</v>
      </c>
      <c r="E41" s="121">
        <v>8</v>
      </c>
      <c r="F41" s="170">
        <v>15</v>
      </c>
      <c r="G41" s="120">
        <v>0</v>
      </c>
      <c r="H41" s="47">
        <v>0</v>
      </c>
      <c r="I41" s="47">
        <v>0</v>
      </c>
      <c r="J41" s="47">
        <f t="shared" ref="J41:J44" si="43">IF(D41="þ",SUM(E41,G41:I41),SUM(E41,F41,H41,I41))</f>
        <v>23</v>
      </c>
      <c r="K41" s="48">
        <f t="shared" ref="K41" ca="1" si="44">RANDBETWEEN(1,20)</f>
        <v>1</v>
      </c>
      <c r="L41" s="47">
        <f t="shared" ref="L41:L44" ca="1" si="45">SUM(J41:K41)</f>
        <v>24</v>
      </c>
      <c r="M41" s="69">
        <v>20</v>
      </c>
      <c r="N41" s="70" t="str">
        <f t="shared" ref="N41:N44" ca="1" si="46">IF(K41&gt;(M41-1),"þ","ý")</f>
        <v>ý</v>
      </c>
      <c r="O41" s="47"/>
    </row>
    <row r="42" spans="1:15" x14ac:dyDescent="0.3">
      <c r="A42" s="181" t="s">
        <v>215</v>
      </c>
      <c r="B42" s="45" t="s">
        <v>127</v>
      </c>
      <c r="C42" s="45" t="s">
        <v>219</v>
      </c>
      <c r="D42" s="125" t="s">
        <v>83</v>
      </c>
      <c r="E42" s="124">
        <v>10</v>
      </c>
      <c r="F42" s="179">
        <v>7</v>
      </c>
      <c r="G42" s="123">
        <v>2</v>
      </c>
      <c r="H42" s="45">
        <v>0</v>
      </c>
      <c r="I42" s="45">
        <v>0</v>
      </c>
      <c r="J42" s="45">
        <f t="shared" si="43"/>
        <v>17</v>
      </c>
      <c r="K42" s="46">
        <f t="shared" ca="1" si="1"/>
        <v>17</v>
      </c>
      <c r="L42" s="45">
        <f t="shared" ca="1" si="45"/>
        <v>34</v>
      </c>
      <c r="M42" s="68">
        <v>20</v>
      </c>
      <c r="N42" s="71" t="str">
        <f t="shared" ca="1" si="46"/>
        <v>ý</v>
      </c>
      <c r="O42" s="45" t="s">
        <v>221</v>
      </c>
    </row>
    <row r="43" spans="1:15" x14ac:dyDescent="0.3">
      <c r="A43" s="181" t="s">
        <v>215</v>
      </c>
      <c r="B43" s="45" t="s">
        <v>123</v>
      </c>
      <c r="C43" s="45" t="s">
        <v>220</v>
      </c>
      <c r="D43" s="125" t="s">
        <v>83</v>
      </c>
      <c r="E43" s="124">
        <v>10</v>
      </c>
      <c r="F43" s="179">
        <v>2</v>
      </c>
      <c r="G43" s="123">
        <v>2</v>
      </c>
      <c r="H43" s="45">
        <v>0</v>
      </c>
      <c r="I43" s="45">
        <v>0</v>
      </c>
      <c r="J43" s="45">
        <f t="shared" si="43"/>
        <v>12</v>
      </c>
      <c r="K43" s="46">
        <f t="shared" ca="1" si="1"/>
        <v>14</v>
      </c>
      <c r="L43" s="45">
        <f t="shared" ca="1" si="45"/>
        <v>26</v>
      </c>
      <c r="M43" s="68">
        <v>20</v>
      </c>
      <c r="N43" s="71" t="str">
        <f t="shared" ca="1" si="46"/>
        <v>ý</v>
      </c>
      <c r="O43" s="45" t="s">
        <v>221</v>
      </c>
    </row>
    <row r="44" spans="1:15" x14ac:dyDescent="0.3">
      <c r="A44" s="181" t="s">
        <v>215</v>
      </c>
      <c r="B44" s="45" t="s">
        <v>124</v>
      </c>
      <c r="C44" s="45" t="s">
        <v>220</v>
      </c>
      <c r="D44" s="125" t="s">
        <v>83</v>
      </c>
      <c r="E44" s="124">
        <v>10</v>
      </c>
      <c r="F44" s="179">
        <v>2</v>
      </c>
      <c r="G44" s="123">
        <v>2</v>
      </c>
      <c r="H44" s="45">
        <v>0</v>
      </c>
      <c r="I44" s="45">
        <v>0</v>
      </c>
      <c r="J44" s="45">
        <f t="shared" si="43"/>
        <v>12</v>
      </c>
      <c r="K44" s="46">
        <f t="shared" ca="1" si="1"/>
        <v>5</v>
      </c>
      <c r="L44" s="45">
        <f t="shared" ca="1" si="45"/>
        <v>17</v>
      </c>
      <c r="M44" s="68">
        <v>20</v>
      </c>
      <c r="N44" s="71" t="str">
        <f t="shared" ca="1" si="46"/>
        <v>ý</v>
      </c>
      <c r="O44" s="45" t="s">
        <v>221</v>
      </c>
    </row>
    <row r="45" spans="1:15" x14ac:dyDescent="0.3">
      <c r="A45" s="182" t="s">
        <v>215</v>
      </c>
      <c r="B45" s="47" t="s">
        <v>119</v>
      </c>
      <c r="C45" s="47" t="s">
        <v>119</v>
      </c>
      <c r="D45" s="122" t="s">
        <v>83</v>
      </c>
      <c r="E45" s="121">
        <v>10</v>
      </c>
      <c r="F45" s="170">
        <v>22</v>
      </c>
      <c r="G45" s="120">
        <v>2</v>
      </c>
      <c r="H45" s="47">
        <v>0</v>
      </c>
      <c r="I45" s="47">
        <v>0</v>
      </c>
      <c r="J45" s="47">
        <f t="shared" ref="J45" si="47">IF(D45="þ",SUM(E45,G45:I45),SUM(E45,F45,H45,I45))</f>
        <v>32</v>
      </c>
      <c r="K45" s="48">
        <f t="shared" ca="1" si="1"/>
        <v>10</v>
      </c>
      <c r="L45" s="47">
        <f t="shared" ref="L45" ca="1" si="48">SUM(J45:K45)</f>
        <v>42</v>
      </c>
      <c r="M45" s="69">
        <v>20</v>
      </c>
      <c r="N45" s="70" t="str">
        <f t="shared" ref="N45" ca="1" si="49">IF(K45&gt;(M45-1),"þ","ý")</f>
        <v>ý</v>
      </c>
      <c r="O45" s="47" t="s">
        <v>221</v>
      </c>
    </row>
    <row r="46" spans="1:15" x14ac:dyDescent="0.3">
      <c r="A46" s="1" t="s">
        <v>156</v>
      </c>
    </row>
  </sheetData>
  <conditionalFormatting sqref="K8">
    <cfRule type="cellIs" dxfId="110" priority="181" operator="greaterThanOrEqual">
      <formula>M8</formula>
    </cfRule>
  </conditionalFormatting>
  <conditionalFormatting sqref="N2:N3">
    <cfRule type="cellIs" dxfId="109" priority="146" operator="equal">
      <formula>"þ"</formula>
    </cfRule>
  </conditionalFormatting>
  <conditionalFormatting sqref="D2:D3">
    <cfRule type="cellIs" dxfId="108" priority="145" operator="equal">
      <formula>"þ"</formula>
    </cfRule>
  </conditionalFormatting>
  <conditionalFormatting sqref="N5">
    <cfRule type="cellIs" dxfId="107" priority="144" operator="equal">
      <formula>"þ"</formula>
    </cfRule>
  </conditionalFormatting>
  <conditionalFormatting sqref="D5">
    <cfRule type="cellIs" dxfId="106" priority="143" operator="equal">
      <formula>"þ"</formula>
    </cfRule>
  </conditionalFormatting>
  <conditionalFormatting sqref="K2:K3 K5">
    <cfRule type="cellIs" dxfId="105" priority="142" operator="greaterThanOrEqual">
      <formula>M2</formula>
    </cfRule>
  </conditionalFormatting>
  <conditionalFormatting sqref="N8">
    <cfRule type="cellIs" dxfId="104" priority="138" operator="equal">
      <formula>"þ"</formula>
    </cfRule>
  </conditionalFormatting>
  <conditionalFormatting sqref="D8">
    <cfRule type="cellIs" dxfId="103" priority="137" operator="equal">
      <formula>"þ"</formula>
    </cfRule>
  </conditionalFormatting>
  <conditionalFormatting sqref="N9:N10">
    <cfRule type="cellIs" dxfId="102" priority="73" operator="equal">
      <formula>"þ"</formula>
    </cfRule>
  </conditionalFormatting>
  <conditionalFormatting sqref="D9:D10">
    <cfRule type="cellIs" dxfId="101" priority="72" operator="equal">
      <formula>"þ"</formula>
    </cfRule>
  </conditionalFormatting>
  <conditionalFormatting sqref="N11">
    <cfRule type="cellIs" dxfId="100" priority="71" operator="equal">
      <formula>"þ"</formula>
    </cfRule>
  </conditionalFormatting>
  <conditionalFormatting sqref="D11">
    <cfRule type="cellIs" dxfId="99" priority="70" operator="equal">
      <formula>"þ"</formula>
    </cfRule>
  </conditionalFormatting>
  <conditionalFormatting sqref="K9:K11">
    <cfRule type="cellIs" dxfId="98" priority="69" operator="greaterThanOrEqual">
      <formula>M9</formula>
    </cfRule>
  </conditionalFormatting>
  <conditionalFormatting sqref="N15:N16">
    <cfRule type="cellIs" dxfId="97" priority="68" operator="equal">
      <formula>"þ"</formula>
    </cfRule>
  </conditionalFormatting>
  <conditionalFormatting sqref="D15:D16">
    <cfRule type="cellIs" dxfId="96" priority="67" operator="equal">
      <formula>"þ"</formula>
    </cfRule>
  </conditionalFormatting>
  <conditionalFormatting sqref="N17">
    <cfRule type="cellIs" dxfId="95" priority="66" operator="equal">
      <formula>"þ"</formula>
    </cfRule>
  </conditionalFormatting>
  <conditionalFormatting sqref="D17">
    <cfRule type="cellIs" dxfId="94" priority="65" operator="equal">
      <formula>"þ"</formula>
    </cfRule>
  </conditionalFormatting>
  <conditionalFormatting sqref="K15:K17">
    <cfRule type="cellIs" dxfId="93" priority="64" operator="greaterThanOrEqual">
      <formula>M15</formula>
    </cfRule>
  </conditionalFormatting>
  <conditionalFormatting sqref="N6:N7">
    <cfRule type="cellIs" dxfId="92" priority="63" operator="equal">
      <formula>"þ"</formula>
    </cfRule>
  </conditionalFormatting>
  <conditionalFormatting sqref="D6:D7">
    <cfRule type="cellIs" dxfId="91" priority="62" operator="equal">
      <formula>"þ"</formula>
    </cfRule>
  </conditionalFormatting>
  <conditionalFormatting sqref="K6:K7">
    <cfRule type="cellIs" dxfId="90" priority="61" operator="greaterThanOrEqual">
      <formula>M6</formula>
    </cfRule>
  </conditionalFormatting>
  <conditionalFormatting sqref="N4">
    <cfRule type="cellIs" dxfId="89" priority="60" operator="equal">
      <formula>"þ"</formula>
    </cfRule>
  </conditionalFormatting>
  <conditionalFormatting sqref="D4">
    <cfRule type="cellIs" dxfId="88" priority="59" operator="equal">
      <formula>"þ"</formula>
    </cfRule>
  </conditionalFormatting>
  <conditionalFormatting sqref="K4">
    <cfRule type="cellIs" dxfId="87" priority="58" operator="greaterThanOrEqual">
      <formula>M4</formula>
    </cfRule>
  </conditionalFormatting>
  <conditionalFormatting sqref="N17:N19">
    <cfRule type="cellIs" dxfId="86" priority="57" operator="equal">
      <formula>"þ"</formula>
    </cfRule>
  </conditionalFormatting>
  <conditionalFormatting sqref="D17:D19">
    <cfRule type="cellIs" dxfId="85" priority="56" operator="equal">
      <formula>"þ"</formula>
    </cfRule>
  </conditionalFormatting>
  <conditionalFormatting sqref="N20">
    <cfRule type="cellIs" dxfId="84" priority="55" operator="equal">
      <formula>"þ"</formula>
    </cfRule>
  </conditionalFormatting>
  <conditionalFormatting sqref="D20">
    <cfRule type="cellIs" dxfId="83" priority="54" operator="equal">
      <formula>"þ"</formula>
    </cfRule>
  </conditionalFormatting>
  <conditionalFormatting sqref="K17:K20">
    <cfRule type="cellIs" dxfId="82" priority="53" operator="greaterThanOrEqual">
      <formula>M17</formula>
    </cfRule>
  </conditionalFormatting>
  <conditionalFormatting sqref="N16">
    <cfRule type="cellIs" dxfId="81" priority="52" operator="equal">
      <formula>"þ"</formula>
    </cfRule>
  </conditionalFormatting>
  <conditionalFormatting sqref="D16">
    <cfRule type="cellIs" dxfId="80" priority="51" operator="equal">
      <formula>"þ"</formula>
    </cfRule>
  </conditionalFormatting>
  <conditionalFormatting sqref="N21:N22">
    <cfRule type="cellIs" dxfId="79" priority="50" operator="equal">
      <formula>"þ"</formula>
    </cfRule>
  </conditionalFormatting>
  <conditionalFormatting sqref="D21:D22">
    <cfRule type="cellIs" dxfId="78" priority="49" operator="equal">
      <formula>"þ"</formula>
    </cfRule>
  </conditionalFormatting>
  <conditionalFormatting sqref="N23">
    <cfRule type="cellIs" dxfId="77" priority="48" operator="equal">
      <formula>"þ"</formula>
    </cfRule>
  </conditionalFormatting>
  <conditionalFormatting sqref="D23">
    <cfRule type="cellIs" dxfId="76" priority="47" operator="equal">
      <formula>"þ"</formula>
    </cfRule>
  </conditionalFormatting>
  <conditionalFormatting sqref="K21:K23">
    <cfRule type="cellIs" dxfId="75" priority="46" operator="greaterThanOrEqual">
      <formula>M21</formula>
    </cfRule>
  </conditionalFormatting>
  <conditionalFormatting sqref="N24:N25">
    <cfRule type="cellIs" dxfId="74" priority="45" operator="equal">
      <formula>"þ"</formula>
    </cfRule>
  </conditionalFormatting>
  <conditionalFormatting sqref="D24:D25">
    <cfRule type="cellIs" dxfId="73" priority="44" operator="equal">
      <formula>"þ"</formula>
    </cfRule>
  </conditionalFormatting>
  <conditionalFormatting sqref="N27">
    <cfRule type="cellIs" dxfId="72" priority="43" operator="equal">
      <formula>"þ"</formula>
    </cfRule>
  </conditionalFormatting>
  <conditionalFormatting sqref="D27">
    <cfRule type="cellIs" dxfId="71" priority="42" operator="equal">
      <formula>"þ"</formula>
    </cfRule>
  </conditionalFormatting>
  <conditionalFormatting sqref="K24:K25 K27">
    <cfRule type="cellIs" dxfId="70" priority="41" operator="greaterThanOrEqual">
      <formula>M24</formula>
    </cfRule>
  </conditionalFormatting>
  <conditionalFormatting sqref="N26">
    <cfRule type="cellIs" dxfId="69" priority="40" operator="equal">
      <formula>"þ"</formula>
    </cfRule>
  </conditionalFormatting>
  <conditionalFormatting sqref="D26">
    <cfRule type="cellIs" dxfId="68" priority="39" operator="equal">
      <formula>"þ"</formula>
    </cfRule>
  </conditionalFormatting>
  <conditionalFormatting sqref="K26">
    <cfRule type="cellIs" dxfId="67" priority="38" operator="greaterThanOrEqual">
      <formula>M26</formula>
    </cfRule>
  </conditionalFormatting>
  <conditionalFormatting sqref="N14">
    <cfRule type="cellIs" dxfId="66" priority="35" operator="equal">
      <formula>"þ"</formula>
    </cfRule>
  </conditionalFormatting>
  <conditionalFormatting sqref="D14">
    <cfRule type="cellIs" dxfId="65" priority="34" operator="equal">
      <formula>"þ"</formula>
    </cfRule>
  </conditionalFormatting>
  <conditionalFormatting sqref="K14">
    <cfRule type="cellIs" dxfId="64" priority="33" operator="greaterThanOrEqual">
      <formula>M14</formula>
    </cfRule>
  </conditionalFormatting>
  <conditionalFormatting sqref="N12:N13">
    <cfRule type="cellIs" dxfId="63" priority="32" operator="equal">
      <formula>"þ"</formula>
    </cfRule>
  </conditionalFormatting>
  <conditionalFormatting sqref="D12:D13">
    <cfRule type="cellIs" dxfId="62" priority="31" operator="equal">
      <formula>"þ"</formula>
    </cfRule>
  </conditionalFormatting>
  <conditionalFormatting sqref="K12:K13">
    <cfRule type="cellIs" dxfId="61" priority="30" operator="greaterThanOrEqual">
      <formula>M12</formula>
    </cfRule>
  </conditionalFormatting>
  <conditionalFormatting sqref="N28">
    <cfRule type="cellIs" dxfId="60" priority="29" operator="equal">
      <formula>"þ"</formula>
    </cfRule>
  </conditionalFormatting>
  <conditionalFormatting sqref="D28">
    <cfRule type="cellIs" dxfId="59" priority="28" operator="equal">
      <formula>"þ"</formula>
    </cfRule>
  </conditionalFormatting>
  <conditionalFormatting sqref="N37">
    <cfRule type="cellIs" dxfId="58" priority="27" operator="equal">
      <formula>"þ"</formula>
    </cfRule>
  </conditionalFormatting>
  <conditionalFormatting sqref="D37">
    <cfRule type="cellIs" dxfId="57" priority="26" operator="equal">
      <formula>"þ"</formula>
    </cfRule>
  </conditionalFormatting>
  <conditionalFormatting sqref="K28 K37">
    <cfRule type="cellIs" dxfId="56" priority="25" operator="greaterThanOrEqual">
      <formula>M28</formula>
    </cfRule>
  </conditionalFormatting>
  <conditionalFormatting sqref="N29:N35">
    <cfRule type="cellIs" dxfId="55" priority="24" operator="equal">
      <formula>"þ"</formula>
    </cfRule>
  </conditionalFormatting>
  <conditionalFormatting sqref="D29:D35">
    <cfRule type="cellIs" dxfId="54" priority="23" operator="equal">
      <formula>"þ"</formula>
    </cfRule>
  </conditionalFormatting>
  <conditionalFormatting sqref="K29:K35">
    <cfRule type="cellIs" dxfId="53" priority="22" operator="greaterThanOrEqual">
      <formula>M29</formula>
    </cfRule>
  </conditionalFormatting>
  <conditionalFormatting sqref="N36">
    <cfRule type="cellIs" dxfId="52" priority="21" operator="equal">
      <formula>"þ"</formula>
    </cfRule>
  </conditionalFormatting>
  <conditionalFormatting sqref="D36">
    <cfRule type="cellIs" dxfId="51" priority="20" operator="equal">
      <formula>"þ"</formula>
    </cfRule>
  </conditionalFormatting>
  <conditionalFormatting sqref="K36">
    <cfRule type="cellIs" dxfId="50" priority="19" operator="greaterThanOrEqual">
      <formula>M36</formula>
    </cfRule>
  </conditionalFormatting>
  <conditionalFormatting sqref="N41">
    <cfRule type="cellIs" dxfId="49" priority="18" operator="equal">
      <formula>"þ"</formula>
    </cfRule>
  </conditionalFormatting>
  <conditionalFormatting sqref="D41">
    <cfRule type="cellIs" dxfId="48" priority="17" operator="equal">
      <formula>"þ"</formula>
    </cfRule>
  </conditionalFormatting>
  <conditionalFormatting sqref="K41">
    <cfRule type="cellIs" dxfId="47" priority="16" operator="greaterThanOrEqual">
      <formula>M41</formula>
    </cfRule>
  </conditionalFormatting>
  <conditionalFormatting sqref="N38:N39">
    <cfRule type="cellIs" dxfId="46" priority="15" operator="equal">
      <formula>"þ"</formula>
    </cfRule>
  </conditionalFormatting>
  <conditionalFormatting sqref="D38:D39">
    <cfRule type="cellIs" dxfId="45" priority="14" operator="equal">
      <formula>"þ"</formula>
    </cfRule>
  </conditionalFormatting>
  <conditionalFormatting sqref="K38:K39">
    <cfRule type="cellIs" dxfId="44" priority="13" operator="greaterThanOrEqual">
      <formula>M38</formula>
    </cfRule>
  </conditionalFormatting>
  <conditionalFormatting sqref="N40">
    <cfRule type="cellIs" dxfId="43" priority="12" operator="equal">
      <formula>"þ"</formula>
    </cfRule>
  </conditionalFormatting>
  <conditionalFormatting sqref="D40">
    <cfRule type="cellIs" dxfId="42" priority="11" operator="equal">
      <formula>"þ"</formula>
    </cfRule>
  </conditionalFormatting>
  <conditionalFormatting sqref="K40">
    <cfRule type="cellIs" dxfId="41" priority="10" operator="greaterThanOrEqual">
      <formula>M40</formula>
    </cfRule>
  </conditionalFormatting>
  <conditionalFormatting sqref="N45">
    <cfRule type="cellIs" dxfId="40" priority="9" operator="equal">
      <formula>"þ"</formula>
    </cfRule>
  </conditionalFormatting>
  <conditionalFormatting sqref="D45">
    <cfRule type="cellIs" dxfId="39" priority="8" operator="equal">
      <formula>"þ"</formula>
    </cfRule>
  </conditionalFormatting>
  <conditionalFormatting sqref="K45">
    <cfRule type="cellIs" dxfId="38" priority="7" operator="greaterThanOrEqual">
      <formula>M45</formula>
    </cfRule>
  </conditionalFormatting>
  <conditionalFormatting sqref="N42:N43">
    <cfRule type="cellIs" dxfId="37" priority="6" operator="equal">
      <formula>"þ"</formula>
    </cfRule>
  </conditionalFormatting>
  <conditionalFormatting sqref="D42:D43">
    <cfRule type="cellIs" dxfId="36" priority="5" operator="equal">
      <formula>"þ"</formula>
    </cfRule>
  </conditionalFormatting>
  <conditionalFormatting sqref="K42:K43">
    <cfRule type="cellIs" dxfId="35" priority="4" operator="greaterThanOrEqual">
      <formula>M42</formula>
    </cfRule>
  </conditionalFormatting>
  <conditionalFormatting sqref="N44">
    <cfRule type="cellIs" dxfId="34" priority="3" operator="equal">
      <formula>"þ"</formula>
    </cfRule>
  </conditionalFormatting>
  <conditionalFormatting sqref="D44">
    <cfRule type="cellIs" dxfId="33" priority="2" operator="equal">
      <formula>"þ"</formula>
    </cfRule>
  </conditionalFormatting>
  <conditionalFormatting sqref="K44">
    <cfRule type="cellIs" dxfId="32" priority="1" operator="greaterThanOrEqual">
      <formula>M44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zoomScaleNormal="100" workbookViewId="0"/>
  </sheetViews>
  <sheetFormatPr defaultColWidth="4" defaultRowHeight="15.6" x14ac:dyDescent="0.3"/>
  <cols>
    <col min="1" max="1" width="18.5" style="18" bestFit="1" customWidth="1"/>
    <col min="2" max="2" width="11.5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91" t="s">
        <v>0</v>
      </c>
      <c r="B1" s="91" t="s">
        <v>65</v>
      </c>
      <c r="C1" s="91" t="s">
        <v>40</v>
      </c>
      <c r="D1" s="92" t="s">
        <v>3</v>
      </c>
      <c r="E1" s="91" t="s">
        <v>141</v>
      </c>
      <c r="G1" s="91" t="s">
        <v>0</v>
      </c>
      <c r="H1" s="91" t="s">
        <v>65</v>
      </c>
      <c r="I1" s="91" t="s">
        <v>40</v>
      </c>
      <c r="J1" s="92" t="s">
        <v>3</v>
      </c>
      <c r="K1" s="91" t="s">
        <v>141</v>
      </c>
    </row>
    <row r="2" spans="1:11" x14ac:dyDescent="0.3">
      <c r="A2" s="180" t="s">
        <v>120</v>
      </c>
      <c r="B2" s="5" t="s">
        <v>41</v>
      </c>
      <c r="C2" s="93">
        <v>12</v>
      </c>
      <c r="D2" s="94">
        <f t="shared" ref="D2:D7" ca="1" si="0">RANDBETWEEN(1,20)</f>
        <v>9</v>
      </c>
      <c r="E2" s="93">
        <f t="shared" ref="E2:E7" ca="1" si="1">D2+C2</f>
        <v>21</v>
      </c>
      <c r="G2" s="172"/>
      <c r="H2" s="5" t="s">
        <v>41</v>
      </c>
      <c r="I2" s="93"/>
      <c r="J2" s="94">
        <f t="shared" ref="J2:J4" ca="1" si="2">RANDBETWEEN(1,20)</f>
        <v>1</v>
      </c>
      <c r="K2" s="93">
        <f t="shared" ref="K2:K4" ca="1" si="3">J2+I2</f>
        <v>1</v>
      </c>
    </row>
    <row r="3" spans="1:11" x14ac:dyDescent="0.3">
      <c r="A3" s="181" t="s">
        <v>120</v>
      </c>
      <c r="B3" s="5" t="s">
        <v>42</v>
      </c>
      <c r="C3" s="45">
        <v>6</v>
      </c>
      <c r="D3" s="46">
        <f t="shared" ca="1" si="0"/>
        <v>3</v>
      </c>
      <c r="E3" s="45">
        <f t="shared" ca="1" si="1"/>
        <v>9</v>
      </c>
      <c r="G3" s="68"/>
      <c r="H3" s="5" t="s">
        <v>42</v>
      </c>
      <c r="I3" s="45"/>
      <c r="J3" s="46">
        <f t="shared" ca="1" si="2"/>
        <v>14</v>
      </c>
      <c r="K3" s="45">
        <f t="shared" ca="1" si="3"/>
        <v>14</v>
      </c>
    </row>
    <row r="4" spans="1:11" x14ac:dyDescent="0.3">
      <c r="A4" s="182" t="s">
        <v>120</v>
      </c>
      <c r="B4" s="95" t="s">
        <v>43</v>
      </c>
      <c r="C4" s="47">
        <v>6</v>
      </c>
      <c r="D4" s="48">
        <f t="shared" ca="1" si="0"/>
        <v>20</v>
      </c>
      <c r="E4" s="47">
        <f t="shared" ca="1" si="1"/>
        <v>26</v>
      </c>
      <c r="G4" s="69"/>
      <c r="H4" s="95" t="s">
        <v>43</v>
      </c>
      <c r="I4" s="47"/>
      <c r="J4" s="48">
        <f t="shared" ca="1" si="2"/>
        <v>15</v>
      </c>
      <c r="K4" s="47">
        <f t="shared" ca="1" si="3"/>
        <v>15</v>
      </c>
    </row>
    <row r="5" spans="1:11" x14ac:dyDescent="0.3">
      <c r="A5" s="180" t="s">
        <v>121</v>
      </c>
      <c r="B5" s="5" t="s">
        <v>41</v>
      </c>
      <c r="C5" s="93">
        <v>10</v>
      </c>
      <c r="D5" s="94">
        <f t="shared" ca="1" si="0"/>
        <v>20</v>
      </c>
      <c r="E5" s="93">
        <f t="shared" ca="1" si="1"/>
        <v>30</v>
      </c>
    </row>
    <row r="6" spans="1:11" x14ac:dyDescent="0.3">
      <c r="A6" s="181" t="s">
        <v>121</v>
      </c>
      <c r="B6" s="5" t="s">
        <v>42</v>
      </c>
      <c r="C6" s="45">
        <v>10</v>
      </c>
      <c r="D6" s="46">
        <f t="shared" ca="1" si="0"/>
        <v>5</v>
      </c>
      <c r="E6" s="45">
        <f t="shared" ca="1" si="1"/>
        <v>15</v>
      </c>
    </row>
    <row r="7" spans="1:11" x14ac:dyDescent="0.3">
      <c r="A7" s="182" t="s">
        <v>121</v>
      </c>
      <c r="B7" s="95" t="s">
        <v>43</v>
      </c>
      <c r="C7" s="47">
        <v>8</v>
      </c>
      <c r="D7" s="48">
        <f t="shared" ca="1" si="0"/>
        <v>17</v>
      </c>
      <c r="E7" s="47">
        <f t="shared" ca="1" si="1"/>
        <v>25</v>
      </c>
    </row>
    <row r="8" spans="1:11" x14ac:dyDescent="0.3">
      <c r="A8" s="180" t="s">
        <v>122</v>
      </c>
      <c r="B8" s="5" t="s">
        <v>41</v>
      </c>
      <c r="C8" s="93">
        <v>20</v>
      </c>
      <c r="D8" s="94">
        <f t="shared" ref="D8:D34" ca="1" si="4">RANDBETWEEN(1,20)</f>
        <v>2</v>
      </c>
      <c r="E8" s="93">
        <f t="shared" ref="E8:E10" ca="1" si="5">D8+C8</f>
        <v>22</v>
      </c>
    </row>
    <row r="9" spans="1:11" x14ac:dyDescent="0.3">
      <c r="A9" s="181" t="s">
        <v>122</v>
      </c>
      <c r="B9" s="5" t="s">
        <v>42</v>
      </c>
      <c r="C9" s="45">
        <v>5</v>
      </c>
      <c r="D9" s="46">
        <f t="shared" ca="1" si="4"/>
        <v>14</v>
      </c>
      <c r="E9" s="45">
        <f t="shared" ca="1" si="5"/>
        <v>19</v>
      </c>
    </row>
    <row r="10" spans="1:11" x14ac:dyDescent="0.3">
      <c r="A10" s="182" t="s">
        <v>122</v>
      </c>
      <c r="B10" s="95" t="s">
        <v>43</v>
      </c>
      <c r="C10" s="47">
        <v>11</v>
      </c>
      <c r="D10" s="48">
        <f t="shared" ca="1" si="4"/>
        <v>16</v>
      </c>
      <c r="E10" s="47">
        <f t="shared" ca="1" si="5"/>
        <v>27</v>
      </c>
    </row>
    <row r="11" spans="1:11" x14ac:dyDescent="0.3">
      <c r="A11" s="182" t="s">
        <v>134</v>
      </c>
      <c r="B11" s="95" t="s">
        <v>151</v>
      </c>
      <c r="C11" s="47">
        <v>11</v>
      </c>
      <c r="D11" s="48">
        <f t="shared" ca="1" si="4"/>
        <v>18</v>
      </c>
      <c r="E11" s="47">
        <f t="shared" ref="E11:E14" ca="1" si="6">D11+C11</f>
        <v>29</v>
      </c>
    </row>
    <row r="12" spans="1:11" x14ac:dyDescent="0.3">
      <c r="A12" s="180" t="s">
        <v>156</v>
      </c>
      <c r="B12" s="5" t="s">
        <v>41</v>
      </c>
      <c r="C12" s="93">
        <v>12</v>
      </c>
      <c r="D12" s="94">
        <f t="shared" ca="1" si="4"/>
        <v>10</v>
      </c>
      <c r="E12" s="93">
        <f t="shared" ca="1" si="6"/>
        <v>22</v>
      </c>
    </row>
    <row r="13" spans="1:11" x14ac:dyDescent="0.3">
      <c r="A13" s="181" t="s">
        <v>156</v>
      </c>
      <c r="B13" s="5" t="s">
        <v>42</v>
      </c>
      <c r="C13" s="45">
        <v>10</v>
      </c>
      <c r="D13" s="46">
        <f t="shared" ca="1" si="4"/>
        <v>7</v>
      </c>
      <c r="E13" s="45">
        <f t="shared" ca="1" si="6"/>
        <v>17</v>
      </c>
    </row>
    <row r="14" spans="1:11" x14ac:dyDescent="0.3">
      <c r="A14" s="182" t="s">
        <v>156</v>
      </c>
      <c r="B14" s="95" t="s">
        <v>43</v>
      </c>
      <c r="C14" s="47">
        <v>9</v>
      </c>
      <c r="D14" s="48">
        <f t="shared" ca="1" si="4"/>
        <v>16</v>
      </c>
      <c r="E14" s="47">
        <f t="shared" ca="1" si="6"/>
        <v>25</v>
      </c>
    </row>
    <row r="15" spans="1:11" x14ac:dyDescent="0.3">
      <c r="A15" s="180" t="s">
        <v>164</v>
      </c>
      <c r="B15" s="5" t="s">
        <v>41</v>
      </c>
      <c r="C15" s="93">
        <v>13</v>
      </c>
      <c r="D15" s="94">
        <f t="shared" ca="1" si="4"/>
        <v>11</v>
      </c>
      <c r="E15" s="93">
        <f t="shared" ref="E15:E19" ca="1" si="7">D15+C15</f>
        <v>24</v>
      </c>
    </row>
    <row r="16" spans="1:11" x14ac:dyDescent="0.3">
      <c r="A16" s="181" t="s">
        <v>164</v>
      </c>
      <c r="B16" s="5" t="s">
        <v>42</v>
      </c>
      <c r="C16" s="45">
        <v>13</v>
      </c>
      <c r="D16" s="46">
        <f t="shared" ca="1" si="4"/>
        <v>20</v>
      </c>
      <c r="E16" s="45">
        <f t="shared" ca="1" si="7"/>
        <v>33</v>
      </c>
    </row>
    <row r="17" spans="1:5" x14ac:dyDescent="0.3">
      <c r="A17" s="182" t="s">
        <v>164</v>
      </c>
      <c r="B17" s="95" t="s">
        <v>43</v>
      </c>
      <c r="C17" s="47">
        <v>12</v>
      </c>
      <c r="D17" s="48">
        <f t="shared" ca="1" si="4"/>
        <v>17</v>
      </c>
      <c r="E17" s="47">
        <f t="shared" ca="1" si="7"/>
        <v>29</v>
      </c>
    </row>
    <row r="18" spans="1:5" x14ac:dyDescent="0.3">
      <c r="A18" s="182" t="s">
        <v>156</v>
      </c>
      <c r="B18" s="95" t="s">
        <v>159</v>
      </c>
      <c r="C18" s="47">
        <v>17</v>
      </c>
      <c r="D18" s="48">
        <f t="shared" ca="1" si="4"/>
        <v>9</v>
      </c>
      <c r="E18" s="47">
        <f t="shared" ca="1" si="7"/>
        <v>26</v>
      </c>
    </row>
    <row r="19" spans="1:5" x14ac:dyDescent="0.3">
      <c r="A19" s="182" t="s">
        <v>156</v>
      </c>
      <c r="B19" s="95" t="s">
        <v>160</v>
      </c>
      <c r="C19" s="47">
        <v>17</v>
      </c>
      <c r="D19" s="48">
        <f t="shared" ca="1" si="4"/>
        <v>15</v>
      </c>
      <c r="E19" s="47">
        <f t="shared" ca="1" si="7"/>
        <v>32</v>
      </c>
    </row>
    <row r="20" spans="1:5" x14ac:dyDescent="0.3">
      <c r="A20" s="180" t="s">
        <v>171</v>
      </c>
      <c r="B20" s="5" t="s">
        <v>41</v>
      </c>
      <c r="C20" s="93">
        <v>5</v>
      </c>
      <c r="D20" s="94">
        <f t="shared" ca="1" si="4"/>
        <v>14</v>
      </c>
      <c r="E20" s="93">
        <f t="shared" ref="E20:E22" ca="1" si="8">D20+C20</f>
        <v>19</v>
      </c>
    </row>
    <row r="21" spans="1:5" x14ac:dyDescent="0.3">
      <c r="A21" s="181" t="s">
        <v>171</v>
      </c>
      <c r="B21" s="5" t="s">
        <v>42</v>
      </c>
      <c r="C21" s="45">
        <v>5</v>
      </c>
      <c r="D21" s="46">
        <f t="shared" ca="1" si="4"/>
        <v>4</v>
      </c>
      <c r="E21" s="45">
        <f t="shared" ca="1" si="8"/>
        <v>9</v>
      </c>
    </row>
    <row r="22" spans="1:5" x14ac:dyDescent="0.3">
      <c r="A22" s="182" t="s">
        <v>171</v>
      </c>
      <c r="B22" s="95" t="s">
        <v>43</v>
      </c>
      <c r="C22" s="47">
        <v>6</v>
      </c>
      <c r="D22" s="48">
        <f t="shared" ca="1" si="4"/>
        <v>10</v>
      </c>
      <c r="E22" s="47">
        <f t="shared" ca="1" si="8"/>
        <v>16</v>
      </c>
    </row>
    <row r="23" spans="1:5" x14ac:dyDescent="0.3">
      <c r="A23" s="180" t="s">
        <v>176</v>
      </c>
      <c r="B23" s="5" t="s">
        <v>41</v>
      </c>
      <c r="C23" s="93">
        <v>9</v>
      </c>
      <c r="D23" s="94">
        <f t="shared" ca="1" si="4"/>
        <v>9</v>
      </c>
      <c r="E23" s="93">
        <f t="shared" ref="E23:E25" ca="1" si="9">D23+C23</f>
        <v>18</v>
      </c>
    </row>
    <row r="24" spans="1:5" x14ac:dyDescent="0.3">
      <c r="A24" s="181" t="s">
        <v>176</v>
      </c>
      <c r="B24" s="5" t="s">
        <v>42</v>
      </c>
      <c r="C24" s="45">
        <v>10</v>
      </c>
      <c r="D24" s="46">
        <f t="shared" ca="1" si="4"/>
        <v>12</v>
      </c>
      <c r="E24" s="45">
        <f t="shared" ca="1" si="9"/>
        <v>22</v>
      </c>
    </row>
    <row r="25" spans="1:5" x14ac:dyDescent="0.3">
      <c r="A25" s="182" t="s">
        <v>176</v>
      </c>
      <c r="B25" s="95" t="s">
        <v>43</v>
      </c>
      <c r="C25" s="47">
        <v>9</v>
      </c>
      <c r="D25" s="48">
        <f t="shared" ca="1" si="4"/>
        <v>2</v>
      </c>
      <c r="E25" s="47">
        <f t="shared" ca="1" si="9"/>
        <v>11</v>
      </c>
    </row>
    <row r="26" spans="1:5" x14ac:dyDescent="0.3">
      <c r="A26" s="180" t="s">
        <v>191</v>
      </c>
      <c r="B26" s="5" t="s">
        <v>41</v>
      </c>
      <c r="C26" s="93">
        <v>6</v>
      </c>
      <c r="D26" s="94">
        <f t="shared" ca="1" si="4"/>
        <v>10</v>
      </c>
      <c r="E26" s="93">
        <f t="shared" ref="E26:E28" ca="1" si="10">D26+C26</f>
        <v>16</v>
      </c>
    </row>
    <row r="27" spans="1:5" x14ac:dyDescent="0.3">
      <c r="A27" s="181" t="s">
        <v>191</v>
      </c>
      <c r="B27" s="5" t="s">
        <v>42</v>
      </c>
      <c r="C27" s="45">
        <v>6</v>
      </c>
      <c r="D27" s="46">
        <f t="shared" ca="1" si="4"/>
        <v>2</v>
      </c>
      <c r="E27" s="45">
        <f t="shared" ca="1" si="10"/>
        <v>8</v>
      </c>
    </row>
    <row r="28" spans="1:5" x14ac:dyDescent="0.3">
      <c r="A28" s="182" t="s">
        <v>191</v>
      </c>
      <c r="B28" s="95" t="s">
        <v>43</v>
      </c>
      <c r="C28" s="47">
        <v>6</v>
      </c>
      <c r="D28" s="48">
        <f t="shared" ca="1" si="4"/>
        <v>2</v>
      </c>
      <c r="E28" s="47">
        <f t="shared" ca="1" si="10"/>
        <v>8</v>
      </c>
    </row>
    <row r="29" spans="1:5" x14ac:dyDescent="0.3">
      <c r="A29" s="180" t="s">
        <v>207</v>
      </c>
      <c r="B29" s="5" t="s">
        <v>41</v>
      </c>
      <c r="C29" s="205">
        <f>8-4</f>
        <v>4</v>
      </c>
      <c r="D29" s="94">
        <f t="shared" ca="1" si="4"/>
        <v>18</v>
      </c>
      <c r="E29" s="93">
        <f t="shared" ref="E29:E34" ca="1" si="11">D29+C29</f>
        <v>22</v>
      </c>
    </row>
    <row r="30" spans="1:5" x14ac:dyDescent="0.3">
      <c r="A30" s="181" t="s">
        <v>207</v>
      </c>
      <c r="B30" s="5" t="s">
        <v>42</v>
      </c>
      <c r="C30" s="206">
        <f>6-4</f>
        <v>2</v>
      </c>
      <c r="D30" s="46">
        <f t="shared" ca="1" si="4"/>
        <v>6</v>
      </c>
      <c r="E30" s="45">
        <f t="shared" ca="1" si="11"/>
        <v>8</v>
      </c>
    </row>
    <row r="31" spans="1:5" x14ac:dyDescent="0.3">
      <c r="A31" s="182" t="s">
        <v>207</v>
      </c>
      <c r="B31" s="95" t="s">
        <v>43</v>
      </c>
      <c r="C31" s="207">
        <f>7-4</f>
        <v>3</v>
      </c>
      <c r="D31" s="48">
        <f t="shared" ca="1" si="4"/>
        <v>17</v>
      </c>
      <c r="E31" s="47">
        <f t="shared" ca="1" si="11"/>
        <v>20</v>
      </c>
    </row>
    <row r="32" spans="1:5" x14ac:dyDescent="0.3">
      <c r="A32" s="180" t="s">
        <v>215</v>
      </c>
      <c r="B32" s="5" t="s">
        <v>41</v>
      </c>
      <c r="C32" s="93">
        <v>7</v>
      </c>
      <c r="D32" s="94">
        <f t="shared" ca="1" si="4"/>
        <v>9</v>
      </c>
      <c r="E32" s="93">
        <f t="shared" ca="1" si="11"/>
        <v>16</v>
      </c>
    </row>
    <row r="33" spans="1:5" x14ac:dyDescent="0.3">
      <c r="A33" s="181" t="s">
        <v>215</v>
      </c>
      <c r="B33" s="5" t="s">
        <v>42</v>
      </c>
      <c r="C33" s="45">
        <v>9</v>
      </c>
      <c r="D33" s="46">
        <f t="shared" ca="1" si="4"/>
        <v>10</v>
      </c>
      <c r="E33" s="45">
        <f t="shared" ca="1" si="11"/>
        <v>19</v>
      </c>
    </row>
    <row r="34" spans="1:5" x14ac:dyDescent="0.3">
      <c r="A34" s="182" t="s">
        <v>215</v>
      </c>
      <c r="B34" s="95" t="s">
        <v>43</v>
      </c>
      <c r="C34" s="47">
        <v>12</v>
      </c>
      <c r="D34" s="48">
        <f t="shared" ca="1" si="4"/>
        <v>3</v>
      </c>
      <c r="E34" s="47">
        <f t="shared" ca="1" si="11"/>
        <v>15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9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9.296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12.59765625" style="49" bestFit="1" customWidth="1"/>
    <col min="7" max="7" width="2.8984375" style="49" bestFit="1" customWidth="1"/>
    <col min="8" max="8" width="6.19921875" style="49" bestFit="1" customWidth="1"/>
    <col min="9" max="9" width="7.296875" style="49" bestFit="1" customWidth="1"/>
    <col min="10" max="10" width="4.5" style="49" bestFit="1" customWidth="1"/>
    <col min="11" max="11" width="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4.796875" style="49" bestFit="1" customWidth="1"/>
    <col min="16" max="17" width="6.09765625" style="49" bestFit="1" customWidth="1"/>
    <col min="18" max="18" width="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29" width="1.5" style="49" customWidth="1"/>
    <col min="30" max="30" width="10.59765625" style="49" customWidth="1"/>
    <col min="31" max="16384" width="9.69921875" style="49"/>
  </cols>
  <sheetData>
    <row r="1" spans="1:30" s="16" customFormat="1" ht="32.4" thickTop="1" thickBot="1" x14ac:dyDescent="0.35">
      <c r="A1" s="30" t="s">
        <v>0</v>
      </c>
      <c r="B1" s="50" t="s">
        <v>45</v>
      </c>
      <c r="C1" s="51" t="s">
        <v>44</v>
      </c>
      <c r="D1" s="52" t="s">
        <v>46</v>
      </c>
      <c r="E1" s="43" t="s">
        <v>67</v>
      </c>
      <c r="F1" s="41" t="s">
        <v>47</v>
      </c>
      <c r="G1" s="42"/>
      <c r="H1" s="29" t="s">
        <v>48</v>
      </c>
      <c r="I1" s="15" t="s">
        <v>49</v>
      </c>
      <c r="J1" s="17" t="s">
        <v>50</v>
      </c>
      <c r="K1" s="20" t="s">
        <v>51</v>
      </c>
      <c r="L1" s="21" t="s">
        <v>52</v>
      </c>
      <c r="M1" s="22" t="s">
        <v>53</v>
      </c>
      <c r="N1" s="24" t="s">
        <v>54</v>
      </c>
      <c r="O1" s="25" t="s">
        <v>72</v>
      </c>
      <c r="P1" s="53" t="s">
        <v>69</v>
      </c>
      <c r="Q1" s="26" t="s">
        <v>55</v>
      </c>
      <c r="R1" s="27" t="s">
        <v>56</v>
      </c>
      <c r="S1" s="28" t="s">
        <v>70</v>
      </c>
      <c r="T1" s="23" t="s">
        <v>73</v>
      </c>
      <c r="U1" s="31" t="s">
        <v>57</v>
      </c>
      <c r="V1" s="32" t="s">
        <v>58</v>
      </c>
      <c r="W1" s="35" t="s">
        <v>59</v>
      </c>
      <c r="X1" s="54" t="s">
        <v>71</v>
      </c>
      <c r="Y1" s="36" t="s">
        <v>60</v>
      </c>
      <c r="Z1" s="34" t="s">
        <v>61</v>
      </c>
      <c r="AA1" s="32" t="s">
        <v>62</v>
      </c>
      <c r="AB1" s="33" t="s">
        <v>63</v>
      </c>
      <c r="AD1" s="169" t="s">
        <v>104</v>
      </c>
    </row>
    <row r="2" spans="1:30" ht="16.2" thickTop="1" x14ac:dyDescent="0.3">
      <c r="A2" s="100" t="s">
        <v>110</v>
      </c>
      <c r="B2" s="96">
        <v>12</v>
      </c>
      <c r="C2" s="119">
        <v>25</v>
      </c>
      <c r="D2" s="101">
        <v>27</v>
      </c>
      <c r="E2" s="102">
        <v>0</v>
      </c>
      <c r="F2" s="103" t="s">
        <v>64</v>
      </c>
      <c r="G2" s="104">
        <v>0</v>
      </c>
      <c r="H2" s="152"/>
      <c r="I2" s="106"/>
      <c r="J2" s="107"/>
      <c r="K2" s="148"/>
      <c r="L2" s="108"/>
      <c r="M2" s="109"/>
      <c r="N2" s="110"/>
      <c r="O2" s="111"/>
      <c r="P2" s="112"/>
      <c r="Q2" s="164" t="s">
        <v>101</v>
      </c>
      <c r="R2" s="113"/>
      <c r="S2" s="114"/>
      <c r="T2" s="115"/>
      <c r="U2" s="97"/>
      <c r="V2" s="98">
        <f t="shared" ref="V2:V8" si="0">SUM(H2:U2)</f>
        <v>0</v>
      </c>
      <c r="W2" s="116"/>
      <c r="X2" s="117">
        <v>23</v>
      </c>
      <c r="Y2" s="118"/>
      <c r="Z2" s="99">
        <v>94</v>
      </c>
      <c r="AA2" s="58">
        <f t="shared" ref="AA2:AA3" si="1">SUM(Y2:Z2)-(V2+W2)</f>
        <v>94</v>
      </c>
      <c r="AB2" s="147">
        <f t="shared" ref="AB2:AB3" si="2">SMALL(Z2:AA2,1)+X2</f>
        <v>117</v>
      </c>
      <c r="AD2" s="178"/>
    </row>
    <row r="3" spans="1:30" x14ac:dyDescent="0.3">
      <c r="A3" s="100" t="s">
        <v>112</v>
      </c>
      <c r="B3" s="96">
        <v>12</v>
      </c>
      <c r="C3" s="196">
        <f>23+4</f>
        <v>27</v>
      </c>
      <c r="D3" s="197">
        <f>25+4</f>
        <v>29</v>
      </c>
      <c r="E3" s="102">
        <v>0</v>
      </c>
      <c r="F3" s="103" t="s">
        <v>64</v>
      </c>
      <c r="G3" s="104">
        <v>0</v>
      </c>
      <c r="H3" s="152"/>
      <c r="I3" s="153"/>
      <c r="J3" s="107"/>
      <c r="K3" s="148"/>
      <c r="L3" s="108"/>
      <c r="M3" s="154"/>
      <c r="N3" s="155"/>
      <c r="O3" s="156"/>
      <c r="P3" s="188" t="s">
        <v>101</v>
      </c>
      <c r="Q3" s="164" t="s">
        <v>101</v>
      </c>
      <c r="R3" s="158"/>
      <c r="S3" s="159"/>
      <c r="T3" s="160"/>
      <c r="U3" s="97"/>
      <c r="V3" s="98">
        <f t="shared" si="0"/>
        <v>0</v>
      </c>
      <c r="W3" s="161"/>
      <c r="X3" s="162">
        <f>18+23</f>
        <v>41</v>
      </c>
      <c r="Y3" s="163"/>
      <c r="Z3" s="99">
        <v>94</v>
      </c>
      <c r="AA3" s="58">
        <f t="shared" si="1"/>
        <v>94</v>
      </c>
      <c r="AB3" s="147">
        <f t="shared" si="2"/>
        <v>135</v>
      </c>
      <c r="AD3" s="178"/>
    </row>
    <row r="4" spans="1:30" x14ac:dyDescent="0.3">
      <c r="A4" s="100" t="s">
        <v>111</v>
      </c>
      <c r="B4" s="96">
        <v>17</v>
      </c>
      <c r="C4" s="119">
        <v>23</v>
      </c>
      <c r="D4" s="101">
        <v>29</v>
      </c>
      <c r="E4" s="102">
        <v>0</v>
      </c>
      <c r="F4" s="103" t="s">
        <v>64</v>
      </c>
      <c r="G4" s="104">
        <v>0</v>
      </c>
      <c r="H4" s="152">
        <v>32</v>
      </c>
      <c r="I4" s="153"/>
      <c r="J4" s="107">
        <v>14</v>
      </c>
      <c r="K4" s="148"/>
      <c r="L4" s="108">
        <v>2</v>
      </c>
      <c r="M4" s="154"/>
      <c r="N4" s="155"/>
      <c r="O4" s="156"/>
      <c r="P4" s="157"/>
      <c r="Q4" s="164" t="s">
        <v>101</v>
      </c>
      <c r="R4" s="158"/>
      <c r="S4" s="159"/>
      <c r="T4" s="160"/>
      <c r="U4" s="97"/>
      <c r="V4" s="98">
        <f t="shared" si="0"/>
        <v>48</v>
      </c>
      <c r="W4" s="161"/>
      <c r="X4" s="162">
        <v>23</v>
      </c>
      <c r="Y4" s="163">
        <v>10</v>
      </c>
      <c r="Z4" s="99">
        <f>94</f>
        <v>94</v>
      </c>
      <c r="AA4" s="58">
        <f t="shared" ref="AA4:AA5" si="3">SUM(Y4:Z4)-(V4+W4)</f>
        <v>56</v>
      </c>
      <c r="AB4" s="147">
        <f t="shared" ref="AB4:AB5" si="4">SMALL(Z4:AA4,1)+X4</f>
        <v>79</v>
      </c>
      <c r="AD4" s="178"/>
    </row>
    <row r="5" spans="1:30" x14ac:dyDescent="0.3">
      <c r="A5" s="200" t="s">
        <v>109</v>
      </c>
      <c r="B5" s="96">
        <f>12</f>
        <v>12</v>
      </c>
      <c r="C5" s="196">
        <f>D5-2</f>
        <v>35</v>
      </c>
      <c r="D5" s="197">
        <f>31+6</f>
        <v>37</v>
      </c>
      <c r="E5" s="102">
        <v>0</v>
      </c>
      <c r="F5" s="150" t="s">
        <v>64</v>
      </c>
      <c r="G5" s="151">
        <v>0</v>
      </c>
      <c r="H5" s="152">
        <v>65</v>
      </c>
      <c r="I5" s="153"/>
      <c r="J5" s="185" t="s">
        <v>105</v>
      </c>
      <c r="K5" s="148"/>
      <c r="L5" s="108">
        <v>23</v>
      </c>
      <c r="M5" s="154"/>
      <c r="N5" s="155"/>
      <c r="O5" s="156"/>
      <c r="P5" s="157"/>
      <c r="Q5" s="164" t="s">
        <v>101</v>
      </c>
      <c r="R5" s="158"/>
      <c r="S5" s="159"/>
      <c r="T5" s="160"/>
      <c r="U5" s="97"/>
      <c r="V5" s="98">
        <f t="shared" ref="V5" si="5">SUM(H5:U5)</f>
        <v>88</v>
      </c>
      <c r="W5" s="161"/>
      <c r="X5" s="162">
        <v>23</v>
      </c>
      <c r="Y5" s="163">
        <v>15</v>
      </c>
      <c r="Z5" s="99">
        <v>179</v>
      </c>
      <c r="AA5" s="58">
        <f t="shared" si="3"/>
        <v>106</v>
      </c>
      <c r="AB5" s="147">
        <f t="shared" si="4"/>
        <v>129</v>
      </c>
      <c r="AD5" s="146"/>
    </row>
    <row r="6" spans="1:30" x14ac:dyDescent="0.3">
      <c r="A6" s="133" t="s">
        <v>135</v>
      </c>
      <c r="B6" s="96">
        <v>11</v>
      </c>
      <c r="C6" s="119">
        <v>16</v>
      </c>
      <c r="D6" s="101">
        <v>16</v>
      </c>
      <c r="E6" s="102">
        <v>0</v>
      </c>
      <c r="F6" s="103" t="s">
        <v>132</v>
      </c>
      <c r="G6" s="104">
        <v>5</v>
      </c>
      <c r="H6" s="105">
        <v>18</v>
      </c>
      <c r="I6" s="106"/>
      <c r="J6" s="185">
        <v>19</v>
      </c>
      <c r="K6" s="194" t="s">
        <v>133</v>
      </c>
      <c r="L6" s="195" t="s">
        <v>133</v>
      </c>
      <c r="M6" s="193" t="s">
        <v>101</v>
      </c>
      <c r="N6" s="110"/>
      <c r="O6" s="199" t="s">
        <v>101</v>
      </c>
      <c r="P6" s="157"/>
      <c r="Q6" s="164" t="s">
        <v>101</v>
      </c>
      <c r="R6" s="113"/>
      <c r="S6" s="114"/>
      <c r="T6" s="115"/>
      <c r="U6" s="97"/>
      <c r="V6" s="98">
        <f t="shared" si="0"/>
        <v>37</v>
      </c>
      <c r="W6" s="116"/>
      <c r="X6" s="117"/>
      <c r="Y6" s="118"/>
      <c r="Z6" s="99">
        <v>20</v>
      </c>
      <c r="AA6" s="58">
        <f t="shared" ref="AA6:AA8" si="6">SUM(Y6:Z6)-(V6+W6)</f>
        <v>-17</v>
      </c>
      <c r="AB6" s="147">
        <f t="shared" ref="AB6:AB8" si="7">SMALL(Z6:AA6,1)+X6</f>
        <v>-17</v>
      </c>
      <c r="AD6" s="146"/>
    </row>
    <row r="7" spans="1:30" x14ac:dyDescent="0.3">
      <c r="A7" s="133" t="s">
        <v>136</v>
      </c>
      <c r="B7" s="96">
        <v>18</v>
      </c>
      <c r="C7" s="119">
        <v>11</v>
      </c>
      <c r="D7" s="101">
        <v>19</v>
      </c>
      <c r="E7" s="102">
        <v>0</v>
      </c>
      <c r="F7" s="103" t="s">
        <v>132</v>
      </c>
      <c r="G7" s="104">
        <v>5</v>
      </c>
      <c r="H7" s="105">
        <v>45</v>
      </c>
      <c r="I7" s="106"/>
      <c r="J7" s="185">
        <v>4</v>
      </c>
      <c r="K7" s="194" t="s">
        <v>133</v>
      </c>
      <c r="L7" s="195" t="s">
        <v>133</v>
      </c>
      <c r="M7" s="193" t="s">
        <v>101</v>
      </c>
      <c r="N7" s="110"/>
      <c r="O7" s="199" t="s">
        <v>101</v>
      </c>
      <c r="P7" s="157"/>
      <c r="Q7" s="164" t="s">
        <v>101</v>
      </c>
      <c r="R7" s="113"/>
      <c r="S7" s="114"/>
      <c r="T7" s="115"/>
      <c r="U7" s="97"/>
      <c r="V7" s="98">
        <f t="shared" si="0"/>
        <v>49</v>
      </c>
      <c r="W7" s="116"/>
      <c r="X7" s="117"/>
      <c r="Y7" s="118"/>
      <c r="Z7" s="99">
        <v>25</v>
      </c>
      <c r="AA7" s="58">
        <f t="shared" si="6"/>
        <v>-24</v>
      </c>
      <c r="AB7" s="147">
        <f t="shared" si="7"/>
        <v>-24</v>
      </c>
      <c r="AD7" s="146"/>
    </row>
    <row r="8" spans="1:30" x14ac:dyDescent="0.3">
      <c r="A8" s="133" t="s">
        <v>137</v>
      </c>
      <c r="B8" s="96">
        <v>8</v>
      </c>
      <c r="C8" s="119">
        <v>20</v>
      </c>
      <c r="D8" s="101">
        <v>20</v>
      </c>
      <c r="E8" s="102">
        <v>0</v>
      </c>
      <c r="F8" s="103" t="s">
        <v>132</v>
      </c>
      <c r="G8" s="104">
        <v>5</v>
      </c>
      <c r="H8" s="105">
        <v>40</v>
      </c>
      <c r="I8" s="106"/>
      <c r="J8" s="185">
        <v>4</v>
      </c>
      <c r="K8" s="194" t="s">
        <v>133</v>
      </c>
      <c r="L8" s="195" t="s">
        <v>133</v>
      </c>
      <c r="M8" s="193" t="s">
        <v>101</v>
      </c>
      <c r="N8" s="110"/>
      <c r="O8" s="199" t="s">
        <v>101</v>
      </c>
      <c r="P8" s="157"/>
      <c r="Q8" s="164" t="s">
        <v>101</v>
      </c>
      <c r="R8" s="113"/>
      <c r="S8" s="114"/>
      <c r="T8" s="115"/>
      <c r="U8" s="97"/>
      <c r="V8" s="98">
        <f t="shared" si="0"/>
        <v>44</v>
      </c>
      <c r="W8" s="116"/>
      <c r="X8" s="117"/>
      <c r="Y8" s="118"/>
      <c r="Z8" s="99">
        <v>30</v>
      </c>
      <c r="AA8" s="58">
        <f t="shared" si="6"/>
        <v>-14</v>
      </c>
      <c r="AB8" s="147">
        <f t="shared" si="7"/>
        <v>-14</v>
      </c>
      <c r="AD8" s="146"/>
    </row>
    <row r="9" spans="1:30" x14ac:dyDescent="0.3">
      <c r="A9" s="133" t="s">
        <v>138</v>
      </c>
      <c r="B9" s="96">
        <v>11</v>
      </c>
      <c r="C9" s="119">
        <v>16</v>
      </c>
      <c r="D9" s="101">
        <v>16</v>
      </c>
      <c r="E9" s="102">
        <v>0</v>
      </c>
      <c r="F9" s="103" t="s">
        <v>132</v>
      </c>
      <c r="G9" s="104">
        <v>5</v>
      </c>
      <c r="H9" s="105">
        <v>18</v>
      </c>
      <c r="I9" s="106"/>
      <c r="J9" s="185">
        <v>4</v>
      </c>
      <c r="K9" s="194" t="s">
        <v>133</v>
      </c>
      <c r="L9" s="195" t="s">
        <v>133</v>
      </c>
      <c r="M9" s="193" t="s">
        <v>101</v>
      </c>
      <c r="N9" s="110"/>
      <c r="O9" s="199" t="s">
        <v>101</v>
      </c>
      <c r="P9" s="157"/>
      <c r="Q9" s="164" t="s">
        <v>101</v>
      </c>
      <c r="R9" s="113"/>
      <c r="S9" s="114"/>
      <c r="T9" s="115"/>
      <c r="U9" s="97"/>
      <c r="V9" s="98">
        <f t="shared" ref="V9:V11" si="8">SUM(H9:U9)</f>
        <v>22</v>
      </c>
      <c r="W9" s="116">
        <v>8</v>
      </c>
      <c r="X9" s="117"/>
      <c r="Y9" s="118"/>
      <c r="Z9" s="99">
        <v>20</v>
      </c>
      <c r="AA9" s="58">
        <f t="shared" ref="AA9:AA11" si="9">SUM(Y9:Z9)-(V9+W9)</f>
        <v>-10</v>
      </c>
      <c r="AB9" s="147">
        <f t="shared" ref="AB9:AB11" si="10">SMALL(Z9:AA9,1)+X9</f>
        <v>-10</v>
      </c>
      <c r="AD9" s="146"/>
    </row>
    <row r="10" spans="1:30" x14ac:dyDescent="0.3">
      <c r="A10" s="133" t="s">
        <v>139</v>
      </c>
      <c r="B10" s="96">
        <v>18</v>
      </c>
      <c r="C10" s="119">
        <v>11</v>
      </c>
      <c r="D10" s="101">
        <v>19</v>
      </c>
      <c r="E10" s="102">
        <v>0</v>
      </c>
      <c r="F10" s="103" t="s">
        <v>132</v>
      </c>
      <c r="G10" s="104">
        <v>5</v>
      </c>
      <c r="H10" s="105">
        <v>13</v>
      </c>
      <c r="I10" s="106"/>
      <c r="J10" s="185">
        <v>19</v>
      </c>
      <c r="K10" s="194" t="s">
        <v>133</v>
      </c>
      <c r="L10" s="195" t="s">
        <v>133</v>
      </c>
      <c r="M10" s="193" t="s">
        <v>101</v>
      </c>
      <c r="N10" s="110"/>
      <c r="O10" s="199" t="s">
        <v>101</v>
      </c>
      <c r="P10" s="157"/>
      <c r="Q10" s="164" t="s">
        <v>101</v>
      </c>
      <c r="R10" s="113"/>
      <c r="S10" s="114"/>
      <c r="T10" s="115"/>
      <c r="U10" s="97"/>
      <c r="V10" s="98">
        <f t="shared" si="8"/>
        <v>32</v>
      </c>
      <c r="W10" s="116">
        <v>3</v>
      </c>
      <c r="X10" s="117"/>
      <c r="Y10" s="118"/>
      <c r="Z10" s="99">
        <v>25</v>
      </c>
      <c r="AA10" s="58">
        <f t="shared" si="9"/>
        <v>-10</v>
      </c>
      <c r="AB10" s="147">
        <f t="shared" si="10"/>
        <v>-10</v>
      </c>
      <c r="AD10" s="146"/>
    </row>
    <row r="11" spans="1:30" x14ac:dyDescent="0.3">
      <c r="A11" s="133" t="s">
        <v>140</v>
      </c>
      <c r="B11" s="96">
        <v>8</v>
      </c>
      <c r="C11" s="119">
        <v>20</v>
      </c>
      <c r="D11" s="101">
        <v>20</v>
      </c>
      <c r="E11" s="102">
        <v>0</v>
      </c>
      <c r="F11" s="103" t="s">
        <v>132</v>
      </c>
      <c r="G11" s="104">
        <v>5</v>
      </c>
      <c r="H11" s="105">
        <v>29</v>
      </c>
      <c r="I11" s="106"/>
      <c r="J11" s="185">
        <v>4</v>
      </c>
      <c r="K11" s="194" t="s">
        <v>133</v>
      </c>
      <c r="L11" s="195" t="s">
        <v>133</v>
      </c>
      <c r="M11" s="193" t="s">
        <v>101</v>
      </c>
      <c r="N11" s="110"/>
      <c r="O11" s="199" t="s">
        <v>101</v>
      </c>
      <c r="P11" s="157"/>
      <c r="Q11" s="164" t="s">
        <v>101</v>
      </c>
      <c r="R11" s="113"/>
      <c r="S11" s="114"/>
      <c r="T11" s="115"/>
      <c r="U11" s="97"/>
      <c r="V11" s="98">
        <f t="shared" si="8"/>
        <v>33</v>
      </c>
      <c r="W11" s="116"/>
      <c r="X11" s="117"/>
      <c r="Y11" s="118"/>
      <c r="Z11" s="99">
        <v>30</v>
      </c>
      <c r="AA11" s="58">
        <f t="shared" si="9"/>
        <v>-3</v>
      </c>
      <c r="AB11" s="147">
        <f t="shared" si="10"/>
        <v>-3</v>
      </c>
      <c r="AD11" s="146"/>
    </row>
    <row r="12" spans="1:30" x14ac:dyDescent="0.3">
      <c r="A12" s="133" t="s">
        <v>148</v>
      </c>
      <c r="B12" s="96">
        <v>11</v>
      </c>
      <c r="C12" s="119">
        <v>16</v>
      </c>
      <c r="D12" s="101">
        <v>16</v>
      </c>
      <c r="E12" s="102">
        <v>0</v>
      </c>
      <c r="F12" s="103" t="s">
        <v>132</v>
      </c>
      <c r="G12" s="104">
        <v>5</v>
      </c>
      <c r="H12" s="105"/>
      <c r="I12" s="106">
        <v>13</v>
      </c>
      <c r="J12" s="185" t="s">
        <v>133</v>
      </c>
      <c r="K12" s="194" t="s">
        <v>133</v>
      </c>
      <c r="L12" s="195" t="s">
        <v>133</v>
      </c>
      <c r="M12" s="193" t="s">
        <v>101</v>
      </c>
      <c r="N12" s="110"/>
      <c r="O12" s="199" t="s">
        <v>101</v>
      </c>
      <c r="P12" s="157"/>
      <c r="Q12" s="164" t="s">
        <v>101</v>
      </c>
      <c r="R12" s="113"/>
      <c r="S12" s="114"/>
      <c r="T12" s="115">
        <v>20</v>
      </c>
      <c r="U12" s="97"/>
      <c r="V12" s="98">
        <f t="shared" ref="V12:V14" si="11">SUM(H12:U12)</f>
        <v>33</v>
      </c>
      <c r="W12" s="116"/>
      <c r="X12" s="117"/>
      <c r="Y12" s="118"/>
      <c r="Z12" s="99">
        <v>20</v>
      </c>
      <c r="AA12" s="58">
        <f t="shared" ref="AA12:AA14" si="12">SUM(Y12:Z12)-(V12+W12)</f>
        <v>-13</v>
      </c>
      <c r="AB12" s="147">
        <f t="shared" ref="AB12:AB14" si="13">SMALL(Z12:AA12,1)+X12</f>
        <v>-13</v>
      </c>
      <c r="AD12" s="146"/>
    </row>
    <row r="13" spans="1:30" x14ac:dyDescent="0.3">
      <c r="A13" s="133" t="s">
        <v>149</v>
      </c>
      <c r="B13" s="96">
        <v>18</v>
      </c>
      <c r="C13" s="119">
        <v>11</v>
      </c>
      <c r="D13" s="101">
        <v>19</v>
      </c>
      <c r="E13" s="102">
        <v>0</v>
      </c>
      <c r="F13" s="103" t="s">
        <v>132</v>
      </c>
      <c r="G13" s="104">
        <v>5</v>
      </c>
      <c r="H13" s="105">
        <v>37</v>
      </c>
      <c r="I13" s="106"/>
      <c r="J13" s="185" t="s">
        <v>133</v>
      </c>
      <c r="K13" s="194" t="s">
        <v>133</v>
      </c>
      <c r="L13" s="195" t="s">
        <v>133</v>
      </c>
      <c r="M13" s="193" t="s">
        <v>101</v>
      </c>
      <c r="N13" s="110"/>
      <c r="O13" s="199" t="s">
        <v>101</v>
      </c>
      <c r="P13" s="157"/>
      <c r="Q13" s="164" t="s">
        <v>101</v>
      </c>
      <c r="R13" s="113"/>
      <c r="S13" s="114"/>
      <c r="T13" s="115"/>
      <c r="U13" s="97"/>
      <c r="V13" s="98">
        <f t="shared" si="11"/>
        <v>37</v>
      </c>
      <c r="W13" s="116"/>
      <c r="X13" s="117"/>
      <c r="Y13" s="118"/>
      <c r="Z13" s="99">
        <v>25</v>
      </c>
      <c r="AA13" s="58">
        <f t="shared" si="12"/>
        <v>-12</v>
      </c>
      <c r="AB13" s="147">
        <f t="shared" si="13"/>
        <v>-12</v>
      </c>
      <c r="AD13" s="146"/>
    </row>
    <row r="14" spans="1:30" x14ac:dyDescent="0.3">
      <c r="A14" s="133" t="s">
        <v>150</v>
      </c>
      <c r="B14" s="96">
        <v>8</v>
      </c>
      <c r="C14" s="119">
        <v>20</v>
      </c>
      <c r="D14" s="101">
        <v>20</v>
      </c>
      <c r="E14" s="102">
        <v>0</v>
      </c>
      <c r="F14" s="103" t="s">
        <v>132</v>
      </c>
      <c r="G14" s="104">
        <v>5</v>
      </c>
      <c r="H14" s="105">
        <v>32</v>
      </c>
      <c r="I14" s="106"/>
      <c r="J14" s="185">
        <v>2</v>
      </c>
      <c r="K14" s="194" t="s">
        <v>133</v>
      </c>
      <c r="L14" s="195" t="s">
        <v>133</v>
      </c>
      <c r="M14" s="193" t="s">
        <v>101</v>
      </c>
      <c r="N14" s="110"/>
      <c r="O14" s="199" t="s">
        <v>101</v>
      </c>
      <c r="P14" s="157"/>
      <c r="Q14" s="164" t="s">
        <v>101</v>
      </c>
      <c r="R14" s="113"/>
      <c r="S14" s="114"/>
      <c r="T14" s="115"/>
      <c r="U14" s="97"/>
      <c r="V14" s="98">
        <f t="shared" si="11"/>
        <v>34</v>
      </c>
      <c r="W14" s="116"/>
      <c r="X14" s="117"/>
      <c r="Y14" s="118"/>
      <c r="Z14" s="198">
        <f>30-9</f>
        <v>21</v>
      </c>
      <c r="AA14" s="58">
        <f t="shared" si="12"/>
        <v>-13</v>
      </c>
      <c r="AB14" s="147">
        <f t="shared" si="13"/>
        <v>-13</v>
      </c>
      <c r="AD14" s="146"/>
    </row>
    <row r="15" spans="1:30" x14ac:dyDescent="0.3">
      <c r="A15" s="133" t="s">
        <v>152</v>
      </c>
      <c r="B15" s="96">
        <v>11</v>
      </c>
      <c r="C15" s="119">
        <v>16</v>
      </c>
      <c r="D15" s="101">
        <v>16</v>
      </c>
      <c r="E15" s="102">
        <v>0</v>
      </c>
      <c r="F15" s="103" t="s">
        <v>132</v>
      </c>
      <c r="G15" s="104">
        <v>5</v>
      </c>
      <c r="H15" s="105">
        <v>22</v>
      </c>
      <c r="I15" s="106"/>
      <c r="J15" s="185" t="s">
        <v>133</v>
      </c>
      <c r="K15" s="194" t="s">
        <v>133</v>
      </c>
      <c r="L15" s="195" t="s">
        <v>133</v>
      </c>
      <c r="M15" s="193" t="s">
        <v>101</v>
      </c>
      <c r="N15" s="110"/>
      <c r="O15" s="199" t="s">
        <v>101</v>
      </c>
      <c r="P15" s="157"/>
      <c r="Q15" s="164" t="s">
        <v>101</v>
      </c>
      <c r="R15" s="113"/>
      <c r="S15" s="114"/>
      <c r="T15" s="115"/>
      <c r="U15" s="97"/>
      <c r="V15" s="98">
        <f t="shared" ref="V15:V17" si="14">SUM(H15:U15)</f>
        <v>22</v>
      </c>
      <c r="W15" s="116">
        <v>8</v>
      </c>
      <c r="X15" s="117"/>
      <c r="Y15" s="118"/>
      <c r="Z15" s="99">
        <v>20</v>
      </c>
      <c r="AA15" s="58">
        <f t="shared" ref="AA15:AA17" si="15">SUM(Y15:Z15)-(V15+W15)</f>
        <v>-10</v>
      </c>
      <c r="AB15" s="147">
        <f t="shared" ref="AB15:AB17" si="16">SMALL(Z15:AA15,1)+X15</f>
        <v>-10</v>
      </c>
      <c r="AD15" s="146"/>
    </row>
    <row r="16" spans="1:30" x14ac:dyDescent="0.3">
      <c r="A16" s="133" t="s">
        <v>153</v>
      </c>
      <c r="B16" s="96">
        <v>18</v>
      </c>
      <c r="C16" s="119">
        <v>11</v>
      </c>
      <c r="D16" s="101">
        <v>19</v>
      </c>
      <c r="E16" s="102">
        <v>0</v>
      </c>
      <c r="F16" s="103" t="s">
        <v>132</v>
      </c>
      <c r="G16" s="104">
        <v>5</v>
      </c>
      <c r="H16" s="105">
        <v>25</v>
      </c>
      <c r="I16" s="106"/>
      <c r="J16" s="185" t="s">
        <v>133</v>
      </c>
      <c r="K16" s="194" t="s">
        <v>133</v>
      </c>
      <c r="L16" s="195" t="s">
        <v>133</v>
      </c>
      <c r="M16" s="193" t="s">
        <v>101</v>
      </c>
      <c r="N16" s="110"/>
      <c r="O16" s="199" t="s">
        <v>101</v>
      </c>
      <c r="P16" s="157"/>
      <c r="Q16" s="164" t="s">
        <v>101</v>
      </c>
      <c r="R16" s="113"/>
      <c r="S16" s="114"/>
      <c r="T16" s="115"/>
      <c r="U16" s="97"/>
      <c r="V16" s="98">
        <f t="shared" si="14"/>
        <v>25</v>
      </c>
      <c r="W16" s="116"/>
      <c r="X16" s="117"/>
      <c r="Y16" s="118"/>
      <c r="Z16" s="99">
        <v>25</v>
      </c>
      <c r="AA16" s="58">
        <f t="shared" si="15"/>
        <v>0</v>
      </c>
      <c r="AB16" s="147">
        <f t="shared" si="16"/>
        <v>0</v>
      </c>
      <c r="AD16" s="146"/>
    </row>
    <row r="17" spans="1:30" x14ac:dyDescent="0.3">
      <c r="A17" s="133" t="s">
        <v>154</v>
      </c>
      <c r="B17" s="96">
        <v>8</v>
      </c>
      <c r="C17" s="119">
        <v>20</v>
      </c>
      <c r="D17" s="101">
        <v>20</v>
      </c>
      <c r="E17" s="102">
        <v>0</v>
      </c>
      <c r="F17" s="103" t="s">
        <v>132</v>
      </c>
      <c r="G17" s="104">
        <v>5</v>
      </c>
      <c r="H17" s="105">
        <v>24</v>
      </c>
      <c r="I17" s="106"/>
      <c r="J17" s="185" t="s">
        <v>133</v>
      </c>
      <c r="K17" s="194" t="s">
        <v>133</v>
      </c>
      <c r="L17" s="195" t="s">
        <v>133</v>
      </c>
      <c r="M17" s="193" t="s">
        <v>101</v>
      </c>
      <c r="N17" s="110"/>
      <c r="O17" s="199" t="s">
        <v>101</v>
      </c>
      <c r="P17" s="157"/>
      <c r="Q17" s="164" t="s">
        <v>101</v>
      </c>
      <c r="R17" s="113"/>
      <c r="S17" s="114"/>
      <c r="T17" s="115"/>
      <c r="U17" s="97"/>
      <c r="V17" s="98">
        <f t="shared" si="14"/>
        <v>24</v>
      </c>
      <c r="W17" s="116"/>
      <c r="X17" s="117"/>
      <c r="Y17" s="118"/>
      <c r="Z17" s="198">
        <f>30-6</f>
        <v>24</v>
      </c>
      <c r="AA17" s="58">
        <f t="shared" si="15"/>
        <v>0</v>
      </c>
      <c r="AB17" s="147">
        <f t="shared" si="16"/>
        <v>0</v>
      </c>
      <c r="AD17" s="146"/>
    </row>
    <row r="18" spans="1:30" x14ac:dyDescent="0.3">
      <c r="A18" s="133" t="s">
        <v>156</v>
      </c>
      <c r="B18" s="96">
        <v>12</v>
      </c>
      <c r="C18" s="119">
        <v>22</v>
      </c>
      <c r="D18" s="101">
        <v>24</v>
      </c>
      <c r="E18" s="102">
        <v>18</v>
      </c>
      <c r="F18" s="103" t="s">
        <v>162</v>
      </c>
      <c r="G18" s="104">
        <v>10</v>
      </c>
      <c r="H18" s="105"/>
      <c r="I18" s="106"/>
      <c r="J18" s="185" t="s">
        <v>133</v>
      </c>
      <c r="K18" s="194" t="s">
        <v>133</v>
      </c>
      <c r="L18" s="195" t="s">
        <v>133</v>
      </c>
      <c r="M18" s="193" t="s">
        <v>101</v>
      </c>
      <c r="N18" s="155"/>
      <c r="O18" s="199" t="s">
        <v>101</v>
      </c>
      <c r="P18" s="157"/>
      <c r="Q18" s="164" t="s">
        <v>101</v>
      </c>
      <c r="R18" s="113"/>
      <c r="S18" s="114"/>
      <c r="T18" s="115">
        <v>126</v>
      </c>
      <c r="U18" s="97"/>
      <c r="V18" s="98">
        <f t="shared" ref="V18" si="17">SUM(H18:U18)</f>
        <v>126</v>
      </c>
      <c r="W18" s="116"/>
      <c r="X18" s="117"/>
      <c r="Y18" s="118"/>
      <c r="Z18" s="99">
        <v>110</v>
      </c>
      <c r="AA18" s="58">
        <f t="shared" ref="AA18" si="18">SUM(Y18:Z18)-(V18+W18)</f>
        <v>-16</v>
      </c>
      <c r="AB18" s="147">
        <f t="shared" ref="AB18" si="19">SMALL(Z18:AA18,1)+X18</f>
        <v>-16</v>
      </c>
      <c r="AD18" s="146"/>
    </row>
    <row r="19" spans="1:30" x14ac:dyDescent="0.3">
      <c r="A19" s="133" t="s">
        <v>164</v>
      </c>
      <c r="B19" s="96">
        <v>14</v>
      </c>
      <c r="C19" s="119">
        <v>17</v>
      </c>
      <c r="D19" s="101">
        <v>21</v>
      </c>
      <c r="E19" s="102">
        <v>18</v>
      </c>
      <c r="F19" s="103" t="s">
        <v>168</v>
      </c>
      <c r="G19" s="104">
        <v>10</v>
      </c>
      <c r="H19" s="105">
        <v>87</v>
      </c>
      <c r="I19" s="106"/>
      <c r="J19" s="185" t="s">
        <v>133</v>
      </c>
      <c r="K19" s="194" t="s">
        <v>133</v>
      </c>
      <c r="L19" s="195" t="s">
        <v>101</v>
      </c>
      <c r="M19" s="193" t="s">
        <v>133</v>
      </c>
      <c r="N19" s="155"/>
      <c r="O19" s="199" t="s">
        <v>101</v>
      </c>
      <c r="P19" s="157"/>
      <c r="Q19" s="164" t="s">
        <v>101</v>
      </c>
      <c r="R19" s="113"/>
      <c r="S19" s="114">
        <v>46</v>
      </c>
      <c r="T19" s="115"/>
      <c r="U19" s="97"/>
      <c r="V19" s="98">
        <f t="shared" ref="V19" si="20">SUM(H19:U19)</f>
        <v>133</v>
      </c>
      <c r="W19" s="116"/>
      <c r="X19" s="117"/>
      <c r="Y19" s="118"/>
      <c r="Z19" s="99">
        <v>119</v>
      </c>
      <c r="AA19" s="58">
        <f t="shared" ref="AA19" si="21">SUM(Y19:Z19)-(V19+W19)</f>
        <v>-14</v>
      </c>
      <c r="AB19" s="147">
        <f t="shared" ref="AB19" si="22">SMALL(Z19:AA19,1)+X19</f>
        <v>-14</v>
      </c>
      <c r="AD19" s="146"/>
    </row>
    <row r="20" spans="1:30" x14ac:dyDescent="0.3">
      <c r="A20" s="133" t="s">
        <v>171</v>
      </c>
      <c r="B20" s="96">
        <v>10</v>
      </c>
      <c r="C20" s="119">
        <v>15</v>
      </c>
      <c r="D20" s="101">
        <v>15</v>
      </c>
      <c r="E20" s="102">
        <v>0</v>
      </c>
      <c r="F20" s="103" t="s">
        <v>64</v>
      </c>
      <c r="G20" s="104">
        <v>0</v>
      </c>
      <c r="H20" s="105">
        <v>18</v>
      </c>
      <c r="I20" s="106"/>
      <c r="J20" s="107">
        <v>17</v>
      </c>
      <c r="K20" s="148"/>
      <c r="L20" s="195" t="s">
        <v>101</v>
      </c>
      <c r="M20" s="154"/>
      <c r="N20" s="155"/>
      <c r="O20" s="199" t="s">
        <v>101</v>
      </c>
      <c r="P20" s="157"/>
      <c r="Q20" s="164" t="s">
        <v>101</v>
      </c>
      <c r="R20" s="113"/>
      <c r="S20" s="114"/>
      <c r="T20" s="115">
        <v>19</v>
      </c>
      <c r="U20" s="97"/>
      <c r="V20" s="98">
        <f t="shared" ref="V20" si="23">SUM(H20:U20)</f>
        <v>54</v>
      </c>
      <c r="W20" s="116">
        <v>8</v>
      </c>
      <c r="X20" s="117"/>
      <c r="Y20" s="118"/>
      <c r="Z20" s="99">
        <v>52</v>
      </c>
      <c r="AA20" s="58">
        <f t="shared" ref="AA20" si="24">SUM(Y20:Z20)-(V20+W20)</f>
        <v>-10</v>
      </c>
      <c r="AB20" s="147">
        <f t="shared" ref="AB20" si="25">SMALL(Z20:AA20,1)+X20</f>
        <v>-10</v>
      </c>
      <c r="AD20" s="146"/>
    </row>
    <row r="21" spans="1:30" x14ac:dyDescent="0.3">
      <c r="A21" s="133" t="s">
        <v>176</v>
      </c>
      <c r="B21" s="96">
        <v>12</v>
      </c>
      <c r="C21" s="119">
        <v>15</v>
      </c>
      <c r="D21" s="101">
        <v>18</v>
      </c>
      <c r="E21" s="102">
        <v>0</v>
      </c>
      <c r="F21" s="103" t="s">
        <v>64</v>
      </c>
      <c r="G21" s="104">
        <v>0</v>
      </c>
      <c r="H21" s="105"/>
      <c r="I21" s="106"/>
      <c r="J21" s="201" t="s">
        <v>101</v>
      </c>
      <c r="K21" s="202" t="s">
        <v>178</v>
      </c>
      <c r="L21" s="195" t="s">
        <v>101</v>
      </c>
      <c r="M21" s="154">
        <v>43</v>
      </c>
      <c r="N21" s="155"/>
      <c r="O21" s="199" t="s">
        <v>101</v>
      </c>
      <c r="P21" s="157"/>
      <c r="Q21" s="164" t="s">
        <v>101</v>
      </c>
      <c r="R21" s="113"/>
      <c r="S21" s="114"/>
      <c r="T21" s="115">
        <v>41</v>
      </c>
      <c r="U21" s="97"/>
      <c r="V21" s="98">
        <f t="shared" ref="V21:V22" si="26">SUM(H21:U21)</f>
        <v>84</v>
      </c>
      <c r="W21" s="116"/>
      <c r="X21" s="117"/>
      <c r="Y21" s="118"/>
      <c r="Z21" s="99">
        <v>65</v>
      </c>
      <c r="AA21" s="58">
        <f t="shared" ref="AA21:AA22" si="27">SUM(Y21:Z21)-(V21+W21)</f>
        <v>-19</v>
      </c>
      <c r="AB21" s="147">
        <f t="shared" ref="AB21:AB22" si="28">SMALL(Z21:AA21,1)+X21</f>
        <v>-19</v>
      </c>
      <c r="AD21" s="146"/>
    </row>
    <row r="22" spans="1:30" x14ac:dyDescent="0.3">
      <c r="A22" s="133" t="s">
        <v>184</v>
      </c>
      <c r="B22" s="96">
        <v>14</v>
      </c>
      <c r="C22" s="119">
        <v>18</v>
      </c>
      <c r="D22" s="101">
        <v>22</v>
      </c>
      <c r="E22" s="102">
        <v>0</v>
      </c>
      <c r="F22" s="103" t="s">
        <v>132</v>
      </c>
      <c r="G22" s="104">
        <v>5</v>
      </c>
      <c r="H22" s="105">
        <v>49</v>
      </c>
      <c r="I22" s="106"/>
      <c r="J22" s="185" t="s">
        <v>133</v>
      </c>
      <c r="K22" s="194" t="s">
        <v>133</v>
      </c>
      <c r="L22" s="195" t="s">
        <v>133</v>
      </c>
      <c r="M22" s="193" t="s">
        <v>101</v>
      </c>
      <c r="N22" s="110"/>
      <c r="O22" s="199" t="s">
        <v>101</v>
      </c>
      <c r="P22" s="157"/>
      <c r="Q22" s="164" t="s">
        <v>101</v>
      </c>
      <c r="R22" s="113"/>
      <c r="S22" s="114"/>
      <c r="T22" s="115"/>
      <c r="U22" s="97"/>
      <c r="V22" s="98">
        <f t="shared" si="26"/>
        <v>49</v>
      </c>
      <c r="W22" s="116"/>
      <c r="X22" s="117"/>
      <c r="Y22" s="118"/>
      <c r="Z22" s="99">
        <v>30</v>
      </c>
      <c r="AA22" s="58">
        <f t="shared" si="27"/>
        <v>-19</v>
      </c>
      <c r="AB22" s="147">
        <f t="shared" si="28"/>
        <v>-19</v>
      </c>
      <c r="AD22" s="146"/>
    </row>
    <row r="23" spans="1:30" x14ac:dyDescent="0.3">
      <c r="A23" s="133" t="s">
        <v>185</v>
      </c>
      <c r="B23" s="96">
        <v>14</v>
      </c>
      <c r="C23" s="119">
        <v>18</v>
      </c>
      <c r="D23" s="101">
        <v>22</v>
      </c>
      <c r="E23" s="102">
        <v>0</v>
      </c>
      <c r="F23" s="103" t="s">
        <v>132</v>
      </c>
      <c r="G23" s="104">
        <v>5</v>
      </c>
      <c r="H23" s="105">
        <v>31</v>
      </c>
      <c r="I23" s="106"/>
      <c r="J23" s="185" t="s">
        <v>133</v>
      </c>
      <c r="K23" s="194" t="s">
        <v>133</v>
      </c>
      <c r="L23" s="195" t="s">
        <v>133</v>
      </c>
      <c r="M23" s="193" t="s">
        <v>101</v>
      </c>
      <c r="N23" s="110"/>
      <c r="O23" s="199" t="s">
        <v>101</v>
      </c>
      <c r="P23" s="157"/>
      <c r="Q23" s="164" t="s">
        <v>101</v>
      </c>
      <c r="R23" s="113"/>
      <c r="S23" s="114"/>
      <c r="T23" s="115"/>
      <c r="U23" s="97"/>
      <c r="V23" s="98">
        <f t="shared" ref="V23:V26" si="29">SUM(H23:U23)</f>
        <v>31</v>
      </c>
      <c r="W23" s="116"/>
      <c r="X23" s="117"/>
      <c r="Y23" s="118"/>
      <c r="Z23" s="99">
        <v>30</v>
      </c>
      <c r="AA23" s="58">
        <f t="shared" ref="AA23:AA26" si="30">SUM(Y23:Z23)-(V23+W23)</f>
        <v>-1</v>
      </c>
      <c r="AB23" s="147">
        <f t="shared" ref="AB23:AB26" si="31">SMALL(Z23:AA23,1)+X23</f>
        <v>-1</v>
      </c>
      <c r="AD23" s="146"/>
    </row>
    <row r="24" spans="1:30" x14ac:dyDescent="0.3">
      <c r="A24" s="133" t="s">
        <v>186</v>
      </c>
      <c r="B24" s="96">
        <v>14</v>
      </c>
      <c r="C24" s="119">
        <v>18</v>
      </c>
      <c r="D24" s="101">
        <v>22</v>
      </c>
      <c r="E24" s="102">
        <v>0</v>
      </c>
      <c r="F24" s="103" t="s">
        <v>132</v>
      </c>
      <c r="G24" s="104">
        <v>5</v>
      </c>
      <c r="H24" s="105">
        <v>42</v>
      </c>
      <c r="I24" s="106"/>
      <c r="J24" s="185" t="s">
        <v>133</v>
      </c>
      <c r="K24" s="194" t="s">
        <v>133</v>
      </c>
      <c r="L24" s="195" t="s">
        <v>133</v>
      </c>
      <c r="M24" s="193" t="s">
        <v>101</v>
      </c>
      <c r="N24" s="110"/>
      <c r="O24" s="199" t="s">
        <v>101</v>
      </c>
      <c r="P24" s="157"/>
      <c r="Q24" s="164" t="s">
        <v>101</v>
      </c>
      <c r="R24" s="113"/>
      <c r="S24" s="114"/>
      <c r="T24" s="115"/>
      <c r="U24" s="97"/>
      <c r="V24" s="98">
        <f t="shared" si="29"/>
        <v>42</v>
      </c>
      <c r="W24" s="116"/>
      <c r="X24" s="117"/>
      <c r="Y24" s="118"/>
      <c r="Z24" s="99">
        <v>30</v>
      </c>
      <c r="AA24" s="58">
        <f t="shared" si="30"/>
        <v>-12</v>
      </c>
      <c r="AB24" s="147">
        <f t="shared" si="31"/>
        <v>-12</v>
      </c>
      <c r="AD24" s="146"/>
    </row>
    <row r="25" spans="1:30" x14ac:dyDescent="0.3">
      <c r="A25" s="133" t="s">
        <v>187</v>
      </c>
      <c r="B25" s="96">
        <v>14</v>
      </c>
      <c r="C25" s="119">
        <v>18</v>
      </c>
      <c r="D25" s="101">
        <v>22</v>
      </c>
      <c r="E25" s="102">
        <v>0</v>
      </c>
      <c r="F25" s="103" t="s">
        <v>132</v>
      </c>
      <c r="G25" s="104">
        <v>5</v>
      </c>
      <c r="H25" s="105">
        <v>30</v>
      </c>
      <c r="I25" s="106"/>
      <c r="J25" s="185" t="s">
        <v>133</v>
      </c>
      <c r="K25" s="194" t="s">
        <v>133</v>
      </c>
      <c r="L25" s="195" t="s">
        <v>133</v>
      </c>
      <c r="M25" s="193" t="s">
        <v>101</v>
      </c>
      <c r="N25" s="110"/>
      <c r="O25" s="199" t="s">
        <v>101</v>
      </c>
      <c r="P25" s="157"/>
      <c r="Q25" s="164" t="s">
        <v>101</v>
      </c>
      <c r="R25" s="113"/>
      <c r="S25" s="114"/>
      <c r="T25" s="115"/>
      <c r="U25" s="97"/>
      <c r="V25" s="98">
        <f t="shared" si="29"/>
        <v>30</v>
      </c>
      <c r="W25" s="116"/>
      <c r="X25" s="117"/>
      <c r="Y25" s="118"/>
      <c r="Z25" s="99">
        <v>30</v>
      </c>
      <c r="AA25" s="58">
        <f t="shared" si="30"/>
        <v>0</v>
      </c>
      <c r="AB25" s="147">
        <f t="shared" si="31"/>
        <v>0</v>
      </c>
      <c r="AD25" s="146"/>
    </row>
    <row r="26" spans="1:30" x14ac:dyDescent="0.3">
      <c r="A26" s="133" t="s">
        <v>188</v>
      </c>
      <c r="B26" s="96">
        <v>14</v>
      </c>
      <c r="C26" s="119">
        <v>18</v>
      </c>
      <c r="D26" s="101">
        <v>22</v>
      </c>
      <c r="E26" s="102">
        <v>0</v>
      </c>
      <c r="F26" s="103" t="s">
        <v>132</v>
      </c>
      <c r="G26" s="104">
        <v>5</v>
      </c>
      <c r="H26" s="105">
        <v>34</v>
      </c>
      <c r="I26" s="106"/>
      <c r="J26" s="185" t="s">
        <v>133</v>
      </c>
      <c r="K26" s="194" t="s">
        <v>133</v>
      </c>
      <c r="L26" s="195" t="s">
        <v>133</v>
      </c>
      <c r="M26" s="193" t="s">
        <v>101</v>
      </c>
      <c r="N26" s="110"/>
      <c r="O26" s="199" t="s">
        <v>101</v>
      </c>
      <c r="P26" s="157"/>
      <c r="Q26" s="164" t="s">
        <v>101</v>
      </c>
      <c r="R26" s="113"/>
      <c r="S26" s="114"/>
      <c r="T26" s="115"/>
      <c r="U26" s="97"/>
      <c r="V26" s="98">
        <f t="shared" si="29"/>
        <v>34</v>
      </c>
      <c r="W26" s="116"/>
      <c r="X26" s="117"/>
      <c r="Y26" s="118"/>
      <c r="Z26" s="99">
        <v>30</v>
      </c>
      <c r="AA26" s="58">
        <f t="shared" si="30"/>
        <v>-4</v>
      </c>
      <c r="AB26" s="147">
        <f t="shared" si="31"/>
        <v>-4</v>
      </c>
      <c r="AD26" s="146"/>
    </row>
    <row r="27" spans="1:30" x14ac:dyDescent="0.3">
      <c r="A27" s="133" t="s">
        <v>191</v>
      </c>
      <c r="B27" s="96">
        <v>10</v>
      </c>
      <c r="C27" s="119">
        <v>28</v>
      </c>
      <c r="D27" s="101">
        <v>28</v>
      </c>
      <c r="E27" s="203" t="s">
        <v>101</v>
      </c>
      <c r="F27" s="103" t="s">
        <v>206</v>
      </c>
      <c r="G27" s="104">
        <v>10</v>
      </c>
      <c r="H27" s="106">
        <v>46</v>
      </c>
      <c r="I27" s="106"/>
      <c r="J27" s="107"/>
      <c r="K27" s="148">
        <v>46</v>
      </c>
      <c r="L27" s="108"/>
      <c r="M27" s="154">
        <v>42</v>
      </c>
      <c r="N27" s="155">
        <v>63</v>
      </c>
      <c r="O27" s="156"/>
      <c r="P27" s="157"/>
      <c r="Q27" s="164" t="s">
        <v>101</v>
      </c>
      <c r="R27" s="113"/>
      <c r="S27" s="114"/>
      <c r="T27" s="115"/>
      <c r="U27" s="97"/>
      <c r="V27" s="98">
        <f t="shared" ref="V27" si="32">SUM(H27:U27)</f>
        <v>197</v>
      </c>
      <c r="W27" s="116"/>
      <c r="X27" s="117"/>
      <c r="Y27" s="204">
        <v>10</v>
      </c>
      <c r="Z27" s="99">
        <v>170</v>
      </c>
      <c r="AA27" s="58">
        <f t="shared" ref="AA27" si="33">SUM(Y27:Z27)-(V27+W27)</f>
        <v>-17</v>
      </c>
      <c r="AB27" s="147">
        <f t="shared" ref="AB27" si="34">SMALL(Z27:AA27,1)+X27</f>
        <v>-17</v>
      </c>
      <c r="AD27" s="146"/>
    </row>
    <row r="28" spans="1:30" x14ac:dyDescent="0.3">
      <c r="A28" s="133" t="s">
        <v>207</v>
      </c>
      <c r="B28" s="96">
        <v>12</v>
      </c>
      <c r="C28" s="119">
        <v>16</v>
      </c>
      <c r="D28" s="101">
        <v>19</v>
      </c>
      <c r="E28" s="102">
        <v>0</v>
      </c>
      <c r="F28" s="103" t="s">
        <v>64</v>
      </c>
      <c r="G28" s="104">
        <v>0</v>
      </c>
      <c r="H28" s="106">
        <v>58</v>
      </c>
      <c r="I28" s="106"/>
      <c r="J28" s="107"/>
      <c r="K28" s="148"/>
      <c r="L28" s="108"/>
      <c r="M28" s="154">
        <v>37</v>
      </c>
      <c r="N28" s="155">
        <v>49</v>
      </c>
      <c r="O28" s="156"/>
      <c r="P28" s="157"/>
      <c r="Q28" s="164" t="s">
        <v>101</v>
      </c>
      <c r="R28" s="113"/>
      <c r="S28" s="114"/>
      <c r="T28" s="115"/>
      <c r="U28" s="97"/>
      <c r="V28" s="98">
        <f t="shared" ref="V28" si="35">SUM(H28:U28)</f>
        <v>144</v>
      </c>
      <c r="W28" s="116"/>
      <c r="X28" s="117"/>
      <c r="Y28" s="118"/>
      <c r="Z28" s="99">
        <v>104</v>
      </c>
      <c r="AA28" s="58">
        <f t="shared" ref="AA28" si="36">SUM(Y28:Z28)-(V28+W28)</f>
        <v>-40</v>
      </c>
      <c r="AB28" s="147">
        <f t="shared" ref="AB28" si="37">SMALL(Z28:AA28,1)+X28</f>
        <v>-40</v>
      </c>
      <c r="AD28" s="146"/>
    </row>
    <row r="29" spans="1:30" x14ac:dyDescent="0.3">
      <c r="A29" s="133" t="s">
        <v>215</v>
      </c>
      <c r="B29" s="96">
        <v>10</v>
      </c>
      <c r="C29" s="119">
        <v>24</v>
      </c>
      <c r="D29" s="101">
        <v>26</v>
      </c>
      <c r="E29" s="102">
        <v>23</v>
      </c>
      <c r="F29" s="103" t="s">
        <v>222</v>
      </c>
      <c r="G29" s="104">
        <v>10</v>
      </c>
      <c r="H29" s="106">
        <v>300</v>
      </c>
      <c r="I29" s="106"/>
      <c r="J29" s="107">
        <v>22</v>
      </c>
      <c r="K29" s="148"/>
      <c r="L29" s="108"/>
      <c r="M29" s="154">
        <v>58</v>
      </c>
      <c r="N29" s="155"/>
      <c r="O29" s="156"/>
      <c r="P29" s="157">
        <v>122</v>
      </c>
      <c r="Q29" s="164" t="s">
        <v>101</v>
      </c>
      <c r="R29" s="113"/>
      <c r="S29" s="114"/>
      <c r="T29" s="115"/>
      <c r="U29" s="97"/>
      <c r="V29" s="98">
        <f t="shared" ref="V29" si="38">SUM(H29:U29)</f>
        <v>502</v>
      </c>
      <c r="W29" s="116">
        <v>21</v>
      </c>
      <c r="X29" s="117"/>
      <c r="Y29" s="118"/>
      <c r="Z29" s="99">
        <v>440</v>
      </c>
      <c r="AA29" s="58">
        <f t="shared" ref="AA29" si="39">SUM(Y29:Z29)-(V29+W29)</f>
        <v>-83</v>
      </c>
      <c r="AB29" s="147">
        <f t="shared" ref="AB29" si="40">SMALL(Z29:AA29,1)+X29</f>
        <v>-83</v>
      </c>
      <c r="AD29" s="146"/>
    </row>
  </sheetData>
  <conditionalFormatting sqref="AB6:AB8 AB2:AB4">
    <cfRule type="cellIs" dxfId="31" priority="223" stopIfTrue="1" operator="lessThan">
      <formula>0.5</formula>
    </cfRule>
    <cfRule type="cellIs" dxfId="30" priority="224" operator="lessThan">
      <formula>0.5*Z2</formula>
    </cfRule>
  </conditionalFormatting>
  <conditionalFormatting sqref="AB5">
    <cfRule type="cellIs" dxfId="29" priority="29" stopIfTrue="1" operator="lessThan">
      <formula>0.5</formula>
    </cfRule>
    <cfRule type="cellIs" dxfId="28" priority="30" operator="lessThan">
      <formula>0.5*Z5</formula>
    </cfRule>
  </conditionalFormatting>
  <conditionalFormatting sqref="AB9:AB11">
    <cfRule type="cellIs" dxfId="27" priority="27" stopIfTrue="1" operator="lessThan">
      <formula>0.5</formula>
    </cfRule>
    <cfRule type="cellIs" dxfId="26" priority="28" operator="lessThan">
      <formula>0.5*Z9</formula>
    </cfRule>
  </conditionalFormatting>
  <conditionalFormatting sqref="AB12:AB13">
    <cfRule type="cellIs" dxfId="25" priority="25" stopIfTrue="1" operator="lessThan">
      <formula>0.5</formula>
    </cfRule>
    <cfRule type="cellIs" dxfId="24" priority="26" operator="lessThan">
      <formula>0.5*Z12</formula>
    </cfRule>
  </conditionalFormatting>
  <conditionalFormatting sqref="AB14">
    <cfRule type="cellIs" dxfId="23" priority="23" stopIfTrue="1" operator="lessThan">
      <formula>0.5</formula>
    </cfRule>
    <cfRule type="cellIs" dxfId="22" priority="24" operator="lessThan">
      <formula>0.5*Z14</formula>
    </cfRule>
  </conditionalFormatting>
  <conditionalFormatting sqref="AB15:AB16">
    <cfRule type="cellIs" dxfId="21" priority="21" stopIfTrue="1" operator="lessThan">
      <formula>0.5</formula>
    </cfRule>
    <cfRule type="cellIs" dxfId="20" priority="22" operator="lessThan">
      <formula>0.5*Z15</formula>
    </cfRule>
  </conditionalFormatting>
  <conditionalFormatting sqref="AB17">
    <cfRule type="cellIs" dxfId="19" priority="19" stopIfTrue="1" operator="lessThan">
      <formula>0.5</formula>
    </cfRule>
    <cfRule type="cellIs" dxfId="18" priority="20" operator="lessThan">
      <formula>0.5*Z17</formula>
    </cfRule>
  </conditionalFormatting>
  <conditionalFormatting sqref="AB18">
    <cfRule type="cellIs" dxfId="17" priority="17" stopIfTrue="1" operator="lessThan">
      <formula>0.5</formula>
    </cfRule>
    <cfRule type="cellIs" dxfId="16" priority="18" operator="lessThan">
      <formula>0.5*Z18</formula>
    </cfRule>
  </conditionalFormatting>
  <conditionalFormatting sqref="AB19">
    <cfRule type="cellIs" dxfId="15" priority="15" stopIfTrue="1" operator="lessThan">
      <formula>0.5</formula>
    </cfRule>
    <cfRule type="cellIs" dxfId="14" priority="16" operator="lessThan">
      <formula>0.5*Z19</formula>
    </cfRule>
  </conditionalFormatting>
  <conditionalFormatting sqref="AB20">
    <cfRule type="cellIs" dxfId="13" priority="13" stopIfTrue="1" operator="lessThan">
      <formula>0.5</formula>
    </cfRule>
    <cfRule type="cellIs" dxfId="12" priority="14" operator="lessThan">
      <formula>0.5*Z20</formula>
    </cfRule>
  </conditionalFormatting>
  <conditionalFormatting sqref="AB21">
    <cfRule type="cellIs" dxfId="11" priority="11" stopIfTrue="1" operator="lessThan">
      <formula>0.5</formula>
    </cfRule>
    <cfRule type="cellIs" dxfId="10" priority="12" operator="lessThan">
      <formula>0.5*Z21</formula>
    </cfRule>
  </conditionalFormatting>
  <conditionalFormatting sqref="AB22">
    <cfRule type="cellIs" dxfId="9" priority="9" stopIfTrue="1" operator="lessThan">
      <formula>0.5</formula>
    </cfRule>
    <cfRule type="cellIs" dxfId="8" priority="10" operator="lessThan">
      <formula>0.5*Z22</formula>
    </cfRule>
  </conditionalFormatting>
  <conditionalFormatting sqref="AB23:AB26">
    <cfRule type="cellIs" dxfId="7" priority="7" stopIfTrue="1" operator="lessThan">
      <formula>0.5</formula>
    </cfRule>
    <cfRule type="cellIs" dxfId="6" priority="8" operator="lessThan">
      <formula>0.5*Z23</formula>
    </cfRule>
  </conditionalFormatting>
  <conditionalFormatting sqref="AB27">
    <cfRule type="cellIs" dxfId="5" priority="5" stopIfTrue="1" operator="lessThan">
      <formula>0.5</formula>
    </cfRule>
    <cfRule type="cellIs" dxfId="4" priority="6" operator="lessThan">
      <formula>0.5*Z27</formula>
    </cfRule>
  </conditionalFormatting>
  <conditionalFormatting sqref="AB28">
    <cfRule type="cellIs" dxfId="3" priority="3" stopIfTrue="1" operator="lessThan">
      <formula>0.5</formula>
    </cfRule>
    <cfRule type="cellIs" dxfId="2" priority="4" operator="lessThan">
      <formula>0.5*Z28</formula>
    </cfRule>
  </conditionalFormatting>
  <conditionalFormatting sqref="AB29">
    <cfRule type="cellIs" dxfId="1" priority="1" stopIfTrue="1" operator="lessThan">
      <formula>0.5</formula>
    </cfRule>
    <cfRule type="cellIs" dxfId="0" priority="2" operator="lessThan">
      <formula>0.5*Z29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6</v>
      </c>
      <c r="E2" s="7">
        <f ca="1">RANDBETWEEN(1,3)+RANDBETWEEN(1,3)+RANDBETWEEN(1,3)</f>
        <v>6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6</v>
      </c>
      <c r="E3" s="10">
        <f ca="1">RANDBETWEEN(1,4)+RANDBETWEEN(1,4)+RANDBETWEEN(1,4)</f>
        <v>12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18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7</v>
      </c>
      <c r="E4" s="10">
        <f ca="1">RANDBETWEEN(1,6)+RANDBETWEEN(1,6)+RANDBETWEEN(1,6)</f>
        <v>6</v>
      </c>
      <c r="F4" s="10">
        <f ca="1">RANDBETWEEN(1,6)+RANDBETWEEN(1,6)+RANDBETWEEN(1,6)+RANDBETWEEN(1,6)</f>
        <v>20</v>
      </c>
      <c r="G4" s="10">
        <f ca="1">RANDBETWEEN(1,6)+RANDBETWEEN(1,6)+RANDBETWEEN(1,6)+RANDBETWEEN(1,6)+RANDBETWEEN(1,6)</f>
        <v>18</v>
      </c>
      <c r="H4" s="11">
        <f ca="1">RANDBETWEEN(1,6)+RANDBETWEEN(1,6)+RANDBETWEEN(1,6)+RANDBETWEEN(1,6)+RANDBETWEEN(1,6)+RANDBETWEEN(1,6)</f>
        <v>18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1</v>
      </c>
      <c r="D5" s="10">
        <f ca="1">RANDBETWEEN(1,8)+RANDBETWEEN(1,8)</f>
        <v>11</v>
      </c>
      <c r="E5" s="10">
        <f ca="1">RANDBETWEEN(1,8)+RANDBETWEEN(1,8)+RANDBETWEEN(1,8)</f>
        <v>15</v>
      </c>
      <c r="F5" s="10">
        <f ca="1">RANDBETWEEN(1,8)+RANDBETWEEN(1,8)+RANDBETWEEN(1,8)+RANDBETWEEN(1,8)</f>
        <v>12</v>
      </c>
      <c r="G5" s="10">
        <f ca="1">RANDBETWEEN(1,8)+RANDBETWEEN(1,8)+RANDBETWEEN(1,8)+RANDBETWEEN(1,8)+RANDBETWEEN(1,8)</f>
        <v>23</v>
      </c>
      <c r="H5" s="11">
        <f ca="1">RANDBETWEEN(1,8)+RANDBETWEEN(1,8)+RANDBETWEEN(1,8)+RANDBETWEEN(1,8)+RANDBETWEEN(1,8)+RANDBETWEEN(1,8)</f>
        <v>26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9</v>
      </c>
      <c r="D6" s="10">
        <f ca="1">RANDBETWEEN(1,10)+RANDBETWEEN(1,10)</f>
        <v>7</v>
      </c>
      <c r="E6" s="10">
        <f ca="1">RANDBETWEEN(1,10)+RANDBETWEEN(1,10)+RANDBETWEEN(1,10)</f>
        <v>19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21</v>
      </c>
      <c r="H6" s="11">
        <f ca="1">RANDBETWEEN(1,10)+RANDBETWEEN(1,10)+RANDBETWEEN(1,10)+RANDBETWEEN(1,10)+RANDBETWEEN(1,10)+RANDBETWEEN(1,10)</f>
        <v>29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4</v>
      </c>
      <c r="D7" s="10">
        <f ca="1">RANDBETWEEN(1,12)+RANDBETWEEN(1,12)</f>
        <v>13</v>
      </c>
      <c r="E7" s="10">
        <f ca="1">RANDBETWEEN(1,12)+RANDBETWEEN(1,12)+RANDBETWEEN(1,12)</f>
        <v>25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23</v>
      </c>
      <c r="H7" s="11">
        <f ca="1">RANDBETWEEN(1,12)+RANDBETWEEN(1,12)+RANDBETWEEN(1,12)+RANDBETWEEN(1,12)+RANDBETWEEN(1,12)+RANDBETWEEN(1,12)</f>
        <v>47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8</v>
      </c>
      <c r="D8" s="10">
        <f ca="1">RANDBETWEEN(1,20)+RANDBETWEEN(1,20)</f>
        <v>8</v>
      </c>
      <c r="E8" s="10">
        <f ca="1">RANDBETWEEN(1,20)+RANDBETWEEN(1,20)+RANDBETWEEN(1,20)</f>
        <v>22</v>
      </c>
      <c r="F8" s="10">
        <f ca="1">RANDBETWEEN(1,20)+RANDBETWEEN(1,20)+RANDBETWEEN(1,20)+RANDBETWEEN(1,20)</f>
        <v>39</v>
      </c>
      <c r="G8" s="10">
        <f ca="1">RANDBETWEEN(1,20)+RANDBETWEEN(1,20)+RANDBETWEEN(1,20)+RANDBETWEEN(1,20)+RANDBETWEEN(1,20)</f>
        <v>52</v>
      </c>
      <c r="H8" s="11">
        <f ca="1">RANDBETWEEN(1,20)+RANDBETWEEN(1,20)+RANDBETWEEN(1,20)+RANDBETWEEN(1,20)+RANDBETWEEN(1,20)+RANDBETWEEN(1,20)</f>
        <v>35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45</v>
      </c>
      <c r="D9" s="13">
        <f ca="1">RANDBETWEEN(1,100)+RANDBETWEEN(1,100)</f>
        <v>79</v>
      </c>
      <c r="E9" s="13">
        <f ca="1">RANDBETWEEN(1,100)+RANDBETWEEN(1,100)+RANDBETWEEN(1,100)</f>
        <v>126</v>
      </c>
      <c r="F9" s="13">
        <f ca="1">RANDBETWEEN(1,100)+RANDBETWEEN(1,100)+RANDBETWEEN(1,100)+RANDBETWEEN(1,100)</f>
        <v>105</v>
      </c>
      <c r="G9" s="13">
        <f ca="1">RANDBETWEEN(1,100)+RANDBETWEEN(1,100)+RANDBETWEEN(1,100)+RANDBETWEEN(1,100)+RANDBETWEEN(1,100)</f>
        <v>158</v>
      </c>
      <c r="H9" s="14">
        <f ca="1">RANDBETWEEN(1,100)+RANDBETWEEN(1,100)+RANDBETWEEN(1,100)+RANDBETWEEN(1,100)+RANDBETWEEN(1,100)+RANDBETWEEN(1,100)</f>
        <v>298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2021-04-22T11:40:46Z</dcterms:modified>
</cp:coreProperties>
</file>