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131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A\Jue\NLM\Used\Battle Tallies\"/>
    </mc:Choice>
  </mc:AlternateContent>
  <xr:revisionPtr revIDLastSave="0" documentId="13_ncr:1_{208627E6-B1B3-4472-B355-CBB12D788EB1}" xr6:coauthVersionLast="47" xr6:coauthVersionMax="47" xr10:uidLastSave="{00000000-0000-0000-0000-000000000000}"/>
  <bookViews>
    <workbookView xWindow="-108" yWindow="-108" windowWidth="23256" windowHeight="13176" activeTab="4" xr2:uid="{00000000-000D-0000-FFFF-FFFF00000000}"/>
  </bookViews>
  <sheets>
    <sheet name="Initiative" sheetId="1" r:id="rId1"/>
    <sheet name="Spells" sheetId="10" r:id="rId2"/>
    <sheet name="Attacks" sheetId="9" r:id="rId3"/>
    <sheet name="Attacks, enemy" sheetId="12" r:id="rId4"/>
    <sheet name="Saves" sheetId="7" r:id="rId5"/>
    <sheet name="hps" sheetId="5" r:id="rId6"/>
    <sheet name="hps, enemy" sheetId="11" r:id="rId7"/>
    <sheet name="Rolls" sheetId="4" r:id="rId8"/>
  </sheets>
  <externalReferences>
    <externalReference r:id="rId9"/>
  </externalReferences>
  <definedNames>
    <definedName name="NoShade">'[1]Spell Sheet'!$FH$1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3" i="7" l="1"/>
  <c r="K3" i="7" s="1"/>
  <c r="J4" i="7"/>
  <c r="K4" i="7" s="1"/>
  <c r="J5" i="7"/>
  <c r="K5" i="7"/>
  <c r="J6" i="7"/>
  <c r="K6" i="7" s="1"/>
  <c r="J7" i="7"/>
  <c r="K7" i="7" s="1"/>
  <c r="J8" i="7"/>
  <c r="K8" i="7" s="1"/>
  <c r="J9" i="7"/>
  <c r="K9" i="7" s="1"/>
  <c r="J11" i="7"/>
  <c r="K11" i="7" s="1"/>
  <c r="D8" i="7"/>
  <c r="E8" i="7" s="1"/>
  <c r="D6" i="7" l="1"/>
  <c r="E6" i="7" s="1"/>
  <c r="E13" i="12" l="1"/>
  <c r="E10" i="12"/>
  <c r="E7" i="12"/>
  <c r="E3" i="12"/>
  <c r="F2" i="9"/>
  <c r="F3" i="9"/>
  <c r="F4" i="9"/>
  <c r="F5" i="9"/>
  <c r="J10" i="7" l="1"/>
  <c r="K10" i="7" s="1"/>
  <c r="V33" i="11"/>
  <c r="AA33" i="11" s="1"/>
  <c r="AB33" i="11" s="1"/>
  <c r="V32" i="11"/>
  <c r="AA32" i="11" s="1"/>
  <c r="AB32" i="11" s="1"/>
  <c r="V31" i="11"/>
  <c r="AA31" i="11" s="1"/>
  <c r="AB31" i="11" s="1"/>
  <c r="V30" i="11"/>
  <c r="AA30" i="11" s="1"/>
  <c r="AB30" i="11" s="1"/>
  <c r="V29" i="11"/>
  <c r="AA29" i="11" s="1"/>
  <c r="AB29" i="11" s="1"/>
  <c r="V28" i="11"/>
  <c r="AA28" i="11" s="1"/>
  <c r="AB28" i="11" s="1"/>
  <c r="AA27" i="11"/>
  <c r="AB27" i="11" s="1"/>
  <c r="V27" i="11"/>
  <c r="V26" i="11"/>
  <c r="AA26" i="11" s="1"/>
  <c r="AB26" i="11" s="1"/>
  <c r="V25" i="11"/>
  <c r="AA25" i="11" s="1"/>
  <c r="AB25" i="11" s="1"/>
  <c r="AA24" i="11"/>
  <c r="AB24" i="11" s="1"/>
  <c r="V24" i="11"/>
  <c r="V23" i="11"/>
  <c r="AA23" i="11" s="1"/>
  <c r="AB23" i="11" s="1"/>
  <c r="V22" i="11"/>
  <c r="AA22" i="11" s="1"/>
  <c r="AB22" i="11" s="1"/>
  <c r="V21" i="11"/>
  <c r="AA21" i="11" s="1"/>
  <c r="AB21" i="11" s="1"/>
  <c r="V20" i="11"/>
  <c r="AA20" i="11" s="1"/>
  <c r="AB20" i="11" s="1"/>
  <c r="K17" i="9"/>
  <c r="J17" i="9"/>
  <c r="K16" i="9"/>
  <c r="N16" i="9" s="1"/>
  <c r="J16" i="9"/>
  <c r="K15" i="9"/>
  <c r="N15" i="9" s="1"/>
  <c r="J15" i="9"/>
  <c r="L17" i="9" l="1"/>
  <c r="L16" i="9"/>
  <c r="L15" i="9"/>
  <c r="N17" i="9"/>
  <c r="B11" i="5" l="1"/>
  <c r="D11" i="5"/>
  <c r="D7" i="5" l="1"/>
  <c r="C7" i="5"/>
  <c r="D9" i="7"/>
  <c r="E9" i="7" s="1"/>
  <c r="I18" i="1" l="1"/>
  <c r="I17" i="1"/>
  <c r="I19" i="1" s="1"/>
  <c r="I20" i="1" s="1"/>
  <c r="E6" i="1"/>
  <c r="K14" i="12"/>
  <c r="N14" i="12" s="1"/>
  <c r="J14" i="12"/>
  <c r="K13" i="12"/>
  <c r="N13" i="12" s="1"/>
  <c r="J13" i="12"/>
  <c r="K12" i="12"/>
  <c r="N12" i="12" s="1"/>
  <c r="J12" i="12"/>
  <c r="K11" i="12"/>
  <c r="N11" i="12" s="1"/>
  <c r="J11" i="12"/>
  <c r="K10" i="12"/>
  <c r="N10" i="12" s="1"/>
  <c r="J10" i="12"/>
  <c r="K9" i="12"/>
  <c r="N9" i="12" s="1"/>
  <c r="J9" i="12"/>
  <c r="K8" i="12"/>
  <c r="N8" i="12" s="1"/>
  <c r="J8" i="12"/>
  <c r="K7" i="12"/>
  <c r="N7" i="12" s="1"/>
  <c r="J7" i="12"/>
  <c r="K6" i="12"/>
  <c r="N6" i="12" s="1"/>
  <c r="J6" i="12"/>
  <c r="K5" i="12"/>
  <c r="N5" i="12" s="1"/>
  <c r="J5" i="12"/>
  <c r="K4" i="12"/>
  <c r="N4" i="12" s="1"/>
  <c r="J4" i="12"/>
  <c r="K3" i="12"/>
  <c r="N3" i="12" s="1"/>
  <c r="J3" i="12"/>
  <c r="K2" i="12"/>
  <c r="N2" i="12" s="1"/>
  <c r="J2" i="12"/>
  <c r="V19" i="11"/>
  <c r="AA19" i="11" s="1"/>
  <c r="AB19" i="11" s="1"/>
  <c r="V18" i="11"/>
  <c r="AA18" i="11" s="1"/>
  <c r="AB18" i="11" s="1"/>
  <c r="V17" i="11"/>
  <c r="AA17" i="11" s="1"/>
  <c r="AB17" i="11" s="1"/>
  <c r="V16" i="11"/>
  <c r="AA16" i="11" s="1"/>
  <c r="AB16" i="11" s="1"/>
  <c r="V15" i="11"/>
  <c r="AA15" i="11" s="1"/>
  <c r="AB15" i="11" s="1"/>
  <c r="V14" i="11"/>
  <c r="AA14" i="11" s="1"/>
  <c r="AB14" i="11" s="1"/>
  <c r="V13" i="11"/>
  <c r="AA13" i="11" s="1"/>
  <c r="AB13" i="11" s="1"/>
  <c r="V12" i="11"/>
  <c r="AA12" i="11" s="1"/>
  <c r="AB12" i="11" s="1"/>
  <c r="V11" i="11"/>
  <c r="AA11" i="11" s="1"/>
  <c r="AB11" i="11" s="1"/>
  <c r="V10" i="11"/>
  <c r="AA10" i="11" s="1"/>
  <c r="AB10" i="11" s="1"/>
  <c r="AA9" i="11"/>
  <c r="AB9" i="11" s="1"/>
  <c r="V9" i="11"/>
  <c r="AA8" i="11"/>
  <c r="AB8" i="11" s="1"/>
  <c r="V8" i="11"/>
  <c r="V7" i="11"/>
  <c r="AA7" i="11" s="1"/>
  <c r="AB7" i="11" s="1"/>
  <c r="V6" i="11"/>
  <c r="AA6" i="11" s="1"/>
  <c r="AB6" i="11" s="1"/>
  <c r="V5" i="11"/>
  <c r="AA5" i="11" s="1"/>
  <c r="AB5" i="11" s="1"/>
  <c r="V4" i="11"/>
  <c r="AA4" i="11" s="1"/>
  <c r="AB4" i="11" s="1"/>
  <c r="V3" i="11"/>
  <c r="AA3" i="11" s="1"/>
  <c r="AB3" i="11" s="1"/>
  <c r="AA2" i="11"/>
  <c r="AB2" i="11" s="1"/>
  <c r="V2" i="11"/>
  <c r="E4" i="1"/>
  <c r="J13" i="10"/>
  <c r="K13" i="10" s="1"/>
  <c r="M13" i="10" s="1"/>
  <c r="D10" i="1"/>
  <c r="V27" i="5"/>
  <c r="AA27" i="5" s="1"/>
  <c r="AB27" i="5" s="1"/>
  <c r="J12" i="9"/>
  <c r="K12" i="9"/>
  <c r="N12" i="9" s="1"/>
  <c r="J13" i="9"/>
  <c r="K13" i="9"/>
  <c r="N13" i="9" s="1"/>
  <c r="K14" i="9"/>
  <c r="N14" i="9" s="1"/>
  <c r="J14" i="9"/>
  <c r="V26" i="5"/>
  <c r="AA26" i="5" s="1"/>
  <c r="AB26" i="5" s="1"/>
  <c r="V25" i="5"/>
  <c r="AA25" i="5" s="1"/>
  <c r="AB25" i="5" s="1"/>
  <c r="V24" i="5"/>
  <c r="AA24" i="5" s="1"/>
  <c r="AB24" i="5" s="1"/>
  <c r="V23" i="5"/>
  <c r="AA23" i="5" s="1"/>
  <c r="AB23" i="5" s="1"/>
  <c r="V22" i="5"/>
  <c r="K23" i="9"/>
  <c r="N23" i="9" s="1"/>
  <c r="J23" i="9"/>
  <c r="K24" i="9"/>
  <c r="N24" i="9" s="1"/>
  <c r="J24" i="9"/>
  <c r="K22" i="9"/>
  <c r="N22" i="9" s="1"/>
  <c r="J22" i="9"/>
  <c r="K21" i="9"/>
  <c r="N21" i="9" s="1"/>
  <c r="J21" i="9"/>
  <c r="V21" i="5"/>
  <c r="AA21" i="5" s="1"/>
  <c r="AB21" i="5" s="1"/>
  <c r="L3" i="12" l="1"/>
  <c r="L7" i="12"/>
  <c r="L11" i="12"/>
  <c r="L2" i="12"/>
  <c r="L6" i="12"/>
  <c r="L10" i="12"/>
  <c r="L14" i="12"/>
  <c r="L4" i="12"/>
  <c r="L8" i="12"/>
  <c r="L12" i="12"/>
  <c r="L5" i="12"/>
  <c r="L9" i="12"/>
  <c r="L13" i="12"/>
  <c r="L13" i="9"/>
  <c r="L12" i="9"/>
  <c r="L14" i="9"/>
  <c r="AA22" i="5"/>
  <c r="AB22" i="5" s="1"/>
  <c r="L23" i="9"/>
  <c r="L22" i="9"/>
  <c r="L21" i="9"/>
  <c r="L24" i="9"/>
  <c r="K20" i="9"/>
  <c r="N20" i="9" s="1"/>
  <c r="J20" i="9"/>
  <c r="K19" i="9"/>
  <c r="N19" i="9" s="1"/>
  <c r="J19" i="9"/>
  <c r="K18" i="9"/>
  <c r="J18" i="9"/>
  <c r="V20" i="5"/>
  <c r="AA20" i="5" s="1"/>
  <c r="AB20" i="5" s="1"/>
  <c r="L18" i="9" l="1"/>
  <c r="N18" i="9"/>
  <c r="L19" i="9"/>
  <c r="L20" i="9"/>
  <c r="M30" i="1"/>
  <c r="E8" i="1"/>
  <c r="V19" i="5"/>
  <c r="AA19" i="5" s="1"/>
  <c r="AB19" i="5" s="1"/>
  <c r="V18" i="5"/>
  <c r="AA18" i="5" s="1"/>
  <c r="AB18" i="5" s="1"/>
  <c r="J2" i="9" l="1"/>
  <c r="K2" i="9"/>
  <c r="J3" i="9"/>
  <c r="K3" i="9"/>
  <c r="N3" i="9" s="1"/>
  <c r="J4" i="9"/>
  <c r="K4" i="9"/>
  <c r="N4" i="9" s="1"/>
  <c r="J5" i="9"/>
  <c r="K5" i="9"/>
  <c r="N5" i="9" s="1"/>
  <c r="J6" i="9"/>
  <c r="K6" i="9"/>
  <c r="J7" i="9"/>
  <c r="K7" i="9"/>
  <c r="N7" i="9" s="1"/>
  <c r="J8" i="9"/>
  <c r="K8" i="9"/>
  <c r="J9" i="9"/>
  <c r="K9" i="9"/>
  <c r="N9" i="9" s="1"/>
  <c r="J10" i="9"/>
  <c r="K10" i="9"/>
  <c r="L8" i="9" l="1"/>
  <c r="L10" i="9"/>
  <c r="L6" i="9"/>
  <c r="L2" i="9"/>
  <c r="L3" i="9"/>
  <c r="L9" i="9"/>
  <c r="L5" i="9"/>
  <c r="L4" i="9"/>
  <c r="L7" i="9"/>
  <c r="N10" i="9"/>
  <c r="N8" i="9"/>
  <c r="N6" i="9"/>
  <c r="N2" i="9"/>
  <c r="V17" i="5"/>
  <c r="AA17" i="5" s="1"/>
  <c r="AB17" i="5" s="1"/>
  <c r="V16" i="5"/>
  <c r="AA16" i="5" s="1"/>
  <c r="AB16" i="5" s="1"/>
  <c r="V15" i="5"/>
  <c r="AA15" i="5" s="1"/>
  <c r="AB15" i="5" s="1"/>
  <c r="D3" i="5" l="1"/>
  <c r="C3" i="5"/>
  <c r="V14" i="5" l="1"/>
  <c r="AA14" i="5" s="1"/>
  <c r="AB14" i="5" s="1"/>
  <c r="V13" i="5"/>
  <c r="AA13" i="5" s="1"/>
  <c r="AB13" i="5" s="1"/>
  <c r="V12" i="5"/>
  <c r="AA12" i="5" s="1"/>
  <c r="AB12" i="5" s="1"/>
  <c r="D2" i="7" l="1"/>
  <c r="E2" i="7" s="1"/>
  <c r="D3" i="7"/>
  <c r="E3" i="7" s="1"/>
  <c r="D4" i="7"/>
  <c r="E4" i="7" s="1"/>
  <c r="D5" i="7"/>
  <c r="E5" i="7" s="1"/>
  <c r="D7" i="7"/>
  <c r="E7" i="7" s="1"/>
  <c r="D10" i="7"/>
  <c r="E10" i="7" s="1"/>
  <c r="V11" i="5" l="1"/>
  <c r="AA11" i="5" s="1"/>
  <c r="AB11" i="5" s="1"/>
  <c r="V10" i="5"/>
  <c r="AA10" i="5" s="1"/>
  <c r="AB10" i="5" s="1"/>
  <c r="V9" i="5"/>
  <c r="AA9" i="5" s="1"/>
  <c r="AB9" i="5" s="1"/>
  <c r="K11" i="9" l="1"/>
  <c r="N11" i="9" s="1"/>
  <c r="J11" i="9"/>
  <c r="L11" i="9" l="1"/>
  <c r="D5" i="5"/>
  <c r="C5" i="5" s="1"/>
  <c r="B5" i="5"/>
  <c r="V5" i="5" l="1"/>
  <c r="M8" i="1" l="1"/>
  <c r="I8" i="1"/>
  <c r="V8" i="5" l="1"/>
  <c r="V7" i="5"/>
  <c r="V6" i="5"/>
  <c r="V4" i="5"/>
  <c r="V3" i="5"/>
  <c r="V2" i="5"/>
  <c r="AA8" i="5" l="1"/>
  <c r="AB8" i="5" s="1"/>
  <c r="AA7" i="5"/>
  <c r="AB7" i="5" s="1"/>
  <c r="AA6" i="5"/>
  <c r="AB6" i="5" s="1"/>
  <c r="F5" i="4" l="1"/>
  <c r="J25" i="10" l="1"/>
  <c r="K25" i="10" s="1"/>
  <c r="M25" i="10" s="1"/>
  <c r="J2" i="7" l="1"/>
  <c r="K2" i="7" s="1"/>
  <c r="M9" i="1"/>
  <c r="E7" i="1"/>
  <c r="J7" i="10" l="1"/>
  <c r="K7" i="10" s="1"/>
  <c r="M7" i="10" s="1"/>
  <c r="J12" i="10" l="1"/>
  <c r="K12" i="10" s="1"/>
  <c r="M12" i="10" s="1"/>
  <c r="J24" i="10" l="1"/>
  <c r="K24" i="10" s="1"/>
  <c r="M24" i="10" s="1"/>
  <c r="J18" i="10" l="1"/>
  <c r="K18" i="10" s="1"/>
  <c r="M18" i="10" s="1"/>
  <c r="J10" i="10" l="1"/>
  <c r="K10" i="10" s="1"/>
  <c r="M10" i="10" s="1"/>
  <c r="J17" i="10" l="1"/>
  <c r="K17" i="10" s="1"/>
  <c r="M17" i="10" s="1"/>
  <c r="J16" i="10" l="1"/>
  <c r="K16" i="10" s="1"/>
  <c r="M16" i="10" s="1"/>
  <c r="J9" i="10" l="1"/>
  <c r="K9" i="10" s="1"/>
  <c r="M9" i="10" s="1"/>
  <c r="J11" i="10" l="1"/>
  <c r="K11" i="10" s="1"/>
  <c r="M11" i="10" s="1"/>
  <c r="J8" i="10" l="1"/>
  <c r="K8" i="10" s="1"/>
  <c r="M8" i="10" s="1"/>
  <c r="J5" i="10" l="1"/>
  <c r="K5" i="10" s="1"/>
  <c r="M5" i="10" s="1"/>
  <c r="AA4" i="5" l="1"/>
  <c r="AB4" i="5" s="1"/>
  <c r="J23" i="10" l="1"/>
  <c r="K23" i="10" s="1"/>
  <c r="M23" i="10" s="1"/>
  <c r="J22" i="10" l="1"/>
  <c r="K22" i="10" s="1"/>
  <c r="M22" i="10" s="1"/>
  <c r="J21" i="10"/>
  <c r="K21" i="10" s="1"/>
  <c r="M21" i="10" s="1"/>
  <c r="D4" i="4" l="1"/>
  <c r="C4" i="4" l="1"/>
  <c r="J20" i="10" l="1"/>
  <c r="K20" i="10" s="1"/>
  <c r="M20" i="10" s="1"/>
  <c r="J3" i="10" l="1"/>
  <c r="K3" i="10" s="1"/>
  <c r="M3" i="10" s="1"/>
  <c r="J19" i="10" l="1"/>
  <c r="K19" i="10" s="1"/>
  <c r="M19" i="10" s="1"/>
  <c r="T1" i="10" l="1"/>
  <c r="AA3" i="5" l="1"/>
  <c r="AB3" i="5" s="1"/>
  <c r="AA2" i="5"/>
  <c r="AB2" i="5" s="1"/>
  <c r="E5" i="1" l="1"/>
  <c r="E2" i="1"/>
  <c r="E3" i="1"/>
  <c r="J6" i="10" l="1"/>
  <c r="K6" i="10" s="1"/>
  <c r="M6" i="10" s="1"/>
  <c r="J2" i="10"/>
  <c r="K2" i="10" s="1"/>
  <c r="M2" i="10" s="1"/>
  <c r="J4" i="10"/>
  <c r="K4" i="10" s="1"/>
  <c r="M4" i="10" s="1"/>
  <c r="I7" i="1" l="1"/>
  <c r="I9" i="1" s="1"/>
  <c r="M11" i="1" s="1"/>
  <c r="I10" i="1" l="1"/>
  <c r="M12" i="1" s="1"/>
  <c r="H6" i="4"/>
  <c r="H9" i="4" l="1"/>
  <c r="G9" i="4"/>
  <c r="F9" i="4"/>
  <c r="E9" i="4"/>
  <c r="D9" i="4"/>
  <c r="C9" i="4"/>
  <c r="H8" i="4"/>
  <c r="G8" i="4"/>
  <c r="F8" i="4"/>
  <c r="E8" i="4"/>
  <c r="D8" i="4"/>
  <c r="C8" i="4"/>
  <c r="H7" i="4"/>
  <c r="G7" i="4"/>
  <c r="F7" i="4"/>
  <c r="E7" i="4"/>
  <c r="D7" i="4"/>
  <c r="C7" i="4"/>
  <c r="G6" i="4"/>
  <c r="F6" i="4"/>
  <c r="E6" i="4"/>
  <c r="D6" i="4"/>
  <c r="C6" i="4"/>
  <c r="H5" i="4"/>
  <c r="G5" i="4"/>
  <c r="E5" i="4"/>
  <c r="D5" i="4"/>
  <c r="C5" i="4"/>
  <c r="H4" i="4"/>
  <c r="G4" i="4"/>
  <c r="F4" i="4"/>
  <c r="E4" i="4"/>
  <c r="H3" i="4"/>
  <c r="G3" i="4"/>
  <c r="F3" i="4"/>
  <c r="E3" i="4"/>
  <c r="D3" i="4"/>
  <c r="C3" i="4"/>
  <c r="H2" i="4"/>
  <c r="G2" i="4"/>
  <c r="F2" i="4"/>
  <c r="E2" i="4"/>
  <c r="D2" i="4"/>
  <c r="C2" i="4"/>
  <c r="M13" i="1" l="1"/>
  <c r="M7" i="1" l="1"/>
  <c r="M15" i="1" s="1"/>
  <c r="AA5" i="5"/>
  <c r="AB5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Alexis Álvarez</author>
  </authors>
  <commentList>
    <comment ref="F2" authorId="0" shapeId="0" xr:uid="{A6F3B82B-8B26-4EAF-AE99-3B2333CC69BC}">
      <text>
        <r>
          <rPr>
            <sz val="12"/>
            <color indexed="81"/>
            <rFont val="Times New Roman"/>
            <family val="1"/>
          </rPr>
          <t>Hammer of Righteousness -2</t>
        </r>
      </text>
    </comment>
    <comment ref="F3" authorId="0" shapeId="0" xr:uid="{BD49FBA0-5838-4D7C-81D4-2778576C2724}">
      <text>
        <r>
          <rPr>
            <sz val="12"/>
            <color indexed="81"/>
            <rFont val="Times New Roman"/>
            <family val="1"/>
          </rPr>
          <t>Hammer of Righteousness -2</t>
        </r>
      </text>
    </comment>
    <comment ref="F4" authorId="0" shapeId="0" xr:uid="{A85AAADF-23FB-4EAF-8616-FAA68F000EAE}">
      <text>
        <r>
          <rPr>
            <sz val="12"/>
            <color indexed="81"/>
            <rFont val="Times New Roman"/>
            <family val="1"/>
          </rPr>
          <t>Hammer of Righteousness -2</t>
        </r>
      </text>
    </comment>
    <comment ref="F5" authorId="0" shapeId="0" xr:uid="{4066E62B-5D6E-4629-B77C-F12BF22D9B3D}">
      <text>
        <r>
          <rPr>
            <sz val="12"/>
            <color indexed="81"/>
            <rFont val="Times New Roman"/>
            <family val="1"/>
          </rPr>
          <t>Hammer of Righteousness -2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Alexis Álvarez</author>
  </authors>
  <commentList>
    <comment ref="C3" authorId="0" shapeId="0" xr:uid="{791F7B80-D45A-42B5-A99F-680BA12AF221}">
      <text>
        <r>
          <rPr>
            <i/>
            <sz val="12"/>
            <color theme="1"/>
            <rFont val="Times New Roman"/>
            <family val="1"/>
          </rPr>
          <t>barkskin +5
dragonskin +5
shield of faith +3</t>
        </r>
      </text>
    </comment>
    <comment ref="D3" authorId="0" shapeId="0" xr:uid="{248D91D2-254C-4B9F-A21A-91E14947EE61}">
      <text>
        <r>
          <rPr>
            <i/>
            <sz val="12"/>
            <color theme="1"/>
            <rFont val="Times New Roman"/>
            <family val="1"/>
          </rPr>
          <t>barkskin +5
dragonskin +5
shield of faith +3</t>
        </r>
      </text>
    </comment>
    <comment ref="C5" authorId="0" shapeId="0" xr:uid="{5D634C65-10A1-4A2C-8A68-25FA196CFE1E}">
      <text>
        <r>
          <rPr>
            <i/>
            <sz val="12"/>
            <color theme="1"/>
            <rFont val="Times New Roman"/>
            <family val="1"/>
          </rPr>
          <t>barkskin +5
dragonskin +5
shield of faith +3</t>
        </r>
      </text>
    </comment>
    <comment ref="D5" authorId="0" shapeId="0" xr:uid="{BFE83C24-A76A-433E-B275-D1E301062F5E}">
      <text>
        <r>
          <rPr>
            <i/>
            <sz val="12"/>
            <color theme="1"/>
            <rFont val="Times New Roman"/>
            <family val="1"/>
          </rPr>
          <t>barkskin +5
dragonskin +5
shield of faith +3</t>
        </r>
      </text>
    </comment>
    <comment ref="Z5" authorId="0" shapeId="0" xr:uid="{98B23147-1D52-4DB8-9DF1-76DCB4B65996}">
      <text>
        <r>
          <rPr>
            <i/>
            <sz val="12"/>
            <color theme="1"/>
            <rFont val="Times New Roman"/>
            <family val="1"/>
          </rPr>
          <t>Enervation -10</t>
        </r>
      </text>
    </comment>
    <comment ref="C7" authorId="0" shapeId="0" xr:uid="{A2C20ECF-E86B-4B4F-B312-892BE123CE51}">
      <text>
        <r>
          <rPr>
            <i/>
            <sz val="12"/>
            <color theme="1"/>
            <rFont val="Times New Roman"/>
            <family val="1"/>
          </rPr>
          <t>barkskin +3</t>
        </r>
      </text>
    </comment>
    <comment ref="D7" authorId="0" shapeId="0" xr:uid="{15311DE4-E409-424D-B073-BE6B671EDD0B}">
      <text>
        <r>
          <rPr>
            <i/>
            <sz val="12"/>
            <color theme="1"/>
            <rFont val="Times New Roman"/>
            <family val="1"/>
          </rPr>
          <t>barkskin +3</t>
        </r>
      </text>
    </comment>
    <comment ref="F7" authorId="0" shapeId="0" xr:uid="{CC53629D-491D-45E8-9852-E6A65B41B0C2}">
      <text>
        <r>
          <rPr>
            <i/>
            <sz val="12"/>
            <color theme="1"/>
            <rFont val="Times New Roman"/>
            <family val="1"/>
          </rPr>
          <t>vs. ranged only</t>
        </r>
      </text>
    </comment>
    <comment ref="B11" authorId="0" shapeId="0" xr:uid="{14406AF1-F077-433A-85DA-73652F3634C4}">
      <text>
        <r>
          <rPr>
            <i/>
            <sz val="12"/>
            <color theme="1"/>
            <rFont val="Times New Roman"/>
            <family val="1"/>
          </rPr>
          <t>haste +1
shield of faith +3</t>
        </r>
      </text>
    </comment>
    <comment ref="D11" authorId="0" shapeId="0" xr:uid="{AE503B95-ECFF-4EBD-93A4-E42F3C1DBBF6}">
      <text>
        <r>
          <rPr>
            <i/>
            <sz val="12"/>
            <color theme="1"/>
            <rFont val="Times New Roman"/>
            <family val="1"/>
          </rPr>
          <t>haste +1
shield of faith +3</t>
        </r>
      </text>
    </comment>
  </commentList>
</comments>
</file>

<file path=xl/sharedStrings.xml><?xml version="1.0" encoding="utf-8"?>
<sst xmlns="http://schemas.openxmlformats.org/spreadsheetml/2006/main" count="630" uniqueCount="219">
  <si>
    <t>Character</t>
  </si>
  <si>
    <t>Group</t>
  </si>
  <si>
    <t>Initiative</t>
  </si>
  <si>
    <t>Roll</t>
  </si>
  <si>
    <t>Modified Roll</t>
  </si>
  <si>
    <t>Move</t>
  </si>
  <si>
    <t>30’</t>
  </si>
  <si>
    <t>1d</t>
  </si>
  <si>
    <t>2d</t>
  </si>
  <si>
    <t>3d</t>
  </si>
  <si>
    <t>4d</t>
  </si>
  <si>
    <t>5d</t>
  </si>
  <si>
    <t>6d</t>
  </si>
  <si>
    <t>d3 roll</t>
  </si>
  <si>
    <t>d4 roll</t>
  </si>
  <si>
    <t>d6 roll</t>
  </si>
  <si>
    <t>d8 roll</t>
  </si>
  <si>
    <t>d10 roll</t>
  </si>
  <si>
    <t>d12 roll</t>
  </si>
  <si>
    <t>d20 roll</t>
  </si>
  <si>
    <t>d100 roll</t>
  </si>
  <si>
    <t>Party Composition</t>
  </si>
  <si>
    <t>ECL</t>
  </si>
  <si>
    <t>Classes</t>
  </si>
  <si>
    <t>Total Levels</t>
  </si>
  <si>
    <t>Party Members</t>
  </si>
  <si>
    <t>Total</t>
  </si>
  <si>
    <t>Campaign CR</t>
  </si>
  <si>
    <t>Multiple encounters</t>
  </si>
  <si>
    <t>Arena CR</t>
  </si>
  <si>
    <t>Single encounter</t>
  </si>
  <si>
    <t>Lower CR Threshold</t>
  </si>
  <si>
    <t>Median CR Threshold</t>
  </si>
  <si>
    <t>Upper CR Threshold</t>
  </si>
  <si>
    <t>Encounter Rating:</t>
  </si>
  <si>
    <t>Attack Type</t>
  </si>
  <si>
    <t>Damage</t>
  </si>
  <si>
    <t>BAB</t>
  </si>
  <si>
    <t>W+</t>
  </si>
  <si>
    <t>Other+</t>
  </si>
  <si>
    <t>Ranks</t>
  </si>
  <si>
    <t>Fortitude</t>
  </si>
  <si>
    <t>Reflex</t>
  </si>
  <si>
    <t>Will</t>
  </si>
  <si>
    <t>FFAC</t>
  </si>
  <si>
    <t>TAC</t>
  </si>
  <si>
    <t>AC</t>
  </si>
  <si>
    <t>Damage Reduction</t>
  </si>
  <si>
    <t>Melee</t>
  </si>
  <si>
    <t>Ranged</t>
  </si>
  <si>
    <t>Fire</t>
  </si>
  <si>
    <t>Cold</t>
  </si>
  <si>
    <t>Acid</t>
  </si>
  <si>
    <t>Electric</t>
  </si>
  <si>
    <t>Sonic</t>
  </si>
  <si>
    <t>Chaos</t>
  </si>
  <si>
    <t>Law</t>
  </si>
  <si>
    <t>Nonlethal</t>
  </si>
  <si>
    <t>Total Damage</t>
  </si>
  <si>
    <t>Bloodloss</t>
  </si>
  <si>
    <t>Healing</t>
  </si>
  <si>
    <t>HPs</t>
  </si>
  <si>
    <t>Calcul. Total</t>
  </si>
  <si>
    <t>Current HPs</t>
  </si>
  <si>
    <t>none</t>
  </si>
  <si>
    <t>Save vs.</t>
  </si>
  <si>
    <t>Details</t>
  </si>
  <si>
    <t>Spell Resist</t>
  </si>
  <si>
    <t>Duskblade</t>
  </si>
  <si>
    <t>Good/
Pos</t>
  </si>
  <si>
    <t>Vamp</t>
  </si>
  <si>
    <t>Temp</t>
  </si>
  <si>
    <t>Evil/
Neg</t>
  </si>
  <si>
    <t>Magic/
Force</t>
  </si>
  <si>
    <t>Target Character</t>
  </si>
  <si>
    <t>Spell</t>
  </si>
  <si>
    <t>Cast on Round</t>
  </si>
  <si>
    <t>CL</t>
  </si>
  <si>
    <t>Duration (Rounds)</t>
  </si>
  <si>
    <t>Expires on Round</t>
  </si>
  <si>
    <t>Applied</t>
  </si>
  <si>
    <t>Expired</t>
  </si>
  <si>
    <t>Current Round</t>
  </si>
  <si>
    <t>q</t>
  </si>
  <si>
    <t>Adversarial Party Composition</t>
  </si>
  <si>
    <t>CR</t>
  </si>
  <si>
    <t>Threat</t>
  </si>
  <si>
    <t>Crit</t>
  </si>
  <si>
    <t>þ</t>
  </si>
  <si>
    <t>Notes</t>
  </si>
  <si>
    <t>Total Score</t>
  </si>
  <si>
    <t>Dex Mod+</t>
  </si>
  <si>
    <t>Str Mod+</t>
  </si>
  <si>
    <t>Ranged?</t>
  </si>
  <si>
    <t>1 hr/lvl</t>
  </si>
  <si>
    <t>10 min/lvl</t>
  </si>
  <si>
    <t>1 min/lvl</t>
  </si>
  <si>
    <t>1 rnd/lvl</t>
  </si>
  <si>
    <t>Specific Time</t>
  </si>
  <si>
    <t>Avg. ECL/CR</t>
  </si>
  <si>
    <t>20’</t>
  </si>
  <si>
    <t>Imm</t>
  </si>
  <si>
    <t>Current Time</t>
  </si>
  <si>
    <t>Time @ Round 1</t>
  </si>
  <si>
    <t>Stoneskin</t>
  </si>
  <si>
    <t>Dragonskin</t>
  </si>
  <si>
    <t>Fire Shield</t>
  </si>
  <si>
    <t>Blacklight</t>
  </si>
  <si>
    <t>Steelshade</t>
  </si>
  <si>
    <t>Atlas</t>
  </si>
  <si>
    <t>Pussyfoot</t>
  </si>
  <si>
    <t>Devrion</t>
  </si>
  <si>
    <t>Devron</t>
  </si>
  <si>
    <t>Archivist</t>
  </si>
  <si>
    <t>Warmage</t>
  </si>
  <si>
    <t>Rogue</t>
  </si>
  <si>
    <t>Check</t>
  </si>
  <si>
    <t>Barkskin</t>
  </si>
  <si>
    <t>Entangle</t>
  </si>
  <si>
    <t>50’</t>
  </si>
  <si>
    <t>Detect Magic</t>
  </si>
  <si>
    <t>Call Lightning</t>
  </si>
  <si>
    <t>Sunbeam</t>
  </si>
  <si>
    <t>Ring of Blades</t>
  </si>
  <si>
    <t>Centaur Marshal</t>
  </si>
  <si>
    <t>Centaur Legendary Leader</t>
  </si>
  <si>
    <t>Centaur Skirmishers, 10</t>
  </si>
  <si>
    <t>Centaur Maurauders, 15</t>
  </si>
  <si>
    <t>Unicorns</t>
  </si>
  <si>
    <t>Werejackals</t>
  </si>
  <si>
    <t>60’</t>
  </si>
  <si>
    <t>Centaurs</t>
  </si>
  <si>
    <t>Allied Party Composition</t>
  </si>
  <si>
    <t>MM I</t>
  </si>
  <si>
    <t>Fiend Folio</t>
  </si>
  <si>
    <t>Centaur, elite</t>
  </si>
  <si>
    <t>Centaur, skirmisher</t>
  </si>
  <si>
    <t>Centaur, marauder</t>
  </si>
  <si>
    <t>Dremu</t>
  </si>
  <si>
    <t>Karfmu</t>
  </si>
  <si>
    <t>Tsuamu</t>
  </si>
  <si>
    <t>Zynphymu</t>
  </si>
  <si>
    <t>Shrikteh</t>
  </si>
  <si>
    <t>Viriteh</t>
  </si>
  <si>
    <t>Shamu</t>
  </si>
  <si>
    <t>Birimu</t>
  </si>
  <si>
    <t>Pertenteh</t>
  </si>
  <si>
    <t>Qusamteh</t>
  </si>
  <si>
    <t>The Lookout</t>
  </si>
  <si>
    <t>Kadabteh</t>
  </si>
  <si>
    <t>Antioch</t>
  </si>
  <si>
    <t>Serendip</t>
  </si>
  <si>
    <t>January</t>
  </si>
  <si>
    <t>Geninieve</t>
  </si>
  <si>
    <t>Zhou</t>
  </si>
  <si>
    <t>Hefty</t>
  </si>
  <si>
    <t>Hodge</t>
  </si>
  <si>
    <t>Shags</t>
  </si>
  <si>
    <t>Levon</t>
  </si>
  <si>
    <t>Navyblu</t>
  </si>
  <si>
    <t>magic</t>
  </si>
  <si>
    <t>Centaur Leader</t>
  </si>
  <si>
    <t>4d6 electric</t>
  </si>
  <si>
    <t>Horn</t>
  </si>
  <si>
    <t>Grapple</t>
  </si>
  <si>
    <t>Haste</t>
  </si>
  <si>
    <t>Ranged Touch</t>
  </si>
  <si>
    <t>Searing Light 3d8</t>
  </si>
  <si>
    <t>Shield of Faith</t>
  </si>
  <si>
    <t>Melf’s Acid Arrow 2d4</t>
  </si>
  <si>
    <t>Centaur Skirmishers</t>
  </si>
  <si>
    <t>Longbow +1</t>
  </si>
  <si>
    <t>1d8+1</t>
  </si>
  <si>
    <t>Centaur Marauder 1</t>
  </si>
  <si>
    <t>Centaur Marauder 2</t>
  </si>
  <si>
    <t>Centaur Marauder 3</t>
  </si>
  <si>
    <t>Centaur Marauder 4</t>
  </si>
  <si>
    <t>Centaur Marauder 5</t>
  </si>
  <si>
    <t>Centaur Marauder 6</t>
  </si>
  <si>
    <t>Centaur Marauder 7</t>
  </si>
  <si>
    <t>Centaur Marauder 8</t>
  </si>
  <si>
    <t>Centaur Marauder 9</t>
  </si>
  <si>
    <t>Centaur Marauder 10</t>
  </si>
  <si>
    <t>Centaur Marauder 11</t>
  </si>
  <si>
    <t>Centaur Marauder 12</t>
  </si>
  <si>
    <t>Centaur Marauder 13</t>
  </si>
  <si>
    <t>Centaur Marauder 14</t>
  </si>
  <si>
    <t>Centaur Marauder 15</t>
  </si>
  <si>
    <t>Centaur Skirmisher 1</t>
  </si>
  <si>
    <t>Centaur Skirmisher 2</t>
  </si>
  <si>
    <t>Centaur Skirmisher 3</t>
  </si>
  <si>
    <t>Centaur Skirmisher 4</t>
  </si>
  <si>
    <t>Centaur Skirmisher 5</t>
  </si>
  <si>
    <t>Centaur Skirmisher 6</t>
  </si>
  <si>
    <t>Centaur Skirmisher 7</t>
  </si>
  <si>
    <t>Centaur Skirmisher 8</t>
  </si>
  <si>
    <t>Centaur Skirmisher 9</t>
  </si>
  <si>
    <t>Centaur Skirmisher 10</t>
  </si>
  <si>
    <t>Centaur Skirmisher 11</t>
  </si>
  <si>
    <t>Centaur Skirmisher 12</t>
  </si>
  <si>
    <t>Centaur Skirmisher 13</t>
  </si>
  <si>
    <t>Centaur Skirmisher 14</t>
  </si>
  <si>
    <t>Centaur Skirmisher 15</t>
  </si>
  <si>
    <t>Hooves</t>
  </si>
  <si>
    <t>1d8+8</t>
  </si>
  <si>
    <t>1d4+2</t>
  </si>
  <si>
    <t>Unicorn, elite</t>
  </si>
  <si>
    <t>Unicorn, mid-level</t>
  </si>
  <si>
    <t>Unicorn</t>
  </si>
  <si>
    <t>Brene</t>
  </si>
  <si>
    <t>Angren</t>
  </si>
  <si>
    <t>Centaur Marauders</t>
  </si>
  <si>
    <t>Greataxe, 2nd Attack</t>
  </si>
  <si>
    <t>Longbow, Rapid Shot</t>
  </si>
  <si>
    <t>Greataxe +1</t>
  </si>
  <si>
    <t>MW Greataxe</t>
  </si>
  <si>
    <t>Bear’s Endurance</t>
  </si>
  <si>
    <t>Sanctuary</t>
  </si>
  <si>
    <t>Diplomacy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</si>
</sst>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5" x14ac:knownFonts="1">
    <font>
      <sz val="12"/>
      <color theme="1"/>
      <name val="Times New Roman"/>
      <family val="2"/>
    </font>
    <font>
      <sz val="12"/>
      <color theme="1"/>
      <name val="Times New Roman"/>
      <family val="2"/>
    </font>
    <font>
      <b/>
      <sz val="12"/>
      <color theme="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2"/>
      <color theme="1"/>
      <name val="Times New Roman"/>
      <family val="1"/>
    </font>
    <font>
      <b/>
      <sz val="12"/>
      <color theme="0"/>
      <name val="Times New Roman"/>
      <family val="1"/>
    </font>
    <font>
      <sz val="12"/>
      <color theme="0"/>
      <name val="Times New Roman"/>
      <family val="1"/>
    </font>
    <font>
      <b/>
      <sz val="12"/>
      <color rgb="FFFF0000"/>
      <name val="Times New Roman"/>
      <family val="1"/>
    </font>
    <font>
      <sz val="12"/>
      <color rgb="FFFF0000"/>
      <name val="Times New Roman"/>
      <family val="1"/>
    </font>
    <font>
      <b/>
      <sz val="12"/>
      <color rgb="FFFFCC00"/>
      <name val="Times New Roman"/>
      <family val="1"/>
    </font>
    <font>
      <i/>
      <sz val="12"/>
      <color theme="1"/>
      <name val="Times New Roman"/>
      <family val="1"/>
    </font>
    <font>
      <sz val="12"/>
      <color rgb="FFFFCC00"/>
      <name val="Times New Roman"/>
      <family val="1"/>
    </font>
    <font>
      <b/>
      <sz val="12"/>
      <color rgb="FFFF33CC"/>
      <name val="Times New Roman"/>
      <family val="1"/>
    </font>
    <font>
      <sz val="12"/>
      <color theme="0"/>
      <name val="Times New Roman"/>
      <family val="2"/>
    </font>
    <font>
      <sz val="12"/>
      <name val="Times New Roman"/>
      <family val="2"/>
    </font>
    <font>
      <sz val="12"/>
      <name val="Times New Roman"/>
      <family val="1"/>
    </font>
    <font>
      <sz val="12"/>
      <name val="Times New Roman"/>
      <family val="1"/>
      <charset val="1"/>
    </font>
    <font>
      <sz val="10"/>
      <name val="Arial"/>
      <family val="2"/>
    </font>
    <font>
      <sz val="20"/>
      <color theme="1"/>
      <name val="Times New Roman"/>
      <family val="2"/>
    </font>
    <font>
      <sz val="13"/>
      <name val="Wingdings"/>
      <charset val="2"/>
    </font>
    <font>
      <sz val="12"/>
      <color theme="1"/>
      <name val="Wingdings"/>
      <charset val="2"/>
    </font>
    <font>
      <i/>
      <sz val="12"/>
      <color theme="0" tint="-0.499984740745262"/>
      <name val="Times New Roman"/>
      <family val="1"/>
    </font>
    <font>
      <sz val="12"/>
      <color rgb="FFFF0000"/>
      <name val="Times New Roman"/>
      <family val="2"/>
    </font>
    <font>
      <sz val="12"/>
      <color indexed="81"/>
      <name val="Times New Roman"/>
      <family val="1"/>
    </font>
  </fonts>
  <fills count="3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rgb="FF33CC33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9966FF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0033CC"/>
        <bgColor indexed="64"/>
      </patternFill>
    </fill>
  </fills>
  <borders count="58">
    <border>
      <left/>
      <right/>
      <top/>
      <bottom/>
      <diagonal/>
    </border>
    <border>
      <left style="double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 style="double">
        <color auto="1"/>
      </right>
      <top style="double">
        <color auto="1"/>
      </top>
      <bottom style="medium">
        <color auto="1"/>
      </bottom>
      <diagonal/>
    </border>
    <border>
      <left style="double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double">
        <color auto="1"/>
      </right>
      <top/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ck">
        <color auto="1"/>
      </top>
      <bottom style="thick">
        <color auto="1"/>
      </bottom>
      <diagonal/>
    </border>
    <border>
      <left style="hair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hair">
        <color auto="1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thick">
        <color auto="1"/>
      </top>
      <bottom style="thick">
        <color auto="1"/>
      </bottom>
      <diagonal/>
    </border>
    <border>
      <left style="hair">
        <color auto="1"/>
      </left>
      <right style="thin">
        <color indexed="64"/>
      </right>
      <top style="thick">
        <color auto="1"/>
      </top>
      <bottom style="thick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medium">
        <color indexed="64"/>
      </bottom>
      <diagonal/>
    </border>
    <border>
      <left/>
      <right style="double">
        <color auto="1"/>
      </right>
      <top style="double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auto="1"/>
      </top>
      <bottom style="medium">
        <color indexed="64"/>
      </bottom>
      <diagonal/>
    </border>
    <border>
      <left style="thin">
        <color indexed="64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 style="thick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double">
        <color auto="1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/>
      <bottom style="medium">
        <color indexed="64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indexed="64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</borders>
  <cellStyleXfs count="13">
    <xf numFmtId="0" fontId="0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16" fillId="0" borderId="0"/>
    <xf numFmtId="9" fontId="3" fillId="0" borderId="0" applyFont="0" applyFill="0" applyBorder="0" applyAlignment="0" applyProtection="0"/>
    <xf numFmtId="0" fontId="17" fillId="0" borderId="0"/>
    <xf numFmtId="0" fontId="18" fillId="0" borderId="0"/>
    <xf numFmtId="9" fontId="1" fillId="0" borderId="0" applyFont="0" applyFill="0" applyBorder="0" applyAlignment="0" applyProtection="0"/>
    <xf numFmtId="0" fontId="3" fillId="0" borderId="0"/>
  </cellStyleXfs>
  <cellXfs count="220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3" fillId="0" borderId="5" xfId="1" applyBorder="1" applyAlignment="1">
      <alignment horizontal="center" vertical="center"/>
    </xf>
    <xf numFmtId="0" fontId="3" fillId="0" borderId="6" xfId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3" fillId="0" borderId="8" xfId="1" applyBorder="1" applyAlignment="1">
      <alignment horizontal="center" vertical="center"/>
    </xf>
    <xf numFmtId="0" fontId="3" fillId="0" borderId="9" xfId="1" applyBorder="1" applyAlignment="1">
      <alignment horizontal="center" vertical="center"/>
    </xf>
    <xf numFmtId="0" fontId="4" fillId="2" borderId="10" xfId="1" applyFont="1" applyFill="1" applyBorder="1" applyAlignment="1">
      <alignment horizontal="center" vertical="center"/>
    </xf>
    <xf numFmtId="0" fontId="3" fillId="2" borderId="11" xfId="1" applyFill="1" applyBorder="1" applyAlignment="1">
      <alignment horizontal="center" vertical="center"/>
    </xf>
    <xf numFmtId="0" fontId="3" fillId="2" borderId="12" xfId="1" applyFill="1" applyBorder="1" applyAlignment="1">
      <alignment horizontal="center" vertical="center"/>
    </xf>
    <xf numFmtId="0" fontId="2" fillId="0" borderId="15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6" borderId="15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7" borderId="15" xfId="0" applyFont="1" applyFill="1" applyBorder="1" applyAlignment="1">
      <alignment horizontal="center" vertical="center" wrapText="1"/>
    </xf>
    <xf numFmtId="0" fontId="2" fillId="8" borderId="15" xfId="0" applyFont="1" applyFill="1" applyBorder="1" applyAlignment="1">
      <alignment horizontal="center" vertical="center" wrapText="1"/>
    </xf>
    <xf numFmtId="0" fontId="6" fillId="9" borderId="15" xfId="0" applyFont="1" applyFill="1" applyBorder="1" applyAlignment="1">
      <alignment horizontal="center" vertical="center" wrapText="1"/>
    </xf>
    <xf numFmtId="0" fontId="2" fillId="10" borderId="15" xfId="0" applyFont="1" applyFill="1" applyBorder="1" applyAlignment="1">
      <alignment horizontal="center" vertical="center" wrapText="1"/>
    </xf>
    <xf numFmtId="0" fontId="2" fillId="11" borderId="15" xfId="0" applyFont="1" applyFill="1" applyBorder="1" applyAlignment="1">
      <alignment horizontal="center" vertical="center" wrapText="1"/>
    </xf>
    <xf numFmtId="0" fontId="2" fillId="5" borderId="15" xfId="0" applyFont="1" applyFill="1" applyBorder="1" applyAlignment="1">
      <alignment horizontal="center" vertical="center" wrapText="1"/>
    </xf>
    <xf numFmtId="0" fontId="2" fillId="12" borderId="15" xfId="0" applyFont="1" applyFill="1" applyBorder="1" applyAlignment="1">
      <alignment horizontal="center" vertical="center" wrapText="1"/>
    </xf>
    <xf numFmtId="0" fontId="2" fillId="13" borderId="15" xfId="0" applyFont="1" applyFill="1" applyBorder="1" applyAlignment="1">
      <alignment horizontal="center" vertical="center" wrapText="1"/>
    </xf>
    <xf numFmtId="0" fontId="2" fillId="14" borderId="15" xfId="0" applyFont="1" applyFill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15" borderId="16" xfId="0" applyFont="1" applyFill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18" borderId="26" xfId="0" applyFont="1" applyFill="1" applyBorder="1" applyAlignment="1">
      <alignment horizontal="center" vertical="center" wrapText="1"/>
    </xf>
    <xf numFmtId="0" fontId="2" fillId="17" borderId="23" xfId="0" applyFont="1" applyFill="1" applyBorder="1" applyAlignment="1">
      <alignment horizontal="center" vertical="center" wrapText="1"/>
    </xf>
    <xf numFmtId="0" fontId="8" fillId="16" borderId="27" xfId="0" applyFont="1" applyFill="1" applyBorder="1" applyAlignment="1">
      <alignment horizontal="center" vertical="center" wrapText="1"/>
    </xf>
    <xf numFmtId="0" fontId="2" fillId="4" borderId="23" xfId="0" applyFont="1" applyFill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10" fillId="9" borderId="36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Continuous" vertical="center" wrapText="1"/>
    </xf>
    <xf numFmtId="0" fontId="2" fillId="13" borderId="17" xfId="0" applyFont="1" applyFill="1" applyBorder="1" applyAlignment="1">
      <alignment horizontal="centerContinuous" vertical="center" wrapText="1"/>
    </xf>
    <xf numFmtId="0" fontId="2" fillId="13" borderId="20" xfId="0" applyFont="1" applyFill="1" applyBorder="1" applyAlignment="1">
      <alignment horizontal="centerContinuous" vertical="center" wrapText="1"/>
    </xf>
    <xf numFmtId="0" fontId="13" fillId="9" borderId="23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30" xfId="0" applyBorder="1" applyAlignment="1">
      <alignment horizontal="center" vertical="center"/>
    </xf>
    <xf numFmtId="0" fontId="12" fillId="9" borderId="30" xfId="0" applyFont="1" applyFill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12" fillId="9" borderId="32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20" borderId="17" xfId="0" applyFont="1" applyFill="1" applyBorder="1" applyAlignment="1">
      <alignment horizontal="center" vertical="center" wrapText="1"/>
    </xf>
    <xf numFmtId="0" fontId="2" fillId="19" borderId="15" xfId="0" applyFont="1" applyFill="1" applyBorder="1" applyAlignment="1">
      <alignment horizontal="center" vertical="center" wrapText="1"/>
    </xf>
    <xf numFmtId="0" fontId="6" fillId="21" borderId="20" xfId="0" applyFont="1" applyFill="1" applyBorder="1" applyAlignment="1">
      <alignment horizontal="center" vertical="center" wrapText="1"/>
    </xf>
    <xf numFmtId="0" fontId="2" fillId="22" borderId="15" xfId="0" applyFont="1" applyFill="1" applyBorder="1" applyAlignment="1">
      <alignment horizontal="center" vertical="center" wrapText="1"/>
    </xf>
    <xf numFmtId="0" fontId="2" fillId="20" borderId="23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2" fillId="0" borderId="49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25" xfId="0" applyBorder="1" applyAlignment="1">
      <alignment horizontal="center" vertical="center"/>
    </xf>
    <xf numFmtId="0" fontId="20" fillId="24" borderId="25" xfId="11" applyNumberFormat="1" applyFont="1" applyFill="1" applyBorder="1" applyAlignment="1">
      <alignment horizontal="center" vertical="center" shrinkToFit="1"/>
    </xf>
    <xf numFmtId="0" fontId="20" fillId="20" borderId="25" xfId="11" applyNumberFormat="1" applyFont="1" applyFill="1" applyBorder="1" applyAlignment="1">
      <alignment horizontal="center" vertical="center" shrinkToFit="1"/>
    </xf>
    <xf numFmtId="0" fontId="21" fillId="0" borderId="0" xfId="0" applyFont="1" applyAlignment="1">
      <alignment horizontal="center" vertical="center"/>
    </xf>
    <xf numFmtId="0" fontId="2" fillId="0" borderId="49" xfId="0" applyFont="1" applyFill="1" applyBorder="1" applyAlignment="1">
      <alignment horizontal="center" vertical="center" wrapText="1"/>
    </xf>
    <xf numFmtId="0" fontId="0" fillId="0" borderId="25" xfId="0" applyFont="1" applyFill="1" applyBorder="1" applyAlignment="1">
      <alignment horizontal="center" vertical="center"/>
    </xf>
    <xf numFmtId="0" fontId="0" fillId="0" borderId="25" xfId="0" applyFill="1" applyBorder="1" applyAlignment="1">
      <alignment horizontal="center" vertical="center"/>
    </xf>
    <xf numFmtId="0" fontId="14" fillId="23" borderId="51" xfId="0" applyFont="1" applyFill="1" applyBorder="1" applyAlignment="1">
      <alignment horizontal="center" vertical="center"/>
    </xf>
    <xf numFmtId="0" fontId="15" fillId="19" borderId="51" xfId="0" applyFont="1" applyFill="1" applyBorder="1" applyAlignment="1">
      <alignment horizontal="center" vertical="center"/>
    </xf>
    <xf numFmtId="0" fontId="15" fillId="25" borderId="51" xfId="0" applyFont="1" applyFill="1" applyBorder="1" applyAlignment="1">
      <alignment horizontal="center" vertical="center"/>
    </xf>
    <xf numFmtId="0" fontId="0" fillId="7" borderId="30" xfId="0" applyFill="1" applyBorder="1" applyAlignment="1">
      <alignment horizontal="center" vertical="center"/>
    </xf>
    <xf numFmtId="0" fontId="0" fillId="7" borderId="32" xfId="0" applyFill="1" applyBorder="1" applyAlignment="1">
      <alignment horizontal="center" vertical="center"/>
    </xf>
    <xf numFmtId="0" fontId="21" fillId="0" borderId="32" xfId="0" applyFont="1" applyBorder="1" applyAlignment="1">
      <alignment horizontal="center" vertical="center"/>
    </xf>
    <xf numFmtId="0" fontId="21" fillId="0" borderId="30" xfId="0" applyFont="1" applyBorder="1" applyAlignment="1">
      <alignment horizontal="center" vertical="center"/>
    </xf>
    <xf numFmtId="0" fontId="19" fillId="0" borderId="52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0" fillId="3" borderId="30" xfId="0" applyFill="1" applyBorder="1" applyAlignment="1">
      <alignment horizontal="center" vertical="center"/>
    </xf>
    <xf numFmtId="0" fontId="2" fillId="3" borderId="42" xfId="0" applyFont="1" applyFill="1" applyBorder="1" applyAlignment="1">
      <alignment horizontal="center" vertical="center"/>
    </xf>
    <xf numFmtId="0" fontId="2" fillId="3" borderId="44" xfId="0" applyFont="1" applyFill="1" applyBorder="1" applyAlignment="1">
      <alignment horizontal="center" vertical="center"/>
    </xf>
    <xf numFmtId="0" fontId="2" fillId="3" borderId="43" xfId="0" applyFont="1" applyFill="1" applyBorder="1" applyAlignment="1">
      <alignment horizontal="center" vertical="center"/>
    </xf>
    <xf numFmtId="0" fontId="0" fillId="3" borderId="37" xfId="0" applyFill="1" applyBorder="1" applyAlignment="1">
      <alignment horizontal="center" vertical="center"/>
    </xf>
    <xf numFmtId="0" fontId="0" fillId="3" borderId="38" xfId="0" applyFill="1" applyBorder="1" applyAlignment="1">
      <alignment horizontal="center" vertical="center"/>
    </xf>
    <xf numFmtId="0" fontId="2" fillId="3" borderId="37" xfId="0" applyFont="1" applyFill="1" applyBorder="1" applyAlignment="1">
      <alignment horizontal="right" vertical="center"/>
    </xf>
    <xf numFmtId="0" fontId="0" fillId="3" borderId="0" xfId="0" applyFill="1" applyBorder="1" applyAlignment="1">
      <alignment horizontal="center" vertical="center"/>
    </xf>
    <xf numFmtId="0" fontId="0" fillId="3" borderId="38" xfId="0" quotePrefix="1" applyFill="1" applyBorder="1" applyAlignment="1">
      <alignment vertical="center"/>
    </xf>
    <xf numFmtId="164" fontId="0" fillId="3" borderId="0" xfId="0" applyNumberFormat="1" applyFill="1" applyBorder="1" applyAlignment="1">
      <alignment horizontal="center" vertical="center"/>
    </xf>
    <xf numFmtId="0" fontId="2" fillId="3" borderId="39" xfId="0" applyFont="1" applyFill="1" applyBorder="1" applyAlignment="1">
      <alignment horizontal="right" vertical="center"/>
    </xf>
    <xf numFmtId="164" fontId="0" fillId="3" borderId="40" xfId="0" applyNumberFormat="1" applyFill="1" applyBorder="1" applyAlignment="1">
      <alignment horizontal="center" vertical="center"/>
    </xf>
    <xf numFmtId="0" fontId="0" fillId="3" borderId="41" xfId="0" applyFill="1" applyBorder="1" applyAlignment="1">
      <alignment horizontal="center" vertical="center"/>
    </xf>
    <xf numFmtId="0" fontId="0" fillId="0" borderId="0" xfId="0" applyAlignment="1">
      <alignment horizontal="centerContinuous" vertical="center"/>
    </xf>
    <xf numFmtId="0" fontId="11" fillId="0" borderId="0" xfId="0" applyFont="1" applyAlignment="1">
      <alignment horizontal="right" vertical="center"/>
    </xf>
    <xf numFmtId="1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32" xfId="0" applyFont="1" applyBorder="1" applyAlignment="1">
      <alignment horizontal="center" vertical="center"/>
    </xf>
    <xf numFmtId="0" fontId="10" fillId="9" borderId="32" xfId="0" applyFont="1" applyFill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12" fillId="9" borderId="31" xfId="0" applyFont="1" applyFill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4" fillId="20" borderId="18" xfId="0" applyFont="1" applyFill="1" applyBorder="1" applyAlignment="1">
      <alignment horizontal="center" vertical="center"/>
    </xf>
    <xf numFmtId="0" fontId="0" fillId="15" borderId="13" xfId="0" applyFill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17" borderId="25" xfId="0" applyFill="1" applyBorder="1" applyAlignment="1">
      <alignment horizontal="center" vertical="center"/>
    </xf>
    <xf numFmtId="0" fontId="2" fillId="3" borderId="25" xfId="0" applyFont="1" applyFill="1" applyBorder="1" applyAlignment="1">
      <alignment horizontal="center" vertical="center"/>
    </xf>
    <xf numFmtId="0" fontId="6" fillId="21" borderId="21" xfId="0" applyFont="1" applyFill="1" applyBorder="1" applyAlignment="1">
      <alignment horizontal="center" vertical="center"/>
    </xf>
    <xf numFmtId="0" fontId="13" fillId="9" borderId="25" xfId="0" applyFont="1" applyFill="1" applyBorder="1" applyAlignment="1">
      <alignment horizontal="center" vertical="center"/>
    </xf>
    <xf numFmtId="0" fontId="0" fillId="13" borderId="18" xfId="0" applyFill="1" applyBorder="1" applyAlignment="1">
      <alignment horizontal="center" vertical="center"/>
    </xf>
    <xf numFmtId="0" fontId="0" fillId="13" borderId="21" xfId="0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6" borderId="8" xfId="0" applyFill="1" applyBorder="1" applyAlignment="1">
      <alignment horizontal="center" vertical="center"/>
    </xf>
    <xf numFmtId="0" fontId="0" fillId="8" borderId="8" xfId="0" applyFill="1" applyBorder="1" applyAlignment="1">
      <alignment horizontal="center" vertical="center"/>
    </xf>
    <xf numFmtId="0" fontId="7" fillId="9" borderId="8" xfId="0" applyFont="1" applyFill="1" applyBorder="1" applyAlignment="1">
      <alignment horizontal="center" vertical="center"/>
    </xf>
    <xf numFmtId="0" fontId="0" fillId="11" borderId="8" xfId="0" applyFill="1" applyBorder="1" applyAlignment="1">
      <alignment horizontal="center" vertical="center"/>
    </xf>
    <xf numFmtId="0" fontId="0" fillId="5" borderId="8" xfId="0" applyFill="1" applyBorder="1" applyAlignment="1">
      <alignment horizontal="center" vertical="center"/>
    </xf>
    <xf numFmtId="0" fontId="0" fillId="22" borderId="8" xfId="0" applyFill="1" applyBorder="1" applyAlignment="1">
      <alignment horizontal="center" vertical="center"/>
    </xf>
    <xf numFmtId="0" fontId="0" fillId="13" borderId="8" xfId="0" applyFill="1" applyBorder="1" applyAlignment="1">
      <alignment horizontal="center" vertical="center"/>
    </xf>
    <xf numFmtId="0" fontId="0" fillId="14" borderId="8" xfId="0" applyFill="1" applyBorder="1" applyAlignment="1">
      <alignment horizontal="center" vertical="center"/>
    </xf>
    <xf numFmtId="0" fontId="0" fillId="10" borderId="8" xfId="0" applyFill="1" applyBorder="1" applyAlignment="1">
      <alignment horizontal="center" vertical="center"/>
    </xf>
    <xf numFmtId="0" fontId="9" fillId="16" borderId="28" xfId="0" applyFont="1" applyFill="1" applyBorder="1" applyAlignment="1">
      <alignment horizontal="center" vertical="center"/>
    </xf>
    <xf numFmtId="0" fontId="0" fillId="20" borderId="25" xfId="0" applyFill="1" applyBorder="1" applyAlignment="1">
      <alignment horizontal="center" vertical="center"/>
    </xf>
    <xf numFmtId="0" fontId="0" fillId="4" borderId="25" xfId="0" applyFill="1" applyBorder="1" applyAlignment="1">
      <alignment horizontal="center" vertical="center"/>
    </xf>
    <xf numFmtId="0" fontId="4" fillId="19" borderId="8" xfId="0" applyFont="1" applyFill="1" applyBorder="1" applyAlignment="1">
      <alignment horizontal="center" vertical="center"/>
    </xf>
    <xf numFmtId="0" fontId="0" fillId="26" borderId="32" xfId="0" applyFill="1" applyBorder="1" applyAlignment="1">
      <alignment horizontal="center" vertical="center"/>
    </xf>
    <xf numFmtId="0" fontId="7" fillId="5" borderId="32" xfId="0" applyFont="1" applyFill="1" applyBorder="1" applyAlignment="1">
      <alignment horizontal="center" vertical="center"/>
    </xf>
    <xf numFmtId="0" fontId="21" fillId="27" borderId="32" xfId="0" applyFont="1" applyFill="1" applyBorder="1" applyAlignment="1">
      <alignment horizontal="center" vertical="center"/>
    </xf>
    <xf numFmtId="0" fontId="0" fillId="26" borderId="30" xfId="0" applyFill="1" applyBorder="1" applyAlignment="1">
      <alignment horizontal="center" vertical="center"/>
    </xf>
    <xf numFmtId="0" fontId="7" fillId="5" borderId="30" xfId="0" applyFont="1" applyFill="1" applyBorder="1" applyAlignment="1">
      <alignment horizontal="center" vertical="center"/>
    </xf>
    <xf numFmtId="0" fontId="21" fillId="27" borderId="30" xfId="0" applyFont="1" applyFill="1" applyBorder="1" applyAlignment="1">
      <alignment horizontal="center" vertical="center"/>
    </xf>
    <xf numFmtId="0" fontId="2" fillId="0" borderId="35" xfId="0" applyFont="1" applyBorder="1" applyAlignment="1">
      <alignment horizontal="center" vertical="center" wrapText="1"/>
    </xf>
    <xf numFmtId="0" fontId="2" fillId="7" borderId="34" xfId="0" applyFont="1" applyFill="1" applyBorder="1" applyAlignment="1">
      <alignment horizontal="center" vertical="center" wrapText="1"/>
    </xf>
    <xf numFmtId="0" fontId="10" fillId="9" borderId="34" xfId="0" applyFont="1" applyFill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26" borderId="34" xfId="0" applyFont="1" applyFill="1" applyBorder="1" applyAlignment="1">
      <alignment horizontal="center" vertical="center" wrapText="1"/>
    </xf>
    <xf numFmtId="0" fontId="2" fillId="27" borderId="34" xfId="0" applyFont="1" applyFill="1" applyBorder="1" applyAlignment="1">
      <alignment horizontal="center" vertical="center" wrapText="1"/>
    </xf>
    <xf numFmtId="0" fontId="6" fillId="5" borderId="34" xfId="0" applyFont="1" applyFill="1" applyBorder="1" applyAlignment="1">
      <alignment horizontal="center" vertical="center" wrapText="1"/>
    </xf>
    <xf numFmtId="0" fontId="6" fillId="5" borderId="25" xfId="0" applyFont="1" applyFill="1" applyBorder="1" applyAlignment="1">
      <alignment horizontal="center" vertical="center"/>
    </xf>
    <xf numFmtId="0" fontId="6" fillId="5" borderId="42" xfId="0" applyFont="1" applyFill="1" applyBorder="1" applyAlignment="1">
      <alignment horizontal="center" vertical="center"/>
    </xf>
    <xf numFmtId="0" fontId="6" fillId="5" borderId="44" xfId="0" applyFont="1" applyFill="1" applyBorder="1" applyAlignment="1">
      <alignment horizontal="center" vertical="center"/>
    </xf>
    <xf numFmtId="0" fontId="6" fillId="5" borderId="43" xfId="0" applyFont="1" applyFill="1" applyBorder="1" applyAlignment="1">
      <alignment horizontal="center" vertical="center"/>
    </xf>
    <xf numFmtId="0" fontId="7" fillId="5" borderId="37" xfId="0" applyFont="1" applyFill="1" applyBorder="1" applyAlignment="1">
      <alignment horizontal="center" vertical="center"/>
    </xf>
    <xf numFmtId="0" fontId="7" fillId="5" borderId="38" xfId="0" applyFont="1" applyFill="1" applyBorder="1" applyAlignment="1">
      <alignment horizontal="center" vertical="center"/>
    </xf>
    <xf numFmtId="0" fontId="7" fillId="5" borderId="48" xfId="0" applyFont="1" applyFill="1" applyBorder="1" applyAlignment="1">
      <alignment horizontal="center" vertical="center"/>
    </xf>
    <xf numFmtId="0" fontId="7" fillId="5" borderId="36" xfId="0" applyFont="1" applyFill="1" applyBorder="1" applyAlignment="1">
      <alignment horizontal="center" vertical="center"/>
    </xf>
    <xf numFmtId="0" fontId="7" fillId="5" borderId="50" xfId="0" applyFont="1" applyFill="1" applyBorder="1" applyAlignment="1">
      <alignment horizontal="center" vertical="center"/>
    </xf>
    <xf numFmtId="0" fontId="6" fillId="5" borderId="37" xfId="0" applyFont="1" applyFill="1" applyBorder="1" applyAlignment="1">
      <alignment horizontal="right" vertical="center"/>
    </xf>
    <xf numFmtId="164" fontId="7" fillId="5" borderId="0" xfId="0" applyNumberFormat="1" applyFont="1" applyFill="1" applyBorder="1" applyAlignment="1">
      <alignment horizontal="center" vertical="center"/>
    </xf>
    <xf numFmtId="0" fontId="6" fillId="5" borderId="39" xfId="0" applyFont="1" applyFill="1" applyBorder="1" applyAlignment="1">
      <alignment horizontal="right" vertical="center"/>
    </xf>
    <xf numFmtId="0" fontId="7" fillId="5" borderId="41" xfId="0" applyFont="1" applyFill="1" applyBorder="1" applyAlignment="1">
      <alignment horizontal="center" vertical="center"/>
    </xf>
    <xf numFmtId="0" fontId="3" fillId="13" borderId="46" xfId="0" applyFont="1" applyFill="1" applyBorder="1" applyAlignment="1">
      <alignment horizontal="center" vertical="center"/>
    </xf>
    <xf numFmtId="1" fontId="5" fillId="18" borderId="45" xfId="0" applyNumberFormat="1" applyFont="1" applyFill="1" applyBorder="1" applyAlignment="1">
      <alignment horizontal="center" vertical="center"/>
    </xf>
    <xf numFmtId="0" fontId="5" fillId="7" borderId="8" xfId="0" applyFont="1" applyFill="1" applyBorder="1" applyAlignment="1">
      <alignment horizontal="center" vertical="center"/>
    </xf>
    <xf numFmtId="0" fontId="14" fillId="5" borderId="51" xfId="0" applyFont="1" applyFill="1" applyBorder="1" applyAlignment="1">
      <alignment horizontal="center" vertical="center"/>
    </xf>
    <xf numFmtId="0" fontId="0" fillId="13" borderId="54" xfId="0" applyFill="1" applyBorder="1" applyAlignment="1">
      <alignment horizontal="center" vertical="center"/>
    </xf>
    <xf numFmtId="0" fontId="0" fillId="13" borderId="55" xfId="0" applyFill="1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7" fillId="9" borderId="5" xfId="0" applyFont="1" applyFill="1" applyBorder="1" applyAlignment="1">
      <alignment horizontal="center" vertical="center"/>
    </xf>
    <xf numFmtId="0" fontId="0" fillId="11" borderId="5" xfId="0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0" fontId="0" fillId="22" borderId="5" xfId="0" applyFill="1" applyBorder="1" applyAlignment="1">
      <alignment horizontal="center" vertical="center"/>
    </xf>
    <xf numFmtId="0" fontId="0" fillId="13" borderId="5" xfId="0" applyFill="1" applyBorder="1" applyAlignment="1">
      <alignment horizontal="center" vertical="center"/>
    </xf>
    <xf numFmtId="0" fontId="0" fillId="14" borderId="5" xfId="0" applyFill="1" applyBorder="1" applyAlignment="1">
      <alignment horizontal="center" vertical="center"/>
    </xf>
    <xf numFmtId="0" fontId="0" fillId="10" borderId="5" xfId="0" applyFill="1" applyBorder="1" applyAlignment="1">
      <alignment horizontal="center" vertical="center"/>
    </xf>
    <xf numFmtId="0" fontId="9" fillId="16" borderId="57" xfId="0" applyFont="1" applyFill="1" applyBorder="1" applyAlignment="1">
      <alignment horizontal="center" vertical="center"/>
    </xf>
    <xf numFmtId="0" fontId="0" fillId="20" borderId="24" xfId="0" applyFill="1" applyBorder="1" applyAlignment="1">
      <alignment horizontal="center" vertical="center"/>
    </xf>
    <xf numFmtId="0" fontId="0" fillId="4" borderId="24" xfId="0" applyFill="1" applyBorder="1" applyAlignment="1">
      <alignment horizontal="center" vertical="center"/>
    </xf>
    <xf numFmtId="0" fontId="22" fillId="12" borderId="5" xfId="0" applyFont="1" applyFill="1" applyBorder="1" applyAlignment="1">
      <alignment horizontal="center" vertical="center"/>
    </xf>
    <xf numFmtId="20" fontId="19" fillId="0" borderId="52" xfId="0" applyNumberFormat="1" applyFont="1" applyBorder="1" applyAlignment="1">
      <alignment horizontal="center" vertical="center"/>
    </xf>
    <xf numFmtId="0" fontId="2" fillId="19" borderId="53" xfId="0" applyFont="1" applyFill="1" applyBorder="1" applyAlignment="1">
      <alignment horizontal="center" vertical="center" wrapText="1"/>
    </xf>
    <xf numFmtId="0" fontId="6" fillId="28" borderId="53" xfId="0" applyFont="1" applyFill="1" applyBorder="1" applyAlignment="1">
      <alignment horizontal="center" vertical="center" wrapText="1"/>
    </xf>
    <xf numFmtId="0" fontId="2" fillId="29" borderId="53" xfId="0" applyFont="1" applyFill="1" applyBorder="1" applyAlignment="1">
      <alignment horizontal="center" vertical="center" wrapText="1"/>
    </xf>
    <xf numFmtId="0" fontId="4" fillId="14" borderId="47" xfId="0" applyFont="1" applyFill="1" applyBorder="1" applyAlignment="1">
      <alignment horizontal="center" vertical="center" wrapText="1"/>
    </xf>
    <xf numFmtId="0" fontId="0" fillId="27" borderId="32" xfId="0" applyFill="1" applyBorder="1" applyAlignment="1">
      <alignment horizontal="center" vertical="center"/>
    </xf>
    <xf numFmtId="0" fontId="14" fillId="16" borderId="51" xfId="0" applyFont="1" applyFill="1" applyBorder="1" applyAlignment="1">
      <alignment horizontal="center" vertical="center"/>
    </xf>
    <xf numFmtId="0" fontId="0" fillId="7" borderId="31" xfId="0" applyFill="1" applyBorder="1" applyAlignment="1">
      <alignment horizontal="center" vertical="center"/>
    </xf>
    <xf numFmtId="0" fontId="21" fillId="27" borderId="31" xfId="0" applyFont="1" applyFill="1" applyBorder="1" applyAlignment="1">
      <alignment horizontal="center" vertical="center"/>
    </xf>
    <xf numFmtId="0" fontId="7" fillId="5" borderId="31" xfId="0" applyFont="1" applyFill="1" applyBorder="1" applyAlignment="1">
      <alignment horizontal="center" vertical="center"/>
    </xf>
    <xf numFmtId="0" fontId="0" fillId="27" borderId="31" xfId="0" applyFill="1" applyBorder="1" applyAlignment="1">
      <alignment horizontal="center" vertical="center"/>
    </xf>
    <xf numFmtId="0" fontId="0" fillId="26" borderId="31" xfId="0" applyFill="1" applyBorder="1" applyAlignment="1">
      <alignment horizontal="center" vertical="center"/>
    </xf>
    <xf numFmtId="0" fontId="21" fillId="0" borderId="31" xfId="0" applyFont="1" applyBorder="1" applyAlignment="1">
      <alignment horizontal="center" vertical="center"/>
    </xf>
    <xf numFmtId="1" fontId="3" fillId="13" borderId="46" xfId="0" applyNumberFormat="1" applyFont="1" applyFill="1" applyBorder="1" applyAlignment="1">
      <alignment horizontal="center" vertical="center"/>
    </xf>
    <xf numFmtId="0" fontId="0" fillId="27" borderId="30" xfId="0" applyFill="1" applyBorder="1" applyAlignment="1">
      <alignment horizontal="center" vertical="center"/>
    </xf>
    <xf numFmtId="0" fontId="14" fillId="5" borderId="31" xfId="0" applyFont="1" applyFill="1" applyBorder="1" applyAlignment="1">
      <alignment horizontal="center" vertical="center"/>
    </xf>
    <xf numFmtId="0" fontId="14" fillId="5" borderId="30" xfId="0" applyFont="1" applyFill="1" applyBorder="1" applyAlignment="1">
      <alignment horizontal="center" vertical="center"/>
    </xf>
    <xf numFmtId="0" fontId="14" fillId="5" borderId="32" xfId="0" applyFont="1" applyFill="1" applyBorder="1" applyAlignment="1">
      <alignment horizontal="center" vertical="center"/>
    </xf>
    <xf numFmtId="1" fontId="7" fillId="5" borderId="40" xfId="0" applyNumberFormat="1" applyFont="1" applyFill="1" applyBorder="1" applyAlignment="1">
      <alignment horizontal="center" vertical="center"/>
    </xf>
    <xf numFmtId="0" fontId="2" fillId="0" borderId="0" xfId="0" applyFont="1" applyAlignment="1"/>
    <xf numFmtId="0" fontId="2" fillId="0" borderId="33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2" fillId="22" borderId="5" xfId="0" applyFont="1" applyFill="1" applyBorder="1" applyAlignment="1">
      <alignment horizontal="center" vertical="center"/>
    </xf>
    <xf numFmtId="0" fontId="14" fillId="30" borderId="51" xfId="0" applyFont="1" applyFill="1" applyBorder="1" applyAlignment="1">
      <alignment horizontal="center" vertical="center"/>
    </xf>
    <xf numFmtId="0" fontId="0" fillId="3" borderId="48" xfId="0" applyFill="1" applyBorder="1" applyAlignment="1">
      <alignment horizontal="center" vertical="center"/>
    </xf>
    <xf numFmtId="0" fontId="0" fillId="3" borderId="36" xfId="0" applyFill="1" applyBorder="1" applyAlignment="1">
      <alignment horizontal="center" vertical="center"/>
    </xf>
    <xf numFmtId="0" fontId="0" fillId="3" borderId="50" xfId="0" applyFill="1" applyBorder="1" applyAlignment="1">
      <alignment horizontal="center" vertical="center"/>
    </xf>
    <xf numFmtId="0" fontId="4" fillId="6" borderId="8" xfId="0" applyFont="1" applyFill="1" applyBorder="1" applyAlignment="1">
      <alignment horizontal="center" vertical="center"/>
    </xf>
    <xf numFmtId="0" fontId="4" fillId="6" borderId="21" xfId="0" applyFont="1" applyFill="1" applyBorder="1" applyAlignment="1">
      <alignment horizontal="center" vertical="center"/>
    </xf>
    <xf numFmtId="0" fontId="2" fillId="3" borderId="25" xfId="0" applyFont="1" applyFill="1" applyBorder="1" applyAlignment="1">
      <alignment vertical="center"/>
    </xf>
    <xf numFmtId="0" fontId="3" fillId="7" borderId="30" xfId="0" applyFont="1" applyFill="1" applyBorder="1" applyAlignment="1">
      <alignment horizontal="center" vertical="center"/>
    </xf>
    <xf numFmtId="0" fontId="4" fillId="7" borderId="25" xfId="0" applyFont="1" applyFill="1" applyBorder="1" applyAlignment="1">
      <alignment horizontal="center" vertical="center"/>
    </xf>
    <xf numFmtId="0" fontId="2" fillId="7" borderId="42" xfId="0" applyFont="1" applyFill="1" applyBorder="1" applyAlignment="1">
      <alignment horizontal="center" vertical="center"/>
    </xf>
    <xf numFmtId="0" fontId="2" fillId="7" borderId="44" xfId="0" applyFont="1" applyFill="1" applyBorder="1" applyAlignment="1">
      <alignment horizontal="center" vertical="center"/>
    </xf>
    <xf numFmtId="0" fontId="2" fillId="7" borderId="43" xfId="0" applyFont="1" applyFill="1" applyBorder="1" applyAlignment="1">
      <alignment horizontal="center" vertical="center"/>
    </xf>
    <xf numFmtId="0" fontId="0" fillId="7" borderId="37" xfId="0" applyFill="1" applyBorder="1" applyAlignment="1">
      <alignment horizontal="center" vertical="center"/>
    </xf>
    <xf numFmtId="0" fontId="0" fillId="7" borderId="38" xfId="0" applyFill="1" applyBorder="1" applyAlignment="1">
      <alignment horizontal="center" vertical="center"/>
    </xf>
    <xf numFmtId="0" fontId="0" fillId="7" borderId="48" xfId="0" applyFill="1" applyBorder="1" applyAlignment="1">
      <alignment horizontal="center" vertical="center"/>
    </xf>
    <xf numFmtId="0" fontId="0" fillId="7" borderId="36" xfId="0" applyFill="1" applyBorder="1" applyAlignment="1">
      <alignment horizontal="center" vertical="center"/>
    </xf>
    <xf numFmtId="0" fontId="0" fillId="7" borderId="50" xfId="0" applyFill="1" applyBorder="1" applyAlignment="1">
      <alignment horizontal="center" vertical="center"/>
    </xf>
    <xf numFmtId="0" fontId="2" fillId="7" borderId="37" xfId="0" applyFont="1" applyFill="1" applyBorder="1" applyAlignment="1">
      <alignment horizontal="right" vertical="center"/>
    </xf>
    <xf numFmtId="0" fontId="0" fillId="7" borderId="0" xfId="0" applyFill="1" applyBorder="1" applyAlignment="1">
      <alignment horizontal="center" vertical="center"/>
    </xf>
    <xf numFmtId="0" fontId="0" fillId="7" borderId="38" xfId="0" quotePrefix="1" applyFill="1" applyBorder="1" applyAlignment="1">
      <alignment vertical="center"/>
    </xf>
    <xf numFmtId="164" fontId="0" fillId="7" borderId="0" xfId="0" applyNumberFormat="1" applyFill="1" applyBorder="1" applyAlignment="1">
      <alignment horizontal="center" vertical="center"/>
    </xf>
    <xf numFmtId="0" fontId="2" fillId="7" borderId="39" xfId="0" applyFont="1" applyFill="1" applyBorder="1" applyAlignment="1">
      <alignment horizontal="right" vertical="center"/>
    </xf>
    <xf numFmtId="164" fontId="0" fillId="7" borderId="40" xfId="0" applyNumberFormat="1" applyFill="1" applyBorder="1" applyAlignment="1">
      <alignment horizontal="center" vertical="center"/>
    </xf>
    <xf numFmtId="0" fontId="0" fillId="7" borderId="41" xfId="0" applyFill="1" applyBorder="1" applyAlignment="1">
      <alignment horizontal="center" vertical="center"/>
    </xf>
    <xf numFmtId="0" fontId="0" fillId="14" borderId="54" xfId="0" applyFill="1" applyBorder="1" applyAlignment="1">
      <alignment horizontal="center" vertical="center"/>
    </xf>
    <xf numFmtId="0" fontId="0" fillId="14" borderId="55" xfId="0" applyFill="1" applyBorder="1" applyAlignment="1">
      <alignment horizontal="center" vertical="center"/>
    </xf>
    <xf numFmtId="0" fontId="15" fillId="7" borderId="31" xfId="0" applyFont="1" applyFill="1" applyBorder="1" applyAlignment="1">
      <alignment horizontal="center" vertical="center"/>
    </xf>
    <xf numFmtId="0" fontId="15" fillId="7" borderId="30" xfId="0" applyFont="1" applyFill="1" applyBorder="1" applyAlignment="1">
      <alignment horizontal="center" vertical="center"/>
    </xf>
    <xf numFmtId="0" fontId="15" fillId="7" borderId="32" xfId="0" applyFont="1" applyFill="1" applyBorder="1" applyAlignment="1">
      <alignment horizontal="center" vertical="center"/>
    </xf>
    <xf numFmtId="0" fontId="23" fillId="6" borderId="31" xfId="0" applyFont="1" applyFill="1" applyBorder="1" applyAlignment="1">
      <alignment horizontal="center" vertical="center"/>
    </xf>
    <xf numFmtId="0" fontId="23" fillId="6" borderId="30" xfId="0" applyFont="1" applyFill="1" applyBorder="1" applyAlignment="1">
      <alignment horizontal="center" vertical="center"/>
    </xf>
    <xf numFmtId="0" fontId="23" fillId="6" borderId="32" xfId="0" applyFont="1" applyFill="1" applyBorder="1" applyAlignment="1">
      <alignment horizontal="center" vertical="center"/>
    </xf>
  </cellXfs>
  <cellStyles count="13">
    <cellStyle name="Excel Built-in Normal" xfId="9" xr:uid="{00000000-0005-0000-0000-000000000000}"/>
    <cellStyle name="Normal" xfId="0" builtinId="0"/>
    <cellStyle name="Normal 2" xfId="1" xr:uid="{00000000-0005-0000-0000-000002000000}"/>
    <cellStyle name="Normal 2 2" xfId="2" xr:uid="{00000000-0005-0000-0000-000003000000}"/>
    <cellStyle name="Normal 2 2 2" xfId="5" xr:uid="{00000000-0005-0000-0000-000004000000}"/>
    <cellStyle name="Normal 2 3" xfId="10" xr:uid="{00000000-0005-0000-0000-000005000000}"/>
    <cellStyle name="Normal 3" xfId="3" xr:uid="{00000000-0005-0000-0000-000006000000}"/>
    <cellStyle name="Normal 4" xfId="4" xr:uid="{00000000-0005-0000-0000-000007000000}"/>
    <cellStyle name="Normal 5" xfId="7" xr:uid="{00000000-0005-0000-0000-000008000000}"/>
    <cellStyle name="Normal 6" xfId="12" xr:uid="{00000000-0005-0000-0000-000009000000}"/>
    <cellStyle name="Percent" xfId="11" builtinId="5"/>
    <cellStyle name="Percent 2" xfId="6" xr:uid="{00000000-0005-0000-0000-00000B000000}"/>
    <cellStyle name="Percent 2 2" xfId="8" xr:uid="{00000000-0005-0000-0000-00000C000000}"/>
  </cellStyles>
  <dxfs count="548"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/>
        <i/>
        <color theme="1"/>
      </font>
      <fill>
        <patternFill>
          <bgColor rgb="FF00FF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ont>
        <b/>
        <i/>
        <color theme="1"/>
      </font>
      <fill>
        <patternFill>
          <bgColor rgb="FF00FF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ont>
        <b/>
        <i/>
        <color theme="1"/>
      </font>
      <fill>
        <patternFill>
          <bgColor rgb="FF00FF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ont>
        <b/>
        <i/>
        <color theme="1"/>
      </font>
      <fill>
        <patternFill>
          <bgColor rgb="FF00FF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ont>
        <b/>
        <i/>
        <color theme="1"/>
      </font>
      <fill>
        <patternFill>
          <bgColor rgb="FF00FF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ont>
        <b/>
        <i/>
        <color theme="1"/>
      </font>
      <fill>
        <patternFill>
          <bgColor rgb="FF00FF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ont>
        <b/>
        <i/>
        <color theme="1"/>
      </font>
      <fill>
        <patternFill>
          <bgColor rgb="FF00FF00"/>
        </patternFill>
      </fill>
    </dxf>
    <dxf>
      <fill>
        <patternFill>
          <bgColor rgb="FF33CC33"/>
        </patternFill>
      </fill>
    </dxf>
    <dxf>
      <font>
        <b/>
        <i/>
        <color theme="1"/>
      </font>
      <fill>
        <patternFill>
          <bgColor rgb="FF00FF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33CC33"/>
        </patternFill>
      </fill>
    </dxf>
    <dxf>
      <font>
        <b/>
        <i/>
        <color theme="1"/>
      </font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/>
        <i/>
        <color theme="1"/>
      </font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/>
        <i/>
        <color theme="1"/>
      </font>
      <fill>
        <patternFill>
          <bgColor rgb="FF00FF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ont>
        <b/>
        <i/>
        <color theme="1"/>
      </font>
      <fill>
        <patternFill>
          <bgColor rgb="FF00FF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ont>
        <b/>
        <i/>
        <color theme="1"/>
      </font>
      <fill>
        <patternFill>
          <bgColor rgb="FF00FF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ont>
        <b/>
        <i/>
        <color theme="1"/>
      </font>
      <fill>
        <patternFill>
          <bgColor rgb="FF00FF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ont>
        <b/>
        <i/>
        <color theme="1"/>
      </font>
      <fill>
        <patternFill>
          <bgColor rgb="FF00FF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ont>
        <b/>
        <i/>
        <color theme="1"/>
      </font>
      <fill>
        <patternFill>
          <bgColor rgb="FF00FF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ont>
        <b/>
        <i/>
        <color theme="1"/>
      </font>
      <fill>
        <patternFill>
          <bgColor rgb="FF00FF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ont>
        <b/>
        <i/>
        <color theme="1"/>
      </font>
      <fill>
        <patternFill>
          <bgColor rgb="FF00FF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ont>
        <strike val="0"/>
      </font>
      <fill>
        <patternFill patternType="lightUp">
          <fgColor theme="6" tint="-0.24994659260841701"/>
          <bgColor rgb="FFFFC000"/>
        </patternFill>
      </fill>
    </dxf>
    <dxf>
      <font>
        <strike val="0"/>
      </font>
      <fill>
        <patternFill patternType="lightUp">
          <fgColor theme="6" tint="-0.24994659260841701"/>
          <bgColor rgb="FFFFC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strike val="0"/>
      </font>
      <fill>
        <patternFill patternType="lightUp">
          <fgColor theme="6" tint="-0.24994659260841701"/>
          <bgColor rgb="FFFFC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99FF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99FF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00FFFF"/>
      <color rgb="FF0033CC"/>
      <color rgb="FF008000"/>
      <color rgb="FF9900FF"/>
      <color rgb="FF99FF99"/>
      <color rgb="FFCC99FF"/>
      <color rgb="FFFF00FF"/>
      <color rgb="FF00FF00"/>
      <color rgb="FF00CCFF"/>
      <color rgb="FF99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area3DChart>
        <c:grouping val="standard"/>
        <c:varyColors val="0"/>
        <c:ser>
          <c:idx val="0"/>
          <c:order val="0"/>
          <c:tx>
            <c:strRef>
              <c:f>Rolls!$B$2</c:f>
              <c:strCache>
                <c:ptCount val="1"/>
                <c:pt idx="0">
                  <c:v>d3 roll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Rolls!$C$2:$H$2</c:f>
              <c:numCache>
                <c:formatCode>General</c:formatCode>
                <c:ptCount val="6"/>
                <c:pt idx="0">
                  <c:v>2</c:v>
                </c:pt>
                <c:pt idx="1">
                  <c:v>2</c:v>
                </c:pt>
                <c:pt idx="2">
                  <c:v>6</c:v>
                </c:pt>
                <c:pt idx="3">
                  <c:v>8</c:v>
                </c:pt>
                <c:pt idx="4">
                  <c:v>13</c:v>
                </c:pt>
                <c:pt idx="5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91-46EE-A354-9F488D997D8D}"/>
            </c:ext>
          </c:extLst>
        </c:ser>
        <c:ser>
          <c:idx val="1"/>
          <c:order val="1"/>
          <c:tx>
            <c:strRef>
              <c:f>Rolls!$B$3</c:f>
              <c:strCache>
                <c:ptCount val="1"/>
                <c:pt idx="0">
                  <c:v>d4 roll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Rolls!$C$3:$H$3</c:f>
              <c:numCache>
                <c:formatCode>General</c:formatCode>
                <c:ptCount val="6"/>
                <c:pt idx="0">
                  <c:v>4</c:v>
                </c:pt>
                <c:pt idx="1">
                  <c:v>5</c:v>
                </c:pt>
                <c:pt idx="2">
                  <c:v>7</c:v>
                </c:pt>
                <c:pt idx="3">
                  <c:v>9</c:v>
                </c:pt>
                <c:pt idx="4">
                  <c:v>14</c:v>
                </c:pt>
                <c:pt idx="5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B91-46EE-A354-9F488D997D8D}"/>
            </c:ext>
          </c:extLst>
        </c:ser>
        <c:ser>
          <c:idx val="2"/>
          <c:order val="2"/>
          <c:tx>
            <c:strRef>
              <c:f>Rolls!$B$4</c:f>
              <c:strCache>
                <c:ptCount val="1"/>
                <c:pt idx="0">
                  <c:v>d6 roll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Rolls!$C$4:$H$4</c:f>
              <c:numCache>
                <c:formatCode>General</c:formatCode>
                <c:ptCount val="6"/>
                <c:pt idx="0">
                  <c:v>5</c:v>
                </c:pt>
                <c:pt idx="1">
                  <c:v>4</c:v>
                </c:pt>
                <c:pt idx="2">
                  <c:v>12</c:v>
                </c:pt>
                <c:pt idx="3">
                  <c:v>13</c:v>
                </c:pt>
                <c:pt idx="4">
                  <c:v>15</c:v>
                </c:pt>
                <c:pt idx="5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B91-46EE-A354-9F488D997D8D}"/>
            </c:ext>
          </c:extLst>
        </c:ser>
        <c:ser>
          <c:idx val="3"/>
          <c:order val="3"/>
          <c:tx>
            <c:strRef>
              <c:f>Rolls!$B$5</c:f>
              <c:strCache>
                <c:ptCount val="1"/>
                <c:pt idx="0">
                  <c:v>d8 roll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Rolls!$C$5:$H$5</c:f>
              <c:numCache>
                <c:formatCode>General</c:formatCode>
                <c:ptCount val="6"/>
                <c:pt idx="0">
                  <c:v>7</c:v>
                </c:pt>
                <c:pt idx="1">
                  <c:v>4</c:v>
                </c:pt>
                <c:pt idx="2">
                  <c:v>10</c:v>
                </c:pt>
                <c:pt idx="3">
                  <c:v>18</c:v>
                </c:pt>
                <c:pt idx="4">
                  <c:v>26</c:v>
                </c:pt>
                <c:pt idx="5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B91-46EE-A354-9F488D997D8D}"/>
            </c:ext>
          </c:extLst>
        </c:ser>
        <c:ser>
          <c:idx val="4"/>
          <c:order val="4"/>
          <c:tx>
            <c:strRef>
              <c:f>Rolls!$B$6</c:f>
              <c:strCache>
                <c:ptCount val="1"/>
                <c:pt idx="0">
                  <c:v>d10 roll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Rolls!$C$6:$H$6</c:f>
              <c:numCache>
                <c:formatCode>General</c:formatCode>
                <c:ptCount val="6"/>
                <c:pt idx="0">
                  <c:v>9</c:v>
                </c:pt>
                <c:pt idx="1">
                  <c:v>15</c:v>
                </c:pt>
                <c:pt idx="2">
                  <c:v>11</c:v>
                </c:pt>
                <c:pt idx="3">
                  <c:v>30</c:v>
                </c:pt>
                <c:pt idx="4">
                  <c:v>25</c:v>
                </c:pt>
                <c:pt idx="5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B91-46EE-A354-9F488D997D8D}"/>
            </c:ext>
          </c:extLst>
        </c:ser>
        <c:ser>
          <c:idx val="5"/>
          <c:order val="5"/>
          <c:tx>
            <c:strRef>
              <c:f>Rolls!$B$7</c:f>
              <c:strCache>
                <c:ptCount val="1"/>
                <c:pt idx="0">
                  <c:v>d12 roll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Rolls!$C$7:$H$7</c:f>
              <c:numCache>
                <c:formatCode>General</c:formatCode>
                <c:ptCount val="6"/>
                <c:pt idx="0">
                  <c:v>5</c:v>
                </c:pt>
                <c:pt idx="1">
                  <c:v>13</c:v>
                </c:pt>
                <c:pt idx="2">
                  <c:v>17</c:v>
                </c:pt>
                <c:pt idx="3">
                  <c:v>13</c:v>
                </c:pt>
                <c:pt idx="4">
                  <c:v>36</c:v>
                </c:pt>
                <c:pt idx="5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B91-46EE-A354-9F488D997D8D}"/>
            </c:ext>
          </c:extLst>
        </c:ser>
        <c:ser>
          <c:idx val="6"/>
          <c:order val="6"/>
          <c:tx>
            <c:strRef>
              <c:f>Rolls!$B$8</c:f>
              <c:strCache>
                <c:ptCount val="1"/>
                <c:pt idx="0">
                  <c:v>d20 roll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Rolls!$C$8:$H$8</c:f>
              <c:numCache>
                <c:formatCode>General</c:formatCode>
                <c:ptCount val="6"/>
                <c:pt idx="0">
                  <c:v>2</c:v>
                </c:pt>
                <c:pt idx="1">
                  <c:v>34</c:v>
                </c:pt>
                <c:pt idx="2">
                  <c:v>24</c:v>
                </c:pt>
                <c:pt idx="3">
                  <c:v>25</c:v>
                </c:pt>
                <c:pt idx="4">
                  <c:v>58</c:v>
                </c:pt>
                <c:pt idx="5">
                  <c:v>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B91-46EE-A354-9F488D997D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3243136"/>
        <c:axId val="103388288"/>
        <c:axId val="11545216"/>
      </c:area3DChart>
      <c:catAx>
        <c:axId val="1032431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03388288"/>
        <c:crosses val="autoZero"/>
        <c:auto val="1"/>
        <c:lblAlgn val="ctr"/>
        <c:lblOffset val="100"/>
        <c:noMultiLvlLbl val="0"/>
      </c:catAx>
      <c:valAx>
        <c:axId val="1033882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03243136"/>
        <c:crosses val="autoZero"/>
        <c:crossBetween val="midCat"/>
      </c:valAx>
      <c:serAx>
        <c:axId val="1154521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03388288"/>
        <c:crosses val="autoZero"/>
      </c:serAx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area3DChart>
        <c:grouping val="standard"/>
        <c:varyColors val="0"/>
        <c:ser>
          <c:idx val="0"/>
          <c:order val="0"/>
          <c:tx>
            <c:strRef>
              <c:f>Rolls!$C$1</c:f>
              <c:strCache>
                <c:ptCount val="1"/>
                <c:pt idx="0">
                  <c:v>1d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Rolls!$C$2:$C$8</c:f>
              <c:numCache>
                <c:formatCode>General</c:formatCode>
                <c:ptCount val="7"/>
                <c:pt idx="0">
                  <c:v>2</c:v>
                </c:pt>
                <c:pt idx="1">
                  <c:v>4</c:v>
                </c:pt>
                <c:pt idx="2">
                  <c:v>5</c:v>
                </c:pt>
                <c:pt idx="3">
                  <c:v>7</c:v>
                </c:pt>
                <c:pt idx="4">
                  <c:v>9</c:v>
                </c:pt>
                <c:pt idx="5">
                  <c:v>5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B6-4C31-8C37-DFB4B61CDC0F}"/>
            </c:ext>
          </c:extLst>
        </c:ser>
        <c:ser>
          <c:idx val="1"/>
          <c:order val="1"/>
          <c:tx>
            <c:strRef>
              <c:f>Rolls!$D$1</c:f>
              <c:strCache>
                <c:ptCount val="1"/>
                <c:pt idx="0">
                  <c:v>2d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Rolls!$D$2:$D$8</c:f>
              <c:numCache>
                <c:formatCode>General</c:formatCode>
                <c:ptCount val="7"/>
                <c:pt idx="0">
                  <c:v>2</c:v>
                </c:pt>
                <c:pt idx="1">
                  <c:v>5</c:v>
                </c:pt>
                <c:pt idx="2">
                  <c:v>4</c:v>
                </c:pt>
                <c:pt idx="3">
                  <c:v>4</c:v>
                </c:pt>
                <c:pt idx="4">
                  <c:v>15</c:v>
                </c:pt>
                <c:pt idx="5">
                  <c:v>13</c:v>
                </c:pt>
                <c:pt idx="6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CB6-4C31-8C37-DFB4B61CDC0F}"/>
            </c:ext>
          </c:extLst>
        </c:ser>
        <c:ser>
          <c:idx val="2"/>
          <c:order val="2"/>
          <c:tx>
            <c:strRef>
              <c:f>Rolls!$E$1</c:f>
              <c:strCache>
                <c:ptCount val="1"/>
                <c:pt idx="0">
                  <c:v>3d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Rolls!$E$2:$E$8</c:f>
              <c:numCache>
                <c:formatCode>General</c:formatCode>
                <c:ptCount val="7"/>
                <c:pt idx="0">
                  <c:v>6</c:v>
                </c:pt>
                <c:pt idx="1">
                  <c:v>7</c:v>
                </c:pt>
                <c:pt idx="2">
                  <c:v>12</c:v>
                </c:pt>
                <c:pt idx="3">
                  <c:v>10</c:v>
                </c:pt>
                <c:pt idx="4">
                  <c:v>11</c:v>
                </c:pt>
                <c:pt idx="5">
                  <c:v>17</c:v>
                </c:pt>
                <c:pt idx="6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CB6-4C31-8C37-DFB4B61CDC0F}"/>
            </c:ext>
          </c:extLst>
        </c:ser>
        <c:ser>
          <c:idx val="3"/>
          <c:order val="3"/>
          <c:tx>
            <c:strRef>
              <c:f>Rolls!$F$1</c:f>
              <c:strCache>
                <c:ptCount val="1"/>
                <c:pt idx="0">
                  <c:v>4d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Rolls!$F$2:$F$8</c:f>
              <c:numCache>
                <c:formatCode>General</c:formatCode>
                <c:ptCount val="7"/>
                <c:pt idx="0">
                  <c:v>8</c:v>
                </c:pt>
                <c:pt idx="1">
                  <c:v>9</c:v>
                </c:pt>
                <c:pt idx="2">
                  <c:v>13</c:v>
                </c:pt>
                <c:pt idx="3">
                  <c:v>18</c:v>
                </c:pt>
                <c:pt idx="4">
                  <c:v>30</c:v>
                </c:pt>
                <c:pt idx="5">
                  <c:v>13</c:v>
                </c:pt>
                <c:pt idx="6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CB6-4C31-8C37-DFB4B61CDC0F}"/>
            </c:ext>
          </c:extLst>
        </c:ser>
        <c:ser>
          <c:idx val="4"/>
          <c:order val="4"/>
          <c:tx>
            <c:strRef>
              <c:f>Rolls!$G$1</c:f>
              <c:strCache>
                <c:ptCount val="1"/>
                <c:pt idx="0">
                  <c:v>5d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Rolls!$G$2:$G$8</c:f>
              <c:numCache>
                <c:formatCode>General</c:formatCode>
                <c:ptCount val="7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26</c:v>
                </c:pt>
                <c:pt idx="4">
                  <c:v>25</c:v>
                </c:pt>
                <c:pt idx="5">
                  <c:v>36</c:v>
                </c:pt>
                <c:pt idx="6">
                  <c:v>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CB6-4C31-8C37-DFB4B61CDC0F}"/>
            </c:ext>
          </c:extLst>
        </c:ser>
        <c:ser>
          <c:idx val="5"/>
          <c:order val="5"/>
          <c:tx>
            <c:strRef>
              <c:f>Rolls!$H$1</c:f>
              <c:strCache>
                <c:ptCount val="1"/>
                <c:pt idx="0">
                  <c:v>6d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Rolls!$H$2:$H$8</c:f>
              <c:numCache>
                <c:formatCode>General</c:formatCode>
                <c:ptCount val="7"/>
                <c:pt idx="0">
                  <c:v>9</c:v>
                </c:pt>
                <c:pt idx="1">
                  <c:v>20</c:v>
                </c:pt>
                <c:pt idx="2">
                  <c:v>17</c:v>
                </c:pt>
                <c:pt idx="3">
                  <c:v>24</c:v>
                </c:pt>
                <c:pt idx="4">
                  <c:v>17</c:v>
                </c:pt>
                <c:pt idx="5">
                  <c:v>30</c:v>
                </c:pt>
                <c:pt idx="6">
                  <c:v>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CB6-4C31-8C37-DFB4B61CDC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5236224"/>
        <c:axId val="135582080"/>
        <c:axId val="11550208"/>
      </c:area3DChart>
      <c:catAx>
        <c:axId val="1352362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35582080"/>
        <c:crosses val="autoZero"/>
        <c:auto val="1"/>
        <c:lblAlgn val="ctr"/>
        <c:lblOffset val="100"/>
        <c:noMultiLvlLbl val="0"/>
      </c:catAx>
      <c:valAx>
        <c:axId val="13558208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35236224"/>
        <c:crosses val="autoZero"/>
        <c:crossBetween val="midCat"/>
      </c:valAx>
      <c:serAx>
        <c:axId val="1155020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900" baseline="0">
                <a:latin typeface="Times New Roman" pitchFamily="18" charset="0"/>
              </a:defRPr>
            </a:pPr>
            <a:endParaRPr lang="en-US"/>
          </a:p>
        </c:txPr>
        <c:crossAx val="135582080"/>
        <c:crosses val="autoZero"/>
      </c:ser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surface3DChart>
        <c:wireframe val="0"/>
        <c:ser>
          <c:idx val="0"/>
          <c:order val="0"/>
          <c:tx>
            <c:strRef>
              <c:f>Rolls!$B$2</c:f>
              <c:strCache>
                <c:ptCount val="1"/>
                <c:pt idx="0">
                  <c:v>d3 roll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Rolls!$C$2:$H$2</c:f>
              <c:numCache>
                <c:formatCode>General</c:formatCode>
                <c:ptCount val="6"/>
                <c:pt idx="0">
                  <c:v>2</c:v>
                </c:pt>
                <c:pt idx="1">
                  <c:v>2</c:v>
                </c:pt>
                <c:pt idx="2">
                  <c:v>6</c:v>
                </c:pt>
                <c:pt idx="3">
                  <c:v>8</c:v>
                </c:pt>
                <c:pt idx="4">
                  <c:v>13</c:v>
                </c:pt>
                <c:pt idx="5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57-4579-BFB9-E8F3A185F476}"/>
            </c:ext>
          </c:extLst>
        </c:ser>
        <c:ser>
          <c:idx val="1"/>
          <c:order val="1"/>
          <c:tx>
            <c:strRef>
              <c:f>Rolls!$B$3</c:f>
              <c:strCache>
                <c:ptCount val="1"/>
                <c:pt idx="0">
                  <c:v>d4 roll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Rolls!$C$3:$H$3</c:f>
              <c:numCache>
                <c:formatCode>General</c:formatCode>
                <c:ptCount val="6"/>
                <c:pt idx="0">
                  <c:v>4</c:v>
                </c:pt>
                <c:pt idx="1">
                  <c:v>5</c:v>
                </c:pt>
                <c:pt idx="2">
                  <c:v>7</c:v>
                </c:pt>
                <c:pt idx="3">
                  <c:v>9</c:v>
                </c:pt>
                <c:pt idx="4">
                  <c:v>14</c:v>
                </c:pt>
                <c:pt idx="5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557-4579-BFB9-E8F3A185F476}"/>
            </c:ext>
          </c:extLst>
        </c:ser>
        <c:ser>
          <c:idx val="2"/>
          <c:order val="2"/>
          <c:tx>
            <c:strRef>
              <c:f>Rolls!$B$4</c:f>
              <c:strCache>
                <c:ptCount val="1"/>
                <c:pt idx="0">
                  <c:v>d6 roll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Rolls!$C$4:$H$4</c:f>
              <c:numCache>
                <c:formatCode>General</c:formatCode>
                <c:ptCount val="6"/>
                <c:pt idx="0">
                  <c:v>5</c:v>
                </c:pt>
                <c:pt idx="1">
                  <c:v>4</c:v>
                </c:pt>
                <c:pt idx="2">
                  <c:v>12</c:v>
                </c:pt>
                <c:pt idx="3">
                  <c:v>13</c:v>
                </c:pt>
                <c:pt idx="4">
                  <c:v>15</c:v>
                </c:pt>
                <c:pt idx="5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557-4579-BFB9-E8F3A185F476}"/>
            </c:ext>
          </c:extLst>
        </c:ser>
        <c:ser>
          <c:idx val="3"/>
          <c:order val="3"/>
          <c:tx>
            <c:strRef>
              <c:f>Rolls!$B$5</c:f>
              <c:strCache>
                <c:ptCount val="1"/>
                <c:pt idx="0">
                  <c:v>d8 roll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Rolls!$C$5:$H$5</c:f>
              <c:numCache>
                <c:formatCode>General</c:formatCode>
                <c:ptCount val="6"/>
                <c:pt idx="0">
                  <c:v>7</c:v>
                </c:pt>
                <c:pt idx="1">
                  <c:v>4</c:v>
                </c:pt>
                <c:pt idx="2">
                  <c:v>10</c:v>
                </c:pt>
                <c:pt idx="3">
                  <c:v>18</c:v>
                </c:pt>
                <c:pt idx="4">
                  <c:v>26</c:v>
                </c:pt>
                <c:pt idx="5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557-4579-BFB9-E8F3A185F476}"/>
            </c:ext>
          </c:extLst>
        </c:ser>
        <c:ser>
          <c:idx val="4"/>
          <c:order val="4"/>
          <c:tx>
            <c:strRef>
              <c:f>Rolls!$B$6</c:f>
              <c:strCache>
                <c:ptCount val="1"/>
                <c:pt idx="0">
                  <c:v>d10 roll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Rolls!$C$6:$H$6</c:f>
              <c:numCache>
                <c:formatCode>General</c:formatCode>
                <c:ptCount val="6"/>
                <c:pt idx="0">
                  <c:v>9</c:v>
                </c:pt>
                <c:pt idx="1">
                  <c:v>15</c:v>
                </c:pt>
                <c:pt idx="2">
                  <c:v>11</c:v>
                </c:pt>
                <c:pt idx="3">
                  <c:v>30</c:v>
                </c:pt>
                <c:pt idx="4">
                  <c:v>25</c:v>
                </c:pt>
                <c:pt idx="5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557-4579-BFB9-E8F3A185F476}"/>
            </c:ext>
          </c:extLst>
        </c:ser>
        <c:ser>
          <c:idx val="5"/>
          <c:order val="5"/>
          <c:tx>
            <c:strRef>
              <c:f>Rolls!$B$7</c:f>
              <c:strCache>
                <c:ptCount val="1"/>
                <c:pt idx="0">
                  <c:v>d12 roll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Rolls!$C$7:$H$7</c:f>
              <c:numCache>
                <c:formatCode>General</c:formatCode>
                <c:ptCount val="6"/>
                <c:pt idx="0">
                  <c:v>5</c:v>
                </c:pt>
                <c:pt idx="1">
                  <c:v>13</c:v>
                </c:pt>
                <c:pt idx="2">
                  <c:v>17</c:v>
                </c:pt>
                <c:pt idx="3">
                  <c:v>13</c:v>
                </c:pt>
                <c:pt idx="4">
                  <c:v>36</c:v>
                </c:pt>
                <c:pt idx="5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557-4579-BFB9-E8F3A185F476}"/>
            </c:ext>
          </c:extLst>
        </c:ser>
        <c:ser>
          <c:idx val="6"/>
          <c:order val="6"/>
          <c:tx>
            <c:strRef>
              <c:f>Rolls!$B$8</c:f>
              <c:strCache>
                <c:ptCount val="1"/>
                <c:pt idx="0">
                  <c:v>d20 roll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Rolls!$C$8:$H$8</c:f>
              <c:numCache>
                <c:formatCode>General</c:formatCode>
                <c:ptCount val="6"/>
                <c:pt idx="0">
                  <c:v>2</c:v>
                </c:pt>
                <c:pt idx="1">
                  <c:v>34</c:v>
                </c:pt>
                <c:pt idx="2">
                  <c:v>24</c:v>
                </c:pt>
                <c:pt idx="3">
                  <c:v>25</c:v>
                </c:pt>
                <c:pt idx="4">
                  <c:v>58</c:v>
                </c:pt>
                <c:pt idx="5">
                  <c:v>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557-4579-BFB9-E8F3A185F476}"/>
            </c:ext>
          </c:extLst>
        </c:ser>
        <c:bandFmts/>
        <c:axId val="74263936"/>
        <c:axId val="74273920"/>
        <c:axId val="67918464"/>
      </c:surface3DChart>
      <c:catAx>
        <c:axId val="742639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74273920"/>
        <c:crosses val="autoZero"/>
        <c:auto val="1"/>
        <c:lblAlgn val="ctr"/>
        <c:lblOffset val="100"/>
        <c:noMultiLvlLbl val="0"/>
      </c:catAx>
      <c:valAx>
        <c:axId val="7427392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74263936"/>
        <c:crosses val="autoZero"/>
        <c:crossBetween val="midCat"/>
      </c:valAx>
      <c:serAx>
        <c:axId val="6791846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74273920"/>
        <c:crosses val="autoZero"/>
      </c:serAx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25</xdr:row>
      <xdr:rowOff>7620</xdr:rowOff>
    </xdr:from>
    <xdr:to>
      <xdr:col>8</xdr:col>
      <xdr:colOff>218295</xdr:colOff>
      <xdr:row>30</xdr:row>
      <xdr:rowOff>121782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5309ABE-2BA5-45FC-923C-02BB39BD3A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185160"/>
          <a:ext cx="6238095" cy="110476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15</xdr:row>
      <xdr:rowOff>7620</xdr:rowOff>
    </xdr:from>
    <xdr:to>
      <xdr:col>8</xdr:col>
      <xdr:colOff>96375</xdr:colOff>
      <xdr:row>20</xdr:row>
      <xdr:rowOff>121782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E1A1A66-D1F7-47EE-8829-FFA0CDE0D1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9326880"/>
          <a:ext cx="6238095" cy="110476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731520</xdr:colOff>
      <xdr:row>3</xdr:row>
      <xdr:rowOff>182880</xdr:rowOff>
    </xdr:from>
    <xdr:to>
      <xdr:col>1</xdr:col>
      <xdr:colOff>15241</xdr:colOff>
      <xdr:row>5</xdr:row>
      <xdr:rowOff>15240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ABDF8DB4-0E40-410E-B0B1-A3B81BDE33CB}"/>
            </a:ext>
          </a:extLst>
        </xdr:cNvPr>
        <xdr:cNvSpPr/>
      </xdr:nvSpPr>
      <xdr:spPr>
        <a:xfrm>
          <a:off x="731520" y="998220"/>
          <a:ext cx="754381" cy="228600"/>
        </a:xfrm>
        <a:prstGeom prst="rect">
          <a:avLst/>
        </a:prstGeom>
        <a:solidFill>
          <a:srgbClr val="FFFF00">
            <a:alpha val="57000"/>
          </a:srgbClr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700">
              <a:solidFill>
                <a:sysClr val="windowText" lastClr="000000"/>
              </a:solidFill>
            </a:rPr>
            <a:t>40% miss</a:t>
          </a:r>
        </a:p>
      </xdr:txBody>
    </xdr:sp>
    <xdr:clientData/>
  </xdr:twoCellAnchor>
  <xdr:twoCellAnchor>
    <xdr:from>
      <xdr:col>0</xdr:col>
      <xdr:colOff>746760</xdr:colOff>
      <xdr:row>9</xdr:row>
      <xdr:rowOff>175260</xdr:rowOff>
    </xdr:from>
    <xdr:to>
      <xdr:col>1</xdr:col>
      <xdr:colOff>274321</xdr:colOff>
      <xdr:row>11</xdr:row>
      <xdr:rowOff>45720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CC027878-F31F-4B39-9E42-3AA0ABC76ADD}"/>
            </a:ext>
          </a:extLst>
        </xdr:cNvPr>
        <xdr:cNvSpPr/>
      </xdr:nvSpPr>
      <xdr:spPr>
        <a:xfrm>
          <a:off x="746760" y="2179320"/>
          <a:ext cx="998221" cy="266700"/>
        </a:xfrm>
        <a:prstGeom prst="rect">
          <a:avLst/>
        </a:prstGeom>
        <a:solidFill>
          <a:srgbClr val="FFFF00">
            <a:alpha val="57000"/>
          </a:srgbClr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700">
              <a:solidFill>
                <a:sysClr val="windowText" lastClr="000000"/>
              </a:solidFill>
            </a:rPr>
            <a:t>20% ranged deflection</a:t>
          </a:r>
        </a:p>
      </xdr:txBody>
    </xdr:sp>
    <xdr:clientData/>
  </xdr:twoCellAnchor>
  <xdr:twoCellAnchor>
    <xdr:from>
      <xdr:col>0</xdr:col>
      <xdr:colOff>868680</xdr:colOff>
      <xdr:row>15</xdr:row>
      <xdr:rowOff>144780</xdr:rowOff>
    </xdr:from>
    <xdr:to>
      <xdr:col>1</xdr:col>
      <xdr:colOff>144781</xdr:colOff>
      <xdr:row>17</xdr:row>
      <xdr:rowOff>83820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2E7059C2-4DEC-4EDE-A339-D473C3042A9B}"/>
            </a:ext>
          </a:extLst>
        </xdr:cNvPr>
        <xdr:cNvSpPr/>
      </xdr:nvSpPr>
      <xdr:spPr>
        <a:xfrm>
          <a:off x="868680" y="3337560"/>
          <a:ext cx="746761" cy="335280"/>
        </a:xfrm>
        <a:prstGeom prst="rect">
          <a:avLst/>
        </a:prstGeom>
        <a:solidFill>
          <a:srgbClr val="FFFF00">
            <a:alpha val="57000"/>
          </a:srgbClr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700">
              <a:solidFill>
                <a:sysClr val="windowText" lastClr="000000"/>
              </a:solidFill>
            </a:rPr>
            <a:t>immune to magic missiles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228599</xdr:colOff>
      <xdr:row>0</xdr:row>
      <xdr:rowOff>66674</xdr:rowOff>
    </xdr:from>
    <xdr:to>
      <xdr:col>22</xdr:col>
      <xdr:colOff>447675</xdr:colOff>
      <xdr:row>16</xdr:row>
      <xdr:rowOff>47625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85724</xdr:colOff>
      <xdr:row>0</xdr:row>
      <xdr:rowOff>66675</xdr:rowOff>
    </xdr:from>
    <xdr:to>
      <xdr:col>15</xdr:col>
      <xdr:colOff>219075</xdr:colOff>
      <xdr:row>16</xdr:row>
      <xdr:rowOff>39017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</xdr:colOff>
      <xdr:row>16</xdr:row>
      <xdr:rowOff>47625</xdr:rowOff>
    </xdr:from>
    <xdr:to>
      <xdr:col>15</xdr:col>
      <xdr:colOff>238126</xdr:colOff>
      <xdr:row>32</xdr:row>
      <xdr:rowOff>19050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wner/AppData/Local/Microsoft/Windows/Temporary%20Internet%20Files/Content.IE5/1ZEGTV8N/SpellForge_3.5_4.5.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ortSheet"/>
      <sheetName val="Notes"/>
      <sheetName val="Options"/>
      <sheetName val="Race &amp; Stats"/>
      <sheetName val="Classes"/>
      <sheetName val="Domain Select"/>
      <sheetName val="Prestige Classes"/>
      <sheetName val="Feats"/>
      <sheetName val="Archivist Spells"/>
      <sheetName val="Assassin Spells"/>
      <sheetName val="Bard Spells"/>
      <sheetName val="Cleric Spells"/>
      <sheetName val="Corrupt Avenger Spells"/>
      <sheetName val="Druid Spells"/>
      <sheetName val="Duskblade Spells"/>
      <sheetName val="Emissary Spells"/>
      <sheetName val="Favored Soul Spells"/>
      <sheetName val="Gnome Artificer Devices"/>
      <sheetName val="Hexblade Spells"/>
      <sheetName val="Shugenja Spells"/>
      <sheetName val="Sorcerer Spells"/>
      <sheetName val="Spellthief Spells"/>
      <sheetName val="Spirit Shaman Spells"/>
      <sheetName val="Sublime Chord Spells"/>
      <sheetName val="Suel Arcanamach Spells"/>
      <sheetName val="Universal Caster"/>
      <sheetName val="Vigilante Spells"/>
      <sheetName val="Warlock Invocations"/>
      <sheetName val="Wizard Spells"/>
      <sheetName val="Wu Jen Spells"/>
      <sheetName val="All Spells"/>
      <sheetName val="Fist of Zuoken Powers"/>
      <sheetName val="Psion Powers"/>
      <sheetName val="Psychic Warrior Powers"/>
      <sheetName val="War Mind Powers"/>
      <sheetName val="Wilder Powers"/>
      <sheetName val="Spell Sheet"/>
      <sheetName val="Power Sheet"/>
      <sheetName val="SpellList"/>
      <sheetName val="PowerList"/>
      <sheetName val="Class Info"/>
      <sheetName val="Class Info Aux"/>
      <sheetName val="Race Info"/>
      <sheetName val="Tables"/>
      <sheetName val="Deities"/>
      <sheetName val="Domains"/>
      <sheetName val="Spell Information"/>
      <sheetName val="Spells per Day"/>
      <sheetName val="Spells Known"/>
      <sheetName val="Psionic Informa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>
        <row r="1">
          <cell r="FH1" t="b">
            <v>0</v>
          </cell>
        </row>
      </sheetData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0"/>
  <sheetViews>
    <sheetView showGridLines="0" zoomScaleNormal="100" workbookViewId="0"/>
  </sheetViews>
  <sheetFormatPr defaultRowHeight="15.6" x14ac:dyDescent="0.3"/>
  <cols>
    <col min="1" max="1" width="10.796875" style="44" bestFit="1" customWidth="1"/>
    <col min="2" max="2" width="6.296875" style="49" bestFit="1" customWidth="1"/>
    <col min="3" max="3" width="8.5" style="49" bestFit="1" customWidth="1"/>
    <col min="4" max="4" width="4.296875" style="49" bestFit="1" customWidth="1"/>
    <col min="5" max="5" width="8.3984375" style="49" bestFit="1" customWidth="1"/>
    <col min="6" max="6" width="5.69921875" style="49" bestFit="1" customWidth="1"/>
    <col min="7" max="7" width="4.19921875" style="44" customWidth="1"/>
    <col min="8" max="8" width="19.8984375" style="44" bestFit="1" customWidth="1"/>
    <col min="9" max="9" width="4.8984375" style="44" bestFit="1" customWidth="1"/>
    <col min="10" max="10" width="16.69921875" style="44" bestFit="1" customWidth="1"/>
    <col min="11" max="11" width="4.19921875" style="44" customWidth="1"/>
    <col min="12" max="12" width="22" style="44" bestFit="1" customWidth="1"/>
    <col min="13" max="13" width="7.3984375" style="44" bestFit="1" customWidth="1"/>
    <col min="14" max="14" width="19.796875" style="44" customWidth="1"/>
    <col min="15" max="15" width="13" style="44" bestFit="1" customWidth="1"/>
    <col min="16" max="16384" width="8.796875" style="44"/>
  </cols>
  <sheetData>
    <row r="1" spans="1:14" s="39" customFormat="1" ht="31.8" thickBot="1" x14ac:dyDescent="0.35">
      <c r="A1" s="37" t="s">
        <v>0</v>
      </c>
      <c r="B1" s="37" t="s">
        <v>1</v>
      </c>
      <c r="C1" s="37" t="s">
        <v>2</v>
      </c>
      <c r="D1" s="38" t="s">
        <v>3</v>
      </c>
      <c r="E1" s="37" t="s">
        <v>4</v>
      </c>
      <c r="F1" s="37" t="s">
        <v>5</v>
      </c>
      <c r="H1" s="40" t="s">
        <v>21</v>
      </c>
      <c r="I1" s="40"/>
      <c r="J1" s="40"/>
      <c r="K1" s="40"/>
      <c r="L1" s="40" t="s">
        <v>84</v>
      </c>
      <c r="M1" s="40"/>
      <c r="N1" s="40"/>
    </row>
    <row r="2" spans="1:14" ht="16.8" thickTop="1" thickBot="1" x14ac:dyDescent="0.35">
      <c r="A2" s="74" t="s">
        <v>111</v>
      </c>
      <c r="B2" s="74">
        <v>1</v>
      </c>
      <c r="C2" s="45">
        <v>2</v>
      </c>
      <c r="D2" s="46">
        <v>20</v>
      </c>
      <c r="E2" s="45">
        <f t="shared" ref="E2:E8" si="0">SUM(C2:D2)</f>
        <v>22</v>
      </c>
      <c r="F2" s="45" t="s">
        <v>6</v>
      </c>
      <c r="H2" s="75" t="s">
        <v>0</v>
      </c>
      <c r="I2" s="76" t="s">
        <v>22</v>
      </c>
      <c r="J2" s="77" t="s">
        <v>23</v>
      </c>
      <c r="L2" s="134" t="s">
        <v>0</v>
      </c>
      <c r="M2" s="135" t="s">
        <v>85</v>
      </c>
      <c r="N2" s="136" t="s">
        <v>66</v>
      </c>
    </row>
    <row r="3" spans="1:14" x14ac:dyDescent="0.3">
      <c r="A3" s="74" t="s">
        <v>210</v>
      </c>
      <c r="B3" s="74">
        <v>1</v>
      </c>
      <c r="C3" s="45">
        <v>6</v>
      </c>
      <c r="D3" s="46">
        <v>14</v>
      </c>
      <c r="E3" s="45">
        <f t="shared" si="0"/>
        <v>20</v>
      </c>
      <c r="F3" s="45" t="s">
        <v>6</v>
      </c>
      <c r="H3" s="78" t="s">
        <v>109</v>
      </c>
      <c r="I3" s="74">
        <v>17</v>
      </c>
      <c r="J3" s="79" t="s">
        <v>113</v>
      </c>
      <c r="L3" s="137" t="s">
        <v>125</v>
      </c>
      <c r="M3" s="124">
        <v>14</v>
      </c>
      <c r="N3" s="138"/>
    </row>
    <row r="4" spans="1:14" x14ac:dyDescent="0.3">
      <c r="A4" s="195" t="s">
        <v>128</v>
      </c>
      <c r="B4" s="195">
        <v>2</v>
      </c>
      <c r="C4" s="45">
        <v>3</v>
      </c>
      <c r="D4" s="46">
        <v>14</v>
      </c>
      <c r="E4" s="45">
        <f t="shared" si="0"/>
        <v>17</v>
      </c>
      <c r="F4" s="45" t="s">
        <v>130</v>
      </c>
      <c r="H4" s="78" t="s">
        <v>111</v>
      </c>
      <c r="I4" s="74">
        <v>17</v>
      </c>
      <c r="J4" s="79" t="s">
        <v>114</v>
      </c>
      <c r="L4" s="137" t="s">
        <v>124</v>
      </c>
      <c r="M4" s="124">
        <v>13</v>
      </c>
      <c r="N4" s="138"/>
    </row>
    <row r="5" spans="1:14" x14ac:dyDescent="0.3">
      <c r="A5" s="74" t="s">
        <v>109</v>
      </c>
      <c r="B5" s="74">
        <v>1</v>
      </c>
      <c r="C5" s="45">
        <v>2</v>
      </c>
      <c r="D5" s="46">
        <v>10</v>
      </c>
      <c r="E5" s="45">
        <f t="shared" si="0"/>
        <v>12</v>
      </c>
      <c r="F5" s="45" t="s">
        <v>6</v>
      </c>
      <c r="H5" s="78" t="s">
        <v>209</v>
      </c>
      <c r="I5" s="74">
        <v>17</v>
      </c>
      <c r="J5" s="79" t="s">
        <v>115</v>
      </c>
      <c r="L5" s="137" t="s">
        <v>126</v>
      </c>
      <c r="M5" s="124">
        <v>12</v>
      </c>
      <c r="N5" s="138"/>
    </row>
    <row r="6" spans="1:14" ht="16.2" thickBot="1" x14ac:dyDescent="0.35">
      <c r="A6" s="195" t="s">
        <v>129</v>
      </c>
      <c r="B6" s="195">
        <v>2</v>
      </c>
      <c r="C6" s="45">
        <v>3</v>
      </c>
      <c r="D6" s="46">
        <v>8</v>
      </c>
      <c r="E6" s="45">
        <f t="shared" si="0"/>
        <v>11</v>
      </c>
      <c r="F6" s="45" t="s">
        <v>6</v>
      </c>
      <c r="H6" s="189" t="s">
        <v>210</v>
      </c>
      <c r="I6" s="190">
        <v>18</v>
      </c>
      <c r="J6" s="191" t="s">
        <v>68</v>
      </c>
      <c r="L6" s="139" t="s">
        <v>127</v>
      </c>
      <c r="M6" s="140">
        <v>11</v>
      </c>
      <c r="N6" s="141"/>
    </row>
    <row r="7" spans="1:14" x14ac:dyDescent="0.3">
      <c r="A7" s="74" t="s">
        <v>209</v>
      </c>
      <c r="B7" s="74">
        <v>1</v>
      </c>
      <c r="C7" s="45">
        <v>5</v>
      </c>
      <c r="D7" s="46">
        <v>2</v>
      </c>
      <c r="E7" s="45">
        <f t="shared" si="0"/>
        <v>7</v>
      </c>
      <c r="F7" s="45" t="s">
        <v>100</v>
      </c>
      <c r="H7" s="80" t="s">
        <v>24</v>
      </c>
      <c r="I7" s="81">
        <f>SUM(I3:I6)</f>
        <v>69</v>
      </c>
      <c r="J7" s="79"/>
      <c r="L7" s="142" t="s">
        <v>24</v>
      </c>
      <c r="M7" s="143">
        <f>SUM(M3:M6)</f>
        <v>50</v>
      </c>
      <c r="N7" s="138"/>
    </row>
    <row r="8" spans="1:14" x14ac:dyDescent="0.3">
      <c r="A8" s="124" t="s">
        <v>131</v>
      </c>
      <c r="B8" s="124">
        <v>3</v>
      </c>
      <c r="C8" s="45">
        <v>2</v>
      </c>
      <c r="D8" s="46">
        <v>5</v>
      </c>
      <c r="E8" s="45">
        <f t="shared" si="0"/>
        <v>7</v>
      </c>
      <c r="F8" s="45" t="s">
        <v>119</v>
      </c>
      <c r="H8" s="80" t="s">
        <v>25</v>
      </c>
      <c r="I8" s="81">
        <f>COUNT(I3:I6)</f>
        <v>4</v>
      </c>
      <c r="J8" s="82"/>
      <c r="L8" s="142" t="s">
        <v>99</v>
      </c>
      <c r="M8" s="143">
        <f>AVERAGE(M3:M6)</f>
        <v>12.5</v>
      </c>
      <c r="N8" s="138"/>
    </row>
    <row r="9" spans="1:14" ht="16.2" thickBot="1" x14ac:dyDescent="0.35">
      <c r="H9" s="80" t="s">
        <v>27</v>
      </c>
      <c r="I9" s="83">
        <f>I7/4</f>
        <v>17.25</v>
      </c>
      <c r="J9" s="79" t="s">
        <v>28</v>
      </c>
      <c r="L9" s="144" t="s">
        <v>25</v>
      </c>
      <c r="M9" s="183">
        <f>COUNT(M3:M6)</f>
        <v>4</v>
      </c>
      <c r="N9" s="145"/>
    </row>
    <row r="10" spans="1:14" ht="16.8" thickTop="1" thickBot="1" x14ac:dyDescent="0.35">
      <c r="D10" s="46">
        <f ca="1">RANDBETWEEN(1,20)</f>
        <v>10</v>
      </c>
      <c r="H10" s="84" t="s">
        <v>29</v>
      </c>
      <c r="I10" s="85">
        <f>I9*2</f>
        <v>34.5</v>
      </c>
      <c r="J10" s="86" t="s">
        <v>30</v>
      </c>
    </row>
    <row r="11" spans="1:14" ht="16.2" thickTop="1" x14ac:dyDescent="0.3">
      <c r="H11" s="87"/>
      <c r="I11" s="87"/>
      <c r="J11" s="87"/>
      <c r="L11" s="88" t="s">
        <v>31</v>
      </c>
      <c r="M11" s="89">
        <f>I9</f>
        <v>17.25</v>
      </c>
      <c r="N11" s="87"/>
    </row>
    <row r="12" spans="1:14" x14ac:dyDescent="0.3">
      <c r="B12" s="44"/>
      <c r="C12" s="44"/>
      <c r="D12" s="44"/>
      <c r="E12" s="44"/>
      <c r="F12" s="44"/>
      <c r="H12" s="87"/>
      <c r="I12" s="87"/>
      <c r="L12" s="88" t="s">
        <v>32</v>
      </c>
      <c r="M12" s="89">
        <f>I10</f>
        <v>34.5</v>
      </c>
      <c r="N12" s="87"/>
    </row>
    <row r="13" spans="1:14" ht="16.2" thickBot="1" x14ac:dyDescent="0.35">
      <c r="B13" s="44"/>
      <c r="C13" s="44"/>
      <c r="D13" s="44"/>
      <c r="E13" s="44"/>
      <c r="F13" s="44"/>
      <c r="H13" s="40" t="s">
        <v>132</v>
      </c>
      <c r="I13" s="40"/>
      <c r="J13" s="40"/>
      <c r="L13" s="88" t="s">
        <v>33</v>
      </c>
      <c r="M13" s="89">
        <f>I7</f>
        <v>69</v>
      </c>
      <c r="N13" s="87"/>
    </row>
    <row r="14" spans="1:14" ht="16.8" thickTop="1" thickBot="1" x14ac:dyDescent="0.35">
      <c r="B14" s="44"/>
      <c r="C14" s="44"/>
      <c r="D14" s="44"/>
      <c r="E14" s="44"/>
      <c r="F14" s="44"/>
      <c r="H14" s="197" t="s">
        <v>0</v>
      </c>
      <c r="I14" s="198" t="s">
        <v>22</v>
      </c>
      <c r="J14" s="199" t="s">
        <v>23</v>
      </c>
      <c r="N14" s="87"/>
    </row>
    <row r="15" spans="1:14" x14ac:dyDescent="0.3">
      <c r="B15" s="44"/>
      <c r="C15" s="44"/>
      <c r="D15" s="44"/>
      <c r="E15" s="44"/>
      <c r="F15" s="44"/>
      <c r="H15" s="200" t="s">
        <v>128</v>
      </c>
      <c r="I15" s="68">
        <v>20</v>
      </c>
      <c r="J15" s="201" t="s">
        <v>133</v>
      </c>
      <c r="L15" s="90" t="s">
        <v>34</v>
      </c>
      <c r="M15" s="89">
        <f>M7</f>
        <v>50</v>
      </c>
    </row>
    <row r="16" spans="1:14" ht="16.2" thickBot="1" x14ac:dyDescent="0.35">
      <c r="B16" s="44"/>
      <c r="C16" s="44"/>
      <c r="D16" s="44"/>
      <c r="E16" s="44"/>
      <c r="F16" s="44"/>
      <c r="H16" s="202" t="s">
        <v>129</v>
      </c>
      <c r="I16" s="203">
        <v>20</v>
      </c>
      <c r="J16" s="204" t="s">
        <v>134</v>
      </c>
    </row>
    <row r="17" spans="2:14" x14ac:dyDescent="0.3">
      <c r="B17" s="44"/>
      <c r="C17" s="44"/>
      <c r="D17" s="44"/>
      <c r="E17" s="44"/>
      <c r="F17" s="44"/>
      <c r="H17" s="205" t="s">
        <v>24</v>
      </c>
      <c r="I17" s="206">
        <f>SUM(I15:I16)</f>
        <v>40</v>
      </c>
      <c r="J17" s="201"/>
    </row>
    <row r="18" spans="2:14" x14ac:dyDescent="0.3">
      <c r="H18" s="205" t="s">
        <v>25</v>
      </c>
      <c r="I18" s="206">
        <f>COUNT(I15:I16)</f>
        <v>2</v>
      </c>
      <c r="J18" s="207"/>
    </row>
    <row r="19" spans="2:14" x14ac:dyDescent="0.3">
      <c r="H19" s="205" t="s">
        <v>27</v>
      </c>
      <c r="I19" s="208">
        <f>I17/4</f>
        <v>10</v>
      </c>
      <c r="J19" s="201" t="s">
        <v>28</v>
      </c>
    </row>
    <row r="20" spans="2:14" ht="16.2" thickBot="1" x14ac:dyDescent="0.35">
      <c r="H20" s="209" t="s">
        <v>29</v>
      </c>
      <c r="I20" s="210">
        <f>I19*2</f>
        <v>20</v>
      </c>
      <c r="J20" s="211" t="s">
        <v>30</v>
      </c>
    </row>
    <row r="21" spans="2:14" ht="16.2" thickTop="1" x14ac:dyDescent="0.3"/>
    <row r="26" spans="2:14" x14ac:dyDescent="0.3">
      <c r="L26" s="88"/>
      <c r="M26" s="89"/>
      <c r="N26" s="87"/>
    </row>
    <row r="27" spans="2:14" x14ac:dyDescent="0.3">
      <c r="L27" s="88"/>
      <c r="M27" s="89"/>
      <c r="N27" s="87"/>
    </row>
    <row r="28" spans="2:14" x14ac:dyDescent="0.3">
      <c r="L28" s="88"/>
      <c r="M28" s="89"/>
      <c r="N28" s="87"/>
    </row>
    <row r="29" spans="2:14" x14ac:dyDescent="0.3">
      <c r="N29" s="87"/>
    </row>
    <row r="30" spans="2:14" x14ac:dyDescent="0.3">
      <c r="L30" s="90" t="s">
        <v>34</v>
      </c>
      <c r="M30" s="89">
        <f>M22</f>
        <v>0</v>
      </c>
    </row>
  </sheetData>
  <sortState xmlns:xlrd2="http://schemas.microsoft.com/office/spreadsheetml/2017/richdata2" ref="A2:F8">
    <sortCondition descending="1" ref="E2:E8"/>
    <sortCondition descending="1" ref="C2:C8"/>
  </sortState>
  <conditionalFormatting sqref="M15">
    <cfRule type="cellIs" dxfId="547" priority="1438" operator="greaterThan">
      <formula>$M$13</formula>
    </cfRule>
    <cfRule type="cellIs" dxfId="546" priority="1439" operator="between">
      <formula>$M$12</formula>
      <formula>$M$13</formula>
    </cfRule>
    <cfRule type="cellIs" dxfId="545" priority="1440" operator="between">
      <formula>$M$11</formula>
      <formula>$M$12</formula>
    </cfRule>
    <cfRule type="cellIs" dxfId="544" priority="1441" operator="lessThan">
      <formula>$M$11</formula>
    </cfRule>
  </conditionalFormatting>
  <conditionalFormatting sqref="M30">
    <cfRule type="cellIs" dxfId="543" priority="1" operator="greaterThan">
      <formula>$M$13</formula>
    </cfRule>
    <cfRule type="cellIs" dxfId="542" priority="2" operator="between">
      <formula>$M$12</formula>
      <formula>$M$13</formula>
    </cfRule>
    <cfRule type="cellIs" dxfId="541" priority="3" operator="between">
      <formula>$M$11</formula>
      <formula>$M$12</formula>
    </cfRule>
    <cfRule type="cellIs" dxfId="540" priority="4" operator="lessThan">
      <formula>$M$11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25"/>
  <sheetViews>
    <sheetView showGridLines="0" zoomScaleNormal="100" workbookViewId="0">
      <pane ySplit="1" topLeftCell="A2" activePane="bottomLeft" state="frozen"/>
      <selection pane="bottomLeft" activeCell="A2" sqref="A2"/>
    </sheetView>
  </sheetViews>
  <sheetFormatPr defaultRowHeight="15.6" x14ac:dyDescent="0.3"/>
  <cols>
    <col min="1" max="1" width="15.8984375" style="49" bestFit="1" customWidth="1"/>
    <col min="2" max="2" width="15.09765625" style="49" bestFit="1" customWidth="1"/>
    <col min="3" max="3" width="7.296875" style="49" bestFit="1" customWidth="1"/>
    <col min="4" max="4" width="3.59765625" style="49" bestFit="1" customWidth="1"/>
    <col min="5" max="5" width="7.796875" style="49" bestFit="1" customWidth="1"/>
    <col min="6" max="6" width="8" style="49" bestFit="1" customWidth="1"/>
    <col min="7" max="7" width="9" style="49" bestFit="1" customWidth="1"/>
    <col min="8" max="8" width="6.796875" style="49" bestFit="1" customWidth="1"/>
    <col min="9" max="9" width="7.5" style="49" bestFit="1" customWidth="1"/>
    <col min="10" max="10" width="8.5" style="49" bestFit="1" customWidth="1"/>
    <col min="11" max="11" width="8.796875" style="49" bestFit="1" customWidth="1"/>
    <col min="12" max="12" width="7.296875" style="61" bestFit="1" customWidth="1"/>
    <col min="13" max="13" width="7.5" style="61" bestFit="1" customWidth="1"/>
    <col min="14" max="14" width="2.296875" style="49" customWidth="1"/>
    <col min="15" max="15" width="7.59765625" style="49" bestFit="1" customWidth="1"/>
    <col min="16" max="16" width="8.09765625" style="49" bestFit="1" customWidth="1"/>
    <col min="17" max="17" width="7.796875" style="49" bestFit="1" customWidth="1"/>
    <col min="18" max="18" width="9" style="49" bestFit="1" customWidth="1"/>
    <col min="19" max="19" width="7.59765625" style="49" bestFit="1" customWidth="1"/>
    <col min="20" max="20" width="9" style="49" bestFit="1" customWidth="1"/>
    <col min="21" max="16384" width="8.796875" style="49"/>
  </cols>
  <sheetData>
    <row r="1" spans="1:20" s="57" customFormat="1" ht="31.8" thickBot="1" x14ac:dyDescent="0.35">
      <c r="A1" s="56" t="s">
        <v>74</v>
      </c>
      <c r="B1" s="62" t="s">
        <v>75</v>
      </c>
      <c r="C1" s="62" t="s">
        <v>76</v>
      </c>
      <c r="D1" s="56" t="s">
        <v>77</v>
      </c>
      <c r="E1" s="56" t="s">
        <v>97</v>
      </c>
      <c r="F1" s="56" t="s">
        <v>96</v>
      </c>
      <c r="G1" s="56" t="s">
        <v>95</v>
      </c>
      <c r="H1" s="56" t="s">
        <v>94</v>
      </c>
      <c r="I1" s="56" t="s">
        <v>98</v>
      </c>
      <c r="J1" s="56" t="s">
        <v>78</v>
      </c>
      <c r="K1" s="56" t="s">
        <v>79</v>
      </c>
      <c r="L1" s="56" t="s">
        <v>80</v>
      </c>
      <c r="M1" s="56" t="s">
        <v>81</v>
      </c>
      <c r="O1" s="166" t="s">
        <v>82</v>
      </c>
      <c r="P1" s="72">
        <v>3</v>
      </c>
      <c r="Q1" s="167" t="s">
        <v>103</v>
      </c>
      <c r="R1" s="165">
        <v>0</v>
      </c>
      <c r="S1" s="168" t="s">
        <v>102</v>
      </c>
      <c r="T1" s="165">
        <f>R1+((P1)/(24*60*10))</f>
        <v>2.0833333333333335E-4</v>
      </c>
    </row>
    <row r="2" spans="1:20" ht="16.8" x14ac:dyDescent="0.3">
      <c r="A2" s="188" t="s">
        <v>109</v>
      </c>
      <c r="B2" s="63" t="s">
        <v>118</v>
      </c>
      <c r="C2" s="64"/>
      <c r="D2" s="58">
        <v>17</v>
      </c>
      <c r="E2" s="59" t="s">
        <v>83</v>
      </c>
      <c r="F2" s="59" t="s">
        <v>88</v>
      </c>
      <c r="G2" s="59" t="s">
        <v>83</v>
      </c>
      <c r="H2" s="59" t="s">
        <v>83</v>
      </c>
      <c r="I2" s="58"/>
      <c r="J2" s="58">
        <f t="shared" ref="J2:J13" si="0">IF($E2="þ",$D2,IF($F2="þ",($D2*10),IF($G2="þ",($D2*100),IF($H2="þ",($D2*600),$I2))))</f>
        <v>170</v>
      </c>
      <c r="K2" s="58">
        <f t="shared" ref="K2:K6" si="1">J2+C2</f>
        <v>170</v>
      </c>
      <c r="L2" s="59" t="s">
        <v>83</v>
      </c>
      <c r="M2" s="60" t="str">
        <f t="shared" ref="M2:M6" si="2">IF(K2&lt;=$P$1,"þ","q")</f>
        <v>q</v>
      </c>
    </row>
    <row r="3" spans="1:20" ht="16.8" x14ac:dyDescent="0.3">
      <c r="A3" s="188" t="s">
        <v>109</v>
      </c>
      <c r="B3" s="63" t="s">
        <v>120</v>
      </c>
      <c r="C3" s="64"/>
      <c r="D3" s="58">
        <v>17</v>
      </c>
      <c r="E3" s="59" t="s">
        <v>83</v>
      </c>
      <c r="F3" s="59" t="s">
        <v>83</v>
      </c>
      <c r="G3" s="59" t="s">
        <v>83</v>
      </c>
      <c r="H3" s="59" t="s">
        <v>83</v>
      </c>
      <c r="I3" s="58"/>
      <c r="J3" s="58">
        <f t="shared" si="0"/>
        <v>0</v>
      </c>
      <c r="K3" s="58">
        <f t="shared" ref="K3" si="3">J3+C3</f>
        <v>0</v>
      </c>
      <c r="L3" s="59" t="s">
        <v>83</v>
      </c>
      <c r="M3" s="60" t="str">
        <f t="shared" ref="M3" si="4">IF(K3&lt;=$P$1,"þ","q")</f>
        <v>þ</v>
      </c>
    </row>
    <row r="4" spans="1:20" ht="16.8" x14ac:dyDescent="0.3">
      <c r="A4" s="188" t="s">
        <v>109</v>
      </c>
      <c r="B4" s="63" t="s">
        <v>121</v>
      </c>
      <c r="C4" s="64"/>
      <c r="D4" s="58">
        <v>17</v>
      </c>
      <c r="E4" s="59" t="s">
        <v>83</v>
      </c>
      <c r="F4" s="59" t="s">
        <v>88</v>
      </c>
      <c r="G4" s="59" t="s">
        <v>83</v>
      </c>
      <c r="H4" s="59" t="s">
        <v>83</v>
      </c>
      <c r="I4" s="58"/>
      <c r="J4" s="58">
        <f t="shared" si="0"/>
        <v>170</v>
      </c>
      <c r="K4" s="58">
        <f t="shared" si="1"/>
        <v>170</v>
      </c>
      <c r="L4" s="59" t="s">
        <v>83</v>
      </c>
      <c r="M4" s="60" t="str">
        <f t="shared" si="2"/>
        <v>q</v>
      </c>
      <c r="O4" s="73"/>
    </row>
    <row r="5" spans="1:20" ht="16.8" x14ac:dyDescent="0.3">
      <c r="A5" s="188" t="s">
        <v>109</v>
      </c>
      <c r="B5" s="63"/>
      <c r="C5" s="64"/>
      <c r="D5" s="58">
        <v>17</v>
      </c>
      <c r="E5" s="59" t="s">
        <v>83</v>
      </c>
      <c r="F5" s="59" t="s">
        <v>83</v>
      </c>
      <c r="G5" s="59" t="s">
        <v>83</v>
      </c>
      <c r="H5" s="59" t="s">
        <v>83</v>
      </c>
      <c r="I5" s="58"/>
      <c r="J5" s="58">
        <f t="shared" si="0"/>
        <v>0</v>
      </c>
      <c r="K5" s="58">
        <f t="shared" ref="K5" si="5">J5+C5</f>
        <v>0</v>
      </c>
      <c r="L5" s="59" t="s">
        <v>83</v>
      </c>
      <c r="M5" s="60" t="str">
        <f t="shared" ref="M5" si="6">IF(K5&lt;=$P$1,"þ","q")</f>
        <v>þ</v>
      </c>
      <c r="O5" s="73"/>
    </row>
    <row r="6" spans="1:20" ht="16.8" x14ac:dyDescent="0.3">
      <c r="A6" s="67" t="s">
        <v>108</v>
      </c>
      <c r="B6" s="63" t="s">
        <v>105</v>
      </c>
      <c r="C6" s="64"/>
      <c r="D6" s="58">
        <v>17</v>
      </c>
      <c r="E6" s="59" t="s">
        <v>83</v>
      </c>
      <c r="F6" s="59" t="s">
        <v>83</v>
      </c>
      <c r="G6" s="59" t="s">
        <v>88</v>
      </c>
      <c r="H6" s="59" t="s">
        <v>83</v>
      </c>
      <c r="I6" s="58"/>
      <c r="J6" s="58">
        <f t="shared" si="0"/>
        <v>1700</v>
      </c>
      <c r="K6" s="58">
        <f t="shared" si="1"/>
        <v>1700</v>
      </c>
      <c r="L6" s="59" t="s">
        <v>83</v>
      </c>
      <c r="M6" s="60" t="str">
        <f t="shared" si="2"/>
        <v>q</v>
      </c>
      <c r="O6" s="73"/>
    </row>
    <row r="7" spans="1:20" ht="16.8" x14ac:dyDescent="0.3">
      <c r="A7" s="67" t="s">
        <v>108</v>
      </c>
      <c r="B7" s="63" t="s">
        <v>107</v>
      </c>
      <c r="C7" s="64"/>
      <c r="D7" s="58">
        <v>17</v>
      </c>
      <c r="E7" s="59" t="s">
        <v>88</v>
      </c>
      <c r="F7" s="59" t="s">
        <v>83</v>
      </c>
      <c r="G7" s="59" t="s">
        <v>83</v>
      </c>
      <c r="H7" s="59" t="s">
        <v>83</v>
      </c>
      <c r="I7" s="58"/>
      <c r="J7" s="58">
        <f t="shared" si="0"/>
        <v>17</v>
      </c>
      <c r="K7" s="58">
        <f t="shared" ref="K7" si="7">J7+C7</f>
        <v>17</v>
      </c>
      <c r="L7" s="59" t="s">
        <v>83</v>
      </c>
      <c r="M7" s="60" t="str">
        <f t="shared" ref="M7" si="8">IF(K7&lt;=$P$1,"þ","q")</f>
        <v>q</v>
      </c>
      <c r="O7" s="73"/>
    </row>
    <row r="8" spans="1:20" ht="16.8" x14ac:dyDescent="0.3">
      <c r="A8" s="67" t="s">
        <v>108</v>
      </c>
      <c r="B8" s="63" t="s">
        <v>117</v>
      </c>
      <c r="C8" s="64"/>
      <c r="D8" s="58">
        <v>17</v>
      </c>
      <c r="E8" s="59" t="s">
        <v>83</v>
      </c>
      <c r="F8" s="59" t="s">
        <v>83</v>
      </c>
      <c r="G8" s="59" t="s">
        <v>88</v>
      </c>
      <c r="H8" s="59" t="s">
        <v>83</v>
      </c>
      <c r="I8" s="58"/>
      <c r="J8" s="58">
        <f t="shared" si="0"/>
        <v>1700</v>
      </c>
      <c r="K8" s="58">
        <f t="shared" ref="K8:K11" si="9">J8+C8</f>
        <v>1700</v>
      </c>
      <c r="L8" s="59" t="s">
        <v>83</v>
      </c>
      <c r="M8" s="60" t="str">
        <f t="shared" ref="M8:M11" si="10">IF(K8&lt;=$P$1,"þ","q")</f>
        <v>q</v>
      </c>
      <c r="O8" s="73"/>
    </row>
    <row r="9" spans="1:20" ht="16.8" x14ac:dyDescent="0.3">
      <c r="A9" s="149" t="s">
        <v>110</v>
      </c>
      <c r="B9" s="63"/>
      <c r="C9" s="64"/>
      <c r="D9" s="58">
        <v>17</v>
      </c>
      <c r="E9" s="59" t="s">
        <v>83</v>
      </c>
      <c r="F9" s="59" t="s">
        <v>83</v>
      </c>
      <c r="G9" s="59" t="s">
        <v>83</v>
      </c>
      <c r="H9" s="59" t="s">
        <v>83</v>
      </c>
      <c r="I9" s="58"/>
      <c r="J9" s="58">
        <f t="shared" si="0"/>
        <v>0</v>
      </c>
      <c r="K9" s="58">
        <f t="shared" si="9"/>
        <v>0</v>
      </c>
      <c r="L9" s="59" t="s">
        <v>83</v>
      </c>
      <c r="M9" s="60" t="str">
        <f t="shared" ref="M9" si="11">IF(K9&lt;=$P$1,"þ","q")</f>
        <v>þ</v>
      </c>
      <c r="O9" s="73"/>
    </row>
    <row r="10" spans="1:20" ht="16.8" x14ac:dyDescent="0.3">
      <c r="A10" s="149" t="s">
        <v>110</v>
      </c>
      <c r="B10" s="63"/>
      <c r="C10" s="64"/>
      <c r="D10" s="58">
        <v>17</v>
      </c>
      <c r="E10" s="59" t="s">
        <v>83</v>
      </c>
      <c r="F10" s="59" t="s">
        <v>83</v>
      </c>
      <c r="G10" s="59" t="s">
        <v>83</v>
      </c>
      <c r="H10" s="59" t="s">
        <v>83</v>
      </c>
      <c r="I10" s="58"/>
      <c r="J10" s="58">
        <f t="shared" si="0"/>
        <v>0</v>
      </c>
      <c r="K10" s="58">
        <f t="shared" ref="K10" si="12">J10+C10</f>
        <v>0</v>
      </c>
      <c r="L10" s="59" t="s">
        <v>83</v>
      </c>
      <c r="M10" s="60" t="str">
        <f t="shared" ref="M10" si="13">IF(K10&lt;=$P$1,"þ","q")</f>
        <v>þ</v>
      </c>
      <c r="O10" s="73"/>
    </row>
    <row r="11" spans="1:20" ht="16.8" x14ac:dyDescent="0.3">
      <c r="A11" s="66" t="s">
        <v>112</v>
      </c>
      <c r="B11" s="63" t="s">
        <v>106</v>
      </c>
      <c r="C11" s="64"/>
      <c r="D11" s="58">
        <v>17</v>
      </c>
      <c r="E11" s="59" t="s">
        <v>83</v>
      </c>
      <c r="F11" s="59" t="s">
        <v>83</v>
      </c>
      <c r="G11" s="59" t="s">
        <v>88</v>
      </c>
      <c r="H11" s="59" t="s">
        <v>83</v>
      </c>
      <c r="I11" s="58"/>
      <c r="J11" s="58">
        <f t="shared" si="0"/>
        <v>1700</v>
      </c>
      <c r="K11" s="58">
        <f t="shared" si="9"/>
        <v>1700</v>
      </c>
      <c r="L11" s="59" t="s">
        <v>83</v>
      </c>
      <c r="M11" s="60" t="str">
        <f t="shared" si="10"/>
        <v>q</v>
      </c>
      <c r="O11" s="73"/>
    </row>
    <row r="12" spans="1:20" ht="16.8" x14ac:dyDescent="0.3">
      <c r="A12" s="66" t="s">
        <v>112</v>
      </c>
      <c r="B12" s="63" t="s">
        <v>122</v>
      </c>
      <c r="C12" s="64"/>
      <c r="D12" s="58">
        <v>17</v>
      </c>
      <c r="E12" s="59" t="s">
        <v>88</v>
      </c>
      <c r="F12" s="59" t="s">
        <v>83</v>
      </c>
      <c r="G12" s="59" t="s">
        <v>83</v>
      </c>
      <c r="H12" s="59" t="s">
        <v>83</v>
      </c>
      <c r="I12" s="58"/>
      <c r="J12" s="58">
        <f t="shared" si="0"/>
        <v>17</v>
      </c>
      <c r="K12" s="58">
        <f t="shared" ref="K12" si="14">J12+C12</f>
        <v>17</v>
      </c>
      <c r="L12" s="59" t="s">
        <v>83</v>
      </c>
      <c r="M12" s="60" t="str">
        <f t="shared" ref="M12" si="15">IF(K12&lt;=$P$1,"þ","q")</f>
        <v>q</v>
      </c>
      <c r="O12" s="73"/>
    </row>
    <row r="13" spans="1:20" ht="16.8" x14ac:dyDescent="0.3">
      <c r="A13" s="66" t="s">
        <v>112</v>
      </c>
      <c r="B13" s="63" t="s">
        <v>123</v>
      </c>
      <c r="C13" s="64"/>
      <c r="D13" s="58">
        <v>17</v>
      </c>
      <c r="E13" s="59" t="s">
        <v>83</v>
      </c>
      <c r="F13" s="59" t="s">
        <v>88</v>
      </c>
      <c r="G13" s="59" t="s">
        <v>83</v>
      </c>
      <c r="H13" s="59" t="s">
        <v>83</v>
      </c>
      <c r="I13" s="58"/>
      <c r="J13" s="58">
        <f t="shared" si="0"/>
        <v>170</v>
      </c>
      <c r="K13" s="58">
        <f t="shared" ref="K13" si="16">J13+C13</f>
        <v>170</v>
      </c>
      <c r="L13" s="59" t="s">
        <v>83</v>
      </c>
      <c r="M13" s="60" t="str">
        <f t="shared" ref="M13" si="17">IF(K13&lt;=$P$1,"þ","q")</f>
        <v>q</v>
      </c>
      <c r="O13" s="73"/>
    </row>
    <row r="14" spans="1:20" x14ac:dyDescent="0.3">
      <c r="O14" s="44"/>
    </row>
    <row r="15" spans="1:20" ht="31.2" x14ac:dyDescent="0.3">
      <c r="A15" s="56" t="s">
        <v>74</v>
      </c>
      <c r="B15" s="62" t="s">
        <v>75</v>
      </c>
      <c r="C15" s="62" t="s">
        <v>76</v>
      </c>
      <c r="D15" s="56" t="s">
        <v>77</v>
      </c>
      <c r="E15" s="56" t="s">
        <v>97</v>
      </c>
      <c r="F15" s="56" t="s">
        <v>96</v>
      </c>
      <c r="G15" s="56" t="s">
        <v>95</v>
      </c>
      <c r="H15" s="56" t="s">
        <v>94</v>
      </c>
      <c r="I15" s="56" t="s">
        <v>98</v>
      </c>
      <c r="J15" s="56" t="s">
        <v>78</v>
      </c>
      <c r="K15" s="56" t="s">
        <v>79</v>
      </c>
      <c r="L15" s="56" t="s">
        <v>80</v>
      </c>
      <c r="M15" s="56" t="s">
        <v>81</v>
      </c>
      <c r="O15" s="184"/>
    </row>
    <row r="16" spans="1:20" ht="16.8" x14ac:dyDescent="0.3">
      <c r="A16" s="65" t="s">
        <v>139</v>
      </c>
      <c r="B16" s="63" t="s">
        <v>121</v>
      </c>
      <c r="C16" s="64">
        <v>2</v>
      </c>
      <c r="D16" s="58">
        <v>8</v>
      </c>
      <c r="E16" s="59" t="s">
        <v>83</v>
      </c>
      <c r="F16" s="59" t="s">
        <v>88</v>
      </c>
      <c r="G16" s="59" t="s">
        <v>83</v>
      </c>
      <c r="H16" s="59" t="s">
        <v>83</v>
      </c>
      <c r="I16" s="58"/>
      <c r="J16" s="58">
        <f t="shared" ref="J16:J25" si="18">IF($E16="þ",$D16,IF($F16="þ",($D16*10),IF($G16="þ",($D16*100),IF($H16="þ",($D16*600),$I16))))</f>
        <v>80</v>
      </c>
      <c r="K16" s="58">
        <f t="shared" ref="K16:K17" si="19">J16+C16</f>
        <v>82</v>
      </c>
      <c r="L16" s="59" t="s">
        <v>88</v>
      </c>
      <c r="M16" s="60" t="str">
        <f t="shared" ref="M16:M17" si="20">IF(K16&lt;=$P$1,"þ","q")</f>
        <v>q</v>
      </c>
    </row>
    <row r="17" spans="1:13" ht="16.8" x14ac:dyDescent="0.3">
      <c r="A17" s="65" t="s">
        <v>156</v>
      </c>
      <c r="B17" s="63" t="s">
        <v>165</v>
      </c>
      <c r="C17" s="64">
        <v>1</v>
      </c>
      <c r="D17" s="58">
        <v>7</v>
      </c>
      <c r="E17" s="59" t="s">
        <v>88</v>
      </c>
      <c r="F17" s="59" t="s">
        <v>83</v>
      </c>
      <c r="G17" s="59" t="s">
        <v>83</v>
      </c>
      <c r="H17" s="59" t="s">
        <v>83</v>
      </c>
      <c r="I17" s="58"/>
      <c r="J17" s="58">
        <f t="shared" si="18"/>
        <v>7</v>
      </c>
      <c r="K17" s="58">
        <f t="shared" si="19"/>
        <v>8</v>
      </c>
      <c r="L17" s="59" t="s">
        <v>88</v>
      </c>
      <c r="M17" s="60" t="str">
        <f t="shared" si="20"/>
        <v>q</v>
      </c>
    </row>
    <row r="18" spans="1:13" ht="16.8" x14ac:dyDescent="0.3">
      <c r="A18" s="65" t="s">
        <v>141</v>
      </c>
      <c r="B18" s="63" t="s">
        <v>165</v>
      </c>
      <c r="C18" s="64">
        <v>2</v>
      </c>
      <c r="D18" s="58">
        <v>7</v>
      </c>
      <c r="E18" s="59" t="s">
        <v>88</v>
      </c>
      <c r="F18" s="59" t="s">
        <v>83</v>
      </c>
      <c r="G18" s="59" t="s">
        <v>83</v>
      </c>
      <c r="H18" s="59" t="s">
        <v>83</v>
      </c>
      <c r="I18" s="58"/>
      <c r="J18" s="58">
        <f t="shared" si="18"/>
        <v>7</v>
      </c>
      <c r="K18" s="58">
        <f t="shared" ref="K18" si="21">J18+C18</f>
        <v>9</v>
      </c>
      <c r="L18" s="59" t="s">
        <v>88</v>
      </c>
      <c r="M18" s="60" t="str">
        <f t="shared" ref="M18" si="22">IF(K18&lt;=$P$1,"þ","q")</f>
        <v>q</v>
      </c>
    </row>
    <row r="19" spans="1:13" ht="16.8" x14ac:dyDescent="0.3">
      <c r="A19" s="171" t="s">
        <v>143</v>
      </c>
      <c r="B19" s="63" t="s">
        <v>168</v>
      </c>
      <c r="C19" s="64">
        <v>2</v>
      </c>
      <c r="D19" s="58">
        <v>6</v>
      </c>
      <c r="E19" s="59" t="s">
        <v>83</v>
      </c>
      <c r="F19" s="59" t="s">
        <v>88</v>
      </c>
      <c r="G19" s="59" t="s">
        <v>83</v>
      </c>
      <c r="H19" s="59" t="s">
        <v>83</v>
      </c>
      <c r="I19" s="58"/>
      <c r="J19" s="58">
        <f t="shared" si="18"/>
        <v>60</v>
      </c>
      <c r="K19" s="58">
        <f t="shared" ref="K19" si="23">J19+C19</f>
        <v>62</v>
      </c>
      <c r="L19" s="59" t="s">
        <v>88</v>
      </c>
      <c r="M19" s="60" t="str">
        <f t="shared" ref="M19" si="24">IF(K19&lt;=$P$1,"þ","q")</f>
        <v>q</v>
      </c>
    </row>
    <row r="20" spans="1:13" ht="16.8" x14ac:dyDescent="0.3">
      <c r="A20" s="171" t="s">
        <v>139</v>
      </c>
      <c r="B20" s="63" t="s">
        <v>216</v>
      </c>
      <c r="C20" s="64">
        <v>3</v>
      </c>
      <c r="D20" s="58">
        <v>8</v>
      </c>
      <c r="E20" s="59" t="s">
        <v>83</v>
      </c>
      <c r="F20" s="59" t="s">
        <v>88</v>
      </c>
      <c r="G20" s="59" t="s">
        <v>83</v>
      </c>
      <c r="H20" s="59" t="s">
        <v>83</v>
      </c>
      <c r="I20" s="58"/>
      <c r="J20" s="58">
        <f t="shared" si="18"/>
        <v>80</v>
      </c>
      <c r="K20" s="58">
        <f t="shared" ref="K20" si="25">J20+C20</f>
        <v>83</v>
      </c>
      <c r="L20" s="59" t="s">
        <v>88</v>
      </c>
      <c r="M20" s="60" t="str">
        <f t="shared" ref="M20" si="26">IF(K20&lt;=$P$1,"þ","q")</f>
        <v>q</v>
      </c>
    </row>
    <row r="21" spans="1:13" ht="16.8" x14ac:dyDescent="0.3">
      <c r="A21" s="171" t="s">
        <v>143</v>
      </c>
      <c r="B21" s="63" t="s">
        <v>217</v>
      </c>
      <c r="C21" s="64">
        <v>3</v>
      </c>
      <c r="D21" s="58">
        <v>6</v>
      </c>
      <c r="E21" s="59" t="s">
        <v>88</v>
      </c>
      <c r="F21" s="59" t="s">
        <v>83</v>
      </c>
      <c r="G21" s="59" t="s">
        <v>83</v>
      </c>
      <c r="H21" s="59" t="s">
        <v>83</v>
      </c>
      <c r="I21" s="58"/>
      <c r="J21" s="58">
        <f t="shared" si="18"/>
        <v>6</v>
      </c>
      <c r="K21" s="58">
        <f t="shared" ref="K21:K22" si="27">J21+C21</f>
        <v>9</v>
      </c>
      <c r="L21" s="59" t="s">
        <v>83</v>
      </c>
      <c r="M21" s="60" t="str">
        <f t="shared" ref="M21:M22" si="28">IF(K21&lt;=$P$1,"þ","q")</f>
        <v>q</v>
      </c>
    </row>
    <row r="22" spans="1:13" ht="16.8" x14ac:dyDescent="0.3">
      <c r="A22" s="171"/>
      <c r="B22" s="63"/>
      <c r="C22" s="64"/>
      <c r="D22" s="58"/>
      <c r="E22" s="59" t="s">
        <v>83</v>
      </c>
      <c r="F22" s="59" t="s">
        <v>83</v>
      </c>
      <c r="G22" s="59" t="s">
        <v>83</v>
      </c>
      <c r="H22" s="59" t="s">
        <v>83</v>
      </c>
      <c r="I22" s="58"/>
      <c r="J22" s="58">
        <f t="shared" si="18"/>
        <v>0</v>
      </c>
      <c r="K22" s="58">
        <f t="shared" si="27"/>
        <v>0</v>
      </c>
      <c r="L22" s="59" t="s">
        <v>83</v>
      </c>
      <c r="M22" s="60" t="str">
        <f t="shared" si="28"/>
        <v>þ</v>
      </c>
    </row>
    <row r="23" spans="1:13" ht="16.8" x14ac:dyDescent="0.3">
      <c r="A23" s="171"/>
      <c r="B23" s="63"/>
      <c r="C23" s="64"/>
      <c r="D23" s="58"/>
      <c r="E23" s="59" t="s">
        <v>83</v>
      </c>
      <c r="F23" s="59" t="s">
        <v>83</v>
      </c>
      <c r="G23" s="59" t="s">
        <v>83</v>
      </c>
      <c r="H23" s="59" t="s">
        <v>83</v>
      </c>
      <c r="I23" s="58"/>
      <c r="J23" s="58">
        <f t="shared" si="18"/>
        <v>0</v>
      </c>
      <c r="K23" s="58">
        <f t="shared" ref="K23" si="29">J23+C23</f>
        <v>0</v>
      </c>
      <c r="L23" s="59" t="s">
        <v>83</v>
      </c>
      <c r="M23" s="60" t="str">
        <f t="shared" ref="M23" si="30">IF(K23&lt;=$P$1,"þ","q")</f>
        <v>þ</v>
      </c>
    </row>
    <row r="24" spans="1:13" ht="16.8" x14ac:dyDescent="0.3">
      <c r="A24" s="171"/>
      <c r="B24" s="63"/>
      <c r="C24" s="64"/>
      <c r="D24" s="58"/>
      <c r="E24" s="59" t="s">
        <v>83</v>
      </c>
      <c r="F24" s="59" t="s">
        <v>83</v>
      </c>
      <c r="G24" s="59" t="s">
        <v>83</v>
      </c>
      <c r="H24" s="59" t="s">
        <v>83</v>
      </c>
      <c r="I24" s="58"/>
      <c r="J24" s="58">
        <f t="shared" si="18"/>
        <v>0</v>
      </c>
      <c r="K24" s="58">
        <f t="shared" ref="K24" si="31">J24+C24</f>
        <v>0</v>
      </c>
      <c r="L24" s="59" t="s">
        <v>83</v>
      </c>
      <c r="M24" s="60" t="str">
        <f t="shared" ref="M24" si="32">IF(K24&lt;=$P$1,"þ","q")</f>
        <v>þ</v>
      </c>
    </row>
    <row r="25" spans="1:13" ht="16.8" x14ac:dyDescent="0.3">
      <c r="A25" s="171"/>
      <c r="B25" s="63"/>
      <c r="C25" s="64"/>
      <c r="D25" s="58"/>
      <c r="E25" s="59" t="s">
        <v>83</v>
      </c>
      <c r="F25" s="59" t="s">
        <v>83</v>
      </c>
      <c r="G25" s="59" t="s">
        <v>83</v>
      </c>
      <c r="H25" s="59" t="s">
        <v>83</v>
      </c>
      <c r="I25" s="58"/>
      <c r="J25" s="58">
        <f t="shared" si="18"/>
        <v>0</v>
      </c>
      <c r="K25" s="58">
        <f t="shared" ref="K25" si="33">J25+C25</f>
        <v>0</v>
      </c>
      <c r="L25" s="59" t="s">
        <v>83</v>
      </c>
      <c r="M25" s="60" t="str">
        <f t="shared" ref="M25" si="34">IF(K25&lt;=$P$1,"þ","q")</f>
        <v>þ</v>
      </c>
    </row>
  </sheetData>
  <sortState xmlns:xlrd2="http://schemas.microsoft.com/office/spreadsheetml/2017/richdata2" ref="A2:M14">
    <sortCondition ref="A2:A14"/>
    <sortCondition ref="C2:C14"/>
  </sortState>
  <conditionalFormatting sqref="M4 M2 E19:E20 G19:H20">
    <cfRule type="cellIs" dxfId="539" priority="2120" stopIfTrue="1" operator="equal">
      <formula>"þ"</formula>
    </cfRule>
  </conditionalFormatting>
  <conditionalFormatting sqref="K4 K2">
    <cfRule type="cellIs" dxfId="538" priority="2119" operator="lessThan">
      <formula>$P$1</formula>
    </cfRule>
  </conditionalFormatting>
  <conditionalFormatting sqref="L14:M14">
    <cfRule type="cellIs" dxfId="537" priority="2118" stopIfTrue="1" operator="equal">
      <formula>"þ"</formula>
    </cfRule>
  </conditionalFormatting>
  <conditionalFormatting sqref="P1">
    <cfRule type="cellIs" dxfId="536" priority="2102" operator="equal">
      <formula>0</formula>
    </cfRule>
  </conditionalFormatting>
  <conditionalFormatting sqref="M6">
    <cfRule type="cellIs" dxfId="535" priority="2023" stopIfTrue="1" operator="equal">
      <formula>"þ"</formula>
    </cfRule>
  </conditionalFormatting>
  <conditionalFormatting sqref="M6">
    <cfRule type="cellIs" dxfId="534" priority="2022" stopIfTrue="1" operator="equal">
      <formula>"þ"</formula>
    </cfRule>
  </conditionalFormatting>
  <conditionalFormatting sqref="K6">
    <cfRule type="cellIs" dxfId="533" priority="2021" operator="lessThan">
      <formula>$P$1</formula>
    </cfRule>
  </conditionalFormatting>
  <conditionalFormatting sqref="E6 H6">
    <cfRule type="cellIs" dxfId="532" priority="2020" stopIfTrue="1" operator="equal">
      <formula>"þ"</formula>
    </cfRule>
  </conditionalFormatting>
  <conditionalFormatting sqref="E6 H6">
    <cfRule type="cellIs" dxfId="531" priority="2019" stopIfTrue="1" operator="equal">
      <formula>"þ"</formula>
    </cfRule>
  </conditionalFormatting>
  <conditionalFormatting sqref="G6">
    <cfRule type="cellIs" dxfId="530" priority="2018" stopIfTrue="1" operator="equal">
      <formula>"þ"</formula>
    </cfRule>
  </conditionalFormatting>
  <conditionalFormatting sqref="G6">
    <cfRule type="cellIs" dxfId="529" priority="2017" stopIfTrue="1" operator="equal">
      <formula>"þ"</formula>
    </cfRule>
  </conditionalFormatting>
  <conditionalFormatting sqref="H2">
    <cfRule type="cellIs" dxfId="528" priority="2016" stopIfTrue="1" operator="equal">
      <formula>"þ"</formula>
    </cfRule>
  </conditionalFormatting>
  <conditionalFormatting sqref="H2">
    <cfRule type="cellIs" dxfId="527" priority="2015" stopIfTrue="1" operator="equal">
      <formula>"þ"</formula>
    </cfRule>
  </conditionalFormatting>
  <conditionalFormatting sqref="F6">
    <cfRule type="cellIs" dxfId="526" priority="2013" stopIfTrue="1" operator="equal">
      <formula>"þ"</formula>
    </cfRule>
  </conditionalFormatting>
  <conditionalFormatting sqref="E2">
    <cfRule type="cellIs" dxfId="525" priority="1965" stopIfTrue="1" operator="equal">
      <formula>"þ"</formula>
    </cfRule>
  </conditionalFormatting>
  <conditionalFormatting sqref="G2">
    <cfRule type="cellIs" dxfId="524" priority="1964" stopIfTrue="1" operator="equal">
      <formula>"þ"</formula>
    </cfRule>
  </conditionalFormatting>
  <conditionalFormatting sqref="F2">
    <cfRule type="cellIs" dxfId="523" priority="1902" stopIfTrue="1" operator="equal">
      <formula>"þ"</formula>
    </cfRule>
  </conditionalFormatting>
  <conditionalFormatting sqref="T1">
    <cfRule type="cellIs" dxfId="522" priority="1698" operator="equal">
      <formula>0</formula>
    </cfRule>
  </conditionalFormatting>
  <conditionalFormatting sqref="R1">
    <cfRule type="cellIs" dxfId="521" priority="1700" operator="equal">
      <formula>0</formula>
    </cfRule>
  </conditionalFormatting>
  <conditionalFormatting sqref="M19">
    <cfRule type="cellIs" dxfId="520" priority="1384" stopIfTrue="1" operator="equal">
      <formula>"þ"</formula>
    </cfRule>
  </conditionalFormatting>
  <conditionalFormatting sqref="K19">
    <cfRule type="cellIs" dxfId="519" priority="1383" operator="lessThan">
      <formula>$P$1</formula>
    </cfRule>
  </conditionalFormatting>
  <conditionalFormatting sqref="M19">
    <cfRule type="cellIs" dxfId="518" priority="1382" stopIfTrue="1" operator="equal">
      <formula>"þ"</formula>
    </cfRule>
  </conditionalFormatting>
  <conditionalFormatting sqref="K19">
    <cfRule type="cellIs" dxfId="517" priority="1381" operator="lessThan">
      <formula>$P$1</formula>
    </cfRule>
  </conditionalFormatting>
  <conditionalFormatting sqref="M19">
    <cfRule type="cellIs" dxfId="516" priority="1380" stopIfTrue="1" operator="equal">
      <formula>"þ"</formula>
    </cfRule>
  </conditionalFormatting>
  <conditionalFormatting sqref="K19">
    <cfRule type="cellIs" dxfId="515" priority="1379" operator="lessThan">
      <formula>$P$1</formula>
    </cfRule>
  </conditionalFormatting>
  <conditionalFormatting sqref="M19">
    <cfRule type="cellIs" dxfId="514" priority="1378" stopIfTrue="1" operator="equal">
      <formula>"þ"</formula>
    </cfRule>
  </conditionalFormatting>
  <conditionalFormatting sqref="K19">
    <cfRule type="cellIs" dxfId="513" priority="1377" operator="lessThan">
      <formula>$P$1</formula>
    </cfRule>
  </conditionalFormatting>
  <conditionalFormatting sqref="E19 H19">
    <cfRule type="cellIs" dxfId="512" priority="1376" stopIfTrue="1" operator="equal">
      <formula>"þ"</formula>
    </cfRule>
  </conditionalFormatting>
  <conditionalFormatting sqref="E19 H19">
    <cfRule type="cellIs" dxfId="511" priority="1375" stopIfTrue="1" operator="equal">
      <formula>"þ"</formula>
    </cfRule>
  </conditionalFormatting>
  <conditionalFormatting sqref="G19">
    <cfRule type="cellIs" dxfId="510" priority="1374" stopIfTrue="1" operator="equal">
      <formula>"þ"</formula>
    </cfRule>
  </conditionalFormatting>
  <conditionalFormatting sqref="G19">
    <cfRule type="cellIs" dxfId="509" priority="1373" stopIfTrue="1" operator="equal">
      <formula>"þ"</formula>
    </cfRule>
  </conditionalFormatting>
  <conditionalFormatting sqref="E19">
    <cfRule type="cellIs" dxfId="508" priority="1372" stopIfTrue="1" operator="equal">
      <formula>"þ"</formula>
    </cfRule>
  </conditionalFormatting>
  <conditionalFormatting sqref="E19">
    <cfRule type="cellIs" dxfId="507" priority="1371" stopIfTrue="1" operator="equal">
      <formula>"þ"</formula>
    </cfRule>
  </conditionalFormatting>
  <conditionalFormatting sqref="E19">
    <cfRule type="cellIs" dxfId="506" priority="1364" stopIfTrue="1" operator="equal">
      <formula>"þ"</formula>
    </cfRule>
  </conditionalFormatting>
  <conditionalFormatting sqref="E19">
    <cfRule type="cellIs" dxfId="505" priority="1363" stopIfTrue="1" operator="equal">
      <formula>"þ"</formula>
    </cfRule>
  </conditionalFormatting>
  <conditionalFormatting sqref="G3">
    <cfRule type="cellIs" dxfId="504" priority="1303" stopIfTrue="1" operator="equal">
      <formula>"þ"</formula>
    </cfRule>
  </conditionalFormatting>
  <conditionalFormatting sqref="M3">
    <cfRule type="cellIs" dxfId="503" priority="1309" stopIfTrue="1" operator="equal">
      <formula>"þ"</formula>
    </cfRule>
  </conditionalFormatting>
  <conditionalFormatting sqref="K3">
    <cfRule type="cellIs" dxfId="502" priority="1308" operator="lessThan">
      <formula>$P$1</formula>
    </cfRule>
  </conditionalFormatting>
  <conditionalFormatting sqref="G3">
    <cfRule type="cellIs" dxfId="501" priority="1300" stopIfTrue="1" operator="equal">
      <formula>"þ"</formula>
    </cfRule>
  </conditionalFormatting>
  <conditionalFormatting sqref="M20">
    <cfRule type="cellIs" dxfId="500" priority="1235" stopIfTrue="1" operator="equal">
      <formula>"þ"</formula>
    </cfRule>
  </conditionalFormatting>
  <conditionalFormatting sqref="K20">
    <cfRule type="cellIs" dxfId="499" priority="1234" operator="lessThan">
      <formula>$P$1</formula>
    </cfRule>
  </conditionalFormatting>
  <conditionalFormatting sqref="M20">
    <cfRule type="cellIs" dxfId="498" priority="1233" stopIfTrue="1" operator="equal">
      <formula>"þ"</formula>
    </cfRule>
  </conditionalFormatting>
  <conditionalFormatting sqref="K20">
    <cfRule type="cellIs" dxfId="497" priority="1232" operator="lessThan">
      <formula>$P$1</formula>
    </cfRule>
  </conditionalFormatting>
  <conditionalFormatting sqref="M20">
    <cfRule type="cellIs" dxfId="496" priority="1231" stopIfTrue="1" operator="equal">
      <formula>"þ"</formula>
    </cfRule>
  </conditionalFormatting>
  <conditionalFormatting sqref="K20">
    <cfRule type="cellIs" dxfId="495" priority="1230" operator="lessThan">
      <formula>$P$1</formula>
    </cfRule>
  </conditionalFormatting>
  <conditionalFormatting sqref="M20">
    <cfRule type="cellIs" dxfId="494" priority="1229" stopIfTrue="1" operator="equal">
      <formula>"þ"</formula>
    </cfRule>
  </conditionalFormatting>
  <conditionalFormatting sqref="K20">
    <cfRule type="cellIs" dxfId="493" priority="1228" operator="lessThan">
      <formula>$P$1</formula>
    </cfRule>
  </conditionalFormatting>
  <conditionalFormatting sqref="E20 H20">
    <cfRule type="cellIs" dxfId="492" priority="1227" stopIfTrue="1" operator="equal">
      <formula>"þ"</formula>
    </cfRule>
  </conditionalFormatting>
  <conditionalFormatting sqref="E20 H20">
    <cfRule type="cellIs" dxfId="491" priority="1226" stopIfTrue="1" operator="equal">
      <formula>"þ"</formula>
    </cfRule>
  </conditionalFormatting>
  <conditionalFormatting sqref="G20">
    <cfRule type="cellIs" dxfId="490" priority="1225" stopIfTrue="1" operator="equal">
      <formula>"þ"</formula>
    </cfRule>
  </conditionalFormatting>
  <conditionalFormatting sqref="G20">
    <cfRule type="cellIs" dxfId="489" priority="1224" stopIfTrue="1" operator="equal">
      <formula>"þ"</formula>
    </cfRule>
  </conditionalFormatting>
  <conditionalFormatting sqref="E20">
    <cfRule type="cellIs" dxfId="488" priority="1223" stopIfTrue="1" operator="equal">
      <formula>"þ"</formula>
    </cfRule>
  </conditionalFormatting>
  <conditionalFormatting sqref="E20">
    <cfRule type="cellIs" dxfId="487" priority="1222" stopIfTrue="1" operator="equal">
      <formula>"þ"</formula>
    </cfRule>
  </conditionalFormatting>
  <conditionalFormatting sqref="E20">
    <cfRule type="cellIs" dxfId="486" priority="1215" stopIfTrue="1" operator="equal">
      <formula>"þ"</formula>
    </cfRule>
  </conditionalFormatting>
  <conditionalFormatting sqref="E20">
    <cfRule type="cellIs" dxfId="485" priority="1214" stopIfTrue="1" operator="equal">
      <formula>"þ"</formula>
    </cfRule>
  </conditionalFormatting>
  <conditionalFormatting sqref="E19">
    <cfRule type="cellIs" dxfId="484" priority="1060" stopIfTrue="1" operator="equal">
      <formula>"þ"</formula>
    </cfRule>
  </conditionalFormatting>
  <conditionalFormatting sqref="E19">
    <cfRule type="cellIs" dxfId="483" priority="1059" stopIfTrue="1" operator="equal">
      <formula>"þ"</formula>
    </cfRule>
  </conditionalFormatting>
  <conditionalFormatting sqref="E19">
    <cfRule type="cellIs" dxfId="482" priority="1056" stopIfTrue="1" operator="equal">
      <formula>"þ"</formula>
    </cfRule>
  </conditionalFormatting>
  <conditionalFormatting sqref="E19">
    <cfRule type="cellIs" dxfId="481" priority="1055" stopIfTrue="1" operator="equal">
      <formula>"þ"</formula>
    </cfRule>
  </conditionalFormatting>
  <conditionalFormatting sqref="E19">
    <cfRule type="cellIs" dxfId="480" priority="1054" stopIfTrue="1" operator="equal">
      <formula>"þ"</formula>
    </cfRule>
  </conditionalFormatting>
  <conditionalFormatting sqref="E19">
    <cfRule type="cellIs" dxfId="479" priority="1053" stopIfTrue="1" operator="equal">
      <formula>"þ"</formula>
    </cfRule>
  </conditionalFormatting>
  <conditionalFormatting sqref="M21:M22">
    <cfRule type="cellIs" dxfId="478" priority="946" stopIfTrue="1" operator="equal">
      <formula>"þ"</formula>
    </cfRule>
  </conditionalFormatting>
  <conditionalFormatting sqref="M21:M22">
    <cfRule type="cellIs" dxfId="477" priority="942" stopIfTrue="1" operator="equal">
      <formula>"þ"</formula>
    </cfRule>
  </conditionalFormatting>
  <conditionalFormatting sqref="E21:H22">
    <cfRule type="cellIs" dxfId="476" priority="947" stopIfTrue="1" operator="equal">
      <formula>"þ"</formula>
    </cfRule>
  </conditionalFormatting>
  <conditionalFormatting sqref="K21:K22">
    <cfRule type="cellIs" dxfId="475" priority="945" operator="lessThan">
      <formula>$P$1</formula>
    </cfRule>
  </conditionalFormatting>
  <conditionalFormatting sqref="M21:M22">
    <cfRule type="cellIs" dxfId="474" priority="944" stopIfTrue="1" operator="equal">
      <formula>"þ"</formula>
    </cfRule>
  </conditionalFormatting>
  <conditionalFormatting sqref="K21:K22">
    <cfRule type="cellIs" dxfId="473" priority="943" operator="lessThan">
      <formula>$P$1</formula>
    </cfRule>
  </conditionalFormatting>
  <conditionalFormatting sqref="K21:K22">
    <cfRule type="cellIs" dxfId="472" priority="941" operator="lessThan">
      <formula>$P$1</formula>
    </cfRule>
  </conditionalFormatting>
  <conditionalFormatting sqref="M21:M22">
    <cfRule type="cellIs" dxfId="471" priority="940" stopIfTrue="1" operator="equal">
      <formula>"þ"</formula>
    </cfRule>
  </conditionalFormatting>
  <conditionalFormatting sqref="K21:K22">
    <cfRule type="cellIs" dxfId="470" priority="939" operator="lessThan">
      <formula>$P$1</formula>
    </cfRule>
  </conditionalFormatting>
  <conditionalFormatting sqref="E21:E22 H21:H22">
    <cfRule type="cellIs" dxfId="469" priority="938" stopIfTrue="1" operator="equal">
      <formula>"þ"</formula>
    </cfRule>
  </conditionalFormatting>
  <conditionalFormatting sqref="E21:E22 H21:H22">
    <cfRule type="cellIs" dxfId="468" priority="937" stopIfTrue="1" operator="equal">
      <formula>"þ"</formula>
    </cfRule>
  </conditionalFormatting>
  <conditionalFormatting sqref="G21:G22">
    <cfRule type="cellIs" dxfId="467" priority="936" stopIfTrue="1" operator="equal">
      <formula>"þ"</formula>
    </cfRule>
  </conditionalFormatting>
  <conditionalFormatting sqref="G21:G22">
    <cfRule type="cellIs" dxfId="466" priority="935" stopIfTrue="1" operator="equal">
      <formula>"þ"</formula>
    </cfRule>
  </conditionalFormatting>
  <conditionalFormatting sqref="E21:E22">
    <cfRule type="cellIs" dxfId="465" priority="934" stopIfTrue="1" operator="equal">
      <formula>"þ"</formula>
    </cfRule>
  </conditionalFormatting>
  <conditionalFormatting sqref="E21:E22">
    <cfRule type="cellIs" dxfId="464" priority="933" stopIfTrue="1" operator="equal">
      <formula>"þ"</formula>
    </cfRule>
  </conditionalFormatting>
  <conditionalFormatting sqref="F21:F22">
    <cfRule type="cellIs" dxfId="463" priority="930" stopIfTrue="1" operator="equal">
      <formula>"þ"</formula>
    </cfRule>
  </conditionalFormatting>
  <conditionalFormatting sqref="F21:F22">
    <cfRule type="cellIs" dxfId="462" priority="929" stopIfTrue="1" operator="equal">
      <formula>"þ"</formula>
    </cfRule>
  </conditionalFormatting>
  <conditionalFormatting sqref="F21:F22">
    <cfRule type="cellIs" dxfId="461" priority="928" stopIfTrue="1" operator="equal">
      <formula>"þ"</formula>
    </cfRule>
  </conditionalFormatting>
  <conditionalFormatting sqref="F21:F22">
    <cfRule type="cellIs" dxfId="460" priority="927" stopIfTrue="1" operator="equal">
      <formula>"þ"</formula>
    </cfRule>
  </conditionalFormatting>
  <conditionalFormatting sqref="E21:E22">
    <cfRule type="cellIs" dxfId="459" priority="926" stopIfTrue="1" operator="equal">
      <formula>"þ"</formula>
    </cfRule>
  </conditionalFormatting>
  <conditionalFormatting sqref="E21:E22">
    <cfRule type="cellIs" dxfId="458" priority="925" stopIfTrue="1" operator="equal">
      <formula>"þ"</formula>
    </cfRule>
  </conditionalFormatting>
  <conditionalFormatting sqref="E20">
    <cfRule type="cellIs" dxfId="457" priority="922" stopIfTrue="1" operator="equal">
      <formula>"þ"</formula>
    </cfRule>
  </conditionalFormatting>
  <conditionalFormatting sqref="E20">
    <cfRule type="cellIs" dxfId="456" priority="921" stopIfTrue="1" operator="equal">
      <formula>"þ"</formula>
    </cfRule>
  </conditionalFormatting>
  <conditionalFormatting sqref="E20">
    <cfRule type="cellIs" dxfId="455" priority="920" stopIfTrue="1" operator="equal">
      <formula>"þ"</formula>
    </cfRule>
  </conditionalFormatting>
  <conditionalFormatting sqref="E20">
    <cfRule type="cellIs" dxfId="454" priority="919" stopIfTrue="1" operator="equal">
      <formula>"þ"</formula>
    </cfRule>
  </conditionalFormatting>
  <conditionalFormatting sqref="F21:F22">
    <cfRule type="cellIs" dxfId="453" priority="918" stopIfTrue="1" operator="equal">
      <formula>"þ"</formula>
    </cfRule>
  </conditionalFormatting>
  <conditionalFormatting sqref="F21:F22">
    <cfRule type="cellIs" dxfId="452" priority="917" stopIfTrue="1" operator="equal">
      <formula>"þ"</formula>
    </cfRule>
  </conditionalFormatting>
  <conditionalFormatting sqref="E21:E22">
    <cfRule type="cellIs" dxfId="451" priority="916" stopIfTrue="1" operator="equal">
      <formula>"þ"</formula>
    </cfRule>
  </conditionalFormatting>
  <conditionalFormatting sqref="E21:E22">
    <cfRule type="cellIs" dxfId="450" priority="915" stopIfTrue="1" operator="equal">
      <formula>"þ"</formula>
    </cfRule>
  </conditionalFormatting>
  <conditionalFormatting sqref="E21:E22">
    <cfRule type="cellIs" dxfId="449" priority="914" stopIfTrue="1" operator="equal">
      <formula>"þ"</formula>
    </cfRule>
  </conditionalFormatting>
  <conditionalFormatting sqref="E21:E22">
    <cfRule type="cellIs" dxfId="448" priority="913" stopIfTrue="1" operator="equal">
      <formula>"þ"</formula>
    </cfRule>
  </conditionalFormatting>
  <conditionalFormatting sqref="H3">
    <cfRule type="cellIs" dxfId="447" priority="904" stopIfTrue="1" operator="equal">
      <formula>"þ"</formula>
    </cfRule>
  </conditionalFormatting>
  <conditionalFormatting sqref="F3">
    <cfRule type="cellIs" dxfId="446" priority="903" stopIfTrue="1" operator="equal">
      <formula>"þ"</formula>
    </cfRule>
  </conditionalFormatting>
  <conditionalFormatting sqref="F3">
    <cfRule type="cellIs" dxfId="445" priority="902" stopIfTrue="1" operator="equal">
      <formula>"þ"</formula>
    </cfRule>
  </conditionalFormatting>
  <conditionalFormatting sqref="L23">
    <cfRule type="cellIs" dxfId="444" priority="861" stopIfTrue="1" operator="equal">
      <formula>"þ"</formula>
    </cfRule>
  </conditionalFormatting>
  <conditionalFormatting sqref="L23">
    <cfRule type="cellIs" dxfId="443" priority="860" stopIfTrue="1" operator="equal">
      <formula>"þ"</formula>
    </cfRule>
  </conditionalFormatting>
  <conditionalFormatting sqref="L21:L22">
    <cfRule type="cellIs" dxfId="442" priority="890" stopIfTrue="1" operator="equal">
      <formula>"þ"</formula>
    </cfRule>
  </conditionalFormatting>
  <conditionalFormatting sqref="L21:L22">
    <cfRule type="cellIs" dxfId="441" priority="889" stopIfTrue="1" operator="equal">
      <formula>"þ"</formula>
    </cfRule>
  </conditionalFormatting>
  <conditionalFormatting sqref="E23:H23">
    <cfRule type="cellIs" dxfId="440" priority="888" stopIfTrue="1" operator="equal">
      <formula>"þ"</formula>
    </cfRule>
  </conditionalFormatting>
  <conditionalFormatting sqref="M23">
    <cfRule type="cellIs" dxfId="439" priority="887" stopIfTrue="1" operator="equal">
      <formula>"þ"</formula>
    </cfRule>
  </conditionalFormatting>
  <conditionalFormatting sqref="K23">
    <cfRule type="cellIs" dxfId="438" priority="886" operator="lessThan">
      <formula>$P$1</formula>
    </cfRule>
  </conditionalFormatting>
  <conditionalFormatting sqref="M23">
    <cfRule type="cellIs" dxfId="437" priority="885" stopIfTrue="1" operator="equal">
      <formula>"þ"</formula>
    </cfRule>
  </conditionalFormatting>
  <conditionalFormatting sqref="K23">
    <cfRule type="cellIs" dxfId="436" priority="884" operator="lessThan">
      <formula>$P$1</formula>
    </cfRule>
  </conditionalFormatting>
  <conditionalFormatting sqref="M23">
    <cfRule type="cellIs" dxfId="435" priority="883" stopIfTrue="1" operator="equal">
      <formula>"þ"</formula>
    </cfRule>
  </conditionalFormatting>
  <conditionalFormatting sqref="K23">
    <cfRule type="cellIs" dxfId="434" priority="882" operator="lessThan">
      <formula>$P$1</formula>
    </cfRule>
  </conditionalFormatting>
  <conditionalFormatting sqref="M23">
    <cfRule type="cellIs" dxfId="433" priority="881" stopIfTrue="1" operator="equal">
      <formula>"þ"</formula>
    </cfRule>
  </conditionalFormatting>
  <conditionalFormatting sqref="K23">
    <cfRule type="cellIs" dxfId="432" priority="880" operator="lessThan">
      <formula>$P$1</formula>
    </cfRule>
  </conditionalFormatting>
  <conditionalFormatting sqref="E23 H23">
    <cfRule type="cellIs" dxfId="431" priority="879" stopIfTrue="1" operator="equal">
      <formula>"þ"</formula>
    </cfRule>
  </conditionalFormatting>
  <conditionalFormatting sqref="E23 H23">
    <cfRule type="cellIs" dxfId="430" priority="878" stopIfTrue="1" operator="equal">
      <formula>"þ"</formula>
    </cfRule>
  </conditionalFormatting>
  <conditionalFormatting sqref="G23">
    <cfRule type="cellIs" dxfId="429" priority="877" stopIfTrue="1" operator="equal">
      <formula>"þ"</formula>
    </cfRule>
  </conditionalFormatting>
  <conditionalFormatting sqref="G23">
    <cfRule type="cellIs" dxfId="428" priority="876" stopIfTrue="1" operator="equal">
      <formula>"þ"</formula>
    </cfRule>
  </conditionalFormatting>
  <conditionalFormatting sqref="E23">
    <cfRule type="cellIs" dxfId="427" priority="875" stopIfTrue="1" operator="equal">
      <formula>"þ"</formula>
    </cfRule>
  </conditionalFormatting>
  <conditionalFormatting sqref="E23">
    <cfRule type="cellIs" dxfId="426" priority="874" stopIfTrue="1" operator="equal">
      <formula>"þ"</formula>
    </cfRule>
  </conditionalFormatting>
  <conditionalFormatting sqref="F23">
    <cfRule type="cellIs" dxfId="425" priority="873" stopIfTrue="1" operator="equal">
      <formula>"þ"</formula>
    </cfRule>
  </conditionalFormatting>
  <conditionalFormatting sqref="F23">
    <cfRule type="cellIs" dxfId="424" priority="872" stopIfTrue="1" operator="equal">
      <formula>"þ"</formula>
    </cfRule>
  </conditionalFormatting>
  <conditionalFormatting sqref="F23">
    <cfRule type="cellIs" dxfId="423" priority="871" stopIfTrue="1" operator="equal">
      <formula>"þ"</formula>
    </cfRule>
  </conditionalFormatting>
  <conditionalFormatting sqref="F23">
    <cfRule type="cellIs" dxfId="422" priority="870" stopIfTrue="1" operator="equal">
      <formula>"þ"</formula>
    </cfRule>
  </conditionalFormatting>
  <conditionalFormatting sqref="E23">
    <cfRule type="cellIs" dxfId="421" priority="869" stopIfTrue="1" operator="equal">
      <formula>"þ"</formula>
    </cfRule>
  </conditionalFormatting>
  <conditionalFormatting sqref="E23">
    <cfRule type="cellIs" dxfId="420" priority="868" stopIfTrue="1" operator="equal">
      <formula>"þ"</formula>
    </cfRule>
  </conditionalFormatting>
  <conditionalFormatting sqref="F23">
    <cfRule type="cellIs" dxfId="419" priority="867" stopIfTrue="1" operator="equal">
      <formula>"þ"</formula>
    </cfRule>
  </conditionalFormatting>
  <conditionalFormatting sqref="F23">
    <cfRule type="cellIs" dxfId="418" priority="866" stopIfTrue="1" operator="equal">
      <formula>"þ"</formula>
    </cfRule>
  </conditionalFormatting>
  <conditionalFormatting sqref="E23">
    <cfRule type="cellIs" dxfId="417" priority="865" stopIfTrue="1" operator="equal">
      <formula>"þ"</formula>
    </cfRule>
  </conditionalFormatting>
  <conditionalFormatting sqref="E23">
    <cfRule type="cellIs" dxfId="416" priority="864" stopIfTrue="1" operator="equal">
      <formula>"þ"</formula>
    </cfRule>
  </conditionalFormatting>
  <conditionalFormatting sqref="E23">
    <cfRule type="cellIs" dxfId="415" priority="863" stopIfTrue="1" operator="equal">
      <formula>"þ"</formula>
    </cfRule>
  </conditionalFormatting>
  <conditionalFormatting sqref="E23">
    <cfRule type="cellIs" dxfId="414" priority="862" stopIfTrue="1" operator="equal">
      <formula>"þ"</formula>
    </cfRule>
  </conditionalFormatting>
  <conditionalFormatting sqref="G4">
    <cfRule type="cellIs" dxfId="413" priority="701" stopIfTrue="1" operator="equal">
      <formula>"þ"</formula>
    </cfRule>
  </conditionalFormatting>
  <conditionalFormatting sqref="G4">
    <cfRule type="cellIs" dxfId="412" priority="700" stopIfTrue="1" operator="equal">
      <formula>"þ"</formula>
    </cfRule>
  </conditionalFormatting>
  <conditionalFormatting sqref="G4">
    <cfRule type="cellIs" dxfId="411" priority="699" stopIfTrue="1" operator="equal">
      <formula>"þ"</formula>
    </cfRule>
  </conditionalFormatting>
  <conditionalFormatting sqref="G4">
    <cfRule type="cellIs" dxfId="410" priority="698" stopIfTrue="1" operator="equal">
      <formula>"þ"</formula>
    </cfRule>
  </conditionalFormatting>
  <conditionalFormatting sqref="G4">
    <cfRule type="cellIs" dxfId="409" priority="702" stopIfTrue="1" operator="equal">
      <formula>"þ"</formula>
    </cfRule>
  </conditionalFormatting>
  <conditionalFormatting sqref="H4">
    <cfRule type="cellIs" dxfId="408" priority="697" stopIfTrue="1" operator="equal">
      <formula>"þ"</formula>
    </cfRule>
  </conditionalFormatting>
  <conditionalFormatting sqref="H4">
    <cfRule type="cellIs" dxfId="407" priority="696" stopIfTrue="1" operator="equal">
      <formula>"þ"</formula>
    </cfRule>
  </conditionalFormatting>
  <conditionalFormatting sqref="G4">
    <cfRule type="cellIs" dxfId="406" priority="695" stopIfTrue="1" operator="equal">
      <formula>"þ"</formula>
    </cfRule>
  </conditionalFormatting>
  <conditionalFormatting sqref="G4">
    <cfRule type="cellIs" dxfId="405" priority="694" stopIfTrue="1" operator="equal">
      <formula>"þ"</formula>
    </cfRule>
  </conditionalFormatting>
  <conditionalFormatting sqref="G4">
    <cfRule type="cellIs" dxfId="404" priority="693" stopIfTrue="1" operator="equal">
      <formula>"þ"</formula>
    </cfRule>
  </conditionalFormatting>
  <conditionalFormatting sqref="E4">
    <cfRule type="cellIs" dxfId="403" priority="713" stopIfTrue="1" operator="equal">
      <formula>"þ"</formula>
    </cfRule>
  </conditionalFormatting>
  <conditionalFormatting sqref="E4">
    <cfRule type="cellIs" dxfId="402" priority="712" stopIfTrue="1" operator="equal">
      <formula>"þ"</formula>
    </cfRule>
  </conditionalFormatting>
  <conditionalFormatting sqref="E4">
    <cfRule type="cellIs" dxfId="401" priority="711" stopIfTrue="1" operator="equal">
      <formula>"þ"</formula>
    </cfRule>
  </conditionalFormatting>
  <conditionalFormatting sqref="E4">
    <cfRule type="cellIs" dxfId="400" priority="710" stopIfTrue="1" operator="equal">
      <formula>"þ"</formula>
    </cfRule>
  </conditionalFormatting>
  <conditionalFormatting sqref="G4">
    <cfRule type="cellIs" dxfId="399" priority="703" stopIfTrue="1" operator="equal">
      <formula>"þ"</formula>
    </cfRule>
  </conditionalFormatting>
  <conditionalFormatting sqref="G4">
    <cfRule type="cellIs" dxfId="398" priority="692" stopIfTrue="1" operator="equal">
      <formula>"þ"</formula>
    </cfRule>
  </conditionalFormatting>
  <conditionalFormatting sqref="G4">
    <cfRule type="cellIs" dxfId="397" priority="691" stopIfTrue="1" operator="equal">
      <formula>"þ"</formula>
    </cfRule>
  </conditionalFormatting>
  <conditionalFormatting sqref="G4">
    <cfRule type="cellIs" dxfId="396" priority="690" stopIfTrue="1" operator="equal">
      <formula>"þ"</formula>
    </cfRule>
  </conditionalFormatting>
  <conditionalFormatting sqref="H4">
    <cfRule type="cellIs" dxfId="395" priority="689" stopIfTrue="1" operator="equal">
      <formula>"þ"</formula>
    </cfRule>
  </conditionalFormatting>
  <conditionalFormatting sqref="H4">
    <cfRule type="cellIs" dxfId="394" priority="688" stopIfTrue="1" operator="equal">
      <formula>"þ"</formula>
    </cfRule>
  </conditionalFormatting>
  <conditionalFormatting sqref="H4">
    <cfRule type="cellIs" dxfId="393" priority="687" stopIfTrue="1" operator="equal">
      <formula>"þ"</formula>
    </cfRule>
  </conditionalFormatting>
  <conditionalFormatting sqref="H4">
    <cfRule type="cellIs" dxfId="392" priority="686" stopIfTrue="1" operator="equal">
      <formula>"þ"</formula>
    </cfRule>
  </conditionalFormatting>
  <conditionalFormatting sqref="H4">
    <cfRule type="cellIs" dxfId="391" priority="685" stopIfTrue="1" operator="equal">
      <formula>"þ"</formula>
    </cfRule>
  </conditionalFormatting>
  <conditionalFormatting sqref="H4">
    <cfRule type="cellIs" dxfId="390" priority="684" stopIfTrue="1" operator="equal">
      <formula>"þ"</formula>
    </cfRule>
  </conditionalFormatting>
  <conditionalFormatting sqref="M5">
    <cfRule type="cellIs" dxfId="389" priority="683" stopIfTrue="1" operator="equal">
      <formula>"þ"</formula>
    </cfRule>
  </conditionalFormatting>
  <conditionalFormatting sqref="K5">
    <cfRule type="cellIs" dxfId="388" priority="682" operator="lessThan">
      <formula>$P$1</formula>
    </cfRule>
  </conditionalFormatting>
  <conditionalFormatting sqref="L5">
    <cfRule type="cellIs" dxfId="387" priority="681" stopIfTrue="1" operator="equal">
      <formula>"þ"</formula>
    </cfRule>
  </conditionalFormatting>
  <conditionalFormatting sqref="L5">
    <cfRule type="cellIs" dxfId="386" priority="680" stopIfTrue="1" operator="equal">
      <formula>"þ"</formula>
    </cfRule>
  </conditionalFormatting>
  <conditionalFormatting sqref="G5">
    <cfRule type="cellIs" dxfId="385" priority="667" stopIfTrue="1" operator="equal">
      <formula>"þ"</formula>
    </cfRule>
  </conditionalFormatting>
  <conditionalFormatting sqref="G5">
    <cfRule type="cellIs" dxfId="384" priority="666" stopIfTrue="1" operator="equal">
      <formula>"þ"</formula>
    </cfRule>
  </conditionalFormatting>
  <conditionalFormatting sqref="G5">
    <cfRule type="cellIs" dxfId="383" priority="665" stopIfTrue="1" operator="equal">
      <formula>"þ"</formula>
    </cfRule>
  </conditionalFormatting>
  <conditionalFormatting sqref="G5">
    <cfRule type="cellIs" dxfId="382" priority="664" stopIfTrue="1" operator="equal">
      <formula>"þ"</formula>
    </cfRule>
  </conditionalFormatting>
  <conditionalFormatting sqref="F5">
    <cfRule type="cellIs" dxfId="381" priority="671" stopIfTrue="1" operator="equal">
      <formula>"þ"</formula>
    </cfRule>
  </conditionalFormatting>
  <conditionalFormatting sqref="F5">
    <cfRule type="cellIs" dxfId="380" priority="670" stopIfTrue="1" operator="equal">
      <formula>"þ"</formula>
    </cfRule>
  </conditionalFormatting>
  <conditionalFormatting sqref="G5">
    <cfRule type="cellIs" dxfId="379" priority="668" stopIfTrue="1" operator="equal">
      <formula>"þ"</formula>
    </cfRule>
  </conditionalFormatting>
  <conditionalFormatting sqref="H5">
    <cfRule type="cellIs" dxfId="378" priority="663" stopIfTrue="1" operator="equal">
      <formula>"þ"</formula>
    </cfRule>
  </conditionalFormatting>
  <conditionalFormatting sqref="H5">
    <cfRule type="cellIs" dxfId="377" priority="662" stopIfTrue="1" operator="equal">
      <formula>"þ"</formula>
    </cfRule>
  </conditionalFormatting>
  <conditionalFormatting sqref="G5">
    <cfRule type="cellIs" dxfId="376" priority="661" stopIfTrue="1" operator="equal">
      <formula>"þ"</formula>
    </cfRule>
  </conditionalFormatting>
  <conditionalFormatting sqref="G5">
    <cfRule type="cellIs" dxfId="375" priority="660" stopIfTrue="1" operator="equal">
      <formula>"þ"</formula>
    </cfRule>
  </conditionalFormatting>
  <conditionalFormatting sqref="G5">
    <cfRule type="cellIs" dxfId="374" priority="659" stopIfTrue="1" operator="equal">
      <formula>"þ"</formula>
    </cfRule>
  </conditionalFormatting>
  <conditionalFormatting sqref="F5">
    <cfRule type="cellIs" dxfId="373" priority="675" stopIfTrue="1" operator="equal">
      <formula>"þ"</formula>
    </cfRule>
  </conditionalFormatting>
  <conditionalFormatting sqref="F5">
    <cfRule type="cellIs" dxfId="372" priority="674" stopIfTrue="1" operator="equal">
      <formula>"þ"</formula>
    </cfRule>
  </conditionalFormatting>
  <conditionalFormatting sqref="F5">
    <cfRule type="cellIs" dxfId="371" priority="673" stopIfTrue="1" operator="equal">
      <formula>"þ"</formula>
    </cfRule>
  </conditionalFormatting>
  <conditionalFormatting sqref="F5">
    <cfRule type="cellIs" dxfId="370" priority="672" stopIfTrue="1" operator="equal">
      <formula>"þ"</formula>
    </cfRule>
  </conditionalFormatting>
  <conditionalFormatting sqref="G5">
    <cfRule type="cellIs" dxfId="369" priority="669" stopIfTrue="1" operator="equal">
      <formula>"þ"</formula>
    </cfRule>
  </conditionalFormatting>
  <conditionalFormatting sqref="G5">
    <cfRule type="cellIs" dxfId="368" priority="658" stopIfTrue="1" operator="equal">
      <formula>"þ"</formula>
    </cfRule>
  </conditionalFormatting>
  <conditionalFormatting sqref="G5">
    <cfRule type="cellIs" dxfId="367" priority="657" stopIfTrue="1" operator="equal">
      <formula>"þ"</formula>
    </cfRule>
  </conditionalFormatting>
  <conditionalFormatting sqref="G5">
    <cfRule type="cellIs" dxfId="366" priority="656" stopIfTrue="1" operator="equal">
      <formula>"þ"</formula>
    </cfRule>
  </conditionalFormatting>
  <conditionalFormatting sqref="H5">
    <cfRule type="cellIs" dxfId="365" priority="655" stopIfTrue="1" operator="equal">
      <formula>"þ"</formula>
    </cfRule>
  </conditionalFormatting>
  <conditionalFormatting sqref="H5">
    <cfRule type="cellIs" dxfId="364" priority="654" stopIfTrue="1" operator="equal">
      <formula>"þ"</formula>
    </cfRule>
  </conditionalFormatting>
  <conditionalFormatting sqref="H5">
    <cfRule type="cellIs" dxfId="363" priority="653" stopIfTrue="1" operator="equal">
      <formula>"þ"</formula>
    </cfRule>
  </conditionalFormatting>
  <conditionalFormatting sqref="H5">
    <cfRule type="cellIs" dxfId="362" priority="652" stopIfTrue="1" operator="equal">
      <formula>"þ"</formula>
    </cfRule>
  </conditionalFormatting>
  <conditionalFormatting sqref="H5">
    <cfRule type="cellIs" dxfId="361" priority="651" stopIfTrue="1" operator="equal">
      <formula>"þ"</formula>
    </cfRule>
  </conditionalFormatting>
  <conditionalFormatting sqref="H5">
    <cfRule type="cellIs" dxfId="360" priority="650" stopIfTrue="1" operator="equal">
      <formula>"þ"</formula>
    </cfRule>
  </conditionalFormatting>
  <conditionalFormatting sqref="M8">
    <cfRule type="cellIs" dxfId="359" priority="649" stopIfTrue="1" operator="equal">
      <formula>"þ"</formula>
    </cfRule>
  </conditionalFormatting>
  <conditionalFormatting sqref="M8">
    <cfRule type="cellIs" dxfId="358" priority="648" stopIfTrue="1" operator="equal">
      <formula>"þ"</formula>
    </cfRule>
  </conditionalFormatting>
  <conditionalFormatting sqref="K8">
    <cfRule type="cellIs" dxfId="357" priority="647" operator="lessThan">
      <formula>$P$1</formula>
    </cfRule>
  </conditionalFormatting>
  <conditionalFormatting sqref="L8">
    <cfRule type="cellIs" dxfId="356" priority="635" stopIfTrue="1" operator="equal">
      <formula>"þ"</formula>
    </cfRule>
  </conditionalFormatting>
  <conditionalFormatting sqref="L8">
    <cfRule type="cellIs" dxfId="355" priority="634" stopIfTrue="1" operator="equal">
      <formula>"þ"</formula>
    </cfRule>
  </conditionalFormatting>
  <conditionalFormatting sqref="E11 H11">
    <cfRule type="cellIs" dxfId="354" priority="630" stopIfTrue="1" operator="equal">
      <formula>"þ"</formula>
    </cfRule>
  </conditionalFormatting>
  <conditionalFormatting sqref="E11 H11">
    <cfRule type="cellIs" dxfId="353" priority="629" stopIfTrue="1" operator="equal">
      <formula>"þ"</formula>
    </cfRule>
  </conditionalFormatting>
  <conditionalFormatting sqref="G11">
    <cfRule type="cellIs" dxfId="352" priority="628" stopIfTrue="1" operator="equal">
      <formula>"þ"</formula>
    </cfRule>
  </conditionalFormatting>
  <conditionalFormatting sqref="M11">
    <cfRule type="cellIs" dxfId="351" priority="633" stopIfTrue="1" operator="equal">
      <formula>"þ"</formula>
    </cfRule>
  </conditionalFormatting>
  <conditionalFormatting sqref="M11">
    <cfRule type="cellIs" dxfId="350" priority="632" stopIfTrue="1" operator="equal">
      <formula>"þ"</formula>
    </cfRule>
  </conditionalFormatting>
  <conditionalFormatting sqref="K11">
    <cfRule type="cellIs" dxfId="349" priority="631" operator="lessThan">
      <formula>$P$1</formula>
    </cfRule>
  </conditionalFormatting>
  <conditionalFormatting sqref="G11">
    <cfRule type="cellIs" dxfId="348" priority="627" stopIfTrue="1" operator="equal">
      <formula>"þ"</formula>
    </cfRule>
  </conditionalFormatting>
  <conditionalFormatting sqref="F11">
    <cfRule type="cellIs" dxfId="347" priority="626" stopIfTrue="1" operator="equal">
      <formula>"þ"</formula>
    </cfRule>
  </conditionalFormatting>
  <conditionalFormatting sqref="E3">
    <cfRule type="cellIs" dxfId="346" priority="417" stopIfTrue="1" operator="equal">
      <formula>"þ"</formula>
    </cfRule>
  </conditionalFormatting>
  <conditionalFormatting sqref="M9">
    <cfRule type="cellIs" dxfId="345" priority="416" stopIfTrue="1" operator="equal">
      <formula>"þ"</formula>
    </cfRule>
  </conditionalFormatting>
  <conditionalFormatting sqref="M9">
    <cfRule type="cellIs" dxfId="344" priority="415" stopIfTrue="1" operator="equal">
      <formula>"þ"</formula>
    </cfRule>
  </conditionalFormatting>
  <conditionalFormatting sqref="K9">
    <cfRule type="cellIs" dxfId="343" priority="402" operator="lessThan">
      <formula>$P$1</formula>
    </cfRule>
  </conditionalFormatting>
  <conditionalFormatting sqref="M16">
    <cfRule type="cellIs" dxfId="342" priority="343" stopIfTrue="1" operator="equal">
      <formula>"þ"</formula>
    </cfRule>
  </conditionalFormatting>
  <conditionalFormatting sqref="M16">
    <cfRule type="cellIs" dxfId="341" priority="341" stopIfTrue="1" operator="equal">
      <formula>"þ"</formula>
    </cfRule>
  </conditionalFormatting>
  <conditionalFormatting sqref="L16">
    <cfRule type="cellIs" dxfId="340" priority="333" stopIfTrue="1" operator="equal">
      <formula>"þ"</formula>
    </cfRule>
  </conditionalFormatting>
  <conditionalFormatting sqref="L16">
    <cfRule type="cellIs" dxfId="339" priority="330" stopIfTrue="1" operator="equal">
      <formula>"þ"</formula>
    </cfRule>
  </conditionalFormatting>
  <conditionalFormatting sqref="L16">
    <cfRule type="cellIs" dxfId="338" priority="332" stopIfTrue="1" operator="equal">
      <formula>"þ"</formula>
    </cfRule>
  </conditionalFormatting>
  <conditionalFormatting sqref="L16">
    <cfRule type="cellIs" dxfId="337" priority="331" stopIfTrue="1" operator="equal">
      <formula>"þ"</formula>
    </cfRule>
  </conditionalFormatting>
  <conditionalFormatting sqref="M16">
    <cfRule type="cellIs" dxfId="336" priority="347" stopIfTrue="1" operator="equal">
      <formula>"þ"</formula>
    </cfRule>
  </conditionalFormatting>
  <conditionalFormatting sqref="K16">
    <cfRule type="cellIs" dxfId="335" priority="346" operator="lessThan">
      <formula>$P$1</formula>
    </cfRule>
  </conditionalFormatting>
  <conditionalFormatting sqref="M16">
    <cfRule type="cellIs" dxfId="334" priority="345" stopIfTrue="1" operator="equal">
      <formula>"þ"</formula>
    </cfRule>
  </conditionalFormatting>
  <conditionalFormatting sqref="K16">
    <cfRule type="cellIs" dxfId="333" priority="344" operator="lessThan">
      <formula>$P$1</formula>
    </cfRule>
  </conditionalFormatting>
  <conditionalFormatting sqref="K16">
    <cfRule type="cellIs" dxfId="332" priority="342" operator="lessThan">
      <formula>$P$1</formula>
    </cfRule>
  </conditionalFormatting>
  <conditionalFormatting sqref="K16">
    <cfRule type="cellIs" dxfId="331" priority="340" operator="lessThan">
      <formula>$P$1</formula>
    </cfRule>
  </conditionalFormatting>
  <conditionalFormatting sqref="G17:H17 M17">
    <cfRule type="cellIs" dxfId="330" priority="303" stopIfTrue="1" operator="equal">
      <formula>"þ"</formula>
    </cfRule>
  </conditionalFormatting>
  <conditionalFormatting sqref="K17">
    <cfRule type="cellIs" dxfId="329" priority="302" operator="lessThan">
      <formula>$P$1</formula>
    </cfRule>
  </conditionalFormatting>
  <conditionalFormatting sqref="F17">
    <cfRule type="cellIs" dxfId="328" priority="301" stopIfTrue="1" operator="equal">
      <formula>"þ"</formula>
    </cfRule>
  </conditionalFormatting>
  <conditionalFormatting sqref="F17">
    <cfRule type="cellIs" dxfId="327" priority="300" stopIfTrue="1" operator="equal">
      <formula>"þ"</formula>
    </cfRule>
  </conditionalFormatting>
  <conditionalFormatting sqref="L17">
    <cfRule type="cellIs" dxfId="326" priority="299" stopIfTrue="1" operator="equal">
      <formula>"þ"</formula>
    </cfRule>
  </conditionalFormatting>
  <conditionalFormatting sqref="L17">
    <cfRule type="cellIs" dxfId="325" priority="298" stopIfTrue="1" operator="equal">
      <formula>"þ"</formula>
    </cfRule>
  </conditionalFormatting>
  <conditionalFormatting sqref="L17">
    <cfRule type="cellIs" dxfId="324" priority="297" stopIfTrue="1" operator="equal">
      <formula>"þ"</formula>
    </cfRule>
  </conditionalFormatting>
  <conditionalFormatting sqref="L17">
    <cfRule type="cellIs" dxfId="323" priority="296" stopIfTrue="1" operator="equal">
      <formula>"þ"</formula>
    </cfRule>
  </conditionalFormatting>
  <conditionalFormatting sqref="M10">
    <cfRule type="cellIs" dxfId="322" priority="295" stopIfTrue="1" operator="equal">
      <formula>"þ"</formula>
    </cfRule>
  </conditionalFormatting>
  <conditionalFormatting sqref="M10">
    <cfRule type="cellIs" dxfId="321" priority="294" stopIfTrue="1" operator="equal">
      <formula>"þ"</formula>
    </cfRule>
  </conditionalFormatting>
  <conditionalFormatting sqref="L10">
    <cfRule type="cellIs" dxfId="320" priority="292" stopIfTrue="1" operator="equal">
      <formula>"þ"</formula>
    </cfRule>
  </conditionalFormatting>
  <conditionalFormatting sqref="L10">
    <cfRule type="cellIs" dxfId="319" priority="293" stopIfTrue="1" operator="equal">
      <formula>"þ"</formula>
    </cfRule>
  </conditionalFormatting>
  <conditionalFormatting sqref="K10">
    <cfRule type="cellIs" dxfId="318" priority="291" operator="lessThan">
      <formula>$P$1</formula>
    </cfRule>
  </conditionalFormatting>
  <conditionalFormatting sqref="G18:H18 M18">
    <cfRule type="cellIs" dxfId="317" priority="270" stopIfTrue="1" operator="equal">
      <formula>"þ"</formula>
    </cfRule>
  </conditionalFormatting>
  <conditionalFormatting sqref="F18">
    <cfRule type="cellIs" dxfId="316" priority="268" stopIfTrue="1" operator="equal">
      <formula>"þ"</formula>
    </cfRule>
  </conditionalFormatting>
  <conditionalFormatting sqref="F18">
    <cfRule type="cellIs" dxfId="315" priority="267" stopIfTrue="1" operator="equal">
      <formula>"þ"</formula>
    </cfRule>
  </conditionalFormatting>
  <conditionalFormatting sqref="L18">
    <cfRule type="cellIs" dxfId="314" priority="266" stopIfTrue="1" operator="equal">
      <formula>"þ"</formula>
    </cfRule>
  </conditionalFormatting>
  <conditionalFormatting sqref="L18">
    <cfRule type="cellIs" dxfId="313" priority="265" stopIfTrue="1" operator="equal">
      <formula>"þ"</formula>
    </cfRule>
  </conditionalFormatting>
  <conditionalFormatting sqref="L18">
    <cfRule type="cellIs" dxfId="312" priority="264" stopIfTrue="1" operator="equal">
      <formula>"þ"</formula>
    </cfRule>
  </conditionalFormatting>
  <conditionalFormatting sqref="L18">
    <cfRule type="cellIs" dxfId="311" priority="263" stopIfTrue="1" operator="equal">
      <formula>"þ"</formula>
    </cfRule>
  </conditionalFormatting>
  <conditionalFormatting sqref="K18">
    <cfRule type="cellIs" dxfId="310" priority="269" operator="lessThan">
      <formula>$P$1</formula>
    </cfRule>
  </conditionalFormatting>
  <conditionalFormatting sqref="E5">
    <cfRule type="cellIs" dxfId="309" priority="262" stopIfTrue="1" operator="equal">
      <formula>"þ"</formula>
    </cfRule>
  </conditionalFormatting>
  <conditionalFormatting sqref="E5">
    <cfRule type="cellIs" dxfId="308" priority="261" stopIfTrue="1" operator="equal">
      <formula>"þ"</formula>
    </cfRule>
  </conditionalFormatting>
  <conditionalFormatting sqref="E5">
    <cfRule type="cellIs" dxfId="307" priority="260" stopIfTrue="1" operator="equal">
      <formula>"þ"</formula>
    </cfRule>
  </conditionalFormatting>
  <conditionalFormatting sqref="E5">
    <cfRule type="cellIs" dxfId="306" priority="259" stopIfTrue="1" operator="equal">
      <formula>"þ"</formula>
    </cfRule>
  </conditionalFormatting>
  <conditionalFormatting sqref="E5">
    <cfRule type="cellIs" dxfId="305" priority="258" stopIfTrue="1" operator="equal">
      <formula>"þ"</formula>
    </cfRule>
  </conditionalFormatting>
  <conditionalFormatting sqref="E5">
    <cfRule type="cellIs" dxfId="304" priority="257" stopIfTrue="1" operator="equal">
      <formula>"þ"</formula>
    </cfRule>
  </conditionalFormatting>
  <conditionalFormatting sqref="E5">
    <cfRule type="cellIs" dxfId="303" priority="256" stopIfTrue="1" operator="equal">
      <formula>"þ"</formula>
    </cfRule>
  </conditionalFormatting>
  <conditionalFormatting sqref="E5">
    <cfRule type="cellIs" dxfId="302" priority="255" stopIfTrue="1" operator="equal">
      <formula>"þ"</formula>
    </cfRule>
  </conditionalFormatting>
  <conditionalFormatting sqref="L24">
    <cfRule type="cellIs" dxfId="301" priority="198" stopIfTrue="1" operator="equal">
      <formula>"þ"</formula>
    </cfRule>
  </conditionalFormatting>
  <conditionalFormatting sqref="L24">
    <cfRule type="cellIs" dxfId="300" priority="197" stopIfTrue="1" operator="equal">
      <formula>"þ"</formula>
    </cfRule>
  </conditionalFormatting>
  <conditionalFormatting sqref="E24:H24">
    <cfRule type="cellIs" dxfId="299" priority="225" stopIfTrue="1" operator="equal">
      <formula>"þ"</formula>
    </cfRule>
  </conditionalFormatting>
  <conditionalFormatting sqref="M24">
    <cfRule type="cellIs" dxfId="298" priority="224" stopIfTrue="1" operator="equal">
      <formula>"þ"</formula>
    </cfRule>
  </conditionalFormatting>
  <conditionalFormatting sqref="K24">
    <cfRule type="cellIs" dxfId="297" priority="223" operator="lessThan">
      <formula>$P$1</formula>
    </cfRule>
  </conditionalFormatting>
  <conditionalFormatting sqref="M24">
    <cfRule type="cellIs" dxfId="296" priority="222" stopIfTrue="1" operator="equal">
      <formula>"þ"</formula>
    </cfRule>
  </conditionalFormatting>
  <conditionalFormatting sqref="K24">
    <cfRule type="cellIs" dxfId="295" priority="221" operator="lessThan">
      <formula>$P$1</formula>
    </cfRule>
  </conditionalFormatting>
  <conditionalFormatting sqref="M24">
    <cfRule type="cellIs" dxfId="294" priority="220" stopIfTrue="1" operator="equal">
      <formula>"þ"</formula>
    </cfRule>
  </conditionalFormatting>
  <conditionalFormatting sqref="K24">
    <cfRule type="cellIs" dxfId="293" priority="219" operator="lessThan">
      <formula>$P$1</formula>
    </cfRule>
  </conditionalFormatting>
  <conditionalFormatting sqref="M24">
    <cfRule type="cellIs" dxfId="292" priority="218" stopIfTrue="1" operator="equal">
      <formula>"þ"</formula>
    </cfRule>
  </conditionalFormatting>
  <conditionalFormatting sqref="K24">
    <cfRule type="cellIs" dxfId="291" priority="217" operator="lessThan">
      <formula>$P$1</formula>
    </cfRule>
  </conditionalFormatting>
  <conditionalFormatting sqref="E24 H24">
    <cfRule type="cellIs" dxfId="290" priority="216" stopIfTrue="1" operator="equal">
      <formula>"þ"</formula>
    </cfRule>
  </conditionalFormatting>
  <conditionalFormatting sqref="E24 H24">
    <cfRule type="cellIs" dxfId="289" priority="215" stopIfTrue="1" operator="equal">
      <formula>"þ"</formula>
    </cfRule>
  </conditionalFormatting>
  <conditionalFormatting sqref="G24">
    <cfRule type="cellIs" dxfId="288" priority="214" stopIfTrue="1" operator="equal">
      <formula>"þ"</formula>
    </cfRule>
  </conditionalFormatting>
  <conditionalFormatting sqref="G24">
    <cfRule type="cellIs" dxfId="287" priority="213" stopIfTrue="1" operator="equal">
      <formula>"þ"</formula>
    </cfRule>
  </conditionalFormatting>
  <conditionalFormatting sqref="E24">
    <cfRule type="cellIs" dxfId="286" priority="212" stopIfTrue="1" operator="equal">
      <formula>"þ"</formula>
    </cfRule>
  </conditionalFormatting>
  <conditionalFormatting sqref="E24">
    <cfRule type="cellIs" dxfId="285" priority="211" stopIfTrue="1" operator="equal">
      <formula>"þ"</formula>
    </cfRule>
  </conditionalFormatting>
  <conditionalFormatting sqref="F24">
    <cfRule type="cellIs" dxfId="284" priority="210" stopIfTrue="1" operator="equal">
      <formula>"þ"</formula>
    </cfRule>
  </conditionalFormatting>
  <conditionalFormatting sqref="F24">
    <cfRule type="cellIs" dxfId="283" priority="209" stopIfTrue="1" operator="equal">
      <formula>"þ"</formula>
    </cfRule>
  </conditionalFormatting>
  <conditionalFormatting sqref="F24">
    <cfRule type="cellIs" dxfId="282" priority="208" stopIfTrue="1" operator="equal">
      <formula>"þ"</formula>
    </cfRule>
  </conditionalFormatting>
  <conditionalFormatting sqref="F24">
    <cfRule type="cellIs" dxfId="281" priority="207" stopIfTrue="1" operator="equal">
      <formula>"þ"</formula>
    </cfRule>
  </conditionalFormatting>
  <conditionalFormatting sqref="E24">
    <cfRule type="cellIs" dxfId="280" priority="206" stopIfTrue="1" operator="equal">
      <formula>"þ"</formula>
    </cfRule>
  </conditionalFormatting>
  <conditionalFormatting sqref="E24">
    <cfRule type="cellIs" dxfId="279" priority="205" stopIfTrue="1" operator="equal">
      <formula>"þ"</formula>
    </cfRule>
  </conditionalFormatting>
  <conditionalFormatting sqref="F24">
    <cfRule type="cellIs" dxfId="278" priority="204" stopIfTrue="1" operator="equal">
      <formula>"þ"</formula>
    </cfRule>
  </conditionalFormatting>
  <conditionalFormatting sqref="F24">
    <cfRule type="cellIs" dxfId="277" priority="203" stopIfTrue="1" operator="equal">
      <formula>"þ"</formula>
    </cfRule>
  </conditionalFormatting>
  <conditionalFormatting sqref="E24">
    <cfRule type="cellIs" dxfId="276" priority="202" stopIfTrue="1" operator="equal">
      <formula>"þ"</formula>
    </cfRule>
  </conditionalFormatting>
  <conditionalFormatting sqref="E24">
    <cfRule type="cellIs" dxfId="275" priority="201" stopIfTrue="1" operator="equal">
      <formula>"þ"</formula>
    </cfRule>
  </conditionalFormatting>
  <conditionalFormatting sqref="E24">
    <cfRule type="cellIs" dxfId="274" priority="200" stopIfTrue="1" operator="equal">
      <formula>"þ"</formula>
    </cfRule>
  </conditionalFormatting>
  <conditionalFormatting sqref="E24">
    <cfRule type="cellIs" dxfId="273" priority="199" stopIfTrue="1" operator="equal">
      <formula>"þ"</formula>
    </cfRule>
  </conditionalFormatting>
  <conditionalFormatting sqref="M12">
    <cfRule type="cellIs" dxfId="272" priority="196" stopIfTrue="1" operator="equal">
      <formula>"þ"</formula>
    </cfRule>
  </conditionalFormatting>
  <conditionalFormatting sqref="M12">
    <cfRule type="cellIs" dxfId="271" priority="195" stopIfTrue="1" operator="equal">
      <formula>"þ"</formula>
    </cfRule>
  </conditionalFormatting>
  <conditionalFormatting sqref="K12">
    <cfRule type="cellIs" dxfId="270" priority="194" operator="lessThan">
      <formula>$P$1</formula>
    </cfRule>
  </conditionalFormatting>
  <conditionalFormatting sqref="H12">
    <cfRule type="cellIs" dxfId="269" priority="193" stopIfTrue="1" operator="equal">
      <formula>"þ"</formula>
    </cfRule>
  </conditionalFormatting>
  <conditionalFormatting sqref="H12">
    <cfRule type="cellIs" dxfId="268" priority="192" stopIfTrue="1" operator="equal">
      <formula>"þ"</formula>
    </cfRule>
  </conditionalFormatting>
  <conditionalFormatting sqref="F12">
    <cfRule type="cellIs" dxfId="267" priority="186" stopIfTrue="1" operator="equal">
      <formula>"þ"</formula>
    </cfRule>
  </conditionalFormatting>
  <conditionalFormatting sqref="F12">
    <cfRule type="cellIs" dxfId="266" priority="185" stopIfTrue="1" operator="equal">
      <formula>"þ"</formula>
    </cfRule>
  </conditionalFormatting>
  <conditionalFormatting sqref="G12">
    <cfRule type="cellIs" dxfId="265" priority="182" stopIfTrue="1" operator="equal">
      <formula>"þ"</formula>
    </cfRule>
  </conditionalFormatting>
  <conditionalFormatting sqref="G12">
    <cfRule type="cellIs" dxfId="264" priority="181" stopIfTrue="1" operator="equal">
      <formula>"þ"</formula>
    </cfRule>
  </conditionalFormatting>
  <conditionalFormatting sqref="M7">
    <cfRule type="cellIs" dxfId="263" priority="141" stopIfTrue="1" operator="equal">
      <formula>"þ"</formula>
    </cfRule>
  </conditionalFormatting>
  <conditionalFormatting sqref="M7">
    <cfRule type="cellIs" dxfId="262" priority="140" stopIfTrue="1" operator="equal">
      <formula>"þ"</formula>
    </cfRule>
  </conditionalFormatting>
  <conditionalFormatting sqref="K7">
    <cfRule type="cellIs" dxfId="261" priority="139" operator="lessThan">
      <formula>$P$1</formula>
    </cfRule>
  </conditionalFormatting>
  <conditionalFormatting sqref="H7">
    <cfRule type="cellIs" dxfId="260" priority="138" stopIfTrue="1" operator="equal">
      <formula>"þ"</formula>
    </cfRule>
  </conditionalFormatting>
  <conditionalFormatting sqref="H7">
    <cfRule type="cellIs" dxfId="259" priority="137" stopIfTrue="1" operator="equal">
      <formula>"þ"</formula>
    </cfRule>
  </conditionalFormatting>
  <conditionalFormatting sqref="G7">
    <cfRule type="cellIs" dxfId="258" priority="136" stopIfTrue="1" operator="equal">
      <formula>"þ"</formula>
    </cfRule>
  </conditionalFormatting>
  <conditionalFormatting sqref="G7">
    <cfRule type="cellIs" dxfId="257" priority="135" stopIfTrue="1" operator="equal">
      <formula>"þ"</formula>
    </cfRule>
  </conditionalFormatting>
  <conditionalFormatting sqref="F7">
    <cfRule type="cellIs" dxfId="256" priority="134" stopIfTrue="1" operator="equal">
      <formula>"þ"</formula>
    </cfRule>
  </conditionalFormatting>
  <conditionalFormatting sqref="L7">
    <cfRule type="cellIs" dxfId="255" priority="132" stopIfTrue="1" operator="equal">
      <formula>"þ"</formula>
    </cfRule>
  </conditionalFormatting>
  <conditionalFormatting sqref="L7">
    <cfRule type="cellIs" dxfId="254" priority="133" stopIfTrue="1" operator="equal">
      <formula>"þ"</formula>
    </cfRule>
  </conditionalFormatting>
  <conditionalFormatting sqref="E7">
    <cfRule type="cellIs" dxfId="253" priority="131" stopIfTrue="1" operator="equal">
      <formula>"þ"</formula>
    </cfRule>
  </conditionalFormatting>
  <conditionalFormatting sqref="E7">
    <cfRule type="cellIs" dxfId="252" priority="130" stopIfTrue="1" operator="equal">
      <formula>"þ"</formula>
    </cfRule>
  </conditionalFormatting>
  <conditionalFormatting sqref="L25">
    <cfRule type="cellIs" dxfId="251" priority="102" stopIfTrue="1" operator="equal">
      <formula>"þ"</formula>
    </cfRule>
  </conditionalFormatting>
  <conditionalFormatting sqref="L25">
    <cfRule type="cellIs" dxfId="250" priority="101" stopIfTrue="1" operator="equal">
      <formula>"þ"</formula>
    </cfRule>
  </conditionalFormatting>
  <conditionalFormatting sqref="E25:H25">
    <cfRule type="cellIs" dxfId="249" priority="129" stopIfTrue="1" operator="equal">
      <formula>"þ"</formula>
    </cfRule>
  </conditionalFormatting>
  <conditionalFormatting sqref="M25">
    <cfRule type="cellIs" dxfId="248" priority="128" stopIfTrue="1" operator="equal">
      <formula>"þ"</formula>
    </cfRule>
  </conditionalFormatting>
  <conditionalFormatting sqref="K25">
    <cfRule type="cellIs" dxfId="247" priority="127" operator="lessThan">
      <formula>$P$1</formula>
    </cfRule>
  </conditionalFormatting>
  <conditionalFormatting sqref="M25">
    <cfRule type="cellIs" dxfId="246" priority="126" stopIfTrue="1" operator="equal">
      <formula>"þ"</formula>
    </cfRule>
  </conditionalFormatting>
  <conditionalFormatting sqref="K25">
    <cfRule type="cellIs" dxfId="245" priority="125" operator="lessThan">
      <formula>$P$1</formula>
    </cfRule>
  </conditionalFormatting>
  <conditionalFormatting sqref="M25">
    <cfRule type="cellIs" dxfId="244" priority="124" stopIfTrue="1" operator="equal">
      <formula>"þ"</formula>
    </cfRule>
  </conditionalFormatting>
  <conditionalFormatting sqref="K25">
    <cfRule type="cellIs" dxfId="243" priority="123" operator="lessThan">
      <formula>$P$1</formula>
    </cfRule>
  </conditionalFormatting>
  <conditionalFormatting sqref="M25">
    <cfRule type="cellIs" dxfId="242" priority="122" stopIfTrue="1" operator="equal">
      <formula>"þ"</formula>
    </cfRule>
  </conditionalFormatting>
  <conditionalFormatting sqref="K25">
    <cfRule type="cellIs" dxfId="241" priority="121" operator="lessThan">
      <formula>$P$1</formula>
    </cfRule>
  </conditionalFormatting>
  <conditionalFormatting sqref="E25 H25">
    <cfRule type="cellIs" dxfId="240" priority="120" stopIfTrue="1" operator="equal">
      <formula>"þ"</formula>
    </cfRule>
  </conditionalFormatting>
  <conditionalFormatting sqref="E25 H25">
    <cfRule type="cellIs" dxfId="239" priority="119" stopIfTrue="1" operator="equal">
      <formula>"þ"</formula>
    </cfRule>
  </conditionalFormatting>
  <conditionalFormatting sqref="G25">
    <cfRule type="cellIs" dxfId="238" priority="118" stopIfTrue="1" operator="equal">
      <formula>"þ"</formula>
    </cfRule>
  </conditionalFormatting>
  <conditionalFormatting sqref="G25">
    <cfRule type="cellIs" dxfId="237" priority="117" stopIfTrue="1" operator="equal">
      <formula>"þ"</formula>
    </cfRule>
  </conditionalFormatting>
  <conditionalFormatting sqref="E25">
    <cfRule type="cellIs" dxfId="236" priority="116" stopIfTrue="1" operator="equal">
      <formula>"þ"</formula>
    </cfRule>
  </conditionalFormatting>
  <conditionalFormatting sqref="E25">
    <cfRule type="cellIs" dxfId="235" priority="115" stopIfTrue="1" operator="equal">
      <formula>"þ"</formula>
    </cfRule>
  </conditionalFormatting>
  <conditionalFormatting sqref="F25">
    <cfRule type="cellIs" dxfId="234" priority="114" stopIfTrue="1" operator="equal">
      <formula>"þ"</formula>
    </cfRule>
  </conditionalFormatting>
  <conditionalFormatting sqref="F25">
    <cfRule type="cellIs" dxfId="233" priority="113" stopIfTrue="1" operator="equal">
      <formula>"þ"</formula>
    </cfRule>
  </conditionalFormatting>
  <conditionalFormatting sqref="F25">
    <cfRule type="cellIs" dxfId="232" priority="112" stopIfTrue="1" operator="equal">
      <formula>"þ"</formula>
    </cfRule>
  </conditionalFormatting>
  <conditionalFormatting sqref="F25">
    <cfRule type="cellIs" dxfId="231" priority="111" stopIfTrue="1" operator="equal">
      <formula>"þ"</formula>
    </cfRule>
  </conditionalFormatting>
  <conditionalFormatting sqref="E25">
    <cfRule type="cellIs" dxfId="230" priority="110" stopIfTrue="1" operator="equal">
      <formula>"þ"</formula>
    </cfRule>
  </conditionalFormatting>
  <conditionalFormatting sqref="E25">
    <cfRule type="cellIs" dxfId="229" priority="109" stopIfTrue="1" operator="equal">
      <formula>"þ"</formula>
    </cfRule>
  </conditionalFormatting>
  <conditionalFormatting sqref="F25">
    <cfRule type="cellIs" dxfId="228" priority="108" stopIfTrue="1" operator="equal">
      <formula>"þ"</formula>
    </cfRule>
  </conditionalFormatting>
  <conditionalFormatting sqref="F25">
    <cfRule type="cellIs" dxfId="227" priority="107" stopIfTrue="1" operator="equal">
      <formula>"þ"</formula>
    </cfRule>
  </conditionalFormatting>
  <conditionalFormatting sqref="E25">
    <cfRule type="cellIs" dxfId="226" priority="106" stopIfTrue="1" operator="equal">
      <formula>"þ"</formula>
    </cfRule>
  </conditionalFormatting>
  <conditionalFormatting sqref="E25">
    <cfRule type="cellIs" dxfId="225" priority="105" stopIfTrue="1" operator="equal">
      <formula>"þ"</formula>
    </cfRule>
  </conditionalFormatting>
  <conditionalFormatting sqref="E25">
    <cfRule type="cellIs" dxfId="224" priority="104" stopIfTrue="1" operator="equal">
      <formula>"þ"</formula>
    </cfRule>
  </conditionalFormatting>
  <conditionalFormatting sqref="E25">
    <cfRule type="cellIs" dxfId="223" priority="103" stopIfTrue="1" operator="equal">
      <formula>"þ"</formula>
    </cfRule>
  </conditionalFormatting>
  <conditionalFormatting sqref="F25">
    <cfRule type="cellIs" dxfId="222" priority="100" stopIfTrue="1" operator="equal">
      <formula>"þ"</formula>
    </cfRule>
  </conditionalFormatting>
  <conditionalFormatting sqref="F25">
    <cfRule type="cellIs" dxfId="221" priority="99" stopIfTrue="1" operator="equal">
      <formula>"þ"</formula>
    </cfRule>
  </conditionalFormatting>
  <conditionalFormatting sqref="F25">
    <cfRule type="cellIs" dxfId="220" priority="98" stopIfTrue="1" operator="equal">
      <formula>"þ"</formula>
    </cfRule>
  </conditionalFormatting>
  <conditionalFormatting sqref="F25">
    <cfRule type="cellIs" dxfId="219" priority="97" stopIfTrue="1" operator="equal">
      <formula>"þ"</formula>
    </cfRule>
  </conditionalFormatting>
  <conditionalFormatting sqref="G25">
    <cfRule type="cellIs" dxfId="218" priority="96" stopIfTrue="1" operator="equal">
      <formula>"þ"</formula>
    </cfRule>
  </conditionalFormatting>
  <conditionalFormatting sqref="G25">
    <cfRule type="cellIs" dxfId="217" priority="95" stopIfTrue="1" operator="equal">
      <formula>"þ"</formula>
    </cfRule>
  </conditionalFormatting>
  <conditionalFormatting sqref="G25">
    <cfRule type="cellIs" dxfId="216" priority="94" stopIfTrue="1" operator="equal">
      <formula>"þ"</formula>
    </cfRule>
  </conditionalFormatting>
  <conditionalFormatting sqref="G25">
    <cfRule type="cellIs" dxfId="215" priority="93" stopIfTrue="1" operator="equal">
      <formula>"þ"</formula>
    </cfRule>
  </conditionalFormatting>
  <conditionalFormatting sqref="F25">
    <cfRule type="cellIs" dxfId="214" priority="92" stopIfTrue="1" operator="equal">
      <formula>"þ"</formula>
    </cfRule>
  </conditionalFormatting>
  <conditionalFormatting sqref="F25">
    <cfRule type="cellIs" dxfId="213" priority="91" stopIfTrue="1" operator="equal">
      <formula>"þ"</formula>
    </cfRule>
  </conditionalFormatting>
  <conditionalFormatting sqref="G25">
    <cfRule type="cellIs" dxfId="212" priority="90" stopIfTrue="1" operator="equal">
      <formula>"þ"</formula>
    </cfRule>
  </conditionalFormatting>
  <conditionalFormatting sqref="G25">
    <cfRule type="cellIs" dxfId="211" priority="89" stopIfTrue="1" operator="equal">
      <formula>"þ"</formula>
    </cfRule>
  </conditionalFormatting>
  <conditionalFormatting sqref="F25">
    <cfRule type="cellIs" dxfId="210" priority="88" stopIfTrue="1" operator="equal">
      <formula>"þ"</formula>
    </cfRule>
  </conditionalFormatting>
  <conditionalFormatting sqref="F25">
    <cfRule type="cellIs" dxfId="209" priority="87" stopIfTrue="1" operator="equal">
      <formula>"þ"</formula>
    </cfRule>
  </conditionalFormatting>
  <conditionalFormatting sqref="F25">
    <cfRule type="cellIs" dxfId="208" priority="86" stopIfTrue="1" operator="equal">
      <formula>"þ"</formula>
    </cfRule>
  </conditionalFormatting>
  <conditionalFormatting sqref="F25">
    <cfRule type="cellIs" dxfId="207" priority="85" stopIfTrue="1" operator="equal">
      <formula>"þ"</formula>
    </cfRule>
  </conditionalFormatting>
  <conditionalFormatting sqref="E10:H10 E8:F8 H8 E9 G9:H9">
    <cfRule type="cellIs" dxfId="206" priority="84" stopIfTrue="1" operator="equal">
      <formula>"þ"</formula>
    </cfRule>
  </conditionalFormatting>
  <conditionalFormatting sqref="E10:H10 E8:F8 H8 E9 G9:H9">
    <cfRule type="cellIs" dxfId="205" priority="83" stopIfTrue="1" operator="equal">
      <formula>"þ"</formula>
    </cfRule>
  </conditionalFormatting>
  <conditionalFormatting sqref="E10:H10 E8:F8 H8 E9 G9:H9">
    <cfRule type="cellIs" dxfId="204" priority="82" stopIfTrue="1" operator="equal">
      <formula>"þ"</formula>
    </cfRule>
  </conditionalFormatting>
  <conditionalFormatting sqref="E10:H10 E8:F8 H8 E9 G9:H9">
    <cfRule type="cellIs" dxfId="203" priority="81" stopIfTrue="1" operator="equal">
      <formula>"þ"</formula>
    </cfRule>
  </conditionalFormatting>
  <conditionalFormatting sqref="E10:H10 E8:F8 H8 E9 G9:H9">
    <cfRule type="cellIs" dxfId="202" priority="80" stopIfTrue="1" operator="equal">
      <formula>"þ"</formula>
    </cfRule>
  </conditionalFormatting>
  <conditionalFormatting sqref="E10:H10 E8:F8 H8 E9 G9:H9">
    <cfRule type="cellIs" dxfId="201" priority="79" stopIfTrue="1" operator="equal">
      <formula>"þ"</formula>
    </cfRule>
  </conditionalFormatting>
  <conditionalFormatting sqref="E10:H10 E8:F8 H8 E9 G9:H9">
    <cfRule type="cellIs" dxfId="200" priority="78" stopIfTrue="1" operator="equal">
      <formula>"þ"</formula>
    </cfRule>
  </conditionalFormatting>
  <conditionalFormatting sqref="E10:H10 E8:F8 H8 E9 G9:H9">
    <cfRule type="cellIs" dxfId="199" priority="77" stopIfTrue="1" operator="equal">
      <formula>"þ"</formula>
    </cfRule>
  </conditionalFormatting>
  <conditionalFormatting sqref="G8">
    <cfRule type="cellIs" dxfId="198" priority="76" stopIfTrue="1" operator="equal">
      <formula>"þ"</formula>
    </cfRule>
  </conditionalFormatting>
  <conditionalFormatting sqref="G8">
    <cfRule type="cellIs" dxfId="197" priority="75" stopIfTrue="1" operator="equal">
      <formula>"þ"</formula>
    </cfRule>
  </conditionalFormatting>
  <conditionalFormatting sqref="F4">
    <cfRule type="cellIs" dxfId="196" priority="74" stopIfTrue="1" operator="equal">
      <formula>"þ"</formula>
    </cfRule>
  </conditionalFormatting>
  <conditionalFormatting sqref="L3:L4">
    <cfRule type="cellIs" dxfId="195" priority="65" stopIfTrue="1" operator="equal">
      <formula>"þ"</formula>
    </cfRule>
  </conditionalFormatting>
  <conditionalFormatting sqref="L3:L4">
    <cfRule type="cellIs" dxfId="194" priority="64" stopIfTrue="1" operator="equal">
      <formula>"þ"</formula>
    </cfRule>
  </conditionalFormatting>
  <conditionalFormatting sqref="L9">
    <cfRule type="cellIs" dxfId="193" priority="71" stopIfTrue="1" operator="equal">
      <formula>"þ"</formula>
    </cfRule>
  </conditionalFormatting>
  <conditionalFormatting sqref="L9">
    <cfRule type="cellIs" dxfId="192" priority="70" stopIfTrue="1" operator="equal">
      <formula>"þ"</formula>
    </cfRule>
  </conditionalFormatting>
  <conditionalFormatting sqref="E12">
    <cfRule type="cellIs" dxfId="191" priority="69" stopIfTrue="1" operator="equal">
      <formula>"þ"</formula>
    </cfRule>
  </conditionalFormatting>
  <conditionalFormatting sqref="E12">
    <cfRule type="cellIs" dxfId="190" priority="68" stopIfTrue="1" operator="equal">
      <formula>"þ"</formula>
    </cfRule>
  </conditionalFormatting>
  <conditionalFormatting sqref="L11:L12">
    <cfRule type="cellIs" dxfId="189" priority="67" stopIfTrue="1" operator="equal">
      <formula>"þ"</formula>
    </cfRule>
  </conditionalFormatting>
  <conditionalFormatting sqref="L11:L12">
    <cfRule type="cellIs" dxfId="188" priority="66" stopIfTrue="1" operator="equal">
      <formula>"þ"</formula>
    </cfRule>
  </conditionalFormatting>
  <conditionalFormatting sqref="L2">
    <cfRule type="cellIs" dxfId="187" priority="63" stopIfTrue="1" operator="equal">
      <formula>"þ"</formula>
    </cfRule>
  </conditionalFormatting>
  <conditionalFormatting sqref="L2">
    <cfRule type="cellIs" dxfId="186" priority="62" stopIfTrue="1" operator="equal">
      <formula>"þ"</formula>
    </cfRule>
  </conditionalFormatting>
  <conditionalFormatting sqref="L6">
    <cfRule type="cellIs" dxfId="185" priority="61" stopIfTrue="1" operator="equal">
      <formula>"þ"</formula>
    </cfRule>
  </conditionalFormatting>
  <conditionalFormatting sqref="L6">
    <cfRule type="cellIs" dxfId="184" priority="60" stopIfTrue="1" operator="equal">
      <formula>"þ"</formula>
    </cfRule>
  </conditionalFormatting>
  <conditionalFormatting sqref="M13">
    <cfRule type="cellIs" dxfId="183" priority="59" stopIfTrue="1" operator="equal">
      <formula>"þ"</formula>
    </cfRule>
  </conditionalFormatting>
  <conditionalFormatting sqref="M13">
    <cfRule type="cellIs" dxfId="182" priority="58" stopIfTrue="1" operator="equal">
      <formula>"þ"</formula>
    </cfRule>
  </conditionalFormatting>
  <conditionalFormatting sqref="K13">
    <cfRule type="cellIs" dxfId="181" priority="57" operator="lessThan">
      <formula>$P$1</formula>
    </cfRule>
  </conditionalFormatting>
  <conditionalFormatting sqref="H13">
    <cfRule type="cellIs" dxfId="180" priority="56" stopIfTrue="1" operator="equal">
      <formula>"þ"</formula>
    </cfRule>
  </conditionalFormatting>
  <conditionalFormatting sqref="H13">
    <cfRule type="cellIs" dxfId="179" priority="55" stopIfTrue="1" operator="equal">
      <formula>"þ"</formula>
    </cfRule>
  </conditionalFormatting>
  <conditionalFormatting sqref="G13">
    <cfRule type="cellIs" dxfId="178" priority="52" stopIfTrue="1" operator="equal">
      <formula>"þ"</formula>
    </cfRule>
  </conditionalFormatting>
  <conditionalFormatting sqref="G13">
    <cfRule type="cellIs" dxfId="177" priority="51" stopIfTrue="1" operator="equal">
      <formula>"þ"</formula>
    </cfRule>
  </conditionalFormatting>
  <conditionalFormatting sqref="E13">
    <cfRule type="cellIs" dxfId="176" priority="50" stopIfTrue="1" operator="equal">
      <formula>"þ"</formula>
    </cfRule>
  </conditionalFormatting>
  <conditionalFormatting sqref="E13">
    <cfRule type="cellIs" dxfId="175" priority="49" stopIfTrue="1" operator="equal">
      <formula>"þ"</formula>
    </cfRule>
  </conditionalFormatting>
  <conditionalFormatting sqref="L13">
    <cfRule type="cellIs" dxfId="174" priority="48" stopIfTrue="1" operator="equal">
      <formula>"þ"</formula>
    </cfRule>
  </conditionalFormatting>
  <conditionalFormatting sqref="L13">
    <cfRule type="cellIs" dxfId="173" priority="47" stopIfTrue="1" operator="equal">
      <formula>"þ"</formula>
    </cfRule>
  </conditionalFormatting>
  <conditionalFormatting sqref="F13">
    <cfRule type="cellIs" dxfId="172" priority="46" stopIfTrue="1" operator="equal">
      <formula>"þ"</formula>
    </cfRule>
  </conditionalFormatting>
  <conditionalFormatting sqref="F13">
    <cfRule type="cellIs" dxfId="171" priority="45" stopIfTrue="1" operator="equal">
      <formula>"þ"</formula>
    </cfRule>
  </conditionalFormatting>
  <conditionalFormatting sqref="F9">
    <cfRule type="cellIs" dxfId="170" priority="44" stopIfTrue="1" operator="equal">
      <formula>"þ"</formula>
    </cfRule>
  </conditionalFormatting>
  <conditionalFormatting sqref="F9">
    <cfRule type="cellIs" dxfId="169" priority="43" stopIfTrue="1" operator="equal">
      <formula>"þ"</formula>
    </cfRule>
  </conditionalFormatting>
  <conditionalFormatting sqref="F9">
    <cfRule type="cellIs" dxfId="168" priority="42" stopIfTrue="1" operator="equal">
      <formula>"þ"</formula>
    </cfRule>
  </conditionalFormatting>
  <conditionalFormatting sqref="F9">
    <cfRule type="cellIs" dxfId="167" priority="41" stopIfTrue="1" operator="equal">
      <formula>"þ"</formula>
    </cfRule>
  </conditionalFormatting>
  <conditionalFormatting sqref="F9">
    <cfRule type="cellIs" dxfId="166" priority="40" stopIfTrue="1" operator="equal">
      <formula>"þ"</formula>
    </cfRule>
  </conditionalFormatting>
  <conditionalFormatting sqref="F9">
    <cfRule type="cellIs" dxfId="165" priority="39" stopIfTrue="1" operator="equal">
      <formula>"þ"</formula>
    </cfRule>
  </conditionalFormatting>
  <conditionalFormatting sqref="F9">
    <cfRule type="cellIs" dxfId="164" priority="38" stopIfTrue="1" operator="equal">
      <formula>"þ"</formula>
    </cfRule>
  </conditionalFormatting>
  <conditionalFormatting sqref="F9">
    <cfRule type="cellIs" dxfId="163" priority="37" stopIfTrue="1" operator="equal">
      <formula>"þ"</formula>
    </cfRule>
  </conditionalFormatting>
  <conditionalFormatting sqref="G16">
    <cfRule type="cellIs" dxfId="162" priority="30" stopIfTrue="1" operator="equal">
      <formula>"þ"</formula>
    </cfRule>
  </conditionalFormatting>
  <conditionalFormatting sqref="G16">
    <cfRule type="cellIs" dxfId="161" priority="29" stopIfTrue="1" operator="equal">
      <formula>"þ"</formula>
    </cfRule>
  </conditionalFormatting>
  <conditionalFormatting sqref="G16">
    <cfRule type="cellIs" dxfId="160" priority="28" stopIfTrue="1" operator="equal">
      <formula>"þ"</formula>
    </cfRule>
  </conditionalFormatting>
  <conditionalFormatting sqref="G16">
    <cfRule type="cellIs" dxfId="159" priority="27" stopIfTrue="1" operator="equal">
      <formula>"þ"</formula>
    </cfRule>
  </conditionalFormatting>
  <conditionalFormatting sqref="G16">
    <cfRule type="cellIs" dxfId="158" priority="31" stopIfTrue="1" operator="equal">
      <formula>"þ"</formula>
    </cfRule>
  </conditionalFormatting>
  <conditionalFormatting sqref="H16">
    <cfRule type="cellIs" dxfId="157" priority="26" stopIfTrue="1" operator="equal">
      <formula>"þ"</formula>
    </cfRule>
  </conditionalFormatting>
  <conditionalFormatting sqref="H16">
    <cfRule type="cellIs" dxfId="156" priority="25" stopIfTrue="1" operator="equal">
      <formula>"þ"</formula>
    </cfRule>
  </conditionalFormatting>
  <conditionalFormatting sqref="G16">
    <cfRule type="cellIs" dxfId="155" priority="24" stopIfTrue="1" operator="equal">
      <formula>"þ"</formula>
    </cfRule>
  </conditionalFormatting>
  <conditionalFormatting sqref="G16">
    <cfRule type="cellIs" dxfId="154" priority="23" stopIfTrue="1" operator="equal">
      <formula>"þ"</formula>
    </cfRule>
  </conditionalFormatting>
  <conditionalFormatting sqref="G16">
    <cfRule type="cellIs" dxfId="153" priority="22" stopIfTrue="1" operator="equal">
      <formula>"þ"</formula>
    </cfRule>
  </conditionalFormatting>
  <conditionalFormatting sqref="E16">
    <cfRule type="cellIs" dxfId="152" priority="36" stopIfTrue="1" operator="equal">
      <formula>"þ"</formula>
    </cfRule>
  </conditionalFormatting>
  <conditionalFormatting sqref="E16">
    <cfRule type="cellIs" dxfId="151" priority="35" stopIfTrue="1" operator="equal">
      <formula>"þ"</formula>
    </cfRule>
  </conditionalFormatting>
  <conditionalFormatting sqref="E16">
    <cfRule type="cellIs" dxfId="150" priority="34" stopIfTrue="1" operator="equal">
      <formula>"þ"</formula>
    </cfRule>
  </conditionalFormatting>
  <conditionalFormatting sqref="E16">
    <cfRule type="cellIs" dxfId="149" priority="33" stopIfTrue="1" operator="equal">
      <formula>"þ"</formula>
    </cfRule>
  </conditionalFormatting>
  <conditionalFormatting sqref="G16">
    <cfRule type="cellIs" dxfId="148" priority="32" stopIfTrue="1" operator="equal">
      <formula>"þ"</formula>
    </cfRule>
  </conditionalFormatting>
  <conditionalFormatting sqref="G16">
    <cfRule type="cellIs" dxfId="147" priority="21" stopIfTrue="1" operator="equal">
      <formula>"þ"</formula>
    </cfRule>
  </conditionalFormatting>
  <conditionalFormatting sqref="G16">
    <cfRule type="cellIs" dxfId="146" priority="20" stopIfTrue="1" operator="equal">
      <formula>"þ"</formula>
    </cfRule>
  </conditionalFormatting>
  <conditionalFormatting sqref="G16">
    <cfRule type="cellIs" dxfId="145" priority="19" stopIfTrue="1" operator="equal">
      <formula>"þ"</formula>
    </cfRule>
  </conditionalFormatting>
  <conditionalFormatting sqref="H16">
    <cfRule type="cellIs" dxfId="144" priority="18" stopIfTrue="1" operator="equal">
      <formula>"þ"</formula>
    </cfRule>
  </conditionalFormatting>
  <conditionalFormatting sqref="H16">
    <cfRule type="cellIs" dxfId="143" priority="17" stopIfTrue="1" operator="equal">
      <formula>"þ"</formula>
    </cfRule>
  </conditionalFormatting>
  <conditionalFormatting sqref="H16">
    <cfRule type="cellIs" dxfId="142" priority="16" stopIfTrue="1" operator="equal">
      <formula>"þ"</formula>
    </cfRule>
  </conditionalFormatting>
  <conditionalFormatting sqref="H16">
    <cfRule type="cellIs" dxfId="141" priority="15" stopIfTrue="1" operator="equal">
      <formula>"þ"</formula>
    </cfRule>
  </conditionalFormatting>
  <conditionalFormatting sqref="H16">
    <cfRule type="cellIs" dxfId="140" priority="14" stopIfTrue="1" operator="equal">
      <formula>"þ"</formula>
    </cfRule>
  </conditionalFormatting>
  <conditionalFormatting sqref="H16">
    <cfRule type="cellIs" dxfId="139" priority="13" stopIfTrue="1" operator="equal">
      <formula>"þ"</formula>
    </cfRule>
  </conditionalFormatting>
  <conditionalFormatting sqref="F16">
    <cfRule type="cellIs" dxfId="138" priority="12" stopIfTrue="1" operator="equal">
      <formula>"þ"</formula>
    </cfRule>
  </conditionalFormatting>
  <conditionalFormatting sqref="E17:E18">
    <cfRule type="cellIs" dxfId="137" priority="11" stopIfTrue="1" operator="equal">
      <formula>"þ"</formula>
    </cfRule>
  </conditionalFormatting>
  <conditionalFormatting sqref="F19">
    <cfRule type="cellIs" dxfId="136" priority="10" stopIfTrue="1" operator="equal">
      <formula>"þ"</formula>
    </cfRule>
  </conditionalFormatting>
  <conditionalFormatting sqref="L19">
    <cfRule type="cellIs" dxfId="135" priority="9" stopIfTrue="1" operator="equal">
      <formula>"þ"</formula>
    </cfRule>
  </conditionalFormatting>
  <conditionalFormatting sqref="L19">
    <cfRule type="cellIs" dxfId="134" priority="8" stopIfTrue="1" operator="equal">
      <formula>"þ"</formula>
    </cfRule>
  </conditionalFormatting>
  <conditionalFormatting sqref="L19">
    <cfRule type="cellIs" dxfId="133" priority="7" stopIfTrue="1" operator="equal">
      <formula>"þ"</formula>
    </cfRule>
  </conditionalFormatting>
  <conditionalFormatting sqref="L19">
    <cfRule type="cellIs" dxfId="132" priority="6" stopIfTrue="1" operator="equal">
      <formula>"þ"</formula>
    </cfRule>
  </conditionalFormatting>
  <conditionalFormatting sqref="F20">
    <cfRule type="cellIs" dxfId="131" priority="5" stopIfTrue="1" operator="equal">
      <formula>"þ"</formula>
    </cfRule>
  </conditionalFormatting>
  <conditionalFormatting sqref="L20">
    <cfRule type="cellIs" dxfId="130" priority="4" stopIfTrue="1" operator="equal">
      <formula>"þ"</formula>
    </cfRule>
  </conditionalFormatting>
  <conditionalFormatting sqref="L20">
    <cfRule type="cellIs" dxfId="129" priority="3" stopIfTrue="1" operator="equal">
      <formula>"þ"</formula>
    </cfRule>
  </conditionalFormatting>
  <conditionalFormatting sqref="L20">
    <cfRule type="cellIs" dxfId="128" priority="2" stopIfTrue="1" operator="equal">
      <formula>"þ"</formula>
    </cfRule>
  </conditionalFormatting>
  <conditionalFormatting sqref="L20">
    <cfRule type="cellIs" dxfId="127" priority="1" stopIfTrue="1" operator="equal">
      <formula>"þ"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25"/>
  <sheetViews>
    <sheetView showGridLines="0" workbookViewId="0">
      <pane ySplit="1" topLeftCell="A2" activePane="bottomLeft" state="frozen"/>
      <selection pane="bottomLeft" activeCell="A2" sqref="A2"/>
    </sheetView>
  </sheetViews>
  <sheetFormatPr defaultRowHeight="15.6" x14ac:dyDescent="0.3"/>
  <cols>
    <col min="1" max="1" width="18.5" style="49" bestFit="1" customWidth="1"/>
    <col min="2" max="2" width="12.69921875" style="49" bestFit="1" customWidth="1"/>
    <col min="3" max="3" width="20.09765625" style="49" bestFit="1" customWidth="1"/>
    <col min="4" max="4" width="7.296875" style="49" bestFit="1" customWidth="1"/>
    <col min="5" max="5" width="4.8984375" style="49" bestFit="1" customWidth="1"/>
    <col min="6" max="6" width="5.796875" style="49" bestFit="1" customWidth="1"/>
    <col min="7" max="7" width="5.796875" style="49" customWidth="1"/>
    <col min="8" max="8" width="3.8984375" style="49" bestFit="1" customWidth="1"/>
    <col min="9" max="9" width="7.09765625" style="49" bestFit="1" customWidth="1"/>
    <col min="10" max="10" width="5.69921875" style="49" bestFit="1" customWidth="1"/>
    <col min="11" max="11" width="4.296875" style="49" bestFit="1" customWidth="1"/>
    <col min="12" max="12" width="5.3984375" style="49" bestFit="1" customWidth="1"/>
    <col min="13" max="13" width="4.296875" style="49" bestFit="1" customWidth="1"/>
    <col min="14" max="14" width="6.69921875" style="49" bestFit="1" customWidth="1"/>
    <col min="15" max="15" width="17.59765625" style="44" bestFit="1" customWidth="1"/>
    <col min="16" max="16384" width="8.796875" style="44"/>
  </cols>
  <sheetData>
    <row r="1" spans="1:15" ht="31.8" thickBot="1" x14ac:dyDescent="0.35">
      <c r="A1" s="185" t="s">
        <v>0</v>
      </c>
      <c r="B1" s="186" t="s">
        <v>35</v>
      </c>
      <c r="C1" s="186" t="s">
        <v>36</v>
      </c>
      <c r="D1" s="130" t="s">
        <v>93</v>
      </c>
      <c r="E1" s="132" t="s">
        <v>37</v>
      </c>
      <c r="F1" s="131" t="s">
        <v>92</v>
      </c>
      <c r="G1" s="130" t="s">
        <v>91</v>
      </c>
      <c r="H1" s="129" t="s">
        <v>38</v>
      </c>
      <c r="I1" s="129" t="s">
        <v>39</v>
      </c>
      <c r="J1" s="129" t="s">
        <v>90</v>
      </c>
      <c r="K1" s="128" t="s">
        <v>3</v>
      </c>
      <c r="L1" s="129" t="s">
        <v>26</v>
      </c>
      <c r="M1" s="127" t="s">
        <v>87</v>
      </c>
      <c r="N1" s="129" t="s">
        <v>86</v>
      </c>
      <c r="O1" s="126" t="s">
        <v>89</v>
      </c>
    </row>
    <row r="2" spans="1:15" x14ac:dyDescent="0.3">
      <c r="A2" s="214" t="s">
        <v>138</v>
      </c>
      <c r="B2" s="93" t="s">
        <v>166</v>
      </c>
      <c r="C2" s="93"/>
      <c r="D2" s="173" t="s">
        <v>88</v>
      </c>
      <c r="E2" s="174">
        <v>13</v>
      </c>
      <c r="F2" s="217">
        <f t="shared" ref="F2:F5" si="0">11-2</f>
        <v>9</v>
      </c>
      <c r="G2" s="176">
        <v>3</v>
      </c>
      <c r="H2" s="93">
        <v>0</v>
      </c>
      <c r="I2" s="93">
        <v>0</v>
      </c>
      <c r="J2" s="93">
        <f t="shared" ref="J2:J5" si="1">IF(D2="þ",SUM(E2,G2:I2),SUM(E2,F2,H2,I2))</f>
        <v>16</v>
      </c>
      <c r="K2" s="94">
        <f t="shared" ref="K2:K24" ca="1" si="2">RANDBETWEEN(1,20)</f>
        <v>11</v>
      </c>
      <c r="L2" s="93">
        <f t="shared" ref="L2:L5" ca="1" si="3">SUM(J2:K2)</f>
        <v>27</v>
      </c>
      <c r="M2" s="172">
        <v>20</v>
      </c>
      <c r="N2" s="177" t="str">
        <f t="shared" ref="N2:N5" ca="1" si="4">IF(K2&gt;(M2-1),"þ","ý")</f>
        <v>ý</v>
      </c>
      <c r="O2" s="45"/>
    </row>
    <row r="3" spans="1:15" x14ac:dyDescent="0.3">
      <c r="A3" s="215" t="s">
        <v>138</v>
      </c>
      <c r="B3" s="45" t="s">
        <v>163</v>
      </c>
      <c r="C3" s="45" t="s">
        <v>204</v>
      </c>
      <c r="D3" s="125" t="s">
        <v>83</v>
      </c>
      <c r="E3" s="124">
        <v>13</v>
      </c>
      <c r="F3" s="218">
        <f t="shared" si="0"/>
        <v>9</v>
      </c>
      <c r="G3" s="123">
        <v>3</v>
      </c>
      <c r="H3" s="45">
        <v>0</v>
      </c>
      <c r="I3" s="45">
        <v>0</v>
      </c>
      <c r="J3" s="45">
        <f t="shared" si="1"/>
        <v>22</v>
      </c>
      <c r="K3" s="46">
        <f t="shared" ca="1" si="2"/>
        <v>10</v>
      </c>
      <c r="L3" s="45">
        <f t="shared" ca="1" si="3"/>
        <v>32</v>
      </c>
      <c r="M3" s="68">
        <v>20</v>
      </c>
      <c r="N3" s="71" t="str">
        <f t="shared" ca="1" si="4"/>
        <v>ý</v>
      </c>
      <c r="O3" s="45"/>
    </row>
    <row r="4" spans="1:15" x14ac:dyDescent="0.3">
      <c r="A4" s="215" t="s">
        <v>138</v>
      </c>
      <c r="B4" s="45" t="s">
        <v>203</v>
      </c>
      <c r="C4" s="45" t="s">
        <v>205</v>
      </c>
      <c r="D4" s="125" t="s">
        <v>83</v>
      </c>
      <c r="E4" s="124">
        <v>13</v>
      </c>
      <c r="F4" s="218">
        <f t="shared" si="0"/>
        <v>9</v>
      </c>
      <c r="G4" s="123">
        <v>3</v>
      </c>
      <c r="H4" s="45">
        <v>0</v>
      </c>
      <c r="I4" s="45">
        <v>0</v>
      </c>
      <c r="J4" s="45">
        <f t="shared" ref="J4" si="5">IF(D4="þ",SUM(E4,G4:I4),SUM(E4,F4,H4,I4))</f>
        <v>22</v>
      </c>
      <c r="K4" s="46">
        <f t="shared" ca="1" si="2"/>
        <v>14</v>
      </c>
      <c r="L4" s="45">
        <f t="shared" ref="L4" ca="1" si="6">SUM(J4:K4)</f>
        <v>36</v>
      </c>
      <c r="M4" s="68">
        <v>20</v>
      </c>
      <c r="N4" s="71" t="str">
        <f t="shared" ref="N4" ca="1" si="7">IF(K4&gt;(M4-1),"þ","ý")</f>
        <v>ý</v>
      </c>
      <c r="O4" s="45"/>
    </row>
    <row r="5" spans="1:15" x14ac:dyDescent="0.3">
      <c r="A5" s="216" t="s">
        <v>138</v>
      </c>
      <c r="B5" s="47" t="s">
        <v>164</v>
      </c>
      <c r="C5" s="47" t="s">
        <v>164</v>
      </c>
      <c r="D5" s="122" t="s">
        <v>83</v>
      </c>
      <c r="E5" s="121">
        <v>13</v>
      </c>
      <c r="F5" s="219">
        <f t="shared" si="0"/>
        <v>9</v>
      </c>
      <c r="G5" s="120">
        <v>3</v>
      </c>
      <c r="H5" s="47">
        <v>0</v>
      </c>
      <c r="I5" s="47">
        <v>0</v>
      </c>
      <c r="J5" s="47">
        <f t="shared" si="1"/>
        <v>22</v>
      </c>
      <c r="K5" s="48">
        <f t="shared" ca="1" si="2"/>
        <v>13</v>
      </c>
      <c r="L5" s="47">
        <f t="shared" ca="1" si="3"/>
        <v>35</v>
      </c>
      <c r="M5" s="69">
        <v>20</v>
      </c>
      <c r="N5" s="70" t="str">
        <f t="shared" ca="1" si="4"/>
        <v>ý</v>
      </c>
      <c r="O5" s="47"/>
    </row>
    <row r="6" spans="1:15" x14ac:dyDescent="0.3">
      <c r="A6" s="214" t="s">
        <v>139</v>
      </c>
      <c r="B6" s="93" t="s">
        <v>121</v>
      </c>
      <c r="C6" s="93" t="s">
        <v>162</v>
      </c>
      <c r="D6" s="173" t="s">
        <v>88</v>
      </c>
      <c r="E6" s="174">
        <v>10</v>
      </c>
      <c r="F6" s="175">
        <v>6</v>
      </c>
      <c r="G6" s="176">
        <v>4</v>
      </c>
      <c r="H6" s="93">
        <v>0</v>
      </c>
      <c r="I6" s="93">
        <v>0</v>
      </c>
      <c r="J6" s="93">
        <f t="shared" ref="J6:J7" si="8">IF(D6="þ",SUM(E6,G6:I6),SUM(E6,F6,H6,I6))</f>
        <v>14</v>
      </c>
      <c r="K6" s="94">
        <f t="shared" ca="1" si="2"/>
        <v>17</v>
      </c>
      <c r="L6" s="93">
        <f t="shared" ref="L6:L7" ca="1" si="9">SUM(J6:K6)</f>
        <v>31</v>
      </c>
      <c r="M6" s="172">
        <v>20</v>
      </c>
      <c r="N6" s="177" t="str">
        <f t="shared" ref="N6:N7" ca="1" si="10">IF(K6&gt;(M6-1),"þ","ý")</f>
        <v>ý</v>
      </c>
      <c r="O6" s="45"/>
    </row>
    <row r="7" spans="1:15" x14ac:dyDescent="0.3">
      <c r="A7" s="215" t="s">
        <v>139</v>
      </c>
      <c r="B7" s="45" t="s">
        <v>163</v>
      </c>
      <c r="C7" s="45" t="s">
        <v>204</v>
      </c>
      <c r="D7" s="125" t="s">
        <v>83</v>
      </c>
      <c r="E7" s="124">
        <v>10</v>
      </c>
      <c r="F7" s="179">
        <v>7</v>
      </c>
      <c r="G7" s="123">
        <v>4</v>
      </c>
      <c r="H7" s="45">
        <v>0</v>
      </c>
      <c r="I7" s="45">
        <v>0</v>
      </c>
      <c r="J7" s="45">
        <f t="shared" si="8"/>
        <v>17</v>
      </c>
      <c r="K7" s="46">
        <f t="shared" ca="1" si="2"/>
        <v>10</v>
      </c>
      <c r="L7" s="45">
        <f t="shared" ca="1" si="9"/>
        <v>27</v>
      </c>
      <c r="M7" s="68">
        <v>20</v>
      </c>
      <c r="N7" s="71" t="str">
        <f t="shared" ca="1" si="10"/>
        <v>ý</v>
      </c>
      <c r="O7" s="45"/>
    </row>
    <row r="8" spans="1:15" x14ac:dyDescent="0.3">
      <c r="A8" s="216" t="s">
        <v>139</v>
      </c>
      <c r="B8" s="47" t="s">
        <v>164</v>
      </c>
      <c r="C8" s="47" t="s">
        <v>164</v>
      </c>
      <c r="D8" s="122" t="s">
        <v>83</v>
      </c>
      <c r="E8" s="121">
        <v>10</v>
      </c>
      <c r="F8" s="170">
        <v>6</v>
      </c>
      <c r="G8" s="120">
        <v>4</v>
      </c>
      <c r="H8" s="47">
        <v>0</v>
      </c>
      <c r="I8" s="47">
        <v>0</v>
      </c>
      <c r="J8" s="47">
        <f t="shared" ref="J8:J13" si="11">IF(D8="þ",SUM(E8,G8:I8),SUM(E8,F8,H8,I8))</f>
        <v>16</v>
      </c>
      <c r="K8" s="48">
        <f t="shared" ca="1" si="2"/>
        <v>14</v>
      </c>
      <c r="L8" s="47">
        <f t="shared" ref="L8:L13" ca="1" si="12">SUM(J8:K8)</f>
        <v>30</v>
      </c>
      <c r="M8" s="69">
        <v>19</v>
      </c>
      <c r="N8" s="70" t="str">
        <f t="shared" ref="N8:N13" ca="1" si="13">IF(K8&gt;(M8-1),"þ","ý")</f>
        <v>ý</v>
      </c>
      <c r="O8" s="47"/>
    </row>
    <row r="9" spans="1:15" x14ac:dyDescent="0.3">
      <c r="A9" s="214" t="s">
        <v>142</v>
      </c>
      <c r="B9" s="93" t="s">
        <v>166</v>
      </c>
      <c r="C9" s="93" t="s">
        <v>167</v>
      </c>
      <c r="D9" s="173" t="s">
        <v>88</v>
      </c>
      <c r="E9" s="174">
        <v>9</v>
      </c>
      <c r="F9" s="175">
        <v>6</v>
      </c>
      <c r="G9" s="176">
        <v>4</v>
      </c>
      <c r="H9" s="93">
        <v>0</v>
      </c>
      <c r="I9" s="93">
        <v>0</v>
      </c>
      <c r="J9" s="93">
        <f t="shared" si="11"/>
        <v>13</v>
      </c>
      <c r="K9" s="94">
        <f t="shared" ca="1" si="2"/>
        <v>10</v>
      </c>
      <c r="L9" s="93">
        <f t="shared" ca="1" si="12"/>
        <v>23</v>
      </c>
      <c r="M9" s="172">
        <v>20</v>
      </c>
      <c r="N9" s="177" t="str">
        <f t="shared" ca="1" si="13"/>
        <v>ý</v>
      </c>
      <c r="O9" s="45"/>
    </row>
    <row r="10" spans="1:15" x14ac:dyDescent="0.3">
      <c r="A10" s="215" t="s">
        <v>142</v>
      </c>
      <c r="B10" s="45" t="s">
        <v>163</v>
      </c>
      <c r="C10" s="45" t="s">
        <v>204</v>
      </c>
      <c r="D10" s="125" t="s">
        <v>83</v>
      </c>
      <c r="E10" s="124">
        <v>9</v>
      </c>
      <c r="F10" s="179">
        <v>7</v>
      </c>
      <c r="G10" s="123">
        <v>4</v>
      </c>
      <c r="H10" s="45">
        <v>0</v>
      </c>
      <c r="I10" s="45">
        <v>0</v>
      </c>
      <c r="J10" s="45">
        <f t="shared" si="11"/>
        <v>16</v>
      </c>
      <c r="K10" s="46">
        <f t="shared" ca="1" si="2"/>
        <v>12</v>
      </c>
      <c r="L10" s="45">
        <f t="shared" ca="1" si="12"/>
        <v>28</v>
      </c>
      <c r="M10" s="68">
        <v>20</v>
      </c>
      <c r="N10" s="71" t="str">
        <f t="shared" ca="1" si="13"/>
        <v>ý</v>
      </c>
      <c r="O10" s="45"/>
    </row>
    <row r="11" spans="1:15" x14ac:dyDescent="0.3">
      <c r="A11" s="216" t="s">
        <v>142</v>
      </c>
      <c r="B11" s="47" t="s">
        <v>164</v>
      </c>
      <c r="C11" s="47" t="s">
        <v>164</v>
      </c>
      <c r="D11" s="122" t="s">
        <v>83</v>
      </c>
      <c r="E11" s="121">
        <v>9</v>
      </c>
      <c r="F11" s="170">
        <v>6</v>
      </c>
      <c r="G11" s="120">
        <v>4</v>
      </c>
      <c r="H11" s="47">
        <v>0</v>
      </c>
      <c r="I11" s="47">
        <v>0</v>
      </c>
      <c r="J11" s="47">
        <f t="shared" si="11"/>
        <v>15</v>
      </c>
      <c r="K11" s="48">
        <f t="shared" ca="1" si="2"/>
        <v>20</v>
      </c>
      <c r="L11" s="47">
        <f t="shared" ca="1" si="12"/>
        <v>35</v>
      </c>
      <c r="M11" s="69">
        <v>20</v>
      </c>
      <c r="N11" s="70" t="str">
        <f t="shared" ca="1" si="13"/>
        <v>þ</v>
      </c>
      <c r="O11" s="47"/>
    </row>
    <row r="12" spans="1:15" x14ac:dyDescent="0.3">
      <c r="A12" s="214" t="s">
        <v>145</v>
      </c>
      <c r="B12" s="93" t="s">
        <v>121</v>
      </c>
      <c r="C12" s="93" t="s">
        <v>162</v>
      </c>
      <c r="D12" s="173" t="s">
        <v>88</v>
      </c>
      <c r="E12" s="174">
        <v>8</v>
      </c>
      <c r="F12" s="175">
        <v>5</v>
      </c>
      <c r="G12" s="176">
        <v>4</v>
      </c>
      <c r="H12" s="93">
        <v>0</v>
      </c>
      <c r="I12" s="93">
        <v>0</v>
      </c>
      <c r="J12" s="93">
        <f t="shared" si="11"/>
        <v>12</v>
      </c>
      <c r="K12" s="94">
        <f t="shared" ca="1" si="2"/>
        <v>13</v>
      </c>
      <c r="L12" s="93">
        <f t="shared" ca="1" si="12"/>
        <v>25</v>
      </c>
      <c r="M12" s="172">
        <v>20</v>
      </c>
      <c r="N12" s="177" t="str">
        <f t="shared" ca="1" si="13"/>
        <v>ý</v>
      </c>
      <c r="O12" s="45"/>
    </row>
    <row r="13" spans="1:15" x14ac:dyDescent="0.3">
      <c r="A13" s="215" t="s">
        <v>145</v>
      </c>
      <c r="B13" s="45" t="s">
        <v>163</v>
      </c>
      <c r="C13" s="45" t="s">
        <v>204</v>
      </c>
      <c r="D13" s="125" t="s">
        <v>83</v>
      </c>
      <c r="E13" s="124">
        <v>8</v>
      </c>
      <c r="F13" s="179">
        <v>6</v>
      </c>
      <c r="G13" s="123">
        <v>4</v>
      </c>
      <c r="H13" s="45">
        <v>0</v>
      </c>
      <c r="I13" s="45">
        <v>0</v>
      </c>
      <c r="J13" s="45">
        <f t="shared" si="11"/>
        <v>14</v>
      </c>
      <c r="K13" s="46">
        <f t="shared" ca="1" si="2"/>
        <v>18</v>
      </c>
      <c r="L13" s="45">
        <f t="shared" ca="1" si="12"/>
        <v>32</v>
      </c>
      <c r="M13" s="68">
        <v>20</v>
      </c>
      <c r="N13" s="71" t="str">
        <f t="shared" ca="1" si="13"/>
        <v>ý</v>
      </c>
      <c r="O13" s="45"/>
    </row>
    <row r="14" spans="1:15" x14ac:dyDescent="0.3">
      <c r="A14" s="216" t="s">
        <v>145</v>
      </c>
      <c r="B14" s="47" t="s">
        <v>164</v>
      </c>
      <c r="C14" s="47" t="s">
        <v>164</v>
      </c>
      <c r="D14" s="122" t="s">
        <v>83</v>
      </c>
      <c r="E14" s="121">
        <v>8</v>
      </c>
      <c r="F14" s="170">
        <v>5</v>
      </c>
      <c r="G14" s="120">
        <v>4</v>
      </c>
      <c r="H14" s="47">
        <v>0</v>
      </c>
      <c r="I14" s="47">
        <v>0</v>
      </c>
      <c r="J14" s="47">
        <f t="shared" ref="J14:J17" si="14">IF(D14="þ",SUM(E14,G14:I14),SUM(E14,F14,H14,I14))</f>
        <v>13</v>
      </c>
      <c r="K14" s="48">
        <f t="shared" ca="1" si="2"/>
        <v>18</v>
      </c>
      <c r="L14" s="47">
        <f t="shared" ref="L14:L17" ca="1" si="15">SUM(J14:K14)</f>
        <v>31</v>
      </c>
      <c r="M14" s="69">
        <v>20</v>
      </c>
      <c r="N14" s="70" t="str">
        <f t="shared" ref="N14:N17" ca="1" si="16">IF(K14&gt;(M14-1),"þ","ý")</f>
        <v>ý</v>
      </c>
      <c r="O14" s="47"/>
    </row>
    <row r="15" spans="1:15" x14ac:dyDescent="0.3">
      <c r="A15" s="214" t="s">
        <v>149</v>
      </c>
      <c r="B15" s="93" t="s">
        <v>166</v>
      </c>
      <c r="C15" s="93" t="s">
        <v>169</v>
      </c>
      <c r="D15" s="173" t="s">
        <v>88</v>
      </c>
      <c r="E15" s="174">
        <v>7</v>
      </c>
      <c r="F15" s="175">
        <v>4</v>
      </c>
      <c r="G15" s="176">
        <v>4</v>
      </c>
      <c r="H15" s="93">
        <v>0</v>
      </c>
      <c r="I15" s="93">
        <v>0</v>
      </c>
      <c r="J15" s="93">
        <f t="shared" si="14"/>
        <v>11</v>
      </c>
      <c r="K15" s="94">
        <f t="shared" ca="1" si="2"/>
        <v>2</v>
      </c>
      <c r="L15" s="93">
        <f t="shared" ca="1" si="15"/>
        <v>13</v>
      </c>
      <c r="M15" s="172">
        <v>20</v>
      </c>
      <c r="N15" s="177" t="str">
        <f t="shared" ca="1" si="16"/>
        <v>ý</v>
      </c>
      <c r="O15" s="45"/>
    </row>
    <row r="16" spans="1:15" x14ac:dyDescent="0.3">
      <c r="A16" s="215" t="s">
        <v>149</v>
      </c>
      <c r="B16" s="45" t="s">
        <v>163</v>
      </c>
      <c r="C16" s="45" t="s">
        <v>204</v>
      </c>
      <c r="D16" s="125" t="s">
        <v>83</v>
      </c>
      <c r="E16" s="124">
        <v>7</v>
      </c>
      <c r="F16" s="179">
        <v>5</v>
      </c>
      <c r="G16" s="123">
        <v>4</v>
      </c>
      <c r="H16" s="45">
        <v>0</v>
      </c>
      <c r="I16" s="45">
        <v>0</v>
      </c>
      <c r="J16" s="45">
        <f t="shared" si="14"/>
        <v>12</v>
      </c>
      <c r="K16" s="46">
        <f t="shared" ca="1" si="2"/>
        <v>1</v>
      </c>
      <c r="L16" s="45">
        <f t="shared" ca="1" si="15"/>
        <v>13</v>
      </c>
      <c r="M16" s="68">
        <v>20</v>
      </c>
      <c r="N16" s="71" t="str">
        <f t="shared" ca="1" si="16"/>
        <v>ý</v>
      </c>
      <c r="O16" s="45"/>
    </row>
    <row r="17" spans="1:15" x14ac:dyDescent="0.3">
      <c r="A17" s="216" t="s">
        <v>149</v>
      </c>
      <c r="B17" s="47" t="s">
        <v>164</v>
      </c>
      <c r="C17" s="47" t="s">
        <v>164</v>
      </c>
      <c r="D17" s="122" t="s">
        <v>83</v>
      </c>
      <c r="E17" s="121">
        <v>7</v>
      </c>
      <c r="F17" s="170">
        <v>4</v>
      </c>
      <c r="G17" s="120">
        <v>4</v>
      </c>
      <c r="H17" s="47">
        <v>0</v>
      </c>
      <c r="I17" s="47">
        <v>0</v>
      </c>
      <c r="J17" s="47">
        <f t="shared" si="14"/>
        <v>11</v>
      </c>
      <c r="K17" s="48">
        <f t="shared" ca="1" si="2"/>
        <v>11</v>
      </c>
      <c r="L17" s="47">
        <f t="shared" ca="1" si="15"/>
        <v>22</v>
      </c>
      <c r="M17" s="69">
        <v>20</v>
      </c>
      <c r="N17" s="70" t="str">
        <f t="shared" ca="1" si="16"/>
        <v>ý</v>
      </c>
      <c r="O17" s="47"/>
    </row>
    <row r="18" spans="1:15" x14ac:dyDescent="0.3">
      <c r="A18" s="215" t="s">
        <v>157</v>
      </c>
      <c r="B18" s="93" t="s">
        <v>121</v>
      </c>
      <c r="C18" s="93" t="s">
        <v>162</v>
      </c>
      <c r="D18" s="173" t="s">
        <v>88</v>
      </c>
      <c r="E18" s="124">
        <v>5</v>
      </c>
      <c r="F18" s="179">
        <v>1</v>
      </c>
      <c r="G18" s="123">
        <v>3</v>
      </c>
      <c r="H18" s="45">
        <v>0</v>
      </c>
      <c r="I18" s="45">
        <v>0</v>
      </c>
      <c r="J18" s="45">
        <f t="shared" ref="J18" si="17">IF(D18="þ",SUM(E18,G18:I18),SUM(E18,F18,H18,I18))</f>
        <v>8</v>
      </c>
      <c r="K18" s="46">
        <f t="shared" ca="1" si="2"/>
        <v>20</v>
      </c>
      <c r="L18" s="45">
        <f t="shared" ref="L18" ca="1" si="18">SUM(J18:K18)</f>
        <v>28</v>
      </c>
      <c r="M18" s="68">
        <v>19</v>
      </c>
      <c r="N18" s="71" t="str">
        <f t="shared" ref="N18" ca="1" si="19">IF(K18&gt;(M18-1),"þ","ý")</f>
        <v>þ</v>
      </c>
      <c r="O18" s="45"/>
    </row>
    <row r="19" spans="1:15" x14ac:dyDescent="0.3">
      <c r="A19" s="215" t="s">
        <v>157</v>
      </c>
      <c r="B19" s="45" t="s">
        <v>163</v>
      </c>
      <c r="C19" s="45" t="s">
        <v>204</v>
      </c>
      <c r="D19" s="125" t="s">
        <v>83</v>
      </c>
      <c r="E19" s="124">
        <v>5</v>
      </c>
      <c r="F19" s="179">
        <v>1</v>
      </c>
      <c r="G19" s="123">
        <v>3</v>
      </c>
      <c r="H19" s="45">
        <v>0</v>
      </c>
      <c r="I19" s="45">
        <v>0</v>
      </c>
      <c r="J19" s="45">
        <f t="shared" ref="J19:J21" si="20">IF(D19="þ",SUM(E19,G19:I19),SUM(E19,F19,H19,I19))</f>
        <v>6</v>
      </c>
      <c r="K19" s="46">
        <f t="shared" ca="1" si="2"/>
        <v>16</v>
      </c>
      <c r="L19" s="45">
        <f t="shared" ref="L19:L21" ca="1" si="21">SUM(J19:K19)</f>
        <v>22</v>
      </c>
      <c r="M19" s="68">
        <v>19</v>
      </c>
      <c r="N19" s="71" t="str">
        <f t="shared" ref="N19:N21" ca="1" si="22">IF(K19&gt;(M19-1),"þ","ý")</f>
        <v>ý</v>
      </c>
      <c r="O19" s="45"/>
    </row>
    <row r="20" spans="1:15" x14ac:dyDescent="0.3">
      <c r="A20" s="216" t="s">
        <v>157</v>
      </c>
      <c r="B20" s="47" t="s">
        <v>164</v>
      </c>
      <c r="C20" s="47" t="s">
        <v>164</v>
      </c>
      <c r="D20" s="122" t="s">
        <v>83</v>
      </c>
      <c r="E20" s="121">
        <v>5</v>
      </c>
      <c r="F20" s="170">
        <v>1</v>
      </c>
      <c r="G20" s="120">
        <v>3</v>
      </c>
      <c r="H20" s="47">
        <v>0</v>
      </c>
      <c r="I20" s="47">
        <v>0</v>
      </c>
      <c r="J20" s="47">
        <f t="shared" si="20"/>
        <v>6</v>
      </c>
      <c r="K20" s="48">
        <f t="shared" ca="1" si="2"/>
        <v>2</v>
      </c>
      <c r="L20" s="47">
        <f t="shared" ca="1" si="21"/>
        <v>8</v>
      </c>
      <c r="M20" s="69">
        <v>20</v>
      </c>
      <c r="N20" s="70" t="str">
        <f t="shared" ca="1" si="22"/>
        <v>ý</v>
      </c>
      <c r="O20" s="47"/>
    </row>
    <row r="21" spans="1:15" x14ac:dyDescent="0.3">
      <c r="A21" s="215" t="s">
        <v>150</v>
      </c>
      <c r="B21" s="45"/>
      <c r="C21" s="45"/>
      <c r="D21" s="125" t="s">
        <v>83</v>
      </c>
      <c r="E21" s="124"/>
      <c r="F21" s="179"/>
      <c r="G21" s="123"/>
      <c r="H21" s="45"/>
      <c r="I21" s="45"/>
      <c r="J21" s="45">
        <f t="shared" si="20"/>
        <v>0</v>
      </c>
      <c r="K21" s="46">
        <f t="shared" ca="1" si="2"/>
        <v>5</v>
      </c>
      <c r="L21" s="45">
        <f t="shared" ca="1" si="21"/>
        <v>5</v>
      </c>
      <c r="M21" s="68">
        <v>19</v>
      </c>
      <c r="N21" s="71" t="str">
        <f t="shared" ca="1" si="22"/>
        <v>ý</v>
      </c>
      <c r="O21" s="45"/>
    </row>
    <row r="22" spans="1:15" x14ac:dyDescent="0.3">
      <c r="A22" s="215" t="s">
        <v>150</v>
      </c>
      <c r="B22" s="45"/>
      <c r="C22" s="45"/>
      <c r="D22" s="125" t="s">
        <v>83</v>
      </c>
      <c r="E22" s="124"/>
      <c r="F22" s="179"/>
      <c r="G22" s="123"/>
      <c r="H22" s="45"/>
      <c r="I22" s="45"/>
      <c r="J22" s="45">
        <f t="shared" ref="J22:J24" si="23">IF(D22="þ",SUM(E22,G22:I22),SUM(E22,F22,H22,I22))</f>
        <v>0</v>
      </c>
      <c r="K22" s="46">
        <f t="shared" ca="1" si="2"/>
        <v>6</v>
      </c>
      <c r="L22" s="45">
        <f t="shared" ref="L22:L24" ca="1" si="24">SUM(J22:K22)</f>
        <v>6</v>
      </c>
      <c r="M22" s="68">
        <v>19</v>
      </c>
      <c r="N22" s="71" t="str">
        <f t="shared" ref="N22:N24" ca="1" si="25">IF(K22&gt;(M22-1),"þ","ý")</f>
        <v>ý</v>
      </c>
      <c r="O22" s="45"/>
    </row>
    <row r="23" spans="1:15" x14ac:dyDescent="0.3">
      <c r="A23" s="215" t="s">
        <v>150</v>
      </c>
      <c r="B23" s="45"/>
      <c r="C23" s="45"/>
      <c r="D23" s="125" t="s">
        <v>83</v>
      </c>
      <c r="E23" s="124"/>
      <c r="F23" s="179"/>
      <c r="G23" s="123"/>
      <c r="H23" s="45"/>
      <c r="I23" s="45"/>
      <c r="J23" s="45">
        <f t="shared" ref="J23" si="26">IF(D23="þ",SUM(E23,G23:I23),SUM(E23,F23,H23,I23))</f>
        <v>0</v>
      </c>
      <c r="K23" s="46">
        <f t="shared" ca="1" si="2"/>
        <v>7</v>
      </c>
      <c r="L23" s="45">
        <f t="shared" ref="L23" ca="1" si="27">SUM(J23:K23)</f>
        <v>7</v>
      </c>
      <c r="M23" s="68">
        <v>19</v>
      </c>
      <c r="N23" s="71" t="str">
        <f t="shared" ref="N23" ca="1" si="28">IF(K23&gt;(M23-1),"þ","ý")</f>
        <v>ý</v>
      </c>
      <c r="O23" s="45"/>
    </row>
    <row r="24" spans="1:15" x14ac:dyDescent="0.3">
      <c r="A24" s="216" t="s">
        <v>150</v>
      </c>
      <c r="B24" s="47" t="s">
        <v>164</v>
      </c>
      <c r="C24" s="47" t="s">
        <v>164</v>
      </c>
      <c r="D24" s="122" t="s">
        <v>83</v>
      </c>
      <c r="E24" s="121"/>
      <c r="F24" s="170"/>
      <c r="G24" s="120"/>
      <c r="H24" s="47"/>
      <c r="I24" s="47"/>
      <c r="J24" s="47">
        <f t="shared" si="23"/>
        <v>0</v>
      </c>
      <c r="K24" s="48">
        <f t="shared" ca="1" si="2"/>
        <v>6</v>
      </c>
      <c r="L24" s="47">
        <f t="shared" ca="1" si="24"/>
        <v>6</v>
      </c>
      <c r="M24" s="69">
        <v>20</v>
      </c>
      <c r="N24" s="70" t="str">
        <f t="shared" ca="1" si="25"/>
        <v>ý</v>
      </c>
      <c r="O24" s="47"/>
    </row>
    <row r="25" spans="1:15" x14ac:dyDescent="0.3">
      <c r="A25" s="1"/>
    </row>
  </sheetData>
  <conditionalFormatting sqref="K8">
    <cfRule type="cellIs" dxfId="126" priority="189" operator="greaterThanOrEqual">
      <formula>M8</formula>
    </cfRule>
  </conditionalFormatting>
  <conditionalFormatting sqref="N2:N3">
    <cfRule type="cellIs" dxfId="125" priority="154" operator="equal">
      <formula>"þ"</formula>
    </cfRule>
  </conditionalFormatting>
  <conditionalFormatting sqref="D2:D3">
    <cfRule type="cellIs" dxfId="124" priority="153" operator="equal">
      <formula>"þ"</formula>
    </cfRule>
  </conditionalFormatting>
  <conditionalFormatting sqref="N5">
    <cfRule type="cellIs" dxfId="123" priority="152" operator="equal">
      <formula>"þ"</formula>
    </cfRule>
  </conditionalFormatting>
  <conditionalFormatting sqref="D5">
    <cfRule type="cellIs" dxfId="122" priority="151" operator="equal">
      <formula>"þ"</formula>
    </cfRule>
  </conditionalFormatting>
  <conditionalFormatting sqref="K2:K3 K5">
    <cfRule type="cellIs" dxfId="121" priority="150" operator="greaterThanOrEqual">
      <formula>M2</formula>
    </cfRule>
  </conditionalFormatting>
  <conditionalFormatting sqref="N8">
    <cfRule type="cellIs" dxfId="120" priority="146" operator="equal">
      <formula>"þ"</formula>
    </cfRule>
  </conditionalFormatting>
  <conditionalFormatting sqref="D8">
    <cfRule type="cellIs" dxfId="119" priority="145" operator="equal">
      <formula>"þ"</formula>
    </cfRule>
  </conditionalFormatting>
  <conditionalFormatting sqref="N9:N10">
    <cfRule type="cellIs" dxfId="118" priority="81" operator="equal">
      <formula>"þ"</formula>
    </cfRule>
  </conditionalFormatting>
  <conditionalFormatting sqref="D9:D10">
    <cfRule type="cellIs" dxfId="117" priority="80" operator="equal">
      <formula>"þ"</formula>
    </cfRule>
  </conditionalFormatting>
  <conditionalFormatting sqref="N11">
    <cfRule type="cellIs" dxfId="116" priority="79" operator="equal">
      <formula>"þ"</formula>
    </cfRule>
  </conditionalFormatting>
  <conditionalFormatting sqref="D11">
    <cfRule type="cellIs" dxfId="115" priority="78" operator="equal">
      <formula>"þ"</formula>
    </cfRule>
  </conditionalFormatting>
  <conditionalFormatting sqref="K9:K11">
    <cfRule type="cellIs" dxfId="114" priority="77" operator="greaterThanOrEqual">
      <formula>M9</formula>
    </cfRule>
  </conditionalFormatting>
  <conditionalFormatting sqref="N6:N7">
    <cfRule type="cellIs" dxfId="113" priority="71" operator="equal">
      <formula>"þ"</formula>
    </cfRule>
  </conditionalFormatting>
  <conditionalFormatting sqref="D6:D7">
    <cfRule type="cellIs" dxfId="112" priority="70" operator="equal">
      <formula>"þ"</formula>
    </cfRule>
  </conditionalFormatting>
  <conditionalFormatting sqref="K6:K7">
    <cfRule type="cellIs" dxfId="111" priority="69" operator="greaterThanOrEqual">
      <formula>M6</formula>
    </cfRule>
  </conditionalFormatting>
  <conditionalFormatting sqref="N4">
    <cfRule type="cellIs" dxfId="110" priority="68" operator="equal">
      <formula>"þ"</formula>
    </cfRule>
  </conditionalFormatting>
  <conditionalFormatting sqref="D4">
    <cfRule type="cellIs" dxfId="109" priority="67" operator="equal">
      <formula>"þ"</formula>
    </cfRule>
  </conditionalFormatting>
  <conditionalFormatting sqref="K4">
    <cfRule type="cellIs" dxfId="108" priority="66" operator="greaterThanOrEqual">
      <formula>M4</formula>
    </cfRule>
  </conditionalFormatting>
  <conditionalFormatting sqref="N18:N19">
    <cfRule type="cellIs" dxfId="107" priority="58" operator="equal">
      <formula>"þ"</formula>
    </cfRule>
  </conditionalFormatting>
  <conditionalFormatting sqref="D19">
    <cfRule type="cellIs" dxfId="106" priority="57" operator="equal">
      <formula>"þ"</formula>
    </cfRule>
  </conditionalFormatting>
  <conditionalFormatting sqref="N20">
    <cfRule type="cellIs" dxfId="105" priority="56" operator="equal">
      <formula>"þ"</formula>
    </cfRule>
  </conditionalFormatting>
  <conditionalFormatting sqref="D20">
    <cfRule type="cellIs" dxfId="104" priority="55" operator="equal">
      <formula>"þ"</formula>
    </cfRule>
  </conditionalFormatting>
  <conditionalFormatting sqref="K18:K20">
    <cfRule type="cellIs" dxfId="103" priority="54" operator="greaterThanOrEqual">
      <formula>M18</formula>
    </cfRule>
  </conditionalFormatting>
  <conditionalFormatting sqref="N21:N22">
    <cfRule type="cellIs" dxfId="102" priority="53" operator="equal">
      <formula>"þ"</formula>
    </cfRule>
  </conditionalFormatting>
  <conditionalFormatting sqref="D21:D22">
    <cfRule type="cellIs" dxfId="101" priority="52" operator="equal">
      <formula>"þ"</formula>
    </cfRule>
  </conditionalFormatting>
  <conditionalFormatting sqref="N24">
    <cfRule type="cellIs" dxfId="100" priority="51" operator="equal">
      <formula>"þ"</formula>
    </cfRule>
  </conditionalFormatting>
  <conditionalFormatting sqref="D24">
    <cfRule type="cellIs" dxfId="99" priority="50" operator="equal">
      <formula>"þ"</formula>
    </cfRule>
  </conditionalFormatting>
  <conditionalFormatting sqref="K21:K22 K24">
    <cfRule type="cellIs" dxfId="98" priority="49" operator="greaterThanOrEqual">
      <formula>M21</formula>
    </cfRule>
  </conditionalFormatting>
  <conditionalFormatting sqref="N23">
    <cfRule type="cellIs" dxfId="97" priority="48" operator="equal">
      <formula>"þ"</formula>
    </cfRule>
  </conditionalFormatting>
  <conditionalFormatting sqref="D23">
    <cfRule type="cellIs" dxfId="96" priority="47" operator="equal">
      <formula>"þ"</formula>
    </cfRule>
  </conditionalFormatting>
  <conditionalFormatting sqref="K23">
    <cfRule type="cellIs" dxfId="95" priority="46" operator="greaterThanOrEqual">
      <formula>M23</formula>
    </cfRule>
  </conditionalFormatting>
  <conditionalFormatting sqref="N14">
    <cfRule type="cellIs" dxfId="94" priority="43" operator="equal">
      <formula>"þ"</formula>
    </cfRule>
  </conditionalFormatting>
  <conditionalFormatting sqref="K14">
    <cfRule type="cellIs" dxfId="93" priority="41" operator="greaterThanOrEqual">
      <formula>M14</formula>
    </cfRule>
  </conditionalFormatting>
  <conditionalFormatting sqref="N12:N13">
    <cfRule type="cellIs" dxfId="92" priority="40" operator="equal">
      <formula>"þ"</formula>
    </cfRule>
  </conditionalFormatting>
  <conditionalFormatting sqref="K12:K13">
    <cfRule type="cellIs" dxfId="91" priority="38" operator="greaterThanOrEqual">
      <formula>M12</formula>
    </cfRule>
  </conditionalFormatting>
  <conditionalFormatting sqref="D14">
    <cfRule type="cellIs" dxfId="90" priority="8" operator="equal">
      <formula>"þ"</formula>
    </cfRule>
  </conditionalFormatting>
  <conditionalFormatting sqref="D12:D13">
    <cfRule type="cellIs" dxfId="89" priority="7" operator="equal">
      <formula>"þ"</formula>
    </cfRule>
  </conditionalFormatting>
  <conditionalFormatting sqref="N15:N16">
    <cfRule type="cellIs" dxfId="88" priority="6" operator="equal">
      <formula>"þ"</formula>
    </cfRule>
  </conditionalFormatting>
  <conditionalFormatting sqref="D15:D16">
    <cfRule type="cellIs" dxfId="87" priority="5" operator="equal">
      <formula>"þ"</formula>
    </cfRule>
  </conditionalFormatting>
  <conditionalFormatting sqref="N17">
    <cfRule type="cellIs" dxfId="86" priority="4" operator="equal">
      <formula>"þ"</formula>
    </cfRule>
  </conditionalFormatting>
  <conditionalFormatting sqref="D17">
    <cfRule type="cellIs" dxfId="85" priority="3" operator="equal">
      <formula>"þ"</formula>
    </cfRule>
  </conditionalFormatting>
  <conditionalFormatting sqref="K15:K17">
    <cfRule type="cellIs" dxfId="84" priority="2" operator="greaterThanOrEqual">
      <formula>M15</formula>
    </cfRule>
  </conditionalFormatting>
  <conditionalFormatting sqref="D18">
    <cfRule type="cellIs" dxfId="83" priority="1" operator="equal">
      <formula>"þ"</formula>
    </cfRule>
  </conditionalFormatting>
  <pageMargins left="0.7" right="0.7" top="0.75" bottom="0.75" header="0.3" footer="0.3"/>
  <pageSetup orientation="portrait" horizontalDpi="300" verticalDpi="300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ED2495-2176-4CF3-B8C2-79FB4FE939F5}">
  <dimension ref="A1:O15"/>
  <sheetViews>
    <sheetView showGridLines="0" workbookViewId="0">
      <pane ySplit="1" topLeftCell="A2" activePane="bottomLeft" state="frozen"/>
      <selection pane="bottomLeft" activeCell="A2" sqref="A2"/>
    </sheetView>
  </sheetViews>
  <sheetFormatPr defaultRowHeight="15.6" x14ac:dyDescent="0.3"/>
  <cols>
    <col min="1" max="1" width="18.5" style="49" bestFit="1" customWidth="1"/>
    <col min="2" max="2" width="18.296875" style="49" bestFit="1" customWidth="1"/>
    <col min="3" max="3" width="16.09765625" style="49" bestFit="1" customWidth="1"/>
    <col min="4" max="4" width="7.296875" style="49" bestFit="1" customWidth="1"/>
    <col min="5" max="5" width="4.8984375" style="49" bestFit="1" customWidth="1"/>
    <col min="6" max="6" width="5.796875" style="49" bestFit="1" customWidth="1"/>
    <col min="7" max="7" width="5.796875" style="49" customWidth="1"/>
    <col min="8" max="8" width="3.8984375" style="49" bestFit="1" customWidth="1"/>
    <col min="9" max="9" width="7.09765625" style="49" bestFit="1" customWidth="1"/>
    <col min="10" max="10" width="5.69921875" style="49" bestFit="1" customWidth="1"/>
    <col min="11" max="11" width="4.296875" style="49" bestFit="1" customWidth="1"/>
    <col min="12" max="12" width="5.3984375" style="49" bestFit="1" customWidth="1"/>
    <col min="13" max="13" width="4.296875" style="49" bestFit="1" customWidth="1"/>
    <col min="14" max="14" width="6.69921875" style="49" bestFit="1" customWidth="1"/>
    <col min="15" max="15" width="17.59765625" style="44" bestFit="1" customWidth="1"/>
    <col min="16" max="16384" width="8.796875" style="44"/>
  </cols>
  <sheetData>
    <row r="1" spans="1:15" ht="31.8" thickBot="1" x14ac:dyDescent="0.35">
      <c r="A1" s="185" t="s">
        <v>0</v>
      </c>
      <c r="B1" s="186" t="s">
        <v>35</v>
      </c>
      <c r="C1" s="186" t="s">
        <v>36</v>
      </c>
      <c r="D1" s="130" t="s">
        <v>93</v>
      </c>
      <c r="E1" s="132" t="s">
        <v>37</v>
      </c>
      <c r="F1" s="131" t="s">
        <v>92</v>
      </c>
      <c r="G1" s="130" t="s">
        <v>91</v>
      </c>
      <c r="H1" s="129" t="s">
        <v>38</v>
      </c>
      <c r="I1" s="129" t="s">
        <v>39</v>
      </c>
      <c r="J1" s="129" t="s">
        <v>90</v>
      </c>
      <c r="K1" s="128" t="s">
        <v>3</v>
      </c>
      <c r="L1" s="129" t="s">
        <v>26</v>
      </c>
      <c r="M1" s="127" t="s">
        <v>87</v>
      </c>
      <c r="N1" s="129" t="s">
        <v>86</v>
      </c>
      <c r="O1" s="126" t="s">
        <v>89</v>
      </c>
    </row>
    <row r="2" spans="1:15" x14ac:dyDescent="0.3">
      <c r="A2" s="180" t="s">
        <v>161</v>
      </c>
      <c r="B2" s="93" t="s">
        <v>214</v>
      </c>
      <c r="C2" s="93"/>
      <c r="D2" s="173" t="s">
        <v>83</v>
      </c>
      <c r="E2" s="174">
        <v>10</v>
      </c>
      <c r="F2" s="175">
        <v>4</v>
      </c>
      <c r="G2" s="176">
        <v>3</v>
      </c>
      <c r="H2" s="93">
        <v>1</v>
      </c>
      <c r="I2" s="93">
        <v>0</v>
      </c>
      <c r="J2" s="93">
        <f t="shared" ref="J2:J14" si="0">IF(D2="þ",SUM(E2,G2:I2),SUM(E2,F2,H2,I2))</f>
        <v>15</v>
      </c>
      <c r="K2" s="94">
        <f t="shared" ref="K2:K14" ca="1" si="1">RANDBETWEEN(1,20)</f>
        <v>13</v>
      </c>
      <c r="L2" s="93">
        <f t="shared" ref="L2:L14" ca="1" si="2">SUM(J2:K2)</f>
        <v>28</v>
      </c>
      <c r="M2" s="172">
        <v>20</v>
      </c>
      <c r="N2" s="177" t="str">
        <f t="shared" ref="N2:N14" ca="1" si="3">IF(K2&gt;(M2-1),"þ","ý")</f>
        <v>ý</v>
      </c>
      <c r="O2" s="45"/>
    </row>
    <row r="3" spans="1:15" x14ac:dyDescent="0.3">
      <c r="A3" s="181" t="s">
        <v>161</v>
      </c>
      <c r="B3" s="45" t="s">
        <v>212</v>
      </c>
      <c r="C3" s="45"/>
      <c r="D3" s="125" t="s">
        <v>83</v>
      </c>
      <c r="E3" s="124">
        <f>E2-5</f>
        <v>5</v>
      </c>
      <c r="F3" s="179">
        <v>4</v>
      </c>
      <c r="G3" s="123">
        <v>3</v>
      </c>
      <c r="H3" s="45">
        <v>1</v>
      </c>
      <c r="I3" s="45">
        <v>0</v>
      </c>
      <c r="J3" s="45">
        <f t="shared" si="0"/>
        <v>10</v>
      </c>
      <c r="K3" s="46">
        <f t="shared" ca="1" si="1"/>
        <v>4</v>
      </c>
      <c r="L3" s="45">
        <f t="shared" ca="1" si="2"/>
        <v>14</v>
      </c>
      <c r="M3" s="68">
        <v>20</v>
      </c>
      <c r="N3" s="71" t="str">
        <f t="shared" ca="1" si="3"/>
        <v>ý</v>
      </c>
      <c r="O3" s="45"/>
    </row>
    <row r="4" spans="1:15" x14ac:dyDescent="0.3">
      <c r="A4" s="181" t="s">
        <v>161</v>
      </c>
      <c r="B4" s="45" t="s">
        <v>171</v>
      </c>
      <c r="C4" s="45" t="s">
        <v>172</v>
      </c>
      <c r="D4" s="125" t="s">
        <v>88</v>
      </c>
      <c r="E4" s="124">
        <v>10</v>
      </c>
      <c r="F4" s="179">
        <v>4</v>
      </c>
      <c r="G4" s="123">
        <v>3</v>
      </c>
      <c r="H4" s="45">
        <v>1</v>
      </c>
      <c r="I4" s="45">
        <v>0</v>
      </c>
      <c r="J4" s="45">
        <f t="shared" si="0"/>
        <v>14</v>
      </c>
      <c r="K4" s="46">
        <f t="shared" ca="1" si="1"/>
        <v>6</v>
      </c>
      <c r="L4" s="45">
        <f t="shared" ca="1" si="2"/>
        <v>20</v>
      </c>
      <c r="M4" s="68">
        <v>20</v>
      </c>
      <c r="N4" s="71" t="str">
        <f t="shared" ca="1" si="3"/>
        <v>ý</v>
      </c>
      <c r="O4" s="45"/>
    </row>
    <row r="5" spans="1:15" x14ac:dyDescent="0.3">
      <c r="A5" s="182" t="s">
        <v>161</v>
      </c>
      <c r="B5" s="47" t="s">
        <v>164</v>
      </c>
      <c r="C5" s="47" t="s">
        <v>164</v>
      </c>
      <c r="D5" s="122" t="s">
        <v>83</v>
      </c>
      <c r="E5" s="121">
        <v>10</v>
      </c>
      <c r="F5" s="170">
        <v>4</v>
      </c>
      <c r="G5" s="120">
        <v>3</v>
      </c>
      <c r="H5" s="47">
        <v>0</v>
      </c>
      <c r="I5" s="47">
        <v>0</v>
      </c>
      <c r="J5" s="47">
        <f t="shared" si="0"/>
        <v>14</v>
      </c>
      <c r="K5" s="48">
        <f t="shared" ca="1" si="1"/>
        <v>12</v>
      </c>
      <c r="L5" s="47">
        <f t="shared" ca="1" si="2"/>
        <v>26</v>
      </c>
      <c r="M5" s="69">
        <v>20</v>
      </c>
      <c r="N5" s="70" t="str">
        <f t="shared" ca="1" si="3"/>
        <v>ý</v>
      </c>
      <c r="O5" s="47"/>
    </row>
    <row r="6" spans="1:15" x14ac:dyDescent="0.3">
      <c r="A6" s="180" t="s">
        <v>124</v>
      </c>
      <c r="B6" s="93" t="s">
        <v>214</v>
      </c>
      <c r="C6" s="93"/>
      <c r="D6" s="173" t="s">
        <v>83</v>
      </c>
      <c r="E6" s="174">
        <v>8</v>
      </c>
      <c r="F6" s="175">
        <v>3</v>
      </c>
      <c r="G6" s="176">
        <v>1</v>
      </c>
      <c r="H6" s="93">
        <v>1</v>
      </c>
      <c r="I6" s="93">
        <v>0</v>
      </c>
      <c r="J6" s="93">
        <f t="shared" si="0"/>
        <v>12</v>
      </c>
      <c r="K6" s="94">
        <f t="shared" ca="1" si="1"/>
        <v>20</v>
      </c>
      <c r="L6" s="93">
        <f t="shared" ca="1" si="2"/>
        <v>32</v>
      </c>
      <c r="M6" s="172">
        <v>20</v>
      </c>
      <c r="N6" s="177" t="str">
        <f t="shared" ca="1" si="3"/>
        <v>þ</v>
      </c>
      <c r="O6" s="45"/>
    </row>
    <row r="7" spans="1:15" x14ac:dyDescent="0.3">
      <c r="A7" s="181" t="s">
        <v>124</v>
      </c>
      <c r="B7" s="45" t="s">
        <v>212</v>
      </c>
      <c r="C7" s="45"/>
      <c r="D7" s="125" t="s">
        <v>83</v>
      </c>
      <c r="E7" s="124">
        <f>E6-5</f>
        <v>3</v>
      </c>
      <c r="F7" s="179">
        <v>3</v>
      </c>
      <c r="G7" s="123">
        <v>1</v>
      </c>
      <c r="H7" s="45">
        <v>1</v>
      </c>
      <c r="I7" s="45">
        <v>0</v>
      </c>
      <c r="J7" s="45">
        <f t="shared" si="0"/>
        <v>7</v>
      </c>
      <c r="K7" s="46">
        <f t="shared" ca="1" si="1"/>
        <v>18</v>
      </c>
      <c r="L7" s="45">
        <f t="shared" ca="1" si="2"/>
        <v>25</v>
      </c>
      <c r="M7" s="68">
        <v>20</v>
      </c>
      <c r="N7" s="71" t="str">
        <f t="shared" ca="1" si="3"/>
        <v>ý</v>
      </c>
      <c r="O7" s="45"/>
    </row>
    <row r="8" spans="1:15" x14ac:dyDescent="0.3">
      <c r="A8" s="182" t="s">
        <v>124</v>
      </c>
      <c r="B8" s="47" t="s">
        <v>164</v>
      </c>
      <c r="C8" s="47" t="s">
        <v>164</v>
      </c>
      <c r="D8" s="122" t="s">
        <v>83</v>
      </c>
      <c r="E8" s="121">
        <v>8</v>
      </c>
      <c r="F8" s="170">
        <v>3</v>
      </c>
      <c r="G8" s="120">
        <v>1</v>
      </c>
      <c r="H8" s="47">
        <v>0</v>
      </c>
      <c r="I8" s="47">
        <v>0</v>
      </c>
      <c r="J8" s="47">
        <f t="shared" si="0"/>
        <v>11</v>
      </c>
      <c r="K8" s="48">
        <f t="shared" ca="1" si="1"/>
        <v>4</v>
      </c>
      <c r="L8" s="47">
        <f t="shared" ca="1" si="2"/>
        <v>15</v>
      </c>
      <c r="M8" s="69">
        <v>19</v>
      </c>
      <c r="N8" s="70" t="str">
        <f t="shared" ca="1" si="3"/>
        <v>ý</v>
      </c>
      <c r="O8" s="47"/>
    </row>
    <row r="9" spans="1:15" x14ac:dyDescent="0.3">
      <c r="A9" s="180" t="s">
        <v>211</v>
      </c>
      <c r="B9" s="93" t="s">
        <v>215</v>
      </c>
      <c r="C9" s="93"/>
      <c r="D9" s="173" t="s">
        <v>83</v>
      </c>
      <c r="E9" s="174">
        <v>6</v>
      </c>
      <c r="F9" s="175">
        <v>4</v>
      </c>
      <c r="G9" s="176">
        <v>1</v>
      </c>
      <c r="H9" s="93">
        <v>1</v>
      </c>
      <c r="I9" s="93">
        <v>0</v>
      </c>
      <c r="J9" s="93">
        <f t="shared" si="0"/>
        <v>11</v>
      </c>
      <c r="K9" s="94">
        <f t="shared" ca="1" si="1"/>
        <v>10</v>
      </c>
      <c r="L9" s="93">
        <f t="shared" ca="1" si="2"/>
        <v>21</v>
      </c>
      <c r="M9" s="172">
        <v>20</v>
      </c>
      <c r="N9" s="177" t="str">
        <f t="shared" ca="1" si="3"/>
        <v>ý</v>
      </c>
      <c r="O9" s="45"/>
    </row>
    <row r="10" spans="1:15" x14ac:dyDescent="0.3">
      <c r="A10" s="181" t="s">
        <v>211</v>
      </c>
      <c r="B10" s="45" t="s">
        <v>212</v>
      </c>
      <c r="C10" s="45"/>
      <c r="D10" s="125" t="s">
        <v>83</v>
      </c>
      <c r="E10" s="124">
        <f>E9-5</f>
        <v>1</v>
      </c>
      <c r="F10" s="179">
        <v>4</v>
      </c>
      <c r="G10" s="123">
        <v>1</v>
      </c>
      <c r="H10" s="45">
        <v>0</v>
      </c>
      <c r="I10" s="45">
        <v>0</v>
      </c>
      <c r="J10" s="45">
        <f t="shared" si="0"/>
        <v>5</v>
      </c>
      <c r="K10" s="46">
        <f t="shared" ca="1" si="1"/>
        <v>5</v>
      </c>
      <c r="L10" s="45">
        <f t="shared" ca="1" si="2"/>
        <v>10</v>
      </c>
      <c r="M10" s="68">
        <v>20</v>
      </c>
      <c r="N10" s="71" t="str">
        <f t="shared" ca="1" si="3"/>
        <v>ý</v>
      </c>
      <c r="O10" s="45"/>
    </row>
    <row r="11" spans="1:15" x14ac:dyDescent="0.3">
      <c r="A11" s="182" t="s">
        <v>211</v>
      </c>
      <c r="B11" s="47" t="s">
        <v>164</v>
      </c>
      <c r="C11" s="47" t="s">
        <v>164</v>
      </c>
      <c r="D11" s="122" t="s">
        <v>83</v>
      </c>
      <c r="E11" s="121">
        <v>6</v>
      </c>
      <c r="F11" s="170">
        <v>4</v>
      </c>
      <c r="G11" s="120">
        <v>1</v>
      </c>
      <c r="H11" s="47">
        <v>0</v>
      </c>
      <c r="I11" s="47">
        <v>0</v>
      </c>
      <c r="J11" s="47">
        <f t="shared" si="0"/>
        <v>10</v>
      </c>
      <c r="K11" s="48">
        <f t="shared" ca="1" si="1"/>
        <v>1</v>
      </c>
      <c r="L11" s="47">
        <f t="shared" ca="1" si="2"/>
        <v>11</v>
      </c>
      <c r="M11" s="69">
        <v>20</v>
      </c>
      <c r="N11" s="70" t="str">
        <f t="shared" ca="1" si="3"/>
        <v>ý</v>
      </c>
      <c r="O11" s="47"/>
    </row>
    <row r="12" spans="1:15" x14ac:dyDescent="0.3">
      <c r="A12" s="180" t="s">
        <v>170</v>
      </c>
      <c r="B12" s="93" t="s">
        <v>171</v>
      </c>
      <c r="C12" s="93" t="s">
        <v>172</v>
      </c>
      <c r="D12" s="173" t="s">
        <v>88</v>
      </c>
      <c r="E12" s="174">
        <v>5</v>
      </c>
      <c r="F12" s="175">
        <v>2</v>
      </c>
      <c r="G12" s="176">
        <v>3</v>
      </c>
      <c r="H12" s="93">
        <v>1</v>
      </c>
      <c r="I12" s="93">
        <v>0</v>
      </c>
      <c r="J12" s="93">
        <f t="shared" si="0"/>
        <v>9</v>
      </c>
      <c r="K12" s="94">
        <f t="shared" ca="1" si="1"/>
        <v>15</v>
      </c>
      <c r="L12" s="93">
        <f t="shared" ca="1" si="2"/>
        <v>24</v>
      </c>
      <c r="M12" s="172">
        <v>20</v>
      </c>
      <c r="N12" s="177" t="str">
        <f t="shared" ca="1" si="3"/>
        <v>ý</v>
      </c>
      <c r="O12" s="45"/>
    </row>
    <row r="13" spans="1:15" x14ac:dyDescent="0.3">
      <c r="A13" s="181" t="s">
        <v>170</v>
      </c>
      <c r="B13" s="45" t="s">
        <v>213</v>
      </c>
      <c r="C13" s="45" t="s">
        <v>172</v>
      </c>
      <c r="D13" s="125" t="s">
        <v>83</v>
      </c>
      <c r="E13" s="124">
        <f>E12-5</f>
        <v>0</v>
      </c>
      <c r="F13" s="179">
        <v>2</v>
      </c>
      <c r="G13" s="123">
        <v>3</v>
      </c>
      <c r="H13" s="45">
        <v>0</v>
      </c>
      <c r="I13" s="45">
        <v>0</v>
      </c>
      <c r="J13" s="45">
        <f t="shared" si="0"/>
        <v>2</v>
      </c>
      <c r="K13" s="46">
        <f t="shared" ca="1" si="1"/>
        <v>14</v>
      </c>
      <c r="L13" s="45">
        <f t="shared" ca="1" si="2"/>
        <v>16</v>
      </c>
      <c r="M13" s="68">
        <v>20</v>
      </c>
      <c r="N13" s="71" t="str">
        <f t="shared" ca="1" si="3"/>
        <v>ý</v>
      </c>
      <c r="O13" s="45"/>
    </row>
    <row r="14" spans="1:15" x14ac:dyDescent="0.3">
      <c r="A14" s="182" t="s">
        <v>170</v>
      </c>
      <c r="B14" s="47" t="s">
        <v>164</v>
      </c>
      <c r="C14" s="47" t="s">
        <v>164</v>
      </c>
      <c r="D14" s="122" t="s">
        <v>83</v>
      </c>
      <c r="E14" s="121">
        <v>5</v>
      </c>
      <c r="F14" s="170">
        <v>2</v>
      </c>
      <c r="G14" s="120">
        <v>3</v>
      </c>
      <c r="H14" s="47">
        <v>0</v>
      </c>
      <c r="I14" s="47">
        <v>0</v>
      </c>
      <c r="J14" s="47">
        <f t="shared" si="0"/>
        <v>7</v>
      </c>
      <c r="K14" s="48">
        <f t="shared" ca="1" si="1"/>
        <v>8</v>
      </c>
      <c r="L14" s="47">
        <f t="shared" ca="1" si="2"/>
        <v>15</v>
      </c>
      <c r="M14" s="69">
        <v>20</v>
      </c>
      <c r="N14" s="70" t="str">
        <f t="shared" ca="1" si="3"/>
        <v>ý</v>
      </c>
      <c r="O14" s="47"/>
    </row>
    <row r="15" spans="1:15" x14ac:dyDescent="0.3">
      <c r="A15" s="1"/>
    </row>
  </sheetData>
  <conditionalFormatting sqref="K8">
    <cfRule type="cellIs" dxfId="82" priority="79" operator="greaterThanOrEqual">
      <formula>M8</formula>
    </cfRule>
  </conditionalFormatting>
  <conditionalFormatting sqref="N2:N3">
    <cfRule type="cellIs" dxfId="81" priority="78" operator="equal">
      <formula>"þ"</formula>
    </cfRule>
  </conditionalFormatting>
  <conditionalFormatting sqref="D2:D3">
    <cfRule type="cellIs" dxfId="80" priority="77" operator="equal">
      <formula>"þ"</formula>
    </cfRule>
  </conditionalFormatting>
  <conditionalFormatting sqref="N5">
    <cfRule type="cellIs" dxfId="79" priority="76" operator="equal">
      <formula>"þ"</formula>
    </cfRule>
  </conditionalFormatting>
  <conditionalFormatting sqref="D5">
    <cfRule type="cellIs" dxfId="78" priority="75" operator="equal">
      <formula>"þ"</formula>
    </cfRule>
  </conditionalFormatting>
  <conditionalFormatting sqref="K2:K3 K5">
    <cfRule type="cellIs" dxfId="77" priority="74" operator="greaterThanOrEqual">
      <formula>M2</formula>
    </cfRule>
  </conditionalFormatting>
  <conditionalFormatting sqref="N8">
    <cfRule type="cellIs" dxfId="76" priority="73" operator="equal">
      <formula>"þ"</formula>
    </cfRule>
  </conditionalFormatting>
  <conditionalFormatting sqref="D8">
    <cfRule type="cellIs" dxfId="75" priority="72" operator="equal">
      <formula>"þ"</formula>
    </cfRule>
  </conditionalFormatting>
  <conditionalFormatting sqref="N9:N10">
    <cfRule type="cellIs" dxfId="74" priority="71" operator="equal">
      <formula>"þ"</formula>
    </cfRule>
  </conditionalFormatting>
  <conditionalFormatting sqref="D9:D10">
    <cfRule type="cellIs" dxfId="73" priority="70" operator="equal">
      <formula>"þ"</formula>
    </cfRule>
  </conditionalFormatting>
  <conditionalFormatting sqref="N11">
    <cfRule type="cellIs" dxfId="72" priority="69" operator="equal">
      <formula>"þ"</formula>
    </cfRule>
  </conditionalFormatting>
  <conditionalFormatting sqref="D11">
    <cfRule type="cellIs" dxfId="71" priority="68" operator="equal">
      <formula>"þ"</formula>
    </cfRule>
  </conditionalFormatting>
  <conditionalFormatting sqref="K9:K11">
    <cfRule type="cellIs" dxfId="70" priority="67" operator="greaterThanOrEqual">
      <formula>M9</formula>
    </cfRule>
  </conditionalFormatting>
  <conditionalFormatting sqref="N6:N7">
    <cfRule type="cellIs" dxfId="69" priority="61" operator="equal">
      <formula>"þ"</formula>
    </cfRule>
  </conditionalFormatting>
  <conditionalFormatting sqref="D6:D7">
    <cfRule type="cellIs" dxfId="68" priority="60" operator="equal">
      <formula>"þ"</formula>
    </cfRule>
  </conditionalFormatting>
  <conditionalFormatting sqref="K6:K7">
    <cfRule type="cellIs" dxfId="67" priority="59" operator="greaterThanOrEqual">
      <formula>M6</formula>
    </cfRule>
  </conditionalFormatting>
  <conditionalFormatting sqref="N4">
    <cfRule type="cellIs" dxfId="66" priority="58" operator="equal">
      <formula>"þ"</formula>
    </cfRule>
  </conditionalFormatting>
  <conditionalFormatting sqref="D4">
    <cfRule type="cellIs" dxfId="65" priority="57" operator="equal">
      <formula>"þ"</formula>
    </cfRule>
  </conditionalFormatting>
  <conditionalFormatting sqref="K4">
    <cfRule type="cellIs" dxfId="64" priority="56" operator="greaterThanOrEqual">
      <formula>M4</formula>
    </cfRule>
  </conditionalFormatting>
  <conditionalFormatting sqref="N14">
    <cfRule type="cellIs" dxfId="63" priority="35" operator="equal">
      <formula>"þ"</formula>
    </cfRule>
  </conditionalFormatting>
  <conditionalFormatting sqref="D14">
    <cfRule type="cellIs" dxfId="62" priority="34" operator="equal">
      <formula>"þ"</formula>
    </cfRule>
  </conditionalFormatting>
  <conditionalFormatting sqref="K14">
    <cfRule type="cellIs" dxfId="61" priority="33" operator="greaterThanOrEqual">
      <formula>M14</formula>
    </cfRule>
  </conditionalFormatting>
  <conditionalFormatting sqref="N12:N13">
    <cfRule type="cellIs" dxfId="60" priority="32" operator="equal">
      <formula>"þ"</formula>
    </cfRule>
  </conditionalFormatting>
  <conditionalFormatting sqref="D12:D13">
    <cfRule type="cellIs" dxfId="59" priority="31" operator="equal">
      <formula>"þ"</formula>
    </cfRule>
  </conditionalFormatting>
  <conditionalFormatting sqref="K12:K13">
    <cfRule type="cellIs" dxfId="58" priority="30" operator="greaterThanOrEqual">
      <formula>M12</formula>
    </cfRule>
  </conditionalFormatting>
  <pageMargins left="0.7" right="0.7" top="0.75" bottom="0.75" header="0.3" footer="0.3"/>
  <pageSetup orientation="portrait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11"/>
  <sheetViews>
    <sheetView showGridLines="0" tabSelected="1" zoomScaleNormal="100" workbookViewId="0"/>
  </sheetViews>
  <sheetFormatPr defaultColWidth="4" defaultRowHeight="15.6" x14ac:dyDescent="0.3"/>
  <cols>
    <col min="1" max="1" width="18.5" style="18" bestFit="1" customWidth="1"/>
    <col min="2" max="2" width="11.59765625" style="18" bestFit="1" customWidth="1"/>
    <col min="3" max="3" width="6.19921875" style="18" bestFit="1" customWidth="1"/>
    <col min="4" max="4" width="4.296875" style="18" bestFit="1" customWidth="1"/>
    <col min="5" max="5" width="6.296875" style="18" bestFit="1" customWidth="1"/>
    <col min="6" max="6" width="4" style="18"/>
    <col min="7" max="7" width="16" style="18" bestFit="1" customWidth="1"/>
    <col min="8" max="8" width="9.59765625" style="18" bestFit="1" customWidth="1"/>
    <col min="9" max="9" width="6.19921875" style="18" bestFit="1" customWidth="1"/>
    <col min="10" max="10" width="4.296875" style="18" bestFit="1" customWidth="1"/>
    <col min="11" max="11" width="6.296875" style="18" bestFit="1" customWidth="1"/>
    <col min="12" max="16384" width="4" style="18"/>
  </cols>
  <sheetData>
    <row r="1" spans="1:11" s="19" customFormat="1" x14ac:dyDescent="0.3">
      <c r="A1" s="91" t="s">
        <v>0</v>
      </c>
      <c r="B1" s="91" t="s">
        <v>65</v>
      </c>
      <c r="C1" s="91" t="s">
        <v>40</v>
      </c>
      <c r="D1" s="92" t="s">
        <v>3</v>
      </c>
      <c r="E1" s="91" t="s">
        <v>116</v>
      </c>
      <c r="G1" s="91" t="s">
        <v>0</v>
      </c>
      <c r="H1" s="91" t="s">
        <v>65</v>
      </c>
      <c r="I1" s="91" t="s">
        <v>40</v>
      </c>
      <c r="J1" s="92" t="s">
        <v>3</v>
      </c>
      <c r="K1" s="91" t="s">
        <v>116</v>
      </c>
    </row>
    <row r="2" spans="1:11" x14ac:dyDescent="0.3">
      <c r="A2" s="180" t="s">
        <v>135</v>
      </c>
      <c r="B2" s="5" t="s">
        <v>41</v>
      </c>
      <c r="C2" s="93">
        <v>10</v>
      </c>
      <c r="D2" s="94">
        <f t="shared" ref="D2:D7" ca="1" si="0">RANDBETWEEN(1,20)</f>
        <v>8</v>
      </c>
      <c r="E2" s="93">
        <f t="shared" ref="E2:E7" ca="1" si="1">D2+C2</f>
        <v>18</v>
      </c>
      <c r="G2" s="172" t="s">
        <v>206</v>
      </c>
      <c r="H2" s="5" t="s">
        <v>41</v>
      </c>
      <c r="I2" s="93">
        <v>16</v>
      </c>
      <c r="J2" s="94">
        <f t="shared" ref="J2:J11" ca="1" si="2">RANDBETWEEN(1,20)</f>
        <v>8</v>
      </c>
      <c r="K2" s="93">
        <f t="shared" ref="K2:K4" ca="1" si="3">J2+I2</f>
        <v>24</v>
      </c>
    </row>
    <row r="3" spans="1:11" x14ac:dyDescent="0.3">
      <c r="A3" s="181" t="s">
        <v>135</v>
      </c>
      <c r="B3" s="5" t="s">
        <v>42</v>
      </c>
      <c r="C3" s="45">
        <v>9</v>
      </c>
      <c r="D3" s="46">
        <f t="shared" ca="1" si="0"/>
        <v>9</v>
      </c>
      <c r="E3" s="45">
        <f t="shared" ca="1" si="1"/>
        <v>18</v>
      </c>
      <c r="G3" s="68" t="s">
        <v>206</v>
      </c>
      <c r="H3" s="5" t="s">
        <v>42</v>
      </c>
      <c r="I3" s="45">
        <v>12</v>
      </c>
      <c r="J3" s="46">
        <f t="shared" ca="1" si="2"/>
        <v>6</v>
      </c>
      <c r="K3" s="45">
        <f t="shared" ca="1" si="3"/>
        <v>18</v>
      </c>
    </row>
    <row r="4" spans="1:11" x14ac:dyDescent="0.3">
      <c r="A4" s="182" t="s">
        <v>135</v>
      </c>
      <c r="B4" s="95" t="s">
        <v>43</v>
      </c>
      <c r="C4" s="47">
        <v>12</v>
      </c>
      <c r="D4" s="48">
        <f t="shared" ca="1" si="0"/>
        <v>16</v>
      </c>
      <c r="E4" s="47">
        <f t="shared" ca="1" si="1"/>
        <v>28</v>
      </c>
      <c r="G4" s="69" t="s">
        <v>206</v>
      </c>
      <c r="H4" s="95" t="s">
        <v>43</v>
      </c>
      <c r="I4" s="47">
        <v>15</v>
      </c>
      <c r="J4" s="48">
        <f t="shared" ca="1" si="2"/>
        <v>19</v>
      </c>
      <c r="K4" s="47">
        <f t="shared" ca="1" si="3"/>
        <v>34</v>
      </c>
    </row>
    <row r="5" spans="1:11" x14ac:dyDescent="0.3">
      <c r="A5" s="180" t="s">
        <v>137</v>
      </c>
      <c r="B5" s="5" t="s">
        <v>41</v>
      </c>
      <c r="C5" s="93">
        <v>7</v>
      </c>
      <c r="D5" s="94">
        <f t="shared" ca="1" si="0"/>
        <v>15</v>
      </c>
      <c r="E5" s="93">
        <f t="shared" ca="1" si="1"/>
        <v>22</v>
      </c>
      <c r="G5" s="172" t="s">
        <v>207</v>
      </c>
      <c r="H5" s="5" t="s">
        <v>41</v>
      </c>
      <c r="I5" s="93">
        <v>12</v>
      </c>
      <c r="J5" s="94">
        <f t="shared" ca="1" si="2"/>
        <v>1</v>
      </c>
      <c r="K5" s="93">
        <f t="shared" ref="K5:K10" ca="1" si="4">J5+I5</f>
        <v>13</v>
      </c>
    </row>
    <row r="6" spans="1:11" x14ac:dyDescent="0.3">
      <c r="A6" s="181" t="s">
        <v>137</v>
      </c>
      <c r="B6" s="5" t="s">
        <v>42</v>
      </c>
      <c r="C6" s="45">
        <v>7</v>
      </c>
      <c r="D6" s="46">
        <f t="shared" ca="1" si="0"/>
        <v>4</v>
      </c>
      <c r="E6" s="45">
        <f t="shared" ca="1" si="1"/>
        <v>11</v>
      </c>
      <c r="G6" s="68" t="s">
        <v>207</v>
      </c>
      <c r="H6" s="5" t="s">
        <v>42</v>
      </c>
      <c r="I6" s="45">
        <v>10</v>
      </c>
      <c r="J6" s="46">
        <f t="shared" ca="1" si="2"/>
        <v>18</v>
      </c>
      <c r="K6" s="45">
        <f t="shared" ca="1" si="4"/>
        <v>28</v>
      </c>
    </row>
    <row r="7" spans="1:11" x14ac:dyDescent="0.3">
      <c r="A7" s="182" t="s">
        <v>137</v>
      </c>
      <c r="B7" s="95" t="s">
        <v>43</v>
      </c>
      <c r="C7" s="47">
        <v>7</v>
      </c>
      <c r="D7" s="48">
        <f t="shared" ca="1" si="0"/>
        <v>1</v>
      </c>
      <c r="E7" s="47">
        <f t="shared" ca="1" si="1"/>
        <v>8</v>
      </c>
      <c r="G7" s="69" t="s">
        <v>207</v>
      </c>
      <c r="H7" s="95" t="s">
        <v>43</v>
      </c>
      <c r="I7" s="47">
        <v>11</v>
      </c>
      <c r="J7" s="48">
        <f t="shared" ca="1" si="2"/>
        <v>6</v>
      </c>
      <c r="K7" s="47">
        <f t="shared" ca="1" si="4"/>
        <v>17</v>
      </c>
    </row>
    <row r="8" spans="1:11" x14ac:dyDescent="0.3">
      <c r="A8" s="180" t="s">
        <v>136</v>
      </c>
      <c r="B8" s="5" t="s">
        <v>41</v>
      </c>
      <c r="C8" s="93">
        <v>3</v>
      </c>
      <c r="D8" s="94">
        <f t="shared" ref="D8:D10" ca="1" si="5">RANDBETWEEN(1,20)</f>
        <v>16</v>
      </c>
      <c r="E8" s="93">
        <f t="shared" ref="E8:E10" ca="1" si="6">D8+C8</f>
        <v>19</v>
      </c>
      <c r="G8" s="172" t="s">
        <v>208</v>
      </c>
      <c r="H8" s="5" t="s">
        <v>41</v>
      </c>
      <c r="I8" s="93">
        <v>9</v>
      </c>
      <c r="J8" s="94">
        <f t="shared" ca="1" si="2"/>
        <v>15</v>
      </c>
      <c r="K8" s="93">
        <f t="shared" ca="1" si="4"/>
        <v>24</v>
      </c>
    </row>
    <row r="9" spans="1:11" x14ac:dyDescent="0.3">
      <c r="A9" s="181" t="s">
        <v>136</v>
      </c>
      <c r="B9" s="5" t="s">
        <v>42</v>
      </c>
      <c r="C9" s="45">
        <v>6</v>
      </c>
      <c r="D9" s="46">
        <f t="shared" ca="1" si="5"/>
        <v>4</v>
      </c>
      <c r="E9" s="45">
        <f t="shared" ca="1" si="6"/>
        <v>10</v>
      </c>
      <c r="G9" s="68" t="s">
        <v>208</v>
      </c>
      <c r="H9" s="5" t="s">
        <v>42</v>
      </c>
      <c r="I9" s="45">
        <v>7</v>
      </c>
      <c r="J9" s="46">
        <f t="shared" ca="1" si="2"/>
        <v>1</v>
      </c>
      <c r="K9" s="45">
        <f t="shared" ca="1" si="4"/>
        <v>8</v>
      </c>
    </row>
    <row r="10" spans="1:11" x14ac:dyDescent="0.3">
      <c r="A10" s="182" t="s">
        <v>136</v>
      </c>
      <c r="B10" s="95" t="s">
        <v>43</v>
      </c>
      <c r="C10" s="47">
        <v>5</v>
      </c>
      <c r="D10" s="48">
        <f t="shared" ca="1" si="5"/>
        <v>9</v>
      </c>
      <c r="E10" s="47">
        <f t="shared" ca="1" si="6"/>
        <v>14</v>
      </c>
      <c r="G10" s="69" t="s">
        <v>208</v>
      </c>
      <c r="H10" s="95" t="s">
        <v>43</v>
      </c>
      <c r="I10" s="47">
        <v>6</v>
      </c>
      <c r="J10" s="48">
        <f t="shared" ca="1" si="2"/>
        <v>9</v>
      </c>
      <c r="K10" s="47">
        <f t="shared" ca="1" si="4"/>
        <v>15</v>
      </c>
    </row>
    <row r="11" spans="1:11" x14ac:dyDescent="0.3">
      <c r="G11" s="69" t="s">
        <v>138</v>
      </c>
      <c r="H11" s="95" t="s">
        <v>218</v>
      </c>
      <c r="I11" s="47">
        <v>10</v>
      </c>
      <c r="J11" s="48">
        <f t="shared" ca="1" si="2"/>
        <v>16</v>
      </c>
      <c r="K11" s="47">
        <f t="shared" ref="K11" ca="1" si="7">J11+I11</f>
        <v>26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D27"/>
  <sheetViews>
    <sheetView showGridLines="0" zoomScaleNormal="100" workbookViewId="0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ColWidth="9.69921875" defaultRowHeight="15.6" x14ac:dyDescent="0.3"/>
  <cols>
    <col min="1" max="1" width="19.296875" style="1" bestFit="1" customWidth="1"/>
    <col min="2" max="2" width="5" style="1" bestFit="1" customWidth="1"/>
    <col min="3" max="3" width="5.8984375" style="1" bestFit="1" customWidth="1"/>
    <col min="4" max="4" width="3.69921875" style="1" bestFit="1" customWidth="1"/>
    <col min="5" max="5" width="6.09765625" style="1" bestFit="1" customWidth="1"/>
    <col min="6" max="6" width="12.59765625" style="49" bestFit="1" customWidth="1"/>
    <col min="7" max="7" width="2.8984375" style="49" bestFit="1" customWidth="1"/>
    <col min="8" max="8" width="6.19921875" style="49" bestFit="1" customWidth="1"/>
    <col min="9" max="9" width="7.296875" style="49" bestFit="1" customWidth="1"/>
    <col min="10" max="10" width="4.5" style="49" bestFit="1" customWidth="1"/>
    <col min="11" max="11" width="5" style="49" bestFit="1" customWidth="1"/>
    <col min="12" max="12" width="4.69921875" style="49" bestFit="1" customWidth="1"/>
    <col min="13" max="13" width="7.5" style="49" bestFit="1" customWidth="1"/>
    <col min="14" max="14" width="5.3984375" style="49" bestFit="1" customWidth="1"/>
    <col min="15" max="15" width="4.796875" style="49" bestFit="1" customWidth="1"/>
    <col min="16" max="17" width="6.09765625" style="49" bestFit="1" customWidth="1"/>
    <col min="18" max="18" width="5" style="49" bestFit="1" customWidth="1"/>
    <col min="19" max="19" width="5.796875" style="49" bestFit="1" customWidth="1"/>
    <col min="20" max="20" width="6.69921875" style="49" bestFit="1" customWidth="1"/>
    <col min="21" max="21" width="9" style="49" bestFit="1" customWidth="1"/>
    <col min="22" max="22" width="7.796875" style="49" bestFit="1" customWidth="1"/>
    <col min="23" max="23" width="8.796875" style="49" bestFit="1" customWidth="1"/>
    <col min="24" max="24" width="5.69921875" style="49" bestFit="1" customWidth="1"/>
    <col min="25" max="25" width="7.3984375" style="49" bestFit="1" customWidth="1"/>
    <col min="26" max="26" width="4.3984375" style="49" bestFit="1" customWidth="1"/>
    <col min="27" max="27" width="6.69921875" style="49" hidden="1" customWidth="1"/>
    <col min="28" max="28" width="7.59765625" style="49" bestFit="1" customWidth="1"/>
    <col min="29" max="29" width="1.5" style="49" customWidth="1"/>
    <col min="30" max="30" width="10.59765625" style="49" customWidth="1"/>
    <col min="31" max="16384" width="9.69921875" style="49"/>
  </cols>
  <sheetData>
    <row r="1" spans="1:30" s="16" customFormat="1" ht="32.4" thickTop="1" thickBot="1" x14ac:dyDescent="0.35">
      <c r="A1" s="30" t="s">
        <v>0</v>
      </c>
      <c r="B1" s="50" t="s">
        <v>45</v>
      </c>
      <c r="C1" s="51" t="s">
        <v>44</v>
      </c>
      <c r="D1" s="52" t="s">
        <v>46</v>
      </c>
      <c r="E1" s="43" t="s">
        <v>67</v>
      </c>
      <c r="F1" s="41" t="s">
        <v>47</v>
      </c>
      <c r="G1" s="42"/>
      <c r="H1" s="29" t="s">
        <v>48</v>
      </c>
      <c r="I1" s="15" t="s">
        <v>49</v>
      </c>
      <c r="J1" s="17" t="s">
        <v>50</v>
      </c>
      <c r="K1" s="20" t="s">
        <v>51</v>
      </c>
      <c r="L1" s="21" t="s">
        <v>52</v>
      </c>
      <c r="M1" s="22" t="s">
        <v>53</v>
      </c>
      <c r="N1" s="24" t="s">
        <v>54</v>
      </c>
      <c r="O1" s="25" t="s">
        <v>72</v>
      </c>
      <c r="P1" s="53" t="s">
        <v>69</v>
      </c>
      <c r="Q1" s="26" t="s">
        <v>55</v>
      </c>
      <c r="R1" s="27" t="s">
        <v>56</v>
      </c>
      <c r="S1" s="28" t="s">
        <v>70</v>
      </c>
      <c r="T1" s="23" t="s">
        <v>73</v>
      </c>
      <c r="U1" s="31" t="s">
        <v>57</v>
      </c>
      <c r="V1" s="32" t="s">
        <v>58</v>
      </c>
      <c r="W1" s="35" t="s">
        <v>59</v>
      </c>
      <c r="X1" s="54" t="s">
        <v>71</v>
      </c>
      <c r="Y1" s="36" t="s">
        <v>60</v>
      </c>
      <c r="Z1" s="34" t="s">
        <v>61</v>
      </c>
      <c r="AA1" s="32" t="s">
        <v>62</v>
      </c>
      <c r="AB1" s="33" t="s">
        <v>63</v>
      </c>
      <c r="AD1" s="169" t="s">
        <v>104</v>
      </c>
    </row>
    <row r="2" spans="1:30" ht="16.2" thickTop="1" x14ac:dyDescent="0.3">
      <c r="A2" s="100" t="s">
        <v>109</v>
      </c>
      <c r="B2" s="96">
        <v>12</v>
      </c>
      <c r="C2" s="119">
        <v>25</v>
      </c>
      <c r="D2" s="101">
        <v>27</v>
      </c>
      <c r="E2" s="102">
        <v>0</v>
      </c>
      <c r="F2" s="103" t="s">
        <v>64</v>
      </c>
      <c r="G2" s="104">
        <v>0</v>
      </c>
      <c r="H2" s="152"/>
      <c r="I2" s="106"/>
      <c r="J2" s="107"/>
      <c r="K2" s="148"/>
      <c r="L2" s="108"/>
      <c r="M2" s="109"/>
      <c r="N2" s="110"/>
      <c r="O2" s="111"/>
      <c r="P2" s="112"/>
      <c r="Q2" s="164" t="s">
        <v>101</v>
      </c>
      <c r="R2" s="113"/>
      <c r="S2" s="114"/>
      <c r="T2" s="115"/>
      <c r="U2" s="97"/>
      <c r="V2" s="98">
        <f t="shared" ref="V2:V8" si="0">SUM(H2:U2)</f>
        <v>0</v>
      </c>
      <c r="W2" s="116"/>
      <c r="X2" s="117"/>
      <c r="Y2" s="118"/>
      <c r="Z2" s="99">
        <v>94</v>
      </c>
      <c r="AA2" s="58">
        <f t="shared" ref="AA2:AA3" si="1">SUM(Y2:Z2)-(V2+W2)</f>
        <v>94</v>
      </c>
      <c r="AB2" s="147">
        <f t="shared" ref="AB2:AB3" si="2">SMALL(Z2:AA2,1)+X2</f>
        <v>94</v>
      </c>
      <c r="AD2" s="178"/>
    </row>
    <row r="3" spans="1:30" x14ac:dyDescent="0.3">
      <c r="A3" s="100" t="s">
        <v>111</v>
      </c>
      <c r="B3" s="96">
        <v>12</v>
      </c>
      <c r="C3" s="192">
        <f>23+4</f>
        <v>27</v>
      </c>
      <c r="D3" s="193">
        <f>25+4</f>
        <v>29</v>
      </c>
      <c r="E3" s="102">
        <v>0</v>
      </c>
      <c r="F3" s="103" t="s">
        <v>64</v>
      </c>
      <c r="G3" s="104">
        <v>0</v>
      </c>
      <c r="H3" s="152"/>
      <c r="I3" s="153"/>
      <c r="J3" s="107"/>
      <c r="K3" s="148"/>
      <c r="L3" s="108"/>
      <c r="M3" s="154"/>
      <c r="N3" s="155"/>
      <c r="O3" s="156"/>
      <c r="P3" s="187" t="s">
        <v>101</v>
      </c>
      <c r="Q3" s="164" t="s">
        <v>101</v>
      </c>
      <c r="R3" s="158"/>
      <c r="S3" s="159"/>
      <c r="T3" s="160"/>
      <c r="U3" s="97"/>
      <c r="V3" s="98">
        <f t="shared" si="0"/>
        <v>0</v>
      </c>
      <c r="W3" s="161"/>
      <c r="X3" s="162"/>
      <c r="Y3" s="163"/>
      <c r="Z3" s="99">
        <v>94</v>
      </c>
      <c r="AA3" s="58">
        <f t="shared" si="1"/>
        <v>94</v>
      </c>
      <c r="AB3" s="147">
        <f t="shared" si="2"/>
        <v>94</v>
      </c>
      <c r="AD3" s="178"/>
    </row>
    <row r="4" spans="1:30" x14ac:dyDescent="0.3">
      <c r="A4" s="100" t="s">
        <v>209</v>
      </c>
      <c r="B4" s="96">
        <v>17</v>
      </c>
      <c r="C4" s="119">
        <v>23</v>
      </c>
      <c r="D4" s="101">
        <v>29</v>
      </c>
      <c r="E4" s="102">
        <v>0</v>
      </c>
      <c r="F4" s="103" t="s">
        <v>64</v>
      </c>
      <c r="G4" s="104">
        <v>0</v>
      </c>
      <c r="H4" s="152"/>
      <c r="I4" s="153"/>
      <c r="J4" s="107"/>
      <c r="K4" s="148"/>
      <c r="L4" s="108"/>
      <c r="M4" s="154"/>
      <c r="N4" s="155"/>
      <c r="O4" s="156"/>
      <c r="P4" s="157"/>
      <c r="Q4" s="164" t="s">
        <v>101</v>
      </c>
      <c r="R4" s="158"/>
      <c r="S4" s="159"/>
      <c r="T4" s="160"/>
      <c r="U4" s="97"/>
      <c r="V4" s="98">
        <f t="shared" si="0"/>
        <v>0</v>
      </c>
      <c r="W4" s="161"/>
      <c r="X4" s="162"/>
      <c r="Y4" s="163"/>
      <c r="Z4" s="99">
        <v>94</v>
      </c>
      <c r="AA4" s="58">
        <f t="shared" ref="AA4:AA5" si="3">SUM(Y4:Z4)-(V4+W4)</f>
        <v>94</v>
      </c>
      <c r="AB4" s="147">
        <f t="shared" ref="AB4:AB5" si="4">SMALL(Z4:AA4,1)+X4</f>
        <v>94</v>
      </c>
      <c r="AD4" s="178"/>
    </row>
    <row r="5" spans="1:30" x14ac:dyDescent="0.3">
      <c r="A5" s="194" t="s">
        <v>210</v>
      </c>
      <c r="B5" s="96">
        <f>12</f>
        <v>12</v>
      </c>
      <c r="C5" s="192">
        <f>D5-2</f>
        <v>35</v>
      </c>
      <c r="D5" s="193">
        <f>31+6</f>
        <v>37</v>
      </c>
      <c r="E5" s="102">
        <v>0</v>
      </c>
      <c r="F5" s="150" t="s">
        <v>64</v>
      </c>
      <c r="G5" s="151">
        <v>0</v>
      </c>
      <c r="H5" s="152"/>
      <c r="I5" s="153"/>
      <c r="J5" s="107"/>
      <c r="K5" s="148"/>
      <c r="L5" s="108"/>
      <c r="M5" s="154"/>
      <c r="N5" s="155"/>
      <c r="O5" s="156"/>
      <c r="P5" s="157"/>
      <c r="Q5" s="164" t="s">
        <v>101</v>
      </c>
      <c r="R5" s="158"/>
      <c r="S5" s="159"/>
      <c r="T5" s="160"/>
      <c r="U5" s="97"/>
      <c r="V5" s="98">
        <f t="shared" ref="V5" si="5">SUM(H5:U5)</f>
        <v>0</v>
      </c>
      <c r="W5" s="161"/>
      <c r="X5" s="162"/>
      <c r="Y5" s="163"/>
      <c r="Z5" s="99">
        <v>179</v>
      </c>
      <c r="AA5" s="58">
        <f t="shared" si="3"/>
        <v>179</v>
      </c>
      <c r="AB5" s="147">
        <f t="shared" si="4"/>
        <v>179</v>
      </c>
      <c r="AD5" s="146"/>
    </row>
    <row r="6" spans="1:30" x14ac:dyDescent="0.3">
      <c r="A6" s="196" t="s">
        <v>138</v>
      </c>
      <c r="B6" s="96">
        <v>14</v>
      </c>
      <c r="C6" s="119">
        <v>20</v>
      </c>
      <c r="D6" s="101">
        <v>24</v>
      </c>
      <c r="E6" s="102">
        <v>0</v>
      </c>
      <c r="F6" s="150" t="s">
        <v>64</v>
      </c>
      <c r="G6" s="151">
        <v>0</v>
      </c>
      <c r="H6" s="105"/>
      <c r="I6" s="106"/>
      <c r="J6" s="107"/>
      <c r="K6" s="148"/>
      <c r="L6" s="108"/>
      <c r="M6" s="154"/>
      <c r="N6" s="155"/>
      <c r="O6" s="156"/>
      <c r="P6" s="157"/>
      <c r="Q6" s="164"/>
      <c r="R6" s="113"/>
      <c r="S6" s="114"/>
      <c r="T6" s="115"/>
      <c r="U6" s="97"/>
      <c r="V6" s="98">
        <f t="shared" si="0"/>
        <v>0</v>
      </c>
      <c r="W6" s="116"/>
      <c r="X6" s="117"/>
      <c r="Y6" s="118"/>
      <c r="Z6" s="99">
        <v>155</v>
      </c>
      <c r="AA6" s="58">
        <f t="shared" ref="AA6:AA8" si="6">SUM(Y6:Z6)-(V6+W6)</f>
        <v>155</v>
      </c>
      <c r="AB6" s="147">
        <f t="shared" ref="AB6:AB8" si="7">SMALL(Z6:AA6,1)+X6</f>
        <v>155</v>
      </c>
      <c r="AD6" s="146"/>
    </row>
    <row r="7" spans="1:30" x14ac:dyDescent="0.3">
      <c r="A7" s="196" t="s">
        <v>139</v>
      </c>
      <c r="B7" s="96">
        <v>14</v>
      </c>
      <c r="C7" s="192">
        <f>14+3</f>
        <v>17</v>
      </c>
      <c r="D7" s="193">
        <f>18+3</f>
        <v>21</v>
      </c>
      <c r="E7" s="102">
        <v>0</v>
      </c>
      <c r="F7" s="212" t="s">
        <v>160</v>
      </c>
      <c r="G7" s="213">
        <v>10</v>
      </c>
      <c r="H7" s="105"/>
      <c r="I7" s="106"/>
      <c r="J7" s="107"/>
      <c r="K7" s="148"/>
      <c r="L7" s="108"/>
      <c r="M7" s="154"/>
      <c r="N7" s="155"/>
      <c r="O7" s="156"/>
      <c r="P7" s="157"/>
      <c r="Q7" s="164"/>
      <c r="R7" s="113"/>
      <c r="S7" s="114"/>
      <c r="T7" s="115"/>
      <c r="U7" s="97"/>
      <c r="V7" s="98">
        <f t="shared" si="0"/>
        <v>0</v>
      </c>
      <c r="W7" s="116"/>
      <c r="X7" s="117"/>
      <c r="Y7" s="118"/>
      <c r="Z7" s="99">
        <v>122</v>
      </c>
      <c r="AA7" s="58">
        <f t="shared" si="6"/>
        <v>122</v>
      </c>
      <c r="AB7" s="147">
        <f t="shared" si="7"/>
        <v>122</v>
      </c>
      <c r="AD7" s="146"/>
    </row>
    <row r="8" spans="1:30" x14ac:dyDescent="0.3">
      <c r="A8" s="196" t="s">
        <v>140</v>
      </c>
      <c r="B8" s="96">
        <v>14</v>
      </c>
      <c r="C8" s="119">
        <v>14</v>
      </c>
      <c r="D8" s="101">
        <v>18</v>
      </c>
      <c r="E8" s="102">
        <v>0</v>
      </c>
      <c r="F8" s="150" t="s">
        <v>64</v>
      </c>
      <c r="G8" s="151">
        <v>0</v>
      </c>
      <c r="H8" s="105"/>
      <c r="I8" s="106"/>
      <c r="J8" s="107"/>
      <c r="K8" s="148"/>
      <c r="L8" s="108"/>
      <c r="M8" s="154"/>
      <c r="N8" s="155"/>
      <c r="O8" s="156"/>
      <c r="P8" s="157"/>
      <c r="Q8" s="164"/>
      <c r="R8" s="113"/>
      <c r="S8" s="114"/>
      <c r="T8" s="115"/>
      <c r="U8" s="97"/>
      <c r="V8" s="98">
        <f t="shared" si="0"/>
        <v>0</v>
      </c>
      <c r="W8" s="116"/>
      <c r="X8" s="117"/>
      <c r="Y8" s="118"/>
      <c r="Z8" s="99">
        <v>98</v>
      </c>
      <c r="AA8" s="58">
        <f t="shared" si="6"/>
        <v>98</v>
      </c>
      <c r="AB8" s="147">
        <f t="shared" si="7"/>
        <v>98</v>
      </c>
      <c r="AD8" s="146"/>
    </row>
    <row r="9" spans="1:30" x14ac:dyDescent="0.3">
      <c r="A9" s="196" t="s">
        <v>141</v>
      </c>
      <c r="B9" s="96">
        <v>14</v>
      </c>
      <c r="C9" s="119">
        <v>14</v>
      </c>
      <c r="D9" s="101">
        <v>18</v>
      </c>
      <c r="E9" s="102">
        <v>0</v>
      </c>
      <c r="F9" s="150" t="s">
        <v>64</v>
      </c>
      <c r="G9" s="151">
        <v>0</v>
      </c>
      <c r="H9" s="105"/>
      <c r="I9" s="106"/>
      <c r="J9" s="107"/>
      <c r="K9" s="148"/>
      <c r="L9" s="108"/>
      <c r="M9" s="154"/>
      <c r="N9" s="155"/>
      <c r="O9" s="156"/>
      <c r="P9" s="157"/>
      <c r="Q9" s="164"/>
      <c r="R9" s="113"/>
      <c r="S9" s="114"/>
      <c r="T9" s="115"/>
      <c r="U9" s="97"/>
      <c r="V9" s="98">
        <f t="shared" ref="V9:V11" si="8">SUM(H9:U9)</f>
        <v>0</v>
      </c>
      <c r="W9" s="116"/>
      <c r="X9" s="117"/>
      <c r="Y9" s="118"/>
      <c r="Z9" s="99">
        <v>98</v>
      </c>
      <c r="AA9" s="58">
        <f t="shared" ref="AA9:AA11" si="9">SUM(Y9:Z9)-(V9+W9)</f>
        <v>98</v>
      </c>
      <c r="AB9" s="147">
        <f t="shared" ref="AB9:AB11" si="10">SMALL(Z9:AA9,1)+X9</f>
        <v>98</v>
      </c>
      <c r="AD9" s="146"/>
    </row>
    <row r="10" spans="1:30" x14ac:dyDescent="0.3">
      <c r="A10" s="196" t="s">
        <v>142</v>
      </c>
      <c r="B10" s="96">
        <v>14</v>
      </c>
      <c r="C10" s="119">
        <v>14</v>
      </c>
      <c r="D10" s="101">
        <v>18</v>
      </c>
      <c r="E10" s="102">
        <v>0</v>
      </c>
      <c r="F10" s="150" t="s">
        <v>64</v>
      </c>
      <c r="G10" s="151">
        <v>0</v>
      </c>
      <c r="H10" s="105"/>
      <c r="I10" s="106"/>
      <c r="J10" s="107"/>
      <c r="K10" s="148"/>
      <c r="L10" s="108"/>
      <c r="M10" s="154"/>
      <c r="N10" s="155"/>
      <c r="O10" s="156"/>
      <c r="P10" s="157"/>
      <c r="Q10" s="164"/>
      <c r="R10" s="113"/>
      <c r="S10" s="114"/>
      <c r="T10" s="115"/>
      <c r="U10" s="97"/>
      <c r="V10" s="98">
        <f t="shared" si="8"/>
        <v>0</v>
      </c>
      <c r="W10" s="116"/>
      <c r="X10" s="117"/>
      <c r="Y10" s="118"/>
      <c r="Z10" s="99">
        <v>90</v>
      </c>
      <c r="AA10" s="58">
        <f t="shared" si="9"/>
        <v>90</v>
      </c>
      <c r="AB10" s="147">
        <f t="shared" si="10"/>
        <v>90</v>
      </c>
      <c r="AD10" s="146"/>
    </row>
    <row r="11" spans="1:30" x14ac:dyDescent="0.3">
      <c r="A11" s="196" t="s">
        <v>143</v>
      </c>
      <c r="B11" s="192">
        <f>14+1+3</f>
        <v>18</v>
      </c>
      <c r="C11" s="119">
        <v>14</v>
      </c>
      <c r="D11" s="192">
        <f>18+1+3</f>
        <v>22</v>
      </c>
      <c r="E11" s="102">
        <v>0</v>
      </c>
      <c r="F11" s="150" t="s">
        <v>64</v>
      </c>
      <c r="G11" s="151">
        <v>0</v>
      </c>
      <c r="H11" s="105"/>
      <c r="I11" s="106"/>
      <c r="J11" s="107"/>
      <c r="K11" s="148"/>
      <c r="L11" s="108"/>
      <c r="M11" s="154"/>
      <c r="N11" s="155"/>
      <c r="O11" s="156"/>
      <c r="P11" s="157"/>
      <c r="Q11" s="164"/>
      <c r="R11" s="113"/>
      <c r="S11" s="114"/>
      <c r="T11" s="115"/>
      <c r="U11" s="97"/>
      <c r="V11" s="98">
        <f t="shared" si="8"/>
        <v>0</v>
      </c>
      <c r="W11" s="116"/>
      <c r="X11" s="117"/>
      <c r="Y11" s="118"/>
      <c r="Z11" s="99">
        <v>90</v>
      </c>
      <c r="AA11" s="58">
        <f t="shared" si="9"/>
        <v>90</v>
      </c>
      <c r="AB11" s="147">
        <f t="shared" si="10"/>
        <v>90</v>
      </c>
      <c r="AD11" s="146"/>
    </row>
    <row r="12" spans="1:30" x14ac:dyDescent="0.3">
      <c r="A12" s="196" t="s">
        <v>144</v>
      </c>
      <c r="B12" s="96">
        <v>10</v>
      </c>
      <c r="C12" s="119">
        <v>11</v>
      </c>
      <c r="D12" s="101">
        <v>11</v>
      </c>
      <c r="E12" s="102">
        <v>0</v>
      </c>
      <c r="F12" s="150" t="s">
        <v>64</v>
      </c>
      <c r="G12" s="151">
        <v>0</v>
      </c>
      <c r="H12" s="105"/>
      <c r="I12" s="106"/>
      <c r="J12" s="107"/>
      <c r="K12" s="148"/>
      <c r="L12" s="108"/>
      <c r="M12" s="154"/>
      <c r="N12" s="155"/>
      <c r="O12" s="156"/>
      <c r="P12" s="157"/>
      <c r="Q12" s="164"/>
      <c r="R12" s="113"/>
      <c r="S12" s="114"/>
      <c r="T12" s="115"/>
      <c r="U12" s="97"/>
      <c r="V12" s="98">
        <f t="shared" ref="V12:V14" si="11">SUM(H12:U12)</f>
        <v>0</v>
      </c>
      <c r="W12" s="116"/>
      <c r="X12" s="117"/>
      <c r="Y12" s="118"/>
      <c r="Z12" s="99">
        <v>92</v>
      </c>
      <c r="AA12" s="58">
        <f t="shared" ref="AA12:AA14" si="12">SUM(Y12:Z12)-(V12+W12)</f>
        <v>92</v>
      </c>
      <c r="AB12" s="147">
        <f t="shared" ref="AB12:AB14" si="13">SMALL(Z12:AA12,1)+X12</f>
        <v>92</v>
      </c>
      <c r="AD12" s="146"/>
    </row>
    <row r="13" spans="1:30" x14ac:dyDescent="0.3">
      <c r="A13" s="196" t="s">
        <v>145</v>
      </c>
      <c r="B13" s="96">
        <v>13</v>
      </c>
      <c r="C13" s="119">
        <v>10</v>
      </c>
      <c r="D13" s="101">
        <v>13</v>
      </c>
      <c r="E13" s="102">
        <v>0</v>
      </c>
      <c r="F13" s="150" t="s">
        <v>64</v>
      </c>
      <c r="G13" s="151">
        <v>0</v>
      </c>
      <c r="H13" s="105"/>
      <c r="I13" s="106"/>
      <c r="J13" s="107"/>
      <c r="K13" s="148"/>
      <c r="L13" s="108"/>
      <c r="M13" s="154"/>
      <c r="N13" s="155"/>
      <c r="O13" s="156"/>
      <c r="P13" s="157"/>
      <c r="Q13" s="164"/>
      <c r="R13" s="113"/>
      <c r="S13" s="114"/>
      <c r="T13" s="115"/>
      <c r="U13" s="97"/>
      <c r="V13" s="98">
        <f t="shared" si="11"/>
        <v>0</v>
      </c>
      <c r="W13" s="116"/>
      <c r="X13" s="117"/>
      <c r="Y13" s="118"/>
      <c r="Z13" s="99">
        <v>82</v>
      </c>
      <c r="AA13" s="58">
        <f t="shared" si="12"/>
        <v>82</v>
      </c>
      <c r="AB13" s="147">
        <f t="shared" si="13"/>
        <v>82</v>
      </c>
      <c r="AD13" s="146"/>
    </row>
    <row r="14" spans="1:30" x14ac:dyDescent="0.3">
      <c r="A14" s="196" t="s">
        <v>146</v>
      </c>
      <c r="B14" s="96">
        <v>9</v>
      </c>
      <c r="C14" s="119">
        <v>11</v>
      </c>
      <c r="D14" s="101">
        <v>10</v>
      </c>
      <c r="E14" s="102">
        <v>0</v>
      </c>
      <c r="F14" s="150" t="s">
        <v>64</v>
      </c>
      <c r="G14" s="151">
        <v>0</v>
      </c>
      <c r="H14" s="105"/>
      <c r="I14" s="106">
        <v>5</v>
      </c>
      <c r="J14" s="107"/>
      <c r="K14" s="148"/>
      <c r="L14" s="108"/>
      <c r="M14" s="154"/>
      <c r="N14" s="155"/>
      <c r="O14" s="156"/>
      <c r="P14" s="157"/>
      <c r="Q14" s="164"/>
      <c r="R14" s="113"/>
      <c r="S14" s="114"/>
      <c r="T14" s="115"/>
      <c r="U14" s="97"/>
      <c r="V14" s="98">
        <f t="shared" si="11"/>
        <v>5</v>
      </c>
      <c r="W14" s="116"/>
      <c r="X14" s="117"/>
      <c r="Y14" s="118"/>
      <c r="Z14" s="99">
        <v>82</v>
      </c>
      <c r="AA14" s="58">
        <f t="shared" si="12"/>
        <v>77</v>
      </c>
      <c r="AB14" s="147">
        <f t="shared" si="13"/>
        <v>77</v>
      </c>
      <c r="AD14" s="146"/>
    </row>
    <row r="15" spans="1:30" x14ac:dyDescent="0.3">
      <c r="A15" s="196" t="s">
        <v>147</v>
      </c>
      <c r="B15" s="96">
        <v>11</v>
      </c>
      <c r="C15" s="119">
        <v>11</v>
      </c>
      <c r="D15" s="101">
        <v>12</v>
      </c>
      <c r="E15" s="102">
        <v>0</v>
      </c>
      <c r="F15" s="150" t="s">
        <v>64</v>
      </c>
      <c r="G15" s="151">
        <v>0</v>
      </c>
      <c r="H15" s="105"/>
      <c r="I15" s="106">
        <v>7</v>
      </c>
      <c r="J15" s="107"/>
      <c r="K15" s="148"/>
      <c r="L15" s="108"/>
      <c r="M15" s="154"/>
      <c r="N15" s="155"/>
      <c r="O15" s="156"/>
      <c r="P15" s="157"/>
      <c r="Q15" s="164"/>
      <c r="R15" s="113"/>
      <c r="S15" s="114"/>
      <c r="T15" s="115"/>
      <c r="U15" s="97"/>
      <c r="V15" s="98">
        <f t="shared" ref="V15:V17" si="14">SUM(H15:U15)</f>
        <v>7</v>
      </c>
      <c r="W15" s="116"/>
      <c r="X15" s="117"/>
      <c r="Y15" s="118"/>
      <c r="Z15" s="99">
        <v>82</v>
      </c>
      <c r="AA15" s="58">
        <f t="shared" ref="AA15:AA17" si="15">SUM(Y15:Z15)-(V15+W15)</f>
        <v>75</v>
      </c>
      <c r="AB15" s="147">
        <f t="shared" ref="AB15:AB17" si="16">SMALL(Z15:AA15,1)+X15</f>
        <v>75</v>
      </c>
      <c r="AD15" s="146"/>
    </row>
    <row r="16" spans="1:30" x14ac:dyDescent="0.3">
      <c r="A16" s="196" t="s">
        <v>148</v>
      </c>
      <c r="B16" s="96">
        <v>9</v>
      </c>
      <c r="C16" s="119">
        <v>11</v>
      </c>
      <c r="D16" s="101">
        <v>10</v>
      </c>
      <c r="E16" s="102">
        <v>0</v>
      </c>
      <c r="F16" s="150" t="s">
        <v>64</v>
      </c>
      <c r="G16" s="151">
        <v>0</v>
      </c>
      <c r="H16" s="105"/>
      <c r="I16" s="106"/>
      <c r="J16" s="107"/>
      <c r="K16" s="148"/>
      <c r="L16" s="108"/>
      <c r="M16" s="154"/>
      <c r="N16" s="155"/>
      <c r="O16" s="156"/>
      <c r="P16" s="157"/>
      <c r="Q16" s="164"/>
      <c r="R16" s="113"/>
      <c r="S16" s="114"/>
      <c r="T16" s="115"/>
      <c r="U16" s="97"/>
      <c r="V16" s="98">
        <f t="shared" si="14"/>
        <v>0</v>
      </c>
      <c r="W16" s="116"/>
      <c r="X16" s="117"/>
      <c r="Y16" s="118"/>
      <c r="Z16" s="99">
        <v>82</v>
      </c>
      <c r="AA16" s="58">
        <f t="shared" si="15"/>
        <v>82</v>
      </c>
      <c r="AB16" s="147">
        <f t="shared" si="16"/>
        <v>82</v>
      </c>
      <c r="AD16" s="146"/>
    </row>
    <row r="17" spans="1:30" x14ac:dyDescent="0.3">
      <c r="A17" s="196" t="s">
        <v>149</v>
      </c>
      <c r="B17" s="96">
        <v>14</v>
      </c>
      <c r="C17" s="119">
        <v>14</v>
      </c>
      <c r="D17" s="101">
        <v>18</v>
      </c>
      <c r="E17" s="102">
        <v>0</v>
      </c>
      <c r="F17" s="150" t="s">
        <v>64</v>
      </c>
      <c r="G17" s="151">
        <v>0</v>
      </c>
      <c r="H17" s="105"/>
      <c r="I17" s="106"/>
      <c r="J17" s="107"/>
      <c r="K17" s="148"/>
      <c r="L17" s="108"/>
      <c r="M17" s="154"/>
      <c r="N17" s="155"/>
      <c r="O17" s="156"/>
      <c r="P17" s="157"/>
      <c r="Q17" s="164"/>
      <c r="R17" s="113"/>
      <c r="S17" s="114"/>
      <c r="T17" s="115"/>
      <c r="U17" s="97"/>
      <c r="V17" s="98">
        <f t="shared" si="14"/>
        <v>0</v>
      </c>
      <c r="W17" s="116"/>
      <c r="X17" s="117"/>
      <c r="Y17" s="118"/>
      <c r="Z17" s="99">
        <v>82</v>
      </c>
      <c r="AA17" s="58">
        <f t="shared" si="15"/>
        <v>82</v>
      </c>
      <c r="AB17" s="147">
        <f t="shared" si="16"/>
        <v>82</v>
      </c>
      <c r="AD17" s="146"/>
    </row>
    <row r="18" spans="1:30" x14ac:dyDescent="0.3">
      <c r="A18" s="196" t="s">
        <v>150</v>
      </c>
      <c r="B18" s="96">
        <v>19</v>
      </c>
      <c r="C18" s="119">
        <v>10</v>
      </c>
      <c r="D18" s="101">
        <v>19</v>
      </c>
      <c r="E18" s="102">
        <v>0</v>
      </c>
      <c r="F18" s="150">
        <v>1</v>
      </c>
      <c r="G18" s="151">
        <v>15</v>
      </c>
      <c r="H18" s="105"/>
      <c r="I18" s="106"/>
      <c r="J18" s="107"/>
      <c r="K18" s="148"/>
      <c r="L18" s="108"/>
      <c r="M18" s="154"/>
      <c r="N18" s="155"/>
      <c r="O18" s="156"/>
      <c r="P18" s="157"/>
      <c r="Q18" s="164"/>
      <c r="R18" s="113"/>
      <c r="S18" s="114"/>
      <c r="T18" s="115"/>
      <c r="U18" s="97"/>
      <c r="V18" s="98">
        <f t="shared" ref="V18" si="17">SUM(H18:U18)</f>
        <v>0</v>
      </c>
      <c r="W18" s="116"/>
      <c r="X18" s="117"/>
      <c r="Y18" s="118"/>
      <c r="Z18" s="99">
        <v>97</v>
      </c>
      <c r="AA18" s="58">
        <f t="shared" ref="AA18" si="18">SUM(Y18:Z18)-(V18+W18)</f>
        <v>97</v>
      </c>
      <c r="AB18" s="147">
        <f t="shared" ref="AB18" si="19">SMALL(Z18:AA18,1)+X18</f>
        <v>97</v>
      </c>
      <c r="AD18" s="146"/>
    </row>
    <row r="19" spans="1:30" x14ac:dyDescent="0.3">
      <c r="A19" s="196" t="s">
        <v>151</v>
      </c>
      <c r="B19" s="96">
        <v>12</v>
      </c>
      <c r="C19" s="119">
        <v>13</v>
      </c>
      <c r="D19" s="101">
        <v>15</v>
      </c>
      <c r="E19" s="102">
        <v>0</v>
      </c>
      <c r="F19" s="150">
        <v>1</v>
      </c>
      <c r="G19" s="151">
        <v>15</v>
      </c>
      <c r="H19" s="105"/>
      <c r="I19" s="106"/>
      <c r="J19" s="107"/>
      <c r="K19" s="148"/>
      <c r="L19" s="108"/>
      <c r="M19" s="154"/>
      <c r="N19" s="155"/>
      <c r="O19" s="156"/>
      <c r="P19" s="157"/>
      <c r="Q19" s="164"/>
      <c r="R19" s="113"/>
      <c r="S19" s="114"/>
      <c r="T19" s="115"/>
      <c r="U19" s="97"/>
      <c r="V19" s="98">
        <f t="shared" ref="V19" si="20">SUM(H19:U19)</f>
        <v>0</v>
      </c>
      <c r="W19" s="116"/>
      <c r="X19" s="117"/>
      <c r="Y19" s="118"/>
      <c r="Z19" s="99">
        <v>97</v>
      </c>
      <c r="AA19" s="58">
        <f t="shared" ref="AA19" si="21">SUM(Y19:Z19)-(V19+W19)</f>
        <v>97</v>
      </c>
      <c r="AB19" s="147">
        <f t="shared" ref="AB19" si="22">SMALL(Z19:AA19,1)+X19</f>
        <v>97</v>
      </c>
      <c r="AD19" s="146"/>
    </row>
    <row r="20" spans="1:30" x14ac:dyDescent="0.3">
      <c r="A20" s="196" t="s">
        <v>152</v>
      </c>
      <c r="B20" s="96">
        <v>13</v>
      </c>
      <c r="C20" s="119">
        <v>13</v>
      </c>
      <c r="D20" s="101">
        <v>16</v>
      </c>
      <c r="E20" s="102">
        <v>0</v>
      </c>
      <c r="F20" s="150">
        <v>1</v>
      </c>
      <c r="G20" s="151">
        <v>15</v>
      </c>
      <c r="H20" s="105"/>
      <c r="I20" s="106"/>
      <c r="J20" s="107"/>
      <c r="K20" s="148"/>
      <c r="L20" s="108"/>
      <c r="M20" s="154"/>
      <c r="N20" s="155"/>
      <c r="O20" s="156"/>
      <c r="P20" s="157"/>
      <c r="Q20" s="164"/>
      <c r="R20" s="113"/>
      <c r="S20" s="114"/>
      <c r="T20" s="115"/>
      <c r="U20" s="97"/>
      <c r="V20" s="98">
        <f t="shared" ref="V20" si="23">SUM(H20:U20)</f>
        <v>0</v>
      </c>
      <c r="W20" s="116"/>
      <c r="X20" s="117"/>
      <c r="Y20" s="118"/>
      <c r="Z20" s="99">
        <v>92</v>
      </c>
      <c r="AA20" s="58">
        <f t="shared" ref="AA20" si="24">SUM(Y20:Z20)-(V20+W20)</f>
        <v>92</v>
      </c>
      <c r="AB20" s="147">
        <f t="shared" ref="AB20" si="25">SMALL(Z20:AA20,1)+X20</f>
        <v>92</v>
      </c>
      <c r="AD20" s="146"/>
    </row>
    <row r="21" spans="1:30" x14ac:dyDescent="0.3">
      <c r="A21" s="196" t="s">
        <v>153</v>
      </c>
      <c r="B21" s="96">
        <v>13</v>
      </c>
      <c r="C21" s="119">
        <v>11</v>
      </c>
      <c r="D21" s="101">
        <v>12</v>
      </c>
      <c r="E21" s="102">
        <v>0</v>
      </c>
      <c r="F21" s="150">
        <v>1</v>
      </c>
      <c r="G21" s="151">
        <v>15</v>
      </c>
      <c r="H21" s="105"/>
      <c r="I21" s="106"/>
      <c r="J21" s="107"/>
      <c r="K21" s="148"/>
      <c r="L21" s="108"/>
      <c r="M21" s="154"/>
      <c r="N21" s="155"/>
      <c r="O21" s="156"/>
      <c r="P21" s="157"/>
      <c r="Q21" s="164"/>
      <c r="R21" s="113"/>
      <c r="S21" s="114"/>
      <c r="T21" s="115"/>
      <c r="U21" s="97"/>
      <c r="V21" s="98">
        <f t="shared" ref="V21:V22" si="26">SUM(H21:U21)</f>
        <v>0</v>
      </c>
      <c r="W21" s="116"/>
      <c r="X21" s="117"/>
      <c r="Y21" s="118"/>
      <c r="Z21" s="99">
        <v>87</v>
      </c>
      <c r="AA21" s="58">
        <f t="shared" ref="AA21:AA22" si="27">SUM(Y21:Z21)-(V21+W21)</f>
        <v>87</v>
      </c>
      <c r="AB21" s="147">
        <f t="shared" ref="AB21:AB22" si="28">SMALL(Z21:AA21,1)+X21</f>
        <v>87</v>
      </c>
      <c r="AD21" s="146"/>
    </row>
    <row r="22" spans="1:30" x14ac:dyDescent="0.3">
      <c r="A22" s="196" t="s">
        <v>154</v>
      </c>
      <c r="B22" s="96">
        <v>12</v>
      </c>
      <c r="C22" s="119">
        <v>10</v>
      </c>
      <c r="D22" s="101">
        <v>12</v>
      </c>
      <c r="E22" s="102">
        <v>0</v>
      </c>
      <c r="F22" s="150">
        <v>1</v>
      </c>
      <c r="G22" s="151">
        <v>15</v>
      </c>
      <c r="H22" s="105"/>
      <c r="I22" s="106"/>
      <c r="J22" s="107"/>
      <c r="K22" s="148"/>
      <c r="L22" s="108"/>
      <c r="M22" s="154"/>
      <c r="N22" s="155"/>
      <c r="O22" s="156"/>
      <c r="P22" s="157"/>
      <c r="Q22" s="164"/>
      <c r="R22" s="113"/>
      <c r="S22" s="114"/>
      <c r="T22" s="115"/>
      <c r="U22" s="97"/>
      <c r="V22" s="98">
        <f t="shared" si="26"/>
        <v>0</v>
      </c>
      <c r="W22" s="116"/>
      <c r="X22" s="117"/>
      <c r="Y22" s="118"/>
      <c r="Z22" s="99">
        <v>82</v>
      </c>
      <c r="AA22" s="58">
        <f t="shared" si="27"/>
        <v>82</v>
      </c>
      <c r="AB22" s="147">
        <f t="shared" si="28"/>
        <v>82</v>
      </c>
      <c r="AD22" s="146"/>
    </row>
    <row r="23" spans="1:30" x14ac:dyDescent="0.3">
      <c r="A23" s="196" t="s">
        <v>155</v>
      </c>
      <c r="B23" s="96">
        <v>12</v>
      </c>
      <c r="C23" s="119">
        <v>9</v>
      </c>
      <c r="D23" s="101">
        <v>13</v>
      </c>
      <c r="E23" s="102">
        <v>0</v>
      </c>
      <c r="F23" s="150">
        <v>1</v>
      </c>
      <c r="G23" s="151">
        <v>15</v>
      </c>
      <c r="H23" s="105"/>
      <c r="I23" s="106"/>
      <c r="J23" s="107"/>
      <c r="K23" s="148"/>
      <c r="L23" s="108"/>
      <c r="M23" s="154"/>
      <c r="N23" s="155"/>
      <c r="O23" s="156"/>
      <c r="P23" s="157"/>
      <c r="Q23" s="164"/>
      <c r="R23" s="113"/>
      <c r="S23" s="114"/>
      <c r="T23" s="115"/>
      <c r="U23" s="97"/>
      <c r="V23" s="98">
        <f t="shared" ref="V23:V26" si="29">SUM(H23:U23)</f>
        <v>0</v>
      </c>
      <c r="W23" s="116"/>
      <c r="X23" s="117"/>
      <c r="Y23" s="118"/>
      <c r="Z23" s="99">
        <v>77</v>
      </c>
      <c r="AA23" s="58">
        <f t="shared" ref="AA23:AA26" si="30">SUM(Y23:Z23)-(V23+W23)</f>
        <v>77</v>
      </c>
      <c r="AB23" s="147">
        <f t="shared" ref="AB23:AB26" si="31">SMALL(Z23:AA23,1)+X23</f>
        <v>77</v>
      </c>
      <c r="AD23" s="146"/>
    </row>
    <row r="24" spans="1:30" x14ac:dyDescent="0.3">
      <c r="A24" s="196" t="s">
        <v>156</v>
      </c>
      <c r="B24" s="96">
        <v>13</v>
      </c>
      <c r="C24" s="119">
        <v>11</v>
      </c>
      <c r="D24" s="101">
        <v>14</v>
      </c>
      <c r="E24" s="102">
        <v>0</v>
      </c>
      <c r="F24" s="150">
        <v>1</v>
      </c>
      <c r="G24" s="151">
        <v>15</v>
      </c>
      <c r="H24" s="105"/>
      <c r="I24" s="106"/>
      <c r="J24" s="107"/>
      <c r="K24" s="148"/>
      <c r="L24" s="108"/>
      <c r="M24" s="154"/>
      <c r="N24" s="155"/>
      <c r="O24" s="156"/>
      <c r="P24" s="157"/>
      <c r="Q24" s="164"/>
      <c r="R24" s="113"/>
      <c r="S24" s="114"/>
      <c r="T24" s="115"/>
      <c r="U24" s="97"/>
      <c r="V24" s="98">
        <f t="shared" si="29"/>
        <v>0</v>
      </c>
      <c r="W24" s="116"/>
      <c r="X24" s="117"/>
      <c r="Y24" s="118"/>
      <c r="Z24" s="99">
        <v>77</v>
      </c>
      <c r="AA24" s="58">
        <f t="shared" si="30"/>
        <v>77</v>
      </c>
      <c r="AB24" s="147">
        <f t="shared" si="31"/>
        <v>77</v>
      </c>
      <c r="AD24" s="146"/>
    </row>
    <row r="25" spans="1:30" x14ac:dyDescent="0.3">
      <c r="A25" s="196" t="s">
        <v>157</v>
      </c>
      <c r="B25" s="96">
        <v>13</v>
      </c>
      <c r="C25" s="119">
        <v>12</v>
      </c>
      <c r="D25" s="101">
        <v>15</v>
      </c>
      <c r="E25" s="102">
        <v>0</v>
      </c>
      <c r="F25" s="150">
        <v>1</v>
      </c>
      <c r="G25" s="151">
        <v>15</v>
      </c>
      <c r="H25" s="105"/>
      <c r="I25" s="106"/>
      <c r="J25" s="107"/>
      <c r="K25" s="148"/>
      <c r="L25" s="108"/>
      <c r="M25" s="154"/>
      <c r="N25" s="155"/>
      <c r="O25" s="156"/>
      <c r="P25" s="157"/>
      <c r="Q25" s="164"/>
      <c r="R25" s="113"/>
      <c r="S25" s="114"/>
      <c r="T25" s="115"/>
      <c r="U25" s="97"/>
      <c r="V25" s="98">
        <f t="shared" si="29"/>
        <v>0</v>
      </c>
      <c r="W25" s="116"/>
      <c r="X25" s="117"/>
      <c r="Y25" s="118"/>
      <c r="Z25" s="99">
        <v>67</v>
      </c>
      <c r="AA25" s="58">
        <f t="shared" si="30"/>
        <v>67</v>
      </c>
      <c r="AB25" s="147">
        <f t="shared" si="31"/>
        <v>67</v>
      </c>
      <c r="AD25" s="146"/>
    </row>
    <row r="26" spans="1:30" x14ac:dyDescent="0.3">
      <c r="A26" s="196" t="s">
        <v>158</v>
      </c>
      <c r="B26" s="96">
        <v>13</v>
      </c>
      <c r="C26" s="119">
        <v>12</v>
      </c>
      <c r="D26" s="101">
        <v>15</v>
      </c>
      <c r="E26" s="102">
        <v>0</v>
      </c>
      <c r="F26" s="150">
        <v>1</v>
      </c>
      <c r="G26" s="151">
        <v>15</v>
      </c>
      <c r="H26" s="105"/>
      <c r="I26" s="106"/>
      <c r="J26" s="107"/>
      <c r="K26" s="148"/>
      <c r="L26" s="108"/>
      <c r="M26" s="154"/>
      <c r="N26" s="155"/>
      <c r="O26" s="156"/>
      <c r="P26" s="157"/>
      <c r="Q26" s="164"/>
      <c r="R26" s="113"/>
      <c r="S26" s="114"/>
      <c r="T26" s="115"/>
      <c r="U26" s="97"/>
      <c r="V26" s="98">
        <f t="shared" si="29"/>
        <v>0</v>
      </c>
      <c r="W26" s="116"/>
      <c r="X26" s="117"/>
      <c r="Y26" s="118"/>
      <c r="Z26" s="99">
        <v>72</v>
      </c>
      <c r="AA26" s="58">
        <f t="shared" si="30"/>
        <v>72</v>
      </c>
      <c r="AB26" s="147">
        <f t="shared" si="31"/>
        <v>72</v>
      </c>
      <c r="AD26" s="146"/>
    </row>
    <row r="27" spans="1:30" x14ac:dyDescent="0.3">
      <c r="A27" s="196" t="s">
        <v>159</v>
      </c>
      <c r="B27" s="96">
        <v>12</v>
      </c>
      <c r="C27" s="119">
        <v>10</v>
      </c>
      <c r="D27" s="101">
        <v>12</v>
      </c>
      <c r="E27" s="102">
        <v>0</v>
      </c>
      <c r="F27" s="150">
        <v>1</v>
      </c>
      <c r="G27" s="151">
        <v>15</v>
      </c>
      <c r="H27" s="106"/>
      <c r="I27" s="106">
        <v>9</v>
      </c>
      <c r="J27" s="107"/>
      <c r="K27" s="148"/>
      <c r="L27" s="108"/>
      <c r="M27" s="154"/>
      <c r="N27" s="155"/>
      <c r="O27" s="156"/>
      <c r="P27" s="157"/>
      <c r="Q27" s="164"/>
      <c r="R27" s="113"/>
      <c r="S27" s="114"/>
      <c r="T27" s="115"/>
      <c r="U27" s="97"/>
      <c r="V27" s="98">
        <f t="shared" ref="V27" si="32">SUM(H27:U27)</f>
        <v>9</v>
      </c>
      <c r="W27" s="116"/>
      <c r="X27" s="117"/>
      <c r="Y27" s="118"/>
      <c r="Z27" s="99">
        <v>72</v>
      </c>
      <c r="AA27" s="58">
        <f t="shared" ref="AA27" si="33">SUM(Y27:Z27)-(V27+W27)</f>
        <v>63</v>
      </c>
      <c r="AB27" s="147">
        <f t="shared" ref="AB27" si="34">SMALL(Z27:AA27,1)+X27</f>
        <v>63</v>
      </c>
      <c r="AD27" s="146"/>
    </row>
  </sheetData>
  <conditionalFormatting sqref="AB6:AB8 AB2:AB4">
    <cfRule type="cellIs" dxfId="57" priority="223" stopIfTrue="1" operator="lessThan">
      <formula>0.5</formula>
    </cfRule>
    <cfRule type="cellIs" dxfId="56" priority="224" operator="lessThan">
      <formula>0.5*Z2</formula>
    </cfRule>
  </conditionalFormatting>
  <conditionalFormatting sqref="AB5">
    <cfRule type="cellIs" dxfId="55" priority="29" stopIfTrue="1" operator="lessThan">
      <formula>0.5</formula>
    </cfRule>
    <cfRule type="cellIs" dxfId="54" priority="30" operator="lessThan">
      <formula>0.5*Z5</formula>
    </cfRule>
  </conditionalFormatting>
  <conditionalFormatting sqref="AB9:AB11">
    <cfRule type="cellIs" dxfId="53" priority="27" stopIfTrue="1" operator="lessThan">
      <formula>0.5</formula>
    </cfRule>
    <cfRule type="cellIs" dxfId="52" priority="28" operator="lessThan">
      <formula>0.5*Z9</formula>
    </cfRule>
  </conditionalFormatting>
  <conditionalFormatting sqref="AB12:AB13">
    <cfRule type="cellIs" dxfId="51" priority="25" stopIfTrue="1" operator="lessThan">
      <formula>0.5</formula>
    </cfRule>
    <cfRule type="cellIs" dxfId="50" priority="26" operator="lessThan">
      <formula>0.5*Z12</formula>
    </cfRule>
  </conditionalFormatting>
  <conditionalFormatting sqref="AB14">
    <cfRule type="cellIs" dxfId="49" priority="23" stopIfTrue="1" operator="lessThan">
      <formula>0.5</formula>
    </cfRule>
    <cfRule type="cellIs" dxfId="48" priority="24" operator="lessThan">
      <formula>0.5*Z14</formula>
    </cfRule>
  </conditionalFormatting>
  <conditionalFormatting sqref="AB15:AB16">
    <cfRule type="cellIs" dxfId="47" priority="21" stopIfTrue="1" operator="lessThan">
      <formula>0.5</formula>
    </cfRule>
    <cfRule type="cellIs" dxfId="46" priority="22" operator="lessThan">
      <formula>0.5*Z15</formula>
    </cfRule>
  </conditionalFormatting>
  <conditionalFormatting sqref="AB17">
    <cfRule type="cellIs" dxfId="45" priority="19" stopIfTrue="1" operator="lessThan">
      <formula>0.5</formula>
    </cfRule>
    <cfRule type="cellIs" dxfId="44" priority="20" operator="lessThan">
      <formula>0.5*Z17</formula>
    </cfRule>
  </conditionalFormatting>
  <conditionalFormatting sqref="AB18">
    <cfRule type="cellIs" dxfId="43" priority="17" stopIfTrue="1" operator="lessThan">
      <formula>0.5</formula>
    </cfRule>
    <cfRule type="cellIs" dxfId="42" priority="18" operator="lessThan">
      <formula>0.5*Z18</formula>
    </cfRule>
  </conditionalFormatting>
  <conditionalFormatting sqref="AB19">
    <cfRule type="cellIs" dxfId="41" priority="15" stopIfTrue="1" operator="lessThan">
      <formula>0.5</formula>
    </cfRule>
    <cfRule type="cellIs" dxfId="40" priority="16" operator="lessThan">
      <formula>0.5*Z19</formula>
    </cfRule>
  </conditionalFormatting>
  <conditionalFormatting sqref="AB20">
    <cfRule type="cellIs" dxfId="39" priority="13" stopIfTrue="1" operator="lessThan">
      <formula>0.5</formula>
    </cfRule>
    <cfRule type="cellIs" dxfId="38" priority="14" operator="lessThan">
      <formula>0.5*Z20</formula>
    </cfRule>
  </conditionalFormatting>
  <conditionalFormatting sqref="AB21">
    <cfRule type="cellIs" dxfId="37" priority="11" stopIfTrue="1" operator="lessThan">
      <formula>0.5</formula>
    </cfRule>
    <cfRule type="cellIs" dxfId="36" priority="12" operator="lessThan">
      <formula>0.5*Z21</formula>
    </cfRule>
  </conditionalFormatting>
  <conditionalFormatting sqref="AB22">
    <cfRule type="cellIs" dxfId="35" priority="9" stopIfTrue="1" operator="lessThan">
      <formula>0.5</formula>
    </cfRule>
    <cfRule type="cellIs" dxfId="34" priority="10" operator="lessThan">
      <formula>0.5*Z22</formula>
    </cfRule>
  </conditionalFormatting>
  <conditionalFormatting sqref="AB23:AB26">
    <cfRule type="cellIs" dxfId="33" priority="7" stopIfTrue="1" operator="lessThan">
      <formula>0.5</formula>
    </cfRule>
    <cfRule type="cellIs" dxfId="32" priority="8" operator="lessThan">
      <formula>0.5*Z23</formula>
    </cfRule>
  </conditionalFormatting>
  <conditionalFormatting sqref="AB27">
    <cfRule type="cellIs" dxfId="31" priority="5" stopIfTrue="1" operator="lessThan">
      <formula>0.5</formula>
    </cfRule>
    <cfRule type="cellIs" dxfId="30" priority="6" operator="lessThan">
      <formula>0.5*Z27</formula>
    </cfRule>
  </conditionalFormatting>
  <pageMargins left="0.7" right="0.7" top="0.75" bottom="0.75" header="0.3" footer="0.3"/>
  <pageSetup orientation="portrait" horizontalDpi="300" verticalDpi="300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FC3A0F-BAB0-4218-A5F3-C43EE187BB55}">
  <dimension ref="A1:AD33"/>
  <sheetViews>
    <sheetView showGridLines="0" zoomScaleNormal="100" workbookViewId="0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ColWidth="9.69921875" defaultRowHeight="15.6" x14ac:dyDescent="0.3"/>
  <cols>
    <col min="1" max="1" width="19.296875" style="1" bestFit="1" customWidth="1"/>
    <col min="2" max="2" width="5" style="1" bestFit="1" customWidth="1"/>
    <col min="3" max="3" width="5.8984375" style="1" bestFit="1" customWidth="1"/>
    <col min="4" max="4" width="3.69921875" style="1" bestFit="1" customWidth="1"/>
    <col min="5" max="5" width="6.09765625" style="1" bestFit="1" customWidth="1"/>
    <col min="6" max="6" width="12.59765625" style="49" bestFit="1" customWidth="1"/>
    <col min="7" max="7" width="2.8984375" style="49" bestFit="1" customWidth="1"/>
    <col min="8" max="8" width="6.19921875" style="49" bestFit="1" customWidth="1"/>
    <col min="9" max="9" width="7.296875" style="49" bestFit="1" customWidth="1"/>
    <col min="10" max="10" width="4.5" style="49" bestFit="1" customWidth="1"/>
    <col min="11" max="11" width="5" style="49" bestFit="1" customWidth="1"/>
    <col min="12" max="12" width="4.69921875" style="49" bestFit="1" customWidth="1"/>
    <col min="13" max="13" width="7.5" style="49" bestFit="1" customWidth="1"/>
    <col min="14" max="14" width="5.3984375" style="49" bestFit="1" customWidth="1"/>
    <col min="15" max="15" width="4.796875" style="49" bestFit="1" customWidth="1"/>
    <col min="16" max="17" width="6.09765625" style="49" bestFit="1" customWidth="1"/>
    <col min="18" max="18" width="5" style="49" bestFit="1" customWidth="1"/>
    <col min="19" max="19" width="5.796875" style="49" bestFit="1" customWidth="1"/>
    <col min="20" max="20" width="6.69921875" style="49" bestFit="1" customWidth="1"/>
    <col min="21" max="21" width="9" style="49" bestFit="1" customWidth="1"/>
    <col min="22" max="22" width="7.796875" style="49" bestFit="1" customWidth="1"/>
    <col min="23" max="23" width="8.796875" style="49" bestFit="1" customWidth="1"/>
    <col min="24" max="24" width="5.69921875" style="49" bestFit="1" customWidth="1"/>
    <col min="25" max="25" width="7.3984375" style="49" bestFit="1" customWidth="1"/>
    <col min="26" max="26" width="4.3984375" style="49" bestFit="1" customWidth="1"/>
    <col min="27" max="27" width="6.69921875" style="49" hidden="1" customWidth="1"/>
    <col min="28" max="28" width="7.59765625" style="49" bestFit="1" customWidth="1"/>
    <col min="29" max="29" width="1.5" style="49" customWidth="1"/>
    <col min="30" max="30" width="10.59765625" style="49" customWidth="1"/>
    <col min="31" max="16384" width="9.69921875" style="49"/>
  </cols>
  <sheetData>
    <row r="1" spans="1:30" s="16" customFormat="1" ht="32.4" thickTop="1" thickBot="1" x14ac:dyDescent="0.35">
      <c r="A1" s="30" t="s">
        <v>0</v>
      </c>
      <c r="B1" s="50" t="s">
        <v>45</v>
      </c>
      <c r="C1" s="51" t="s">
        <v>44</v>
      </c>
      <c r="D1" s="52" t="s">
        <v>46</v>
      </c>
      <c r="E1" s="43" t="s">
        <v>67</v>
      </c>
      <c r="F1" s="41" t="s">
        <v>47</v>
      </c>
      <c r="G1" s="42"/>
      <c r="H1" s="29" t="s">
        <v>48</v>
      </c>
      <c r="I1" s="15" t="s">
        <v>49</v>
      </c>
      <c r="J1" s="17" t="s">
        <v>50</v>
      </c>
      <c r="K1" s="20" t="s">
        <v>51</v>
      </c>
      <c r="L1" s="21" t="s">
        <v>52</v>
      </c>
      <c r="M1" s="22" t="s">
        <v>53</v>
      </c>
      <c r="N1" s="24" t="s">
        <v>54</v>
      </c>
      <c r="O1" s="25" t="s">
        <v>72</v>
      </c>
      <c r="P1" s="53" t="s">
        <v>69</v>
      </c>
      <c r="Q1" s="26" t="s">
        <v>55</v>
      </c>
      <c r="R1" s="27" t="s">
        <v>56</v>
      </c>
      <c r="S1" s="28" t="s">
        <v>70</v>
      </c>
      <c r="T1" s="23" t="s">
        <v>73</v>
      </c>
      <c r="U1" s="31" t="s">
        <v>57</v>
      </c>
      <c r="V1" s="32" t="s">
        <v>58</v>
      </c>
      <c r="W1" s="35" t="s">
        <v>59</v>
      </c>
      <c r="X1" s="54" t="s">
        <v>71</v>
      </c>
      <c r="Y1" s="36" t="s">
        <v>60</v>
      </c>
      <c r="Z1" s="34" t="s">
        <v>61</v>
      </c>
      <c r="AA1" s="32" t="s">
        <v>62</v>
      </c>
      <c r="AB1" s="33" t="s">
        <v>63</v>
      </c>
      <c r="AD1" s="169" t="s">
        <v>104</v>
      </c>
    </row>
    <row r="2" spans="1:30" ht="16.2" thickTop="1" x14ac:dyDescent="0.3">
      <c r="A2" s="133" t="s">
        <v>161</v>
      </c>
      <c r="B2" s="96">
        <v>13</v>
      </c>
      <c r="C2" s="119">
        <v>17</v>
      </c>
      <c r="D2" s="101">
        <v>21</v>
      </c>
      <c r="E2" s="102">
        <v>0</v>
      </c>
      <c r="F2" s="150" t="s">
        <v>64</v>
      </c>
      <c r="G2" s="151">
        <v>0</v>
      </c>
      <c r="H2" s="105"/>
      <c r="I2" s="106"/>
      <c r="J2" s="107">
        <v>27</v>
      </c>
      <c r="K2" s="148"/>
      <c r="L2" s="108"/>
      <c r="M2" s="154">
        <v>16</v>
      </c>
      <c r="N2" s="155"/>
      <c r="O2" s="156"/>
      <c r="P2" s="157">
        <v>43</v>
      </c>
      <c r="Q2" s="164"/>
      <c r="R2" s="113"/>
      <c r="S2" s="114"/>
      <c r="T2" s="115"/>
      <c r="U2" s="97"/>
      <c r="V2" s="98">
        <f t="shared" ref="V2:V4" si="0">SUM(H2:U2)</f>
        <v>86</v>
      </c>
      <c r="W2" s="116">
        <v>33</v>
      </c>
      <c r="X2" s="117"/>
      <c r="Y2" s="118"/>
      <c r="Z2" s="99">
        <v>119</v>
      </c>
      <c r="AA2" s="58">
        <f t="shared" ref="AA2:AA19" si="1">SUM(Y2:Z2)-(V2+W2)</f>
        <v>0</v>
      </c>
      <c r="AB2" s="147">
        <f t="shared" ref="AB2:AB19" si="2">SMALL(Z2:AA2,1)+X2</f>
        <v>0</v>
      </c>
      <c r="AD2" s="146"/>
    </row>
    <row r="3" spans="1:30" x14ac:dyDescent="0.3">
      <c r="A3" s="133" t="s">
        <v>124</v>
      </c>
      <c r="B3" s="96">
        <v>12</v>
      </c>
      <c r="C3" s="119">
        <v>18</v>
      </c>
      <c r="D3" s="101">
        <v>21</v>
      </c>
      <c r="E3" s="102">
        <v>0</v>
      </c>
      <c r="F3" s="150" t="s">
        <v>64</v>
      </c>
      <c r="G3" s="151">
        <v>0</v>
      </c>
      <c r="H3" s="105"/>
      <c r="I3" s="106"/>
      <c r="J3" s="107">
        <v>13</v>
      </c>
      <c r="K3" s="148"/>
      <c r="L3" s="108">
        <v>8</v>
      </c>
      <c r="M3" s="154">
        <v>29</v>
      </c>
      <c r="N3" s="155">
        <v>38</v>
      </c>
      <c r="O3" s="156"/>
      <c r="P3" s="157">
        <v>24</v>
      </c>
      <c r="Q3" s="164"/>
      <c r="R3" s="113"/>
      <c r="S3" s="114"/>
      <c r="T3" s="115"/>
      <c r="U3" s="97"/>
      <c r="V3" s="98">
        <f t="shared" si="0"/>
        <v>112</v>
      </c>
      <c r="W3" s="116"/>
      <c r="X3" s="117"/>
      <c r="Y3" s="118"/>
      <c r="Z3" s="99">
        <v>104</v>
      </c>
      <c r="AA3" s="58">
        <f t="shared" si="1"/>
        <v>-8</v>
      </c>
      <c r="AB3" s="147">
        <f t="shared" si="2"/>
        <v>-8</v>
      </c>
      <c r="AD3" s="146"/>
    </row>
    <row r="4" spans="1:30" x14ac:dyDescent="0.3">
      <c r="A4" s="133" t="s">
        <v>173</v>
      </c>
      <c r="B4" s="96">
        <v>11</v>
      </c>
      <c r="C4" s="119">
        <v>16</v>
      </c>
      <c r="D4" s="101">
        <v>17</v>
      </c>
      <c r="E4" s="102">
        <v>0</v>
      </c>
      <c r="F4" s="150" t="s">
        <v>64</v>
      </c>
      <c r="G4" s="151">
        <v>0</v>
      </c>
      <c r="H4" s="105"/>
      <c r="I4" s="106"/>
      <c r="J4" s="107"/>
      <c r="K4" s="148"/>
      <c r="L4" s="108"/>
      <c r="M4" s="154"/>
      <c r="N4" s="155"/>
      <c r="O4" s="156"/>
      <c r="P4" s="157"/>
      <c r="Q4" s="164"/>
      <c r="R4" s="113"/>
      <c r="S4" s="114"/>
      <c r="T4" s="115"/>
      <c r="U4" s="97"/>
      <c r="V4" s="98">
        <f t="shared" si="0"/>
        <v>0</v>
      </c>
      <c r="W4" s="116">
        <v>38</v>
      </c>
      <c r="X4" s="117"/>
      <c r="Y4" s="118"/>
      <c r="Z4" s="99">
        <v>38</v>
      </c>
      <c r="AA4" s="58">
        <f t="shared" si="1"/>
        <v>0</v>
      </c>
      <c r="AB4" s="147">
        <f t="shared" si="2"/>
        <v>0</v>
      </c>
      <c r="AD4" s="146"/>
    </row>
    <row r="5" spans="1:30" x14ac:dyDescent="0.3">
      <c r="A5" s="133" t="s">
        <v>174</v>
      </c>
      <c r="B5" s="96">
        <v>11</v>
      </c>
      <c r="C5" s="119">
        <v>16</v>
      </c>
      <c r="D5" s="101">
        <v>17</v>
      </c>
      <c r="E5" s="102">
        <v>0</v>
      </c>
      <c r="F5" s="150" t="s">
        <v>64</v>
      </c>
      <c r="G5" s="151">
        <v>0</v>
      </c>
      <c r="H5" s="105"/>
      <c r="I5" s="106"/>
      <c r="J5" s="107"/>
      <c r="K5" s="148"/>
      <c r="L5" s="108"/>
      <c r="M5" s="154"/>
      <c r="N5" s="155"/>
      <c r="O5" s="156"/>
      <c r="P5" s="157"/>
      <c r="Q5" s="164"/>
      <c r="R5" s="113"/>
      <c r="S5" s="114"/>
      <c r="T5" s="115"/>
      <c r="U5" s="97"/>
      <c r="V5" s="98">
        <f t="shared" ref="V5:V19" si="3">SUM(H5:U5)</f>
        <v>0</v>
      </c>
      <c r="W5" s="116">
        <v>38</v>
      </c>
      <c r="X5" s="117"/>
      <c r="Y5" s="118"/>
      <c r="Z5" s="99">
        <v>38</v>
      </c>
      <c r="AA5" s="58">
        <f t="shared" si="1"/>
        <v>0</v>
      </c>
      <c r="AB5" s="147">
        <f t="shared" si="2"/>
        <v>0</v>
      </c>
      <c r="AD5" s="146"/>
    </row>
    <row r="6" spans="1:30" x14ac:dyDescent="0.3">
      <c r="A6" s="133" t="s">
        <v>175</v>
      </c>
      <c r="B6" s="96">
        <v>11</v>
      </c>
      <c r="C6" s="119">
        <v>16</v>
      </c>
      <c r="D6" s="101">
        <v>17</v>
      </c>
      <c r="E6" s="102">
        <v>0</v>
      </c>
      <c r="F6" s="150" t="s">
        <v>64</v>
      </c>
      <c r="G6" s="151">
        <v>0</v>
      </c>
      <c r="H6" s="105"/>
      <c r="I6" s="106"/>
      <c r="J6" s="107"/>
      <c r="K6" s="148"/>
      <c r="L6" s="108"/>
      <c r="M6" s="154"/>
      <c r="N6" s="155"/>
      <c r="O6" s="156"/>
      <c r="P6" s="157"/>
      <c r="Q6" s="164"/>
      <c r="R6" s="113"/>
      <c r="S6" s="114"/>
      <c r="T6" s="115"/>
      <c r="U6" s="97"/>
      <c r="V6" s="98">
        <f t="shared" si="3"/>
        <v>0</v>
      </c>
      <c r="W6" s="116">
        <v>38</v>
      </c>
      <c r="X6" s="117"/>
      <c r="Y6" s="118"/>
      <c r="Z6" s="99">
        <v>38</v>
      </c>
      <c r="AA6" s="58">
        <f t="shared" si="1"/>
        <v>0</v>
      </c>
      <c r="AB6" s="147">
        <f t="shared" si="2"/>
        <v>0</v>
      </c>
      <c r="AD6" s="146"/>
    </row>
    <row r="7" spans="1:30" x14ac:dyDescent="0.3">
      <c r="A7" s="133" t="s">
        <v>176</v>
      </c>
      <c r="B7" s="96">
        <v>11</v>
      </c>
      <c r="C7" s="119">
        <v>16</v>
      </c>
      <c r="D7" s="101">
        <v>17</v>
      </c>
      <c r="E7" s="102">
        <v>0</v>
      </c>
      <c r="F7" s="150" t="s">
        <v>64</v>
      </c>
      <c r="G7" s="151">
        <v>0</v>
      </c>
      <c r="H7" s="105"/>
      <c r="I7" s="106"/>
      <c r="J7" s="107"/>
      <c r="K7" s="148"/>
      <c r="L7" s="108"/>
      <c r="M7" s="154"/>
      <c r="N7" s="155"/>
      <c r="O7" s="156"/>
      <c r="P7" s="157"/>
      <c r="Q7" s="164"/>
      <c r="R7" s="113"/>
      <c r="S7" s="114"/>
      <c r="T7" s="115"/>
      <c r="U7" s="97"/>
      <c r="V7" s="98">
        <f t="shared" si="3"/>
        <v>0</v>
      </c>
      <c r="W7" s="116">
        <v>38</v>
      </c>
      <c r="X7" s="117"/>
      <c r="Y7" s="118"/>
      <c r="Z7" s="99">
        <v>38</v>
      </c>
      <c r="AA7" s="58">
        <f t="shared" si="1"/>
        <v>0</v>
      </c>
      <c r="AB7" s="147">
        <f t="shared" si="2"/>
        <v>0</v>
      </c>
      <c r="AD7" s="146"/>
    </row>
    <row r="8" spans="1:30" x14ac:dyDescent="0.3">
      <c r="A8" s="133" t="s">
        <v>177</v>
      </c>
      <c r="B8" s="96">
        <v>11</v>
      </c>
      <c r="C8" s="119">
        <v>16</v>
      </c>
      <c r="D8" s="101">
        <v>17</v>
      </c>
      <c r="E8" s="102">
        <v>0</v>
      </c>
      <c r="F8" s="150" t="s">
        <v>64</v>
      </c>
      <c r="G8" s="151">
        <v>0</v>
      </c>
      <c r="H8" s="105"/>
      <c r="I8" s="106"/>
      <c r="J8" s="107"/>
      <c r="K8" s="148"/>
      <c r="L8" s="108"/>
      <c r="M8" s="154"/>
      <c r="N8" s="155"/>
      <c r="O8" s="156"/>
      <c r="P8" s="157"/>
      <c r="Q8" s="164"/>
      <c r="R8" s="113"/>
      <c r="S8" s="114"/>
      <c r="T8" s="115"/>
      <c r="U8" s="97"/>
      <c r="V8" s="98">
        <f t="shared" si="3"/>
        <v>0</v>
      </c>
      <c r="W8" s="116">
        <v>38</v>
      </c>
      <c r="X8" s="117"/>
      <c r="Y8" s="118"/>
      <c r="Z8" s="99">
        <v>38</v>
      </c>
      <c r="AA8" s="58">
        <f t="shared" si="1"/>
        <v>0</v>
      </c>
      <c r="AB8" s="147">
        <f t="shared" si="2"/>
        <v>0</v>
      </c>
      <c r="AD8" s="146"/>
    </row>
    <row r="9" spans="1:30" x14ac:dyDescent="0.3">
      <c r="A9" s="133" t="s">
        <v>178</v>
      </c>
      <c r="B9" s="96">
        <v>11</v>
      </c>
      <c r="C9" s="119">
        <v>16</v>
      </c>
      <c r="D9" s="101">
        <v>17</v>
      </c>
      <c r="E9" s="102">
        <v>0</v>
      </c>
      <c r="F9" s="150" t="s">
        <v>64</v>
      </c>
      <c r="G9" s="151">
        <v>0</v>
      </c>
      <c r="H9" s="105"/>
      <c r="I9" s="106"/>
      <c r="J9" s="107"/>
      <c r="K9" s="148"/>
      <c r="L9" s="108"/>
      <c r="M9" s="154"/>
      <c r="N9" s="155"/>
      <c r="O9" s="156"/>
      <c r="P9" s="157"/>
      <c r="Q9" s="164"/>
      <c r="R9" s="113"/>
      <c r="S9" s="114"/>
      <c r="T9" s="115"/>
      <c r="U9" s="97"/>
      <c r="V9" s="98">
        <f t="shared" si="3"/>
        <v>0</v>
      </c>
      <c r="W9" s="116">
        <v>38</v>
      </c>
      <c r="X9" s="117"/>
      <c r="Y9" s="118"/>
      <c r="Z9" s="99">
        <v>38</v>
      </c>
      <c r="AA9" s="58">
        <f t="shared" si="1"/>
        <v>0</v>
      </c>
      <c r="AB9" s="147">
        <f t="shared" si="2"/>
        <v>0</v>
      </c>
      <c r="AD9" s="146"/>
    </row>
    <row r="10" spans="1:30" x14ac:dyDescent="0.3">
      <c r="A10" s="133" t="s">
        <v>179</v>
      </c>
      <c r="B10" s="96">
        <v>11</v>
      </c>
      <c r="C10" s="119">
        <v>16</v>
      </c>
      <c r="D10" s="101">
        <v>17</v>
      </c>
      <c r="E10" s="102">
        <v>0</v>
      </c>
      <c r="F10" s="150" t="s">
        <v>64</v>
      </c>
      <c r="G10" s="151">
        <v>0</v>
      </c>
      <c r="H10" s="105"/>
      <c r="I10" s="106"/>
      <c r="J10" s="107"/>
      <c r="K10" s="148"/>
      <c r="L10" s="108"/>
      <c r="M10" s="154"/>
      <c r="N10" s="155"/>
      <c r="O10" s="156"/>
      <c r="P10" s="157"/>
      <c r="Q10" s="164"/>
      <c r="R10" s="113"/>
      <c r="S10" s="114"/>
      <c r="T10" s="115"/>
      <c r="U10" s="97"/>
      <c r="V10" s="98">
        <f t="shared" si="3"/>
        <v>0</v>
      </c>
      <c r="W10" s="116">
        <v>38</v>
      </c>
      <c r="X10" s="117"/>
      <c r="Y10" s="118"/>
      <c r="Z10" s="99">
        <v>38</v>
      </c>
      <c r="AA10" s="58">
        <f t="shared" si="1"/>
        <v>0</v>
      </c>
      <c r="AB10" s="147">
        <f t="shared" si="2"/>
        <v>0</v>
      </c>
      <c r="AD10" s="146"/>
    </row>
    <row r="11" spans="1:30" x14ac:dyDescent="0.3">
      <c r="A11" s="133" t="s">
        <v>180</v>
      </c>
      <c r="B11" s="96">
        <v>11</v>
      </c>
      <c r="C11" s="119">
        <v>16</v>
      </c>
      <c r="D11" s="101">
        <v>17</v>
      </c>
      <c r="E11" s="102">
        <v>0</v>
      </c>
      <c r="F11" s="150" t="s">
        <v>64</v>
      </c>
      <c r="G11" s="151">
        <v>0</v>
      </c>
      <c r="H11" s="105"/>
      <c r="I11" s="106"/>
      <c r="J11" s="107"/>
      <c r="K11" s="148"/>
      <c r="L11" s="108"/>
      <c r="M11" s="154"/>
      <c r="N11" s="155"/>
      <c r="O11" s="156"/>
      <c r="P11" s="157"/>
      <c r="Q11" s="164"/>
      <c r="R11" s="113"/>
      <c r="S11" s="114"/>
      <c r="T11" s="115"/>
      <c r="U11" s="97"/>
      <c r="V11" s="98">
        <f t="shared" si="3"/>
        <v>0</v>
      </c>
      <c r="W11" s="116">
        <v>38</v>
      </c>
      <c r="X11" s="117"/>
      <c r="Y11" s="118"/>
      <c r="Z11" s="99">
        <v>38</v>
      </c>
      <c r="AA11" s="58">
        <f t="shared" si="1"/>
        <v>0</v>
      </c>
      <c r="AB11" s="147">
        <f t="shared" si="2"/>
        <v>0</v>
      </c>
      <c r="AD11" s="146"/>
    </row>
    <row r="12" spans="1:30" x14ac:dyDescent="0.3">
      <c r="A12" s="133" t="s">
        <v>181</v>
      </c>
      <c r="B12" s="96">
        <v>11</v>
      </c>
      <c r="C12" s="119">
        <v>16</v>
      </c>
      <c r="D12" s="101">
        <v>17</v>
      </c>
      <c r="E12" s="102">
        <v>0</v>
      </c>
      <c r="F12" s="150" t="s">
        <v>64</v>
      </c>
      <c r="G12" s="151">
        <v>0</v>
      </c>
      <c r="H12" s="105"/>
      <c r="I12" s="106"/>
      <c r="J12" s="107"/>
      <c r="K12" s="148"/>
      <c r="L12" s="108"/>
      <c r="M12" s="154"/>
      <c r="N12" s="155"/>
      <c r="O12" s="156"/>
      <c r="P12" s="157"/>
      <c r="Q12" s="164"/>
      <c r="R12" s="113"/>
      <c r="S12" s="114"/>
      <c r="T12" s="115"/>
      <c r="U12" s="97"/>
      <c r="V12" s="98">
        <f t="shared" si="3"/>
        <v>0</v>
      </c>
      <c r="W12" s="116">
        <v>38</v>
      </c>
      <c r="X12" s="117"/>
      <c r="Y12" s="118"/>
      <c r="Z12" s="99">
        <v>38</v>
      </c>
      <c r="AA12" s="58">
        <f t="shared" si="1"/>
        <v>0</v>
      </c>
      <c r="AB12" s="147">
        <f t="shared" si="2"/>
        <v>0</v>
      </c>
      <c r="AD12" s="146"/>
    </row>
    <row r="13" spans="1:30" x14ac:dyDescent="0.3">
      <c r="A13" s="133" t="s">
        <v>182</v>
      </c>
      <c r="B13" s="96">
        <v>11</v>
      </c>
      <c r="C13" s="119">
        <v>16</v>
      </c>
      <c r="D13" s="101">
        <v>17</v>
      </c>
      <c r="E13" s="102">
        <v>0</v>
      </c>
      <c r="F13" s="150" t="s">
        <v>64</v>
      </c>
      <c r="G13" s="151">
        <v>0</v>
      </c>
      <c r="H13" s="105"/>
      <c r="I13" s="106"/>
      <c r="J13" s="107"/>
      <c r="K13" s="148"/>
      <c r="L13" s="108"/>
      <c r="M13" s="154"/>
      <c r="N13" s="155"/>
      <c r="O13" s="156"/>
      <c r="P13" s="157"/>
      <c r="Q13" s="164"/>
      <c r="R13" s="113"/>
      <c r="S13" s="114"/>
      <c r="T13" s="115"/>
      <c r="U13" s="97"/>
      <c r="V13" s="98">
        <f t="shared" si="3"/>
        <v>0</v>
      </c>
      <c r="W13" s="116">
        <v>38</v>
      </c>
      <c r="X13" s="117"/>
      <c r="Y13" s="118"/>
      <c r="Z13" s="99">
        <v>38</v>
      </c>
      <c r="AA13" s="58">
        <f t="shared" si="1"/>
        <v>0</v>
      </c>
      <c r="AB13" s="147">
        <f t="shared" si="2"/>
        <v>0</v>
      </c>
      <c r="AD13" s="146"/>
    </row>
    <row r="14" spans="1:30" x14ac:dyDescent="0.3">
      <c r="A14" s="133" t="s">
        <v>183</v>
      </c>
      <c r="B14" s="96">
        <v>11</v>
      </c>
      <c r="C14" s="119">
        <v>16</v>
      </c>
      <c r="D14" s="101">
        <v>17</v>
      </c>
      <c r="E14" s="102">
        <v>0</v>
      </c>
      <c r="F14" s="150" t="s">
        <v>64</v>
      </c>
      <c r="G14" s="151">
        <v>0</v>
      </c>
      <c r="H14" s="105"/>
      <c r="I14" s="106"/>
      <c r="J14" s="107">
        <v>31</v>
      </c>
      <c r="K14" s="148"/>
      <c r="L14" s="108"/>
      <c r="M14" s="154"/>
      <c r="N14" s="155">
        <v>33</v>
      </c>
      <c r="O14" s="156"/>
      <c r="P14" s="157"/>
      <c r="Q14" s="164"/>
      <c r="R14" s="113"/>
      <c r="S14" s="114"/>
      <c r="T14" s="115"/>
      <c r="U14" s="97"/>
      <c r="V14" s="98">
        <f t="shared" si="3"/>
        <v>64</v>
      </c>
      <c r="W14" s="116"/>
      <c r="X14" s="117"/>
      <c r="Y14" s="118"/>
      <c r="Z14" s="99">
        <v>38</v>
      </c>
      <c r="AA14" s="58">
        <f t="shared" si="1"/>
        <v>-26</v>
      </c>
      <c r="AB14" s="147">
        <f t="shared" si="2"/>
        <v>-26</v>
      </c>
      <c r="AD14" s="146"/>
    </row>
    <row r="15" spans="1:30" x14ac:dyDescent="0.3">
      <c r="A15" s="133" t="s">
        <v>184</v>
      </c>
      <c r="B15" s="96">
        <v>11</v>
      </c>
      <c r="C15" s="119">
        <v>16</v>
      </c>
      <c r="D15" s="101">
        <v>17</v>
      </c>
      <c r="E15" s="102">
        <v>0</v>
      </c>
      <c r="F15" s="150" t="s">
        <v>64</v>
      </c>
      <c r="G15" s="151">
        <v>0</v>
      </c>
      <c r="H15" s="105"/>
      <c r="I15" s="106"/>
      <c r="J15" s="107">
        <v>30</v>
      </c>
      <c r="K15" s="148"/>
      <c r="L15" s="108"/>
      <c r="M15" s="154"/>
      <c r="N15" s="155">
        <v>33</v>
      </c>
      <c r="O15" s="156"/>
      <c r="P15" s="157"/>
      <c r="Q15" s="164"/>
      <c r="R15" s="113"/>
      <c r="S15" s="114"/>
      <c r="T15" s="115"/>
      <c r="U15" s="97"/>
      <c r="V15" s="98">
        <f t="shared" si="3"/>
        <v>63</v>
      </c>
      <c r="W15" s="116"/>
      <c r="X15" s="117"/>
      <c r="Y15" s="118"/>
      <c r="Z15" s="99">
        <v>38</v>
      </c>
      <c r="AA15" s="58">
        <f t="shared" si="1"/>
        <v>-25</v>
      </c>
      <c r="AB15" s="147">
        <f t="shared" si="2"/>
        <v>-25</v>
      </c>
      <c r="AD15" s="146"/>
    </row>
    <row r="16" spans="1:30" x14ac:dyDescent="0.3">
      <c r="A16" s="133" t="s">
        <v>185</v>
      </c>
      <c r="B16" s="96">
        <v>11</v>
      </c>
      <c r="C16" s="119">
        <v>16</v>
      </c>
      <c r="D16" s="101">
        <v>17</v>
      </c>
      <c r="E16" s="102">
        <v>0</v>
      </c>
      <c r="F16" s="150" t="s">
        <v>64</v>
      </c>
      <c r="G16" s="151">
        <v>0</v>
      </c>
      <c r="H16" s="105"/>
      <c r="I16" s="106"/>
      <c r="J16" s="107">
        <v>17</v>
      </c>
      <c r="K16" s="148"/>
      <c r="L16" s="108"/>
      <c r="M16" s="154"/>
      <c r="N16" s="155">
        <v>33</v>
      </c>
      <c r="O16" s="156"/>
      <c r="P16" s="157"/>
      <c r="Q16" s="164"/>
      <c r="R16" s="113"/>
      <c r="S16" s="114"/>
      <c r="T16" s="115"/>
      <c r="U16" s="97"/>
      <c r="V16" s="98">
        <f t="shared" si="3"/>
        <v>50</v>
      </c>
      <c r="W16" s="116"/>
      <c r="X16" s="117"/>
      <c r="Y16" s="118"/>
      <c r="Z16" s="99">
        <v>38</v>
      </c>
      <c r="AA16" s="58">
        <f t="shared" si="1"/>
        <v>-12</v>
      </c>
      <c r="AB16" s="147">
        <f t="shared" si="2"/>
        <v>-12</v>
      </c>
      <c r="AD16" s="146"/>
    </row>
    <row r="17" spans="1:30" x14ac:dyDescent="0.3">
      <c r="A17" s="133" t="s">
        <v>186</v>
      </c>
      <c r="B17" s="96">
        <v>11</v>
      </c>
      <c r="C17" s="119">
        <v>16</v>
      </c>
      <c r="D17" s="101">
        <v>17</v>
      </c>
      <c r="E17" s="102">
        <v>0</v>
      </c>
      <c r="F17" s="150" t="s">
        <v>64</v>
      </c>
      <c r="G17" s="151">
        <v>0</v>
      </c>
      <c r="H17" s="105"/>
      <c r="I17" s="106"/>
      <c r="J17" s="107">
        <v>22</v>
      </c>
      <c r="K17" s="148"/>
      <c r="L17" s="108"/>
      <c r="M17" s="154"/>
      <c r="N17" s="155"/>
      <c r="O17" s="156"/>
      <c r="P17" s="157"/>
      <c r="Q17" s="164"/>
      <c r="R17" s="113"/>
      <c r="S17" s="114"/>
      <c r="T17" s="115"/>
      <c r="U17" s="97"/>
      <c r="V17" s="98">
        <f t="shared" si="3"/>
        <v>22</v>
      </c>
      <c r="W17" s="116"/>
      <c r="X17" s="117"/>
      <c r="Y17" s="118"/>
      <c r="Z17" s="99">
        <v>38</v>
      </c>
      <c r="AA17" s="58">
        <f t="shared" si="1"/>
        <v>16</v>
      </c>
      <c r="AB17" s="147">
        <f t="shared" si="2"/>
        <v>16</v>
      </c>
      <c r="AD17" s="146"/>
    </row>
    <row r="18" spans="1:30" x14ac:dyDescent="0.3">
      <c r="A18" s="133" t="s">
        <v>187</v>
      </c>
      <c r="B18" s="96">
        <v>11</v>
      </c>
      <c r="C18" s="119">
        <v>16</v>
      </c>
      <c r="D18" s="101">
        <v>17</v>
      </c>
      <c r="E18" s="102">
        <v>0</v>
      </c>
      <c r="F18" s="150" t="s">
        <v>64</v>
      </c>
      <c r="G18" s="151">
        <v>0</v>
      </c>
      <c r="H18" s="105"/>
      <c r="I18" s="106"/>
      <c r="J18" s="107"/>
      <c r="K18" s="148"/>
      <c r="L18" s="108"/>
      <c r="M18" s="154"/>
      <c r="N18" s="155"/>
      <c r="O18" s="156"/>
      <c r="P18" s="157"/>
      <c r="Q18" s="164"/>
      <c r="R18" s="113"/>
      <c r="S18" s="114"/>
      <c r="T18" s="115"/>
      <c r="U18" s="97"/>
      <c r="V18" s="98">
        <f t="shared" si="3"/>
        <v>0</v>
      </c>
      <c r="W18" s="116"/>
      <c r="X18" s="117"/>
      <c r="Y18" s="118"/>
      <c r="Z18" s="99">
        <v>38</v>
      </c>
      <c r="AA18" s="58">
        <f t="shared" si="1"/>
        <v>38</v>
      </c>
      <c r="AB18" s="147">
        <f t="shared" si="2"/>
        <v>38</v>
      </c>
      <c r="AD18" s="146"/>
    </row>
    <row r="19" spans="1:30" x14ac:dyDescent="0.3">
      <c r="A19" s="133" t="s">
        <v>188</v>
      </c>
      <c r="B19" s="96">
        <v>11</v>
      </c>
      <c r="C19" s="119">
        <v>12</v>
      </c>
      <c r="D19" s="101">
        <v>14</v>
      </c>
      <c r="E19" s="102">
        <v>0</v>
      </c>
      <c r="F19" s="150" t="s">
        <v>64</v>
      </c>
      <c r="G19" s="151">
        <v>0</v>
      </c>
      <c r="H19" s="105"/>
      <c r="I19" s="106"/>
      <c r="J19" s="107"/>
      <c r="K19" s="148"/>
      <c r="L19" s="108"/>
      <c r="M19" s="154"/>
      <c r="N19" s="155"/>
      <c r="O19" s="156"/>
      <c r="P19" s="157"/>
      <c r="Q19" s="164"/>
      <c r="R19" s="113"/>
      <c r="S19" s="114"/>
      <c r="T19" s="115"/>
      <c r="U19" s="97"/>
      <c r="V19" s="98">
        <f t="shared" si="3"/>
        <v>0</v>
      </c>
      <c r="W19" s="116"/>
      <c r="X19" s="117"/>
      <c r="Y19" s="118"/>
      <c r="Z19" s="99">
        <v>26</v>
      </c>
      <c r="AA19" s="58">
        <f t="shared" si="1"/>
        <v>26</v>
      </c>
      <c r="AB19" s="147">
        <f t="shared" si="2"/>
        <v>26</v>
      </c>
      <c r="AD19" s="146"/>
    </row>
    <row r="20" spans="1:30" x14ac:dyDescent="0.3">
      <c r="A20" s="133" t="s">
        <v>189</v>
      </c>
      <c r="B20" s="96">
        <v>11</v>
      </c>
      <c r="C20" s="119">
        <v>12</v>
      </c>
      <c r="D20" s="101">
        <v>14</v>
      </c>
      <c r="E20" s="102">
        <v>0</v>
      </c>
      <c r="F20" s="150" t="s">
        <v>64</v>
      </c>
      <c r="G20" s="151">
        <v>0</v>
      </c>
      <c r="H20" s="105"/>
      <c r="I20" s="106"/>
      <c r="J20" s="107"/>
      <c r="K20" s="148"/>
      <c r="L20" s="108"/>
      <c r="M20" s="154"/>
      <c r="N20" s="155"/>
      <c r="O20" s="156"/>
      <c r="P20" s="157"/>
      <c r="Q20" s="164"/>
      <c r="R20" s="113"/>
      <c r="S20" s="114"/>
      <c r="T20" s="115"/>
      <c r="U20" s="97"/>
      <c r="V20" s="98">
        <f t="shared" ref="V20:V33" si="4">SUM(H20:U20)</f>
        <v>0</v>
      </c>
      <c r="W20" s="116"/>
      <c r="X20" s="117"/>
      <c r="Y20" s="118"/>
      <c r="Z20" s="99">
        <v>26</v>
      </c>
      <c r="AA20" s="58">
        <f t="shared" ref="AA20:AA33" si="5">SUM(Y20:Z20)-(V20+W20)</f>
        <v>26</v>
      </c>
      <c r="AB20" s="147">
        <f t="shared" ref="AB20:AB33" si="6">SMALL(Z20:AA20,1)+X20</f>
        <v>26</v>
      </c>
      <c r="AD20" s="146"/>
    </row>
    <row r="21" spans="1:30" x14ac:dyDescent="0.3">
      <c r="A21" s="133" t="s">
        <v>190</v>
      </c>
      <c r="B21" s="96">
        <v>11</v>
      </c>
      <c r="C21" s="119">
        <v>12</v>
      </c>
      <c r="D21" s="101">
        <v>14</v>
      </c>
      <c r="E21" s="102">
        <v>0</v>
      </c>
      <c r="F21" s="150" t="s">
        <v>64</v>
      </c>
      <c r="G21" s="151">
        <v>0</v>
      </c>
      <c r="H21" s="105"/>
      <c r="I21" s="106"/>
      <c r="J21" s="107"/>
      <c r="K21" s="148"/>
      <c r="L21" s="108"/>
      <c r="M21" s="154"/>
      <c r="N21" s="155"/>
      <c r="O21" s="156"/>
      <c r="P21" s="157"/>
      <c r="Q21" s="164"/>
      <c r="R21" s="113"/>
      <c r="S21" s="114"/>
      <c r="T21" s="115"/>
      <c r="U21" s="97"/>
      <c r="V21" s="98">
        <f t="shared" si="4"/>
        <v>0</v>
      </c>
      <c r="W21" s="116"/>
      <c r="X21" s="117"/>
      <c r="Y21" s="118"/>
      <c r="Z21" s="99">
        <v>26</v>
      </c>
      <c r="AA21" s="58">
        <f t="shared" si="5"/>
        <v>26</v>
      </c>
      <c r="AB21" s="147">
        <f t="shared" si="6"/>
        <v>26</v>
      </c>
      <c r="AD21" s="146"/>
    </row>
    <row r="22" spans="1:30" x14ac:dyDescent="0.3">
      <c r="A22" s="133" t="s">
        <v>191</v>
      </c>
      <c r="B22" s="96">
        <v>11</v>
      </c>
      <c r="C22" s="119">
        <v>12</v>
      </c>
      <c r="D22" s="101">
        <v>14</v>
      </c>
      <c r="E22" s="102">
        <v>0</v>
      </c>
      <c r="F22" s="150" t="s">
        <v>64</v>
      </c>
      <c r="G22" s="151">
        <v>0</v>
      </c>
      <c r="H22" s="105"/>
      <c r="I22" s="106"/>
      <c r="J22" s="107"/>
      <c r="K22" s="148"/>
      <c r="L22" s="108"/>
      <c r="M22" s="154"/>
      <c r="N22" s="155"/>
      <c r="O22" s="156"/>
      <c r="P22" s="157"/>
      <c r="Q22" s="164"/>
      <c r="R22" s="113"/>
      <c r="S22" s="114"/>
      <c r="T22" s="115"/>
      <c r="U22" s="97"/>
      <c r="V22" s="98">
        <f t="shared" si="4"/>
        <v>0</v>
      </c>
      <c r="W22" s="116"/>
      <c r="X22" s="117"/>
      <c r="Y22" s="118"/>
      <c r="Z22" s="99">
        <v>26</v>
      </c>
      <c r="AA22" s="58">
        <f t="shared" si="5"/>
        <v>26</v>
      </c>
      <c r="AB22" s="147">
        <f t="shared" si="6"/>
        <v>26</v>
      </c>
      <c r="AD22" s="146"/>
    </row>
    <row r="23" spans="1:30" x14ac:dyDescent="0.3">
      <c r="A23" s="133" t="s">
        <v>192</v>
      </c>
      <c r="B23" s="96">
        <v>11</v>
      </c>
      <c r="C23" s="119">
        <v>12</v>
      </c>
      <c r="D23" s="101">
        <v>14</v>
      </c>
      <c r="E23" s="102">
        <v>0</v>
      </c>
      <c r="F23" s="150" t="s">
        <v>64</v>
      </c>
      <c r="G23" s="151">
        <v>0</v>
      </c>
      <c r="H23" s="105"/>
      <c r="I23" s="106"/>
      <c r="J23" s="107"/>
      <c r="K23" s="148"/>
      <c r="L23" s="108"/>
      <c r="M23" s="154"/>
      <c r="N23" s="155"/>
      <c r="O23" s="156"/>
      <c r="P23" s="157"/>
      <c r="Q23" s="164"/>
      <c r="R23" s="113"/>
      <c r="S23" s="114"/>
      <c r="T23" s="115"/>
      <c r="U23" s="97"/>
      <c r="V23" s="98">
        <f t="shared" si="4"/>
        <v>0</v>
      </c>
      <c r="W23" s="116"/>
      <c r="X23" s="117"/>
      <c r="Y23" s="118"/>
      <c r="Z23" s="99">
        <v>26</v>
      </c>
      <c r="AA23" s="58">
        <f t="shared" si="5"/>
        <v>26</v>
      </c>
      <c r="AB23" s="147">
        <f t="shared" si="6"/>
        <v>26</v>
      </c>
      <c r="AD23" s="146"/>
    </row>
    <row r="24" spans="1:30" x14ac:dyDescent="0.3">
      <c r="A24" s="133" t="s">
        <v>193</v>
      </c>
      <c r="B24" s="96">
        <v>11</v>
      </c>
      <c r="C24" s="119">
        <v>12</v>
      </c>
      <c r="D24" s="101">
        <v>14</v>
      </c>
      <c r="E24" s="102">
        <v>0</v>
      </c>
      <c r="F24" s="150" t="s">
        <v>64</v>
      </c>
      <c r="G24" s="151">
        <v>0</v>
      </c>
      <c r="H24" s="105"/>
      <c r="I24" s="106"/>
      <c r="J24" s="107"/>
      <c r="K24" s="148"/>
      <c r="L24" s="108"/>
      <c r="M24" s="154"/>
      <c r="N24" s="155"/>
      <c r="O24" s="156"/>
      <c r="P24" s="157"/>
      <c r="Q24" s="164"/>
      <c r="R24" s="113"/>
      <c r="S24" s="114"/>
      <c r="T24" s="115"/>
      <c r="U24" s="97"/>
      <c r="V24" s="98">
        <f t="shared" si="4"/>
        <v>0</v>
      </c>
      <c r="W24" s="116"/>
      <c r="X24" s="117"/>
      <c r="Y24" s="118"/>
      <c r="Z24" s="99">
        <v>26</v>
      </c>
      <c r="AA24" s="58">
        <f t="shared" si="5"/>
        <v>26</v>
      </c>
      <c r="AB24" s="147">
        <f t="shared" si="6"/>
        <v>26</v>
      </c>
      <c r="AD24" s="146"/>
    </row>
    <row r="25" spans="1:30" x14ac:dyDescent="0.3">
      <c r="A25" s="133" t="s">
        <v>194</v>
      </c>
      <c r="B25" s="96">
        <v>11</v>
      </c>
      <c r="C25" s="119">
        <v>12</v>
      </c>
      <c r="D25" s="101">
        <v>14</v>
      </c>
      <c r="E25" s="102">
        <v>0</v>
      </c>
      <c r="F25" s="150" t="s">
        <v>64</v>
      </c>
      <c r="G25" s="151">
        <v>0</v>
      </c>
      <c r="H25" s="105"/>
      <c r="I25" s="106"/>
      <c r="J25" s="107"/>
      <c r="K25" s="148"/>
      <c r="L25" s="108"/>
      <c r="M25" s="154"/>
      <c r="N25" s="155">
        <v>45</v>
      </c>
      <c r="O25" s="156"/>
      <c r="P25" s="157"/>
      <c r="Q25" s="164"/>
      <c r="R25" s="113"/>
      <c r="S25" s="114"/>
      <c r="T25" s="115"/>
      <c r="U25" s="97"/>
      <c r="V25" s="98">
        <f t="shared" si="4"/>
        <v>45</v>
      </c>
      <c r="W25" s="116"/>
      <c r="X25" s="117"/>
      <c r="Y25" s="118"/>
      <c r="Z25" s="99">
        <v>26</v>
      </c>
      <c r="AA25" s="58">
        <f t="shared" si="5"/>
        <v>-19</v>
      </c>
      <c r="AB25" s="147">
        <f t="shared" si="6"/>
        <v>-19</v>
      </c>
      <c r="AD25" s="146"/>
    </row>
    <row r="26" spans="1:30" x14ac:dyDescent="0.3">
      <c r="A26" s="133" t="s">
        <v>195</v>
      </c>
      <c r="B26" s="96">
        <v>11</v>
      </c>
      <c r="C26" s="119">
        <v>12</v>
      </c>
      <c r="D26" s="101">
        <v>14</v>
      </c>
      <c r="E26" s="102">
        <v>0</v>
      </c>
      <c r="F26" s="150" t="s">
        <v>64</v>
      </c>
      <c r="G26" s="151">
        <v>0</v>
      </c>
      <c r="H26" s="105"/>
      <c r="I26" s="106"/>
      <c r="J26" s="107"/>
      <c r="K26" s="148"/>
      <c r="L26" s="108"/>
      <c r="M26" s="154"/>
      <c r="N26" s="155">
        <v>45</v>
      </c>
      <c r="O26" s="156"/>
      <c r="P26" s="157"/>
      <c r="Q26" s="164"/>
      <c r="R26" s="113"/>
      <c r="S26" s="114"/>
      <c r="T26" s="115"/>
      <c r="U26" s="97"/>
      <c r="V26" s="98">
        <f t="shared" si="4"/>
        <v>45</v>
      </c>
      <c r="W26" s="116"/>
      <c r="X26" s="117"/>
      <c r="Y26" s="118"/>
      <c r="Z26" s="99">
        <v>26</v>
      </c>
      <c r="AA26" s="58">
        <f t="shared" si="5"/>
        <v>-19</v>
      </c>
      <c r="AB26" s="147">
        <f t="shared" si="6"/>
        <v>-19</v>
      </c>
      <c r="AD26" s="146"/>
    </row>
    <row r="27" spans="1:30" x14ac:dyDescent="0.3">
      <c r="A27" s="133" t="s">
        <v>196</v>
      </c>
      <c r="B27" s="96">
        <v>11</v>
      </c>
      <c r="C27" s="119">
        <v>12</v>
      </c>
      <c r="D27" s="101">
        <v>14</v>
      </c>
      <c r="E27" s="102">
        <v>0</v>
      </c>
      <c r="F27" s="150" t="s">
        <v>64</v>
      </c>
      <c r="G27" s="151">
        <v>0</v>
      </c>
      <c r="H27" s="105"/>
      <c r="I27" s="106"/>
      <c r="J27" s="107"/>
      <c r="K27" s="148"/>
      <c r="L27" s="108"/>
      <c r="M27" s="154"/>
      <c r="N27" s="155">
        <v>45</v>
      </c>
      <c r="O27" s="156"/>
      <c r="P27" s="157"/>
      <c r="Q27" s="164"/>
      <c r="R27" s="113"/>
      <c r="S27" s="114"/>
      <c r="T27" s="115"/>
      <c r="U27" s="97"/>
      <c r="V27" s="98">
        <f t="shared" si="4"/>
        <v>45</v>
      </c>
      <c r="W27" s="116"/>
      <c r="X27" s="117"/>
      <c r="Y27" s="118"/>
      <c r="Z27" s="99">
        <v>26</v>
      </c>
      <c r="AA27" s="58">
        <f t="shared" si="5"/>
        <v>-19</v>
      </c>
      <c r="AB27" s="147">
        <f t="shared" si="6"/>
        <v>-19</v>
      </c>
      <c r="AD27" s="146"/>
    </row>
    <row r="28" spans="1:30" x14ac:dyDescent="0.3">
      <c r="A28" s="133" t="s">
        <v>197</v>
      </c>
      <c r="B28" s="96">
        <v>11</v>
      </c>
      <c r="C28" s="119">
        <v>12</v>
      </c>
      <c r="D28" s="101">
        <v>14</v>
      </c>
      <c r="E28" s="102">
        <v>0</v>
      </c>
      <c r="F28" s="150" t="s">
        <v>64</v>
      </c>
      <c r="G28" s="151">
        <v>0</v>
      </c>
      <c r="H28" s="105"/>
      <c r="I28" s="106"/>
      <c r="J28" s="107"/>
      <c r="K28" s="148"/>
      <c r="L28" s="108"/>
      <c r="M28" s="154"/>
      <c r="N28" s="155">
        <v>45</v>
      </c>
      <c r="O28" s="156"/>
      <c r="P28" s="157"/>
      <c r="Q28" s="164"/>
      <c r="R28" s="113"/>
      <c r="S28" s="114"/>
      <c r="T28" s="115"/>
      <c r="U28" s="97"/>
      <c r="V28" s="98">
        <f t="shared" si="4"/>
        <v>45</v>
      </c>
      <c r="W28" s="116">
        <v>26</v>
      </c>
      <c r="X28" s="117"/>
      <c r="Y28" s="118"/>
      <c r="Z28" s="99">
        <v>26</v>
      </c>
      <c r="AA28" s="58">
        <f t="shared" si="5"/>
        <v>-45</v>
      </c>
      <c r="AB28" s="147">
        <f t="shared" si="6"/>
        <v>-45</v>
      </c>
      <c r="AD28" s="146"/>
    </row>
    <row r="29" spans="1:30" x14ac:dyDescent="0.3">
      <c r="A29" s="133" t="s">
        <v>198</v>
      </c>
      <c r="B29" s="96">
        <v>11</v>
      </c>
      <c r="C29" s="119">
        <v>12</v>
      </c>
      <c r="D29" s="101">
        <v>14</v>
      </c>
      <c r="E29" s="102">
        <v>0</v>
      </c>
      <c r="F29" s="150" t="s">
        <v>64</v>
      </c>
      <c r="G29" s="151">
        <v>0</v>
      </c>
      <c r="H29" s="105"/>
      <c r="I29" s="106"/>
      <c r="J29" s="107"/>
      <c r="K29" s="148"/>
      <c r="L29" s="108"/>
      <c r="M29" s="154"/>
      <c r="N29" s="155"/>
      <c r="O29" s="156"/>
      <c r="P29" s="157"/>
      <c r="Q29" s="164"/>
      <c r="R29" s="113"/>
      <c r="S29" s="114"/>
      <c r="T29" s="115"/>
      <c r="U29" s="97"/>
      <c r="V29" s="98">
        <f t="shared" si="4"/>
        <v>0</v>
      </c>
      <c r="W29" s="116">
        <v>26</v>
      </c>
      <c r="X29" s="117"/>
      <c r="Y29" s="118"/>
      <c r="Z29" s="99">
        <v>26</v>
      </c>
      <c r="AA29" s="58">
        <f t="shared" si="5"/>
        <v>0</v>
      </c>
      <c r="AB29" s="147">
        <f t="shared" si="6"/>
        <v>0</v>
      </c>
      <c r="AD29" s="146"/>
    </row>
    <row r="30" spans="1:30" x14ac:dyDescent="0.3">
      <c r="A30" s="133" t="s">
        <v>199</v>
      </c>
      <c r="B30" s="96">
        <v>11</v>
      </c>
      <c r="C30" s="119">
        <v>12</v>
      </c>
      <c r="D30" s="101">
        <v>14</v>
      </c>
      <c r="E30" s="102">
        <v>0</v>
      </c>
      <c r="F30" s="150" t="s">
        <v>64</v>
      </c>
      <c r="G30" s="151">
        <v>0</v>
      </c>
      <c r="H30" s="105"/>
      <c r="I30" s="106"/>
      <c r="J30" s="107"/>
      <c r="K30" s="148"/>
      <c r="L30" s="108"/>
      <c r="M30" s="154"/>
      <c r="N30" s="155"/>
      <c r="O30" s="156"/>
      <c r="P30" s="157"/>
      <c r="Q30" s="164"/>
      <c r="R30" s="113"/>
      <c r="S30" s="114"/>
      <c r="T30" s="115"/>
      <c r="U30" s="97"/>
      <c r="V30" s="98">
        <f t="shared" si="4"/>
        <v>0</v>
      </c>
      <c r="W30" s="116">
        <v>26</v>
      </c>
      <c r="X30" s="117"/>
      <c r="Y30" s="118"/>
      <c r="Z30" s="99">
        <v>26</v>
      </c>
      <c r="AA30" s="58">
        <f t="shared" si="5"/>
        <v>0</v>
      </c>
      <c r="AB30" s="147">
        <f t="shared" si="6"/>
        <v>0</v>
      </c>
      <c r="AD30" s="146"/>
    </row>
    <row r="31" spans="1:30" x14ac:dyDescent="0.3">
      <c r="A31" s="133" t="s">
        <v>200</v>
      </c>
      <c r="B31" s="96">
        <v>11</v>
      </c>
      <c r="C31" s="119">
        <v>12</v>
      </c>
      <c r="D31" s="101">
        <v>14</v>
      </c>
      <c r="E31" s="102">
        <v>0</v>
      </c>
      <c r="F31" s="150" t="s">
        <v>64</v>
      </c>
      <c r="G31" s="151">
        <v>0</v>
      </c>
      <c r="H31" s="105"/>
      <c r="I31" s="106"/>
      <c r="J31" s="107"/>
      <c r="K31" s="148"/>
      <c r="L31" s="108"/>
      <c r="M31" s="154"/>
      <c r="N31" s="155"/>
      <c r="O31" s="156"/>
      <c r="P31" s="157"/>
      <c r="Q31" s="164"/>
      <c r="R31" s="113"/>
      <c r="S31" s="114"/>
      <c r="T31" s="115"/>
      <c r="U31" s="97"/>
      <c r="V31" s="98">
        <f t="shared" si="4"/>
        <v>0</v>
      </c>
      <c r="W31" s="116">
        <v>26</v>
      </c>
      <c r="X31" s="117"/>
      <c r="Y31" s="118"/>
      <c r="Z31" s="99">
        <v>26</v>
      </c>
      <c r="AA31" s="58">
        <f t="shared" si="5"/>
        <v>0</v>
      </c>
      <c r="AB31" s="147">
        <f t="shared" si="6"/>
        <v>0</v>
      </c>
      <c r="AD31" s="146"/>
    </row>
    <row r="32" spans="1:30" x14ac:dyDescent="0.3">
      <c r="A32" s="133" t="s">
        <v>201</v>
      </c>
      <c r="B32" s="96">
        <v>11</v>
      </c>
      <c r="C32" s="119">
        <v>12</v>
      </c>
      <c r="D32" s="101">
        <v>14</v>
      </c>
      <c r="E32" s="102">
        <v>0</v>
      </c>
      <c r="F32" s="150" t="s">
        <v>64</v>
      </c>
      <c r="G32" s="151">
        <v>0</v>
      </c>
      <c r="H32" s="105"/>
      <c r="I32" s="106"/>
      <c r="J32" s="107"/>
      <c r="K32" s="148"/>
      <c r="L32" s="108"/>
      <c r="M32" s="154"/>
      <c r="N32" s="155"/>
      <c r="O32" s="156"/>
      <c r="P32" s="157"/>
      <c r="Q32" s="164"/>
      <c r="R32" s="113"/>
      <c r="S32" s="114"/>
      <c r="T32" s="115"/>
      <c r="U32" s="97"/>
      <c r="V32" s="98">
        <f t="shared" si="4"/>
        <v>0</v>
      </c>
      <c r="W32" s="116">
        <v>26</v>
      </c>
      <c r="X32" s="117"/>
      <c r="Y32" s="118"/>
      <c r="Z32" s="99">
        <v>26</v>
      </c>
      <c r="AA32" s="58">
        <f t="shared" si="5"/>
        <v>0</v>
      </c>
      <c r="AB32" s="147">
        <f t="shared" si="6"/>
        <v>0</v>
      </c>
      <c r="AD32" s="146"/>
    </row>
    <row r="33" spans="1:30" x14ac:dyDescent="0.3">
      <c r="A33" s="133" t="s">
        <v>202</v>
      </c>
      <c r="B33" s="96">
        <v>11</v>
      </c>
      <c r="C33" s="119">
        <v>12</v>
      </c>
      <c r="D33" s="101">
        <v>14</v>
      </c>
      <c r="E33" s="102">
        <v>0</v>
      </c>
      <c r="F33" s="150" t="s">
        <v>64</v>
      </c>
      <c r="G33" s="151">
        <v>0</v>
      </c>
      <c r="H33" s="105"/>
      <c r="I33" s="106"/>
      <c r="J33" s="107"/>
      <c r="K33" s="148"/>
      <c r="L33" s="108"/>
      <c r="M33" s="154"/>
      <c r="N33" s="155"/>
      <c r="O33" s="156"/>
      <c r="P33" s="157"/>
      <c r="Q33" s="164"/>
      <c r="R33" s="113"/>
      <c r="S33" s="114"/>
      <c r="T33" s="115"/>
      <c r="U33" s="97"/>
      <c r="V33" s="98">
        <f t="shared" si="4"/>
        <v>0</v>
      </c>
      <c r="W33" s="116"/>
      <c r="X33" s="117"/>
      <c r="Y33" s="118"/>
      <c r="Z33" s="99">
        <v>26</v>
      </c>
      <c r="AA33" s="58">
        <f t="shared" si="5"/>
        <v>26</v>
      </c>
      <c r="AB33" s="147">
        <f t="shared" si="6"/>
        <v>26</v>
      </c>
      <c r="AD33" s="146"/>
    </row>
  </sheetData>
  <conditionalFormatting sqref="AB2:AB4">
    <cfRule type="cellIs" dxfId="29" priority="31" stopIfTrue="1" operator="lessThan">
      <formula>0.5</formula>
    </cfRule>
    <cfRule type="cellIs" dxfId="28" priority="32" operator="lessThan">
      <formula>0.5*Z2</formula>
    </cfRule>
  </conditionalFormatting>
  <conditionalFormatting sqref="AB5:AB7">
    <cfRule type="cellIs" dxfId="27" priority="27" stopIfTrue="1" operator="lessThan">
      <formula>0.5</formula>
    </cfRule>
    <cfRule type="cellIs" dxfId="26" priority="28" operator="lessThan">
      <formula>0.5*Z5</formula>
    </cfRule>
  </conditionalFormatting>
  <conditionalFormatting sqref="AB8:AB9">
    <cfRule type="cellIs" dxfId="25" priority="25" stopIfTrue="1" operator="lessThan">
      <formula>0.5</formula>
    </cfRule>
    <cfRule type="cellIs" dxfId="24" priority="26" operator="lessThan">
      <formula>0.5*Z8</formula>
    </cfRule>
  </conditionalFormatting>
  <conditionalFormatting sqref="AB10">
    <cfRule type="cellIs" dxfId="23" priority="23" stopIfTrue="1" operator="lessThan">
      <formula>0.5</formula>
    </cfRule>
    <cfRule type="cellIs" dxfId="22" priority="24" operator="lessThan">
      <formula>0.5*Z10</formula>
    </cfRule>
  </conditionalFormatting>
  <conditionalFormatting sqref="AB11:AB12">
    <cfRule type="cellIs" dxfId="21" priority="21" stopIfTrue="1" operator="lessThan">
      <formula>0.5</formula>
    </cfRule>
    <cfRule type="cellIs" dxfId="20" priority="22" operator="lessThan">
      <formula>0.5*Z11</formula>
    </cfRule>
  </conditionalFormatting>
  <conditionalFormatting sqref="AB13">
    <cfRule type="cellIs" dxfId="19" priority="19" stopIfTrue="1" operator="lessThan">
      <formula>0.5</formula>
    </cfRule>
    <cfRule type="cellIs" dxfId="18" priority="20" operator="lessThan">
      <formula>0.5*Z13</formula>
    </cfRule>
  </conditionalFormatting>
  <conditionalFormatting sqref="AB14">
    <cfRule type="cellIs" dxfId="17" priority="17" stopIfTrue="1" operator="lessThan">
      <formula>0.5</formula>
    </cfRule>
    <cfRule type="cellIs" dxfId="16" priority="18" operator="lessThan">
      <formula>0.5*Z14</formula>
    </cfRule>
  </conditionalFormatting>
  <conditionalFormatting sqref="AB15">
    <cfRule type="cellIs" dxfId="15" priority="15" stopIfTrue="1" operator="lessThan">
      <formula>0.5</formula>
    </cfRule>
    <cfRule type="cellIs" dxfId="14" priority="16" operator="lessThan">
      <formula>0.5*Z15</formula>
    </cfRule>
  </conditionalFormatting>
  <conditionalFormatting sqref="AB16">
    <cfRule type="cellIs" dxfId="13" priority="13" stopIfTrue="1" operator="lessThan">
      <formula>0.5</formula>
    </cfRule>
    <cfRule type="cellIs" dxfId="12" priority="14" operator="lessThan">
      <formula>0.5*Z16</formula>
    </cfRule>
  </conditionalFormatting>
  <conditionalFormatting sqref="AB17">
    <cfRule type="cellIs" dxfId="11" priority="11" stopIfTrue="1" operator="lessThan">
      <formula>0.5</formula>
    </cfRule>
    <cfRule type="cellIs" dxfId="10" priority="12" operator="lessThan">
      <formula>0.5*Z17</formula>
    </cfRule>
  </conditionalFormatting>
  <conditionalFormatting sqref="AB18">
    <cfRule type="cellIs" dxfId="9" priority="9" stopIfTrue="1" operator="lessThan">
      <formula>0.5</formula>
    </cfRule>
    <cfRule type="cellIs" dxfId="8" priority="10" operator="lessThan">
      <formula>0.5*Z18</formula>
    </cfRule>
  </conditionalFormatting>
  <conditionalFormatting sqref="AB19:AB33">
    <cfRule type="cellIs" dxfId="7" priority="7" stopIfTrue="1" operator="lessThan">
      <formula>0.5</formula>
    </cfRule>
    <cfRule type="cellIs" dxfId="6" priority="8" operator="lessThan">
      <formula>0.5*Z19</formula>
    </cfRule>
  </conditionalFormatting>
  <conditionalFormatting sqref="AB23">
    <cfRule type="cellIs" dxfId="5" priority="5" stopIfTrue="1" operator="lessThan">
      <formula>0.5</formula>
    </cfRule>
    <cfRule type="cellIs" dxfId="4" priority="6" operator="lessThan">
      <formula>0.5*Z23</formula>
    </cfRule>
  </conditionalFormatting>
  <conditionalFormatting sqref="AB24">
    <cfRule type="cellIs" dxfId="3" priority="3" stopIfTrue="1" operator="lessThan">
      <formula>0.5</formula>
    </cfRule>
    <cfRule type="cellIs" dxfId="2" priority="4" operator="lessThan">
      <formula>0.5*Z24</formula>
    </cfRule>
  </conditionalFormatting>
  <conditionalFormatting sqref="AB25">
    <cfRule type="cellIs" dxfId="1" priority="1" stopIfTrue="1" operator="lessThan">
      <formula>0.5</formula>
    </cfRule>
    <cfRule type="cellIs" dxfId="0" priority="2" operator="lessThan">
      <formula>0.5*Z25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V34"/>
  <sheetViews>
    <sheetView showGridLines="0" zoomScaleNormal="100" workbookViewId="0"/>
  </sheetViews>
  <sheetFormatPr defaultColWidth="9" defaultRowHeight="15.6" x14ac:dyDescent="0.3"/>
  <cols>
    <col min="1" max="1" width="1.8984375" style="5" customWidth="1"/>
    <col min="2" max="2" width="8.59765625" style="1" bestFit="1" customWidth="1"/>
    <col min="3" max="3" width="3.8984375" style="5" customWidth="1"/>
    <col min="4" max="8" width="3.8984375" style="5" bestFit="1" customWidth="1"/>
    <col min="9" max="14" width="8.69921875" style="5" customWidth="1"/>
    <col min="15" max="16384" width="9" style="5"/>
  </cols>
  <sheetData>
    <row r="1" spans="1:16" s="1" customFormat="1" ht="16.8" thickTop="1" thickBot="1" x14ac:dyDescent="0.35">
      <c r="A1" s="5"/>
      <c r="B1" s="2"/>
      <c r="C1" s="3" t="s">
        <v>7</v>
      </c>
      <c r="D1" s="3" t="s">
        <v>8</v>
      </c>
      <c r="E1" s="3" t="s">
        <v>9</v>
      </c>
      <c r="F1" s="3" t="s">
        <v>10</v>
      </c>
      <c r="G1" s="3" t="s">
        <v>11</v>
      </c>
      <c r="H1" s="4" t="s">
        <v>12</v>
      </c>
    </row>
    <row r="2" spans="1:16" x14ac:dyDescent="0.3">
      <c r="B2" s="6" t="s">
        <v>13</v>
      </c>
      <c r="C2" s="7">
        <f ca="1">RANDBETWEEN(1,3)</f>
        <v>2</v>
      </c>
      <c r="D2" s="7">
        <f ca="1">RANDBETWEEN(1,3)+RANDBETWEEN(1,3)</f>
        <v>2</v>
      </c>
      <c r="E2" s="7">
        <f ca="1">RANDBETWEEN(1,3)+RANDBETWEEN(1,3)+RANDBETWEEN(1,3)</f>
        <v>6</v>
      </c>
      <c r="F2" s="7">
        <f ca="1">RANDBETWEEN(1,3)+RANDBETWEEN(1,3)+RANDBETWEEN(1,3)+RANDBETWEEN(1,3)</f>
        <v>8</v>
      </c>
      <c r="G2" s="7">
        <f ca="1">RANDBETWEEN(1,3)+RANDBETWEEN(1,3)+RANDBETWEEN(1,3)+RANDBETWEEN(1,3)+RANDBETWEEN(1,3)</f>
        <v>13</v>
      </c>
      <c r="H2" s="8">
        <f ca="1">RANDBETWEEN(1,3)+RANDBETWEEN(1,3)+RANDBETWEEN(1,3)+RANDBETWEEN(1,3)+RANDBETWEEN(1,3)+RANDBETWEEN(1,3)</f>
        <v>9</v>
      </c>
      <c r="L2" s="1"/>
      <c r="M2" s="1"/>
      <c r="N2" s="1"/>
      <c r="O2" s="1"/>
      <c r="P2" s="1"/>
    </row>
    <row r="3" spans="1:16" x14ac:dyDescent="0.3">
      <c r="B3" s="9" t="s">
        <v>14</v>
      </c>
      <c r="C3" s="10">
        <f ca="1">RANDBETWEEN(1,4)</f>
        <v>4</v>
      </c>
      <c r="D3" s="10">
        <f ca="1">RANDBETWEEN(1,4)+RANDBETWEEN(1,4)</f>
        <v>5</v>
      </c>
      <c r="E3" s="10">
        <f ca="1">RANDBETWEEN(1,4)+RANDBETWEEN(1,4)+RANDBETWEEN(1,4)</f>
        <v>7</v>
      </c>
      <c r="F3" s="10">
        <f ca="1">RANDBETWEEN(1,4)+RANDBETWEEN(1,4)+RANDBETWEEN(1,4)+RANDBETWEEN(1,4)</f>
        <v>9</v>
      </c>
      <c r="G3" s="10">
        <f ca="1">RANDBETWEEN(1,4)+RANDBETWEEN(1,4)+RANDBETWEEN(1,4)+RANDBETWEEN(1,4)+RANDBETWEEN(1,4)</f>
        <v>14</v>
      </c>
      <c r="H3" s="11">
        <f ca="1">RANDBETWEEN(1,4)+RANDBETWEEN(1,4)+RANDBETWEEN(1,4)+RANDBETWEEN(1,4)+RANDBETWEEN(1,4)+RANDBETWEEN(1,4)</f>
        <v>20</v>
      </c>
      <c r="L3" s="1"/>
      <c r="M3" s="1"/>
      <c r="N3" s="1"/>
      <c r="O3" s="1"/>
      <c r="P3" s="1"/>
    </row>
    <row r="4" spans="1:16" x14ac:dyDescent="0.3">
      <c r="B4" s="9" t="s">
        <v>15</v>
      </c>
      <c r="C4" s="10">
        <f ca="1">RANDBETWEEN(1,6)</f>
        <v>5</v>
      </c>
      <c r="D4" s="10">
        <f ca="1">RANDBETWEEN(1,6)+RANDBETWEEN(1,6)</f>
        <v>4</v>
      </c>
      <c r="E4" s="10">
        <f ca="1">RANDBETWEEN(1,6)+RANDBETWEEN(1,6)+RANDBETWEEN(1,6)</f>
        <v>12</v>
      </c>
      <c r="F4" s="10">
        <f ca="1">RANDBETWEEN(1,6)+RANDBETWEEN(1,6)+RANDBETWEEN(1,6)+RANDBETWEEN(1,6)</f>
        <v>13</v>
      </c>
      <c r="G4" s="10">
        <f ca="1">RANDBETWEEN(1,6)+RANDBETWEEN(1,6)+RANDBETWEEN(1,6)+RANDBETWEEN(1,6)+RANDBETWEEN(1,6)</f>
        <v>15</v>
      </c>
      <c r="H4" s="11">
        <f ca="1">RANDBETWEEN(1,6)+RANDBETWEEN(1,6)+RANDBETWEEN(1,6)+RANDBETWEEN(1,6)+RANDBETWEEN(1,6)+RANDBETWEEN(1,6)</f>
        <v>17</v>
      </c>
      <c r="L4" s="1"/>
      <c r="M4" s="1"/>
      <c r="N4" s="1"/>
      <c r="O4" s="1"/>
      <c r="P4" s="1"/>
    </row>
    <row r="5" spans="1:16" x14ac:dyDescent="0.3">
      <c r="B5" s="9" t="s">
        <v>16</v>
      </c>
      <c r="C5" s="10">
        <f ca="1">RANDBETWEEN(1,8)</f>
        <v>7</v>
      </c>
      <c r="D5" s="10">
        <f ca="1">RANDBETWEEN(1,8)+RANDBETWEEN(1,8)</f>
        <v>4</v>
      </c>
      <c r="E5" s="10">
        <f ca="1">RANDBETWEEN(1,8)+RANDBETWEEN(1,8)+RANDBETWEEN(1,8)</f>
        <v>10</v>
      </c>
      <c r="F5" s="10">
        <f ca="1">RANDBETWEEN(1,8)+RANDBETWEEN(1,8)+RANDBETWEEN(1,8)+RANDBETWEEN(1,8)</f>
        <v>18</v>
      </c>
      <c r="G5" s="10">
        <f ca="1">RANDBETWEEN(1,8)+RANDBETWEEN(1,8)+RANDBETWEEN(1,8)+RANDBETWEEN(1,8)+RANDBETWEEN(1,8)</f>
        <v>26</v>
      </c>
      <c r="H5" s="11">
        <f ca="1">RANDBETWEEN(1,8)+RANDBETWEEN(1,8)+RANDBETWEEN(1,8)+RANDBETWEEN(1,8)+RANDBETWEEN(1,8)+RANDBETWEEN(1,8)</f>
        <v>24</v>
      </c>
      <c r="L5" s="1"/>
      <c r="M5" s="1"/>
      <c r="N5" s="1"/>
      <c r="O5" s="1"/>
      <c r="P5" s="1"/>
    </row>
    <row r="6" spans="1:16" x14ac:dyDescent="0.3">
      <c r="B6" s="9" t="s">
        <v>17</v>
      </c>
      <c r="C6" s="10">
        <f ca="1">RANDBETWEEN(1,10)</f>
        <v>9</v>
      </c>
      <c r="D6" s="10">
        <f ca="1">RANDBETWEEN(1,10)+RANDBETWEEN(1,10)</f>
        <v>15</v>
      </c>
      <c r="E6" s="10">
        <f ca="1">RANDBETWEEN(1,10)+RANDBETWEEN(1,10)+RANDBETWEEN(1,10)</f>
        <v>11</v>
      </c>
      <c r="F6" s="10">
        <f ca="1">RANDBETWEEN(1,10)+RANDBETWEEN(1,10)+RANDBETWEEN(1,10)+RANDBETWEEN(1,10)</f>
        <v>30</v>
      </c>
      <c r="G6" s="10">
        <f ca="1">RANDBETWEEN(1,10)+RANDBETWEEN(1,10)+RANDBETWEEN(1,10)+RANDBETWEEN(1,10)+RANDBETWEEN(1,10)</f>
        <v>25</v>
      </c>
      <c r="H6" s="11">
        <f ca="1">RANDBETWEEN(1,10)+RANDBETWEEN(1,10)+RANDBETWEEN(1,10)+RANDBETWEEN(1,10)+RANDBETWEEN(1,10)+RANDBETWEEN(1,10)</f>
        <v>17</v>
      </c>
      <c r="L6" s="1"/>
      <c r="M6" s="1"/>
      <c r="N6" s="1"/>
      <c r="O6" s="1"/>
      <c r="P6" s="1"/>
    </row>
    <row r="7" spans="1:16" x14ac:dyDescent="0.3">
      <c r="B7" s="9" t="s">
        <v>18</v>
      </c>
      <c r="C7" s="10">
        <f ca="1">RANDBETWEEN(1,12)</f>
        <v>5</v>
      </c>
      <c r="D7" s="10">
        <f ca="1">RANDBETWEEN(1,12)+RANDBETWEEN(1,12)</f>
        <v>13</v>
      </c>
      <c r="E7" s="10">
        <f ca="1">RANDBETWEEN(1,12)+RANDBETWEEN(1,12)+RANDBETWEEN(1,12)</f>
        <v>17</v>
      </c>
      <c r="F7" s="10">
        <f ca="1">RANDBETWEEN(1,12)+RANDBETWEEN(1,12)+RANDBETWEEN(1,12)+RANDBETWEEN(1,12)</f>
        <v>13</v>
      </c>
      <c r="G7" s="10">
        <f ca="1">RANDBETWEEN(1,12)+RANDBETWEEN(1,12)+RANDBETWEEN(1,12)+RANDBETWEEN(1,12)+RANDBETWEEN(1,12)</f>
        <v>36</v>
      </c>
      <c r="H7" s="11">
        <f ca="1">RANDBETWEEN(1,12)+RANDBETWEEN(1,12)+RANDBETWEEN(1,12)+RANDBETWEEN(1,12)+RANDBETWEEN(1,12)+RANDBETWEEN(1,12)</f>
        <v>30</v>
      </c>
      <c r="L7" s="1"/>
      <c r="M7" s="1"/>
      <c r="N7" s="1"/>
      <c r="O7" s="1"/>
      <c r="P7" s="1"/>
    </row>
    <row r="8" spans="1:16" x14ac:dyDescent="0.3">
      <c r="B8" s="9" t="s">
        <v>19</v>
      </c>
      <c r="C8" s="10">
        <f ca="1">RANDBETWEEN(1,20)</f>
        <v>2</v>
      </c>
      <c r="D8" s="10">
        <f ca="1">RANDBETWEEN(1,20)+RANDBETWEEN(1,20)</f>
        <v>34</v>
      </c>
      <c r="E8" s="10">
        <f ca="1">RANDBETWEEN(1,20)+RANDBETWEEN(1,20)+RANDBETWEEN(1,20)</f>
        <v>24</v>
      </c>
      <c r="F8" s="10">
        <f ca="1">RANDBETWEEN(1,20)+RANDBETWEEN(1,20)+RANDBETWEEN(1,20)+RANDBETWEEN(1,20)</f>
        <v>25</v>
      </c>
      <c r="G8" s="10">
        <f ca="1">RANDBETWEEN(1,20)+RANDBETWEEN(1,20)+RANDBETWEEN(1,20)+RANDBETWEEN(1,20)+RANDBETWEEN(1,20)</f>
        <v>58</v>
      </c>
      <c r="H8" s="11">
        <f ca="1">RANDBETWEEN(1,20)+RANDBETWEEN(1,20)+RANDBETWEEN(1,20)+RANDBETWEEN(1,20)+RANDBETWEEN(1,20)+RANDBETWEEN(1,20)</f>
        <v>78</v>
      </c>
      <c r="L8" s="1"/>
      <c r="M8" s="1"/>
      <c r="N8" s="1"/>
      <c r="O8" s="1"/>
      <c r="P8" s="1"/>
    </row>
    <row r="9" spans="1:16" ht="16.2" thickBot="1" x14ac:dyDescent="0.35">
      <c r="B9" s="12" t="s">
        <v>20</v>
      </c>
      <c r="C9" s="13">
        <f ca="1">RANDBETWEEN(1,100)</f>
        <v>5</v>
      </c>
      <c r="D9" s="13">
        <f ca="1">RANDBETWEEN(1,100)+RANDBETWEEN(1,100)</f>
        <v>39</v>
      </c>
      <c r="E9" s="13">
        <f ca="1">RANDBETWEEN(1,100)+RANDBETWEEN(1,100)+RANDBETWEEN(1,100)</f>
        <v>161</v>
      </c>
      <c r="F9" s="13">
        <f ca="1">RANDBETWEEN(1,100)+RANDBETWEEN(1,100)+RANDBETWEEN(1,100)+RANDBETWEEN(1,100)</f>
        <v>209</v>
      </c>
      <c r="G9" s="13">
        <f ca="1">RANDBETWEEN(1,100)+RANDBETWEEN(1,100)+RANDBETWEEN(1,100)+RANDBETWEEN(1,100)+RANDBETWEEN(1,100)</f>
        <v>298</v>
      </c>
      <c r="H9" s="14">
        <f ca="1">RANDBETWEEN(1,100)+RANDBETWEEN(1,100)+RANDBETWEEN(1,100)+RANDBETWEEN(1,100)+RANDBETWEEN(1,100)+RANDBETWEEN(1,100)</f>
        <v>269</v>
      </c>
      <c r="L9" s="1"/>
      <c r="M9" s="1"/>
      <c r="N9" s="1"/>
      <c r="O9" s="1"/>
      <c r="P9" s="1"/>
    </row>
    <row r="10" spans="1:16" ht="16.2" thickTop="1" x14ac:dyDescent="0.3">
      <c r="A10" s="1"/>
      <c r="C10" s="1"/>
      <c r="D10" s="1"/>
      <c r="E10" s="1"/>
      <c r="F10" s="1"/>
    </row>
    <row r="11" spans="1:16" x14ac:dyDescent="0.3">
      <c r="A11" s="1"/>
      <c r="C11" s="1"/>
      <c r="D11" s="1"/>
      <c r="E11" s="1"/>
      <c r="F11" s="1"/>
    </row>
    <row r="12" spans="1:16" x14ac:dyDescent="0.3">
      <c r="A12" s="1"/>
      <c r="C12" s="1"/>
      <c r="D12" s="1"/>
      <c r="E12" s="1"/>
      <c r="F12" s="1"/>
    </row>
    <row r="13" spans="1:16" x14ac:dyDescent="0.3">
      <c r="A13" s="1"/>
      <c r="C13" s="1"/>
      <c r="D13" s="1"/>
      <c r="E13" s="1"/>
      <c r="F13" s="1"/>
    </row>
    <row r="14" spans="1:16" x14ac:dyDescent="0.3">
      <c r="A14" s="1"/>
      <c r="C14" s="1"/>
      <c r="D14" s="1"/>
      <c r="E14" s="1"/>
      <c r="F14" s="1"/>
    </row>
    <row r="15" spans="1:16" x14ac:dyDescent="0.3">
      <c r="A15" s="1"/>
      <c r="C15" s="1"/>
      <c r="D15" s="1"/>
      <c r="E15" s="1"/>
      <c r="F15" s="1"/>
    </row>
    <row r="16" spans="1:16" x14ac:dyDescent="0.3">
      <c r="A16" s="1"/>
      <c r="C16" s="1"/>
      <c r="D16" s="1"/>
      <c r="E16" s="1"/>
      <c r="F16" s="1"/>
    </row>
    <row r="17" spans="1:22" x14ac:dyDescent="0.3">
      <c r="A17" s="1"/>
      <c r="C17" s="1"/>
      <c r="D17" s="1"/>
      <c r="E17" s="1"/>
      <c r="F17" s="1"/>
    </row>
    <row r="18" spans="1:22" x14ac:dyDescent="0.3">
      <c r="A18" s="1"/>
      <c r="C18" s="1"/>
      <c r="D18" s="1"/>
      <c r="E18" s="1"/>
      <c r="F18" s="1"/>
    </row>
    <row r="19" spans="1:22" x14ac:dyDescent="0.3">
      <c r="A19" s="1"/>
      <c r="C19" s="1"/>
      <c r="D19" s="1"/>
      <c r="E19" s="1"/>
      <c r="F19" s="1"/>
    </row>
    <row r="20" spans="1:22" x14ac:dyDescent="0.3">
      <c r="A20" s="1"/>
      <c r="C20" s="1"/>
      <c r="D20" s="1"/>
      <c r="E20" s="1"/>
      <c r="F20" s="1"/>
    </row>
    <row r="21" spans="1:22" x14ac:dyDescent="0.3">
      <c r="A21" s="1"/>
      <c r="C21" s="1"/>
      <c r="D21" s="1"/>
      <c r="E21" s="1"/>
      <c r="F21" s="1"/>
    </row>
    <row r="22" spans="1:22" x14ac:dyDescent="0.3">
      <c r="A22" s="1"/>
      <c r="C22" s="1"/>
      <c r="D22" s="1"/>
      <c r="E22" s="1"/>
      <c r="F22" s="1"/>
    </row>
    <row r="23" spans="1:22" x14ac:dyDescent="0.3">
      <c r="A23" s="1"/>
      <c r="C23" s="1"/>
      <c r="D23" s="1"/>
      <c r="E23" s="1"/>
      <c r="F23" s="1"/>
    </row>
    <row r="24" spans="1:22" x14ac:dyDescent="0.3">
      <c r="A24" s="1"/>
      <c r="C24" s="1"/>
      <c r="D24" s="1"/>
      <c r="E24" s="1"/>
      <c r="F24" s="1"/>
    </row>
    <row r="25" spans="1:22" x14ac:dyDescent="0.3">
      <c r="A25" s="1"/>
      <c r="C25" s="1"/>
      <c r="D25" s="1"/>
      <c r="E25" s="1"/>
      <c r="F25" s="1"/>
    </row>
    <row r="26" spans="1:22" x14ac:dyDescent="0.3">
      <c r="A26" s="1"/>
      <c r="C26" s="1"/>
      <c r="D26" s="1"/>
      <c r="E26" s="1"/>
      <c r="F26" s="1"/>
    </row>
    <row r="27" spans="1:22" x14ac:dyDescent="0.3">
      <c r="A27" s="1"/>
      <c r="C27" s="1"/>
      <c r="D27" s="1"/>
      <c r="E27" s="1"/>
      <c r="F27" s="1"/>
      <c r="T27" s="55"/>
      <c r="U27" s="55"/>
      <c r="V27" s="55"/>
    </row>
    <row r="28" spans="1:22" x14ac:dyDescent="0.3">
      <c r="A28" s="1"/>
      <c r="C28" s="1"/>
      <c r="D28" s="1"/>
      <c r="E28" s="1"/>
      <c r="F28" s="1"/>
      <c r="T28" s="55"/>
      <c r="U28" s="55"/>
      <c r="V28" s="55"/>
    </row>
    <row r="29" spans="1:22" x14ac:dyDescent="0.3">
      <c r="A29" s="1"/>
      <c r="C29" s="1"/>
      <c r="D29" s="1"/>
      <c r="E29" s="1"/>
      <c r="F29" s="1"/>
      <c r="Q29" s="55"/>
      <c r="R29" s="55"/>
      <c r="S29" s="55"/>
      <c r="T29" s="55"/>
      <c r="U29" s="55"/>
      <c r="V29" s="55"/>
    </row>
    <row r="30" spans="1:22" x14ac:dyDescent="0.3">
      <c r="A30" s="1"/>
      <c r="C30" s="1"/>
      <c r="D30" s="1"/>
      <c r="E30" s="1"/>
      <c r="F30" s="1"/>
    </row>
    <row r="31" spans="1:22" x14ac:dyDescent="0.3">
      <c r="C31" s="1"/>
      <c r="D31" s="1"/>
      <c r="E31" s="1"/>
      <c r="F31" s="1"/>
      <c r="G31" s="1"/>
    </row>
    <row r="32" spans="1:22" x14ac:dyDescent="0.3">
      <c r="C32" s="1"/>
      <c r="D32" s="1"/>
      <c r="E32" s="1"/>
      <c r="F32" s="1"/>
      <c r="G32" s="1"/>
    </row>
    <row r="33" spans="3:7" x14ac:dyDescent="0.3">
      <c r="C33" s="1"/>
      <c r="D33" s="1"/>
      <c r="E33" s="1"/>
      <c r="F33" s="1"/>
      <c r="G33" s="1"/>
    </row>
    <row r="34" spans="3:7" x14ac:dyDescent="0.3">
      <c r="C34" s="1"/>
      <c r="D34" s="1"/>
      <c r="E34" s="1"/>
      <c r="F34" s="1"/>
      <c r="G34" s="1"/>
    </row>
  </sheetData>
  <pageMargins left="0.7" right="0.7" top="0.75" bottom="0.75" header="0.3" footer="0.3"/>
  <pageSetup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Initiative</vt:lpstr>
      <vt:lpstr>Spells</vt:lpstr>
      <vt:lpstr>Attacks</vt:lpstr>
      <vt:lpstr>Attacks, enemy</vt:lpstr>
      <vt:lpstr>Saves</vt:lpstr>
      <vt:lpstr>hps</vt:lpstr>
      <vt:lpstr>hps, enemy</vt:lpstr>
      <vt:lpstr>Rolls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D&amp;D Scoreboard</dc:title>
  <dc:creator>Alexis Álvarez</dc:creator>
  <cp:lastModifiedBy>Alexis Álvarez</cp:lastModifiedBy>
  <cp:lastPrinted>2019-06-03T13:59:34Z</cp:lastPrinted>
  <dcterms:created xsi:type="dcterms:W3CDTF">2014-01-30T16:13:23Z</dcterms:created>
  <dcterms:modified xsi:type="dcterms:W3CDTF">2021-07-26T23:47:50Z</dcterms:modified>
</cp:coreProperties>
</file>