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mc:AlternateContent xmlns:mc="http://schemas.openxmlformats.org/markup-compatibility/2006">
    <mc:Choice Requires="x15">
      <x15ac:absPath xmlns:x15ac="http://schemas.microsoft.com/office/spreadsheetml/2010/11/ac" url="C:\A\Juegos\AI\Oghma\Characters\"/>
    </mc:Choice>
  </mc:AlternateContent>
  <xr:revisionPtr revIDLastSave="0" documentId="13_ncr:1_{2F4C1C51-3469-4DE5-9D35-851EE54C1B7E}" xr6:coauthVersionLast="47" xr6:coauthVersionMax="47" xr10:uidLastSave="{00000000-0000-0000-0000-000000000000}"/>
  <bookViews>
    <workbookView xWindow="-108" yWindow="-108" windowWidth="23256" windowHeight="13176" tabRatio="638" xr2:uid="{00000000-000D-0000-FFFF-FFFF00000000}"/>
  </bookViews>
  <sheets>
    <sheet name="Personal File" sheetId="4" r:id="rId1"/>
    <sheet name="Skills" sheetId="15" r:id="rId2"/>
    <sheet name="Ranger" sheetId="21" r:id="rId3"/>
    <sheet name="Spells" sheetId="22" r:id="rId4"/>
    <sheet name="Feats" sheetId="20" r:id="rId5"/>
    <sheet name="Martial" sheetId="6" r:id="rId6"/>
    <sheet name="Equipment" sheetId="19" r:id="rId7"/>
    <sheet name="Companion" sheetId="23" r:id="rId8"/>
  </sheets>
  <externalReferences>
    <externalReference r:id="rId9"/>
    <externalReference r:id="rId10"/>
  </externalReferences>
  <definedNames>
    <definedName name="NoShade" localSheetId="7">'[1]Spell Sheet'!$FH$1</definedName>
    <definedName name="NoShade">'[2]Spell Sheet'!$FH$1</definedName>
    <definedName name="OLE_LINK1" localSheetId="4">Feats!#REF!</definedName>
    <definedName name="OLE_LINK1" localSheetId="3">Spells!#REF!</definedName>
    <definedName name="_xlnm.Print_Area" localSheetId="7">Companion!$A$1:$H$13</definedName>
    <definedName name="_xlnm.Print_Area" localSheetId="6">Equipment!#REF!</definedName>
    <definedName name="_xlnm.Print_Area" localSheetId="4">Feats!#REF!</definedName>
    <definedName name="_xlnm.Print_Area" localSheetId="5">Martial!#REF!</definedName>
    <definedName name="_xlnm.Print_Area" localSheetId="0">'Personal File'!$A$1:$H$27</definedName>
    <definedName name="_xlnm.Print_Area" localSheetId="2">Ranger!$A$1:$I$45</definedName>
    <definedName name="_xlnm.Print_Area" localSheetId="1">Skills!$A$1:$K$36</definedName>
    <definedName name="_xlnm.Print_Area" localSheetId="3">Spells!#REF!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5" i="15" l="1"/>
  <c r="F4" i="15"/>
  <c r="F3" i="15"/>
  <c r="M20" i="6" l="1"/>
  <c r="M21" i="6"/>
  <c r="M22" i="6"/>
  <c r="G21" i="6"/>
  <c r="I11" i="6" l="1"/>
  <c r="G11" i="6"/>
  <c r="I10" i="6"/>
  <c r="G10" i="6"/>
  <c r="B5" i="15"/>
  <c r="B4" i="15"/>
  <c r="B3" i="15"/>
  <c r="M9" i="6" l="1"/>
  <c r="F11" i="15"/>
  <c r="I3" i="6"/>
  <c r="I5" i="6"/>
  <c r="D16" i="6"/>
  <c r="F35" i="15" s="1"/>
  <c r="F21" i="15"/>
  <c r="I12" i="6"/>
  <c r="G9" i="6"/>
  <c r="G4" i="6"/>
  <c r="G3" i="6"/>
  <c r="G17" i="6"/>
  <c r="G16" i="6"/>
  <c r="C16" i="6"/>
  <c r="H39" i="15"/>
  <c r="C9" i="23"/>
  <c r="C8" i="23"/>
  <c r="C7" i="23"/>
  <c r="C6" i="23"/>
  <c r="C5" i="23"/>
  <c r="C4" i="23"/>
  <c r="I4" i="6" l="1"/>
  <c r="J6" i="22"/>
  <c r="I6" i="22"/>
  <c r="G6" i="22"/>
  <c r="H46" i="15" l="1"/>
  <c r="H45" i="15"/>
  <c r="H44" i="15"/>
  <c r="H43" i="15"/>
  <c r="H42" i="15"/>
  <c r="H41" i="15"/>
  <c r="H40" i="15"/>
  <c r="H38" i="15"/>
  <c r="H37" i="15"/>
  <c r="H36" i="15"/>
  <c r="H35" i="15"/>
  <c r="H34" i="15"/>
  <c r="H33" i="15"/>
  <c r="H32" i="15"/>
  <c r="H31" i="15"/>
  <c r="H30" i="15"/>
  <c r="H29" i="15"/>
  <c r="H28" i="15"/>
  <c r="H27" i="15"/>
  <c r="H26" i="15"/>
  <c r="H25" i="15"/>
  <c r="H24" i="15"/>
  <c r="H23" i="15"/>
  <c r="H22" i="15"/>
  <c r="H21" i="15"/>
  <c r="H20" i="15"/>
  <c r="H19" i="15"/>
  <c r="H18" i="15"/>
  <c r="H17" i="15"/>
  <c r="H16" i="15"/>
  <c r="H15" i="15"/>
  <c r="H14" i="15"/>
  <c r="H13" i="15"/>
  <c r="H12" i="15"/>
  <c r="H11" i="15"/>
  <c r="H10" i="15"/>
  <c r="H9" i="15"/>
  <c r="H8" i="15"/>
  <c r="H7" i="15"/>
  <c r="G16" i="19" l="1"/>
  <c r="C16" i="19"/>
  <c r="H49" i="15"/>
  <c r="H48" i="15"/>
  <c r="H47" i="15"/>
  <c r="B7" i="4"/>
  <c r="F32" i="15" l="1"/>
  <c r="F46" i="15"/>
  <c r="M25" i="6"/>
  <c r="F16" i="15"/>
  <c r="F42" i="15"/>
  <c r="F48" i="15"/>
  <c r="F23" i="15"/>
  <c r="F9" i="15"/>
  <c r="F7" i="15"/>
  <c r="G20" i="6" l="1"/>
  <c r="G22" i="6"/>
  <c r="H3" i="15" l="1"/>
  <c r="H4" i="15"/>
  <c r="H5" i="15"/>
  <c r="H6" i="15"/>
  <c r="I9" i="6" l="1"/>
  <c r="I13" i="6"/>
  <c r="I6" i="6"/>
  <c r="G21" i="19" l="1"/>
  <c r="E10" i="4" l="1"/>
  <c r="H50" i="15" l="1"/>
  <c r="C11" i="4" l="1"/>
  <c r="E11" i="4" s="1"/>
  <c r="D10" i="15" l="1"/>
  <c r="G10" i="15" s="1"/>
  <c r="D3" i="15"/>
  <c r="C9" i="4"/>
  <c r="C10" i="4"/>
  <c r="C12" i="4"/>
  <c r="E57" i="15" s="1"/>
  <c r="C13" i="4"/>
  <c r="C14" i="4"/>
  <c r="D38" i="15" l="1"/>
  <c r="C8" i="22"/>
  <c r="C10" i="22"/>
  <c r="C9" i="22"/>
  <c r="C11" i="22"/>
  <c r="C3" i="22"/>
  <c r="C4" i="22"/>
  <c r="E12" i="4"/>
  <c r="H10" i="6"/>
  <c r="J10" i="6" s="1"/>
  <c r="H11" i="6"/>
  <c r="J11" i="6" s="1"/>
  <c r="C11" i="6"/>
  <c r="C10" i="6"/>
  <c r="C9" i="6"/>
  <c r="C5" i="6"/>
  <c r="C4" i="6"/>
  <c r="C3" i="6"/>
  <c r="H5" i="6"/>
  <c r="J5" i="6" s="1"/>
  <c r="H4" i="6"/>
  <c r="J4" i="6" s="1"/>
  <c r="H3" i="6"/>
  <c r="J3" i="6" s="1"/>
  <c r="E56" i="15"/>
  <c r="E55" i="15"/>
  <c r="E54" i="15"/>
  <c r="E52" i="15"/>
  <c r="E53" i="15"/>
  <c r="C13" i="6"/>
  <c r="H6" i="6"/>
  <c r="J6" i="6" s="1"/>
  <c r="H9" i="6"/>
  <c r="H12" i="6"/>
  <c r="J12" i="6" s="1"/>
  <c r="E38" i="15"/>
  <c r="G38" i="15"/>
  <c r="I38" i="15" s="1"/>
  <c r="D31" i="15"/>
  <c r="D30" i="15"/>
  <c r="D29" i="15"/>
  <c r="D28" i="15"/>
  <c r="D32" i="15"/>
  <c r="D27" i="15"/>
  <c r="D26" i="15"/>
  <c r="D25" i="15"/>
  <c r="D13" i="15"/>
  <c r="G13" i="15" s="1"/>
  <c r="D22" i="15"/>
  <c r="G22" i="15" s="1"/>
  <c r="D18" i="15"/>
  <c r="G18" i="15" s="1"/>
  <c r="D8" i="15"/>
  <c r="G8" i="15" s="1"/>
  <c r="D15" i="15"/>
  <c r="G15" i="15" s="1"/>
  <c r="D19" i="15"/>
  <c r="G19" i="15" s="1"/>
  <c r="D37" i="15"/>
  <c r="G37" i="15" s="1"/>
  <c r="D34" i="15"/>
  <c r="G34" i="15" s="1"/>
  <c r="D41" i="15"/>
  <c r="G41" i="15" s="1"/>
  <c r="D5" i="15"/>
  <c r="D20" i="15"/>
  <c r="G20" i="15" s="1"/>
  <c r="D17" i="15"/>
  <c r="G17" i="15" s="1"/>
  <c r="D6" i="15"/>
  <c r="G6" i="15" s="1"/>
  <c r="D14" i="15"/>
  <c r="G14" i="15" s="1"/>
  <c r="D40" i="15"/>
  <c r="G40" i="15" s="1"/>
  <c r="D11" i="15"/>
  <c r="G11" i="15" s="1"/>
  <c r="D24" i="15"/>
  <c r="G24" i="15" s="1"/>
  <c r="D12" i="15"/>
  <c r="G12" i="15" s="1"/>
  <c r="D33" i="15"/>
  <c r="G33" i="15" s="1"/>
  <c r="E3" i="15"/>
  <c r="G3" i="15"/>
  <c r="I3" i="15" s="1"/>
  <c r="I10" i="15"/>
  <c r="E10" i="15"/>
  <c r="D42" i="15"/>
  <c r="G42" i="15" s="1"/>
  <c r="D21" i="15"/>
  <c r="G21" i="15" s="1"/>
  <c r="D4" i="15"/>
  <c r="D36" i="15"/>
  <c r="G36" i="15" s="1"/>
  <c r="D7" i="15"/>
  <c r="G7" i="15" s="1"/>
  <c r="D16" i="15"/>
  <c r="G16" i="15" s="1"/>
  <c r="D39" i="15"/>
  <c r="G39" i="15" s="1"/>
  <c r="D35" i="15"/>
  <c r="G35" i="15" s="1"/>
  <c r="D23" i="15"/>
  <c r="G23" i="15" s="1"/>
  <c r="D9" i="15"/>
  <c r="G9" i="15" s="1"/>
  <c r="D43" i="15"/>
  <c r="D44" i="15"/>
  <c r="E14" i="4"/>
  <c r="E13" i="4" s="1"/>
  <c r="D50" i="15"/>
  <c r="D48" i="15"/>
  <c r="D47" i="15"/>
  <c r="D49" i="15"/>
  <c r="D45" i="15"/>
  <c r="D46" i="15"/>
  <c r="B8" i="4"/>
  <c r="H13" i="6"/>
  <c r="J13" i="6" s="1"/>
  <c r="E48" i="15" l="1"/>
  <c r="G48" i="15"/>
  <c r="E50" i="15"/>
  <c r="G50" i="15"/>
  <c r="E46" i="15"/>
  <c r="G46" i="15"/>
  <c r="G26" i="15"/>
  <c r="I26" i="15" s="1"/>
  <c r="E26" i="15"/>
  <c r="E29" i="15"/>
  <c r="G29" i="15"/>
  <c r="I29" i="15" s="1"/>
  <c r="G30" i="15"/>
  <c r="I30" i="15" s="1"/>
  <c r="E30" i="15"/>
  <c r="G31" i="15"/>
  <c r="I31" i="15" s="1"/>
  <c r="E31" i="15"/>
  <c r="E44" i="15"/>
  <c r="G44" i="15"/>
  <c r="E43" i="15"/>
  <c r="G43" i="15"/>
  <c r="E49" i="15"/>
  <c r="G49" i="15"/>
  <c r="G27" i="15"/>
  <c r="I27" i="15" s="1"/>
  <c r="E27" i="15"/>
  <c r="E45" i="15"/>
  <c r="G45" i="15"/>
  <c r="E47" i="15"/>
  <c r="G47" i="15"/>
  <c r="G32" i="15"/>
  <c r="I32" i="15" s="1"/>
  <c r="E32" i="15"/>
  <c r="G25" i="15"/>
  <c r="I25" i="15" s="1"/>
  <c r="E25" i="15"/>
  <c r="G28" i="15"/>
  <c r="I28" i="15" s="1"/>
  <c r="E28" i="15"/>
  <c r="E14" i="15"/>
  <c r="I14" i="15"/>
  <c r="I34" i="15"/>
  <c r="E34" i="15"/>
  <c r="I37" i="15"/>
  <c r="E37" i="15"/>
  <c r="E6" i="15"/>
  <c r="I6" i="15"/>
  <c r="I19" i="15"/>
  <c r="E19" i="15"/>
  <c r="E33" i="15"/>
  <c r="I33" i="15"/>
  <c r="E17" i="15"/>
  <c r="I17" i="15"/>
  <c r="I15" i="15"/>
  <c r="E15" i="15"/>
  <c r="E12" i="15"/>
  <c r="I12" i="15"/>
  <c r="I20" i="15"/>
  <c r="E20" i="15"/>
  <c r="I8" i="15"/>
  <c r="E8" i="15"/>
  <c r="E24" i="15"/>
  <c r="I24" i="15"/>
  <c r="E5" i="15"/>
  <c r="G5" i="15"/>
  <c r="I5" i="15" s="1"/>
  <c r="I18" i="15"/>
  <c r="E18" i="15"/>
  <c r="E11" i="15"/>
  <c r="I11" i="15"/>
  <c r="I41" i="15"/>
  <c r="E41" i="15"/>
  <c r="I22" i="15"/>
  <c r="E22" i="15"/>
  <c r="I40" i="15"/>
  <c r="E40" i="15"/>
  <c r="E13" i="15"/>
  <c r="I13" i="15"/>
  <c r="E51" i="15"/>
  <c r="E16" i="15"/>
  <c r="I16" i="15"/>
  <c r="I39" i="15"/>
  <c r="E39" i="15"/>
  <c r="E7" i="15"/>
  <c r="I7" i="15"/>
  <c r="E36" i="15"/>
  <c r="I36" i="15"/>
  <c r="E4" i="15"/>
  <c r="G4" i="15"/>
  <c r="I4" i="15" s="1"/>
  <c r="E21" i="15"/>
  <c r="I21" i="15"/>
  <c r="E42" i="15"/>
  <c r="I42" i="15"/>
  <c r="I35" i="15"/>
  <c r="E35" i="15"/>
  <c r="I9" i="15"/>
  <c r="E9" i="15"/>
  <c r="E23" i="15"/>
  <c r="I23" i="15"/>
  <c r="J9" i="6"/>
  <c r="B51" i="15" l="1"/>
  <c r="I47" i="15" l="1"/>
  <c r="I45" i="15"/>
  <c r="I50" i="15"/>
  <c r="I44" i="15"/>
  <c r="I46" i="15"/>
  <c r="I43" i="15"/>
  <c r="I48" i="15"/>
  <c r="I49"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Alexis Álvarez</author>
  </authors>
  <commentList>
    <comment ref="C5" authorId="0" shapeId="0" xr:uid="{E8A5E78C-A4DF-45B2-BD1D-125C6539E4EA}">
      <text>
        <r>
          <rPr>
            <i/>
            <sz val="12"/>
            <color indexed="81"/>
            <rFont val="Times New Roman"/>
            <family val="1"/>
          </rPr>
          <t>Use Boccob when a core deity is referenced in spell descriptons.</t>
        </r>
      </text>
    </comment>
    <comment ref="E7" authorId="0" shapeId="0" xr:uid="{D710FD3C-68CD-4B1C-A3AD-642AD67F552C}">
      <text>
        <r>
          <rPr>
            <sz val="12"/>
            <color indexed="81"/>
            <rFont val="Times New Roman"/>
            <family val="1"/>
          </rPr>
          <t>Quick</t>
        </r>
      </text>
    </comment>
    <comment ref="E8" authorId="0" shapeId="0" xr:uid="{BA2C2B92-43ED-4095-8F69-E65BE3842759}">
      <text>
        <r>
          <rPr>
            <sz val="12"/>
            <color indexed="81"/>
            <rFont val="Times New Roman"/>
            <family val="1"/>
          </rPr>
          <t>Next level: 21,000 XPs</t>
        </r>
      </text>
    </comment>
    <comment ref="E9" authorId="0" shapeId="0" xr:uid="{E7AE743A-BCAE-420E-89C3-FD6958CFEA83}">
      <text>
        <r>
          <rPr>
            <sz val="12"/>
            <color indexed="81"/>
            <rFont val="Times New Roman"/>
            <family val="1"/>
          </rPr>
          <t>See PHB 162</t>
        </r>
      </text>
    </comment>
    <comment ref="E11" authorId="0" shapeId="0" xr:uid="{00000000-0006-0000-0000-000005000000}">
      <text>
        <r>
          <rPr>
            <sz val="12"/>
            <color indexed="81"/>
            <rFont val="Times New Roman"/>
            <family val="1"/>
          </rPr>
          <t>[(6 * 8 Ranger) * 75%] + 
(6  * 0 Con)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Alexis Álvarez</author>
  </authors>
  <commentList>
    <comment ref="F3" authorId="0" shapeId="0" xr:uid="{E0906E95-E707-4479-B103-5457875014C4}">
      <text>
        <r>
          <rPr>
            <sz val="12"/>
            <color indexed="81"/>
            <rFont val="Times New Roman"/>
            <family val="1"/>
          </rPr>
          <t xml:space="preserve">Survivor +1
</t>
        </r>
        <r>
          <rPr>
            <i/>
            <sz val="12"/>
            <color indexed="81"/>
            <rFont val="Times New Roman"/>
            <family val="1"/>
          </rPr>
          <t xml:space="preserve">Conviction </t>
        </r>
        <r>
          <rPr>
            <sz val="12"/>
            <color indexed="81"/>
            <rFont val="Times New Roman"/>
            <family val="1"/>
          </rPr>
          <t>+2</t>
        </r>
      </text>
    </comment>
    <comment ref="F4" authorId="0" shapeId="0" xr:uid="{FBE0FA90-BC1C-42E2-8DB7-25458A6C89CE}">
      <text>
        <r>
          <rPr>
            <sz val="12"/>
            <color indexed="81"/>
            <rFont val="Times New Roman"/>
            <family val="1"/>
          </rPr>
          <t xml:space="preserve">Survivor +1
</t>
        </r>
        <r>
          <rPr>
            <i/>
            <sz val="12"/>
            <color indexed="81"/>
            <rFont val="Times New Roman"/>
            <family val="1"/>
          </rPr>
          <t xml:space="preserve">Conviction </t>
        </r>
        <r>
          <rPr>
            <sz val="12"/>
            <color indexed="81"/>
            <rFont val="Times New Roman"/>
            <family val="1"/>
          </rPr>
          <t>+2</t>
        </r>
      </text>
    </comment>
    <comment ref="F5" authorId="0" shapeId="0" xr:uid="{3AEB8368-81F9-433F-90AC-F9E37C09778E}">
      <text>
        <r>
          <rPr>
            <sz val="12"/>
            <color indexed="81"/>
            <rFont val="Times New Roman"/>
            <family val="1"/>
          </rPr>
          <t xml:space="preserve">Survivor +1
</t>
        </r>
        <r>
          <rPr>
            <i/>
            <sz val="12"/>
            <color indexed="81"/>
            <rFont val="Times New Roman"/>
            <family val="1"/>
          </rPr>
          <t xml:space="preserve">Conviction </t>
        </r>
        <r>
          <rPr>
            <sz val="12"/>
            <color indexed="81"/>
            <rFont val="Times New Roman"/>
            <family val="1"/>
          </rPr>
          <t>+2</t>
        </r>
      </text>
    </comment>
    <comment ref="F7" authorId="0" shapeId="0" xr:uid="{9DAD983F-5B12-4A48-A5EE-D1FA8ED55FF0}">
      <text>
        <r>
          <rPr>
            <sz val="12"/>
            <color indexed="81"/>
            <rFont val="Times New Roman"/>
            <family val="1"/>
          </rPr>
          <t>Armor
Tumble Synergy +2</t>
        </r>
      </text>
    </comment>
    <comment ref="F9" authorId="0" shapeId="0" xr:uid="{B1C5CCD4-74CA-418E-8090-76283058CC3B}">
      <text>
        <r>
          <rPr>
            <sz val="12"/>
            <color indexed="81"/>
            <rFont val="Times New Roman"/>
            <family val="1"/>
          </rPr>
          <t>Armor</t>
        </r>
      </text>
    </comment>
    <comment ref="F11" authorId="0" shapeId="0" xr:uid="{C1CD226F-599C-4B02-A723-0110B6B70D01}">
      <text>
        <r>
          <rPr>
            <sz val="12"/>
            <color indexed="81"/>
            <rFont val="Times New Roman"/>
            <family val="1"/>
          </rPr>
          <t>MW Tools +2</t>
        </r>
      </text>
    </comment>
    <comment ref="F16" authorId="0" shapeId="0" xr:uid="{7BB5748E-0B5B-4F74-8AB5-35B5B9E59B0F}">
      <text>
        <r>
          <rPr>
            <sz val="12"/>
            <color indexed="81"/>
            <rFont val="Times New Roman"/>
            <family val="1"/>
          </rPr>
          <t>Armor</t>
        </r>
      </text>
    </comment>
    <comment ref="F18" authorId="0" shapeId="0" xr:uid="{CFAA3CFF-EB51-4CED-930D-FE83E79EAEFF}">
      <text>
        <r>
          <rPr>
            <sz val="12"/>
            <color indexed="81"/>
            <rFont val="Times New Roman"/>
            <family val="1"/>
          </rPr>
          <t>Skill Focus +2</t>
        </r>
      </text>
    </comment>
    <comment ref="F21" authorId="0" shapeId="0" xr:uid="{753CD811-23F3-4842-A0AF-0A5B262430F7}">
      <text>
        <r>
          <rPr>
            <sz val="12"/>
            <color indexed="81"/>
            <rFont val="Times New Roman"/>
            <family val="1"/>
          </rPr>
          <t>Armor
Cloak of Elvenkind +5</t>
        </r>
      </text>
    </comment>
    <comment ref="F23" authorId="0" shapeId="0" xr:uid="{3C6272E3-919F-4D75-AA6E-861A56AE8909}">
      <text>
        <r>
          <rPr>
            <sz val="12"/>
            <color indexed="81"/>
            <rFont val="Times New Roman"/>
            <family val="1"/>
          </rPr>
          <t>Armor
Tumble Synergy +2</t>
        </r>
      </text>
    </comment>
    <comment ref="F24" authorId="0" shapeId="0" xr:uid="{F1C00783-5E59-4EA4-8AFF-B9D5E962F23C}">
      <text>
        <r>
          <rPr>
            <sz val="12"/>
            <color indexed="81"/>
            <rFont val="Times New Roman"/>
            <family val="1"/>
          </rPr>
          <t>Jack of All Trades
use as class skill with ½ rank</t>
        </r>
      </text>
    </comment>
    <comment ref="F25" authorId="0" shapeId="0" xr:uid="{FCB6F0DA-79AC-4D6D-BA9B-592B595F724E}">
      <text>
        <r>
          <rPr>
            <sz val="12"/>
            <color indexed="81"/>
            <rFont val="Times New Roman"/>
            <family val="1"/>
          </rPr>
          <t>Jack of All Trades
use as class skill with ½ rank</t>
        </r>
      </text>
    </comment>
    <comment ref="F28" authorId="0" shapeId="0" xr:uid="{A498DAE5-6641-4BCA-999E-1D06E8698043}">
      <text>
        <r>
          <rPr>
            <sz val="12"/>
            <color indexed="81"/>
            <rFont val="Times New Roman"/>
            <family val="1"/>
          </rPr>
          <t>Jack of All Trades
use as class skill with ½ rank</t>
        </r>
      </text>
    </comment>
    <comment ref="F30" authorId="0" shapeId="0" xr:uid="{50EE3A8E-F313-4DCE-9C71-E88A21466736}">
      <text>
        <r>
          <rPr>
            <sz val="12"/>
            <color indexed="81"/>
            <rFont val="Times New Roman"/>
            <family val="1"/>
          </rPr>
          <t>Survival Synergy +2</t>
        </r>
      </text>
    </comment>
    <comment ref="F31" authorId="0" shapeId="0" xr:uid="{CFAEE0BC-ED57-4CAE-8859-0080BD45D52E}">
      <text>
        <r>
          <rPr>
            <sz val="12"/>
            <color indexed="81"/>
            <rFont val="Times New Roman"/>
            <family val="1"/>
          </rPr>
          <t>Jack of All Trades
use as class skill with ½ rank</t>
        </r>
      </text>
    </comment>
    <comment ref="F32" authorId="0" shapeId="0" xr:uid="{E3822C82-805E-49A1-BAF0-98CEEB4D9688}">
      <text>
        <r>
          <rPr>
            <sz val="12"/>
            <color indexed="81"/>
            <rFont val="Times New Roman"/>
            <family val="1"/>
          </rPr>
          <t>Jack of All Trades
use as class skill with ½ rank</t>
        </r>
      </text>
    </comment>
    <comment ref="F33" authorId="0" shapeId="0" xr:uid="{104DE25F-38A1-4691-9470-59113DE8E809}">
      <text>
        <r>
          <rPr>
            <sz val="12"/>
            <color indexed="81"/>
            <rFont val="Times New Roman"/>
            <family val="1"/>
          </rPr>
          <t>Jack of All Trades
use as class skill with ½ rank</t>
        </r>
      </text>
    </comment>
    <comment ref="F35" authorId="0" shapeId="0" xr:uid="{AE23BF3F-3DBE-49B9-98B2-F3F2220954A2}">
      <text>
        <r>
          <rPr>
            <sz val="12"/>
            <color indexed="81"/>
            <rFont val="Times New Roman"/>
            <family val="1"/>
          </rPr>
          <t>Armor
Boots of Elvenkind +5</t>
        </r>
      </text>
    </comment>
    <comment ref="F38" authorId="0" shapeId="0" xr:uid="{7E11578B-E6BB-4E0B-A44D-A1FACE228942}">
      <text>
        <r>
          <rPr>
            <sz val="12"/>
            <color indexed="81"/>
            <rFont val="Times New Roman"/>
            <family val="1"/>
          </rPr>
          <t>Jack of All Trades
use as class skill with ½ rank</t>
        </r>
      </text>
    </comment>
    <comment ref="F42" authorId="0" shapeId="0" xr:uid="{799CFD4B-FCB3-4F22-9303-3F084CFB8234}">
      <text>
        <r>
          <rPr>
            <sz val="12"/>
            <color indexed="81"/>
            <rFont val="Times New Roman"/>
            <family val="1"/>
          </rPr>
          <t>Armor</t>
        </r>
      </text>
    </comment>
    <comment ref="F46" authorId="0" shapeId="0" xr:uid="{C4245632-A4C7-41C1-8E0B-F7EEF9A7CE6E}">
      <text>
        <r>
          <rPr>
            <sz val="12"/>
            <color indexed="81"/>
            <rFont val="Times New Roman"/>
            <family val="1"/>
          </rPr>
          <t>Survivor +1
K: Nature Synergy +2</t>
        </r>
      </text>
    </comment>
    <comment ref="F48" authorId="0" shapeId="0" xr:uid="{6BF922F7-A8BD-499D-AF21-4AC6818E4124}">
      <text>
        <r>
          <rPr>
            <sz val="12"/>
            <color indexed="81"/>
            <rFont val="Times New Roman"/>
            <family val="1"/>
          </rPr>
          <t>Jump Synergy +2</t>
        </r>
      </text>
    </comment>
    <comment ref="F50" authorId="0" shapeId="0" xr:uid="{379E7CF7-F60A-4949-8D17-168760F1FA6A}">
      <text>
        <r>
          <rPr>
            <sz val="12"/>
            <color indexed="81"/>
            <rFont val="Times New Roman"/>
            <family val="1"/>
          </rPr>
          <t>Silk Rope +2</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Alexis Álvarez</author>
  </authors>
  <commentList>
    <comment ref="D3" authorId="0" shapeId="0" xr:uid="{3189840A-3E77-4444-93C7-408B51BC9974}">
      <text>
        <r>
          <rPr>
            <sz val="12"/>
            <color indexed="81"/>
            <rFont val="Times New Roman"/>
            <family val="1"/>
          </rPr>
          <t>dead cockroach</t>
        </r>
      </text>
    </comment>
    <comment ref="D4" authorId="0" shapeId="0" xr:uid="{FEA0576D-9F0C-4234-95A8-30C704E0A057}">
      <text>
        <r>
          <rPr>
            <sz val="12"/>
            <color indexed="81"/>
            <rFont val="Times New Roman"/>
            <family val="1"/>
          </rPr>
          <t>Tiny bell and a piece of fine silver wire</t>
        </r>
      </text>
    </comment>
    <comment ref="D8" authorId="0" shapeId="0" xr:uid="{39A27804-8FCE-493A-B074-9635F4108902}">
      <text>
        <r>
          <rPr>
            <sz val="12"/>
            <color indexed="81"/>
            <rFont val="Times New Roman"/>
            <family val="1"/>
          </rPr>
          <t>Soot &amp; Salt</t>
        </r>
      </text>
    </comment>
    <comment ref="D13" authorId="0" shapeId="0" xr:uid="{2E0D1ADE-1B23-4C9A-B9D3-A0D897C08F73}">
      <text>
        <r>
          <rPr>
            <sz val="12"/>
            <color indexed="81"/>
            <rFont val="Times New Roman"/>
            <family val="1"/>
          </rPr>
          <t>Copper wire</t>
        </r>
      </text>
    </comment>
    <comment ref="D18" authorId="0" shapeId="0" xr:uid="{7B00AC73-031B-4403-9BF0-FF5425D6A7FC}">
      <text>
        <r>
          <rPr>
            <sz val="12"/>
            <color indexed="81"/>
            <rFont val="Times New Roman"/>
            <family val="1"/>
          </rPr>
          <t>powdered black gemstone</t>
        </r>
      </text>
    </comment>
    <comment ref="D26" authorId="0" shapeId="0" xr:uid="{9C84DBF9-6BC8-4FFF-8EEA-4AD645EE4B42}">
      <text>
        <r>
          <rPr>
            <sz val="12"/>
            <color indexed="81"/>
            <rFont val="Times New Roman"/>
            <family val="1"/>
          </rPr>
          <t>small mint leaf</t>
        </r>
      </text>
    </comment>
    <comment ref="D33" authorId="0" shapeId="0" xr:uid="{D25DF211-5823-481E-A87E-B6A816A22178}">
      <text>
        <r>
          <rPr>
            <sz val="12"/>
            <color indexed="81"/>
            <rFont val="Times New Roman"/>
            <family val="1"/>
          </rPr>
          <t>grasshopper leg</t>
        </r>
      </text>
    </comment>
    <comment ref="D34" authorId="0" shapeId="0" xr:uid="{D90218BC-8F5E-4BA6-A239-93C67F399CCC}">
      <text>
        <r>
          <rPr>
            <sz val="12"/>
            <color indexed="81"/>
            <rFont val="Times New Roman"/>
            <family val="1"/>
          </rPr>
          <t>kuo-toa scale</t>
        </r>
      </text>
    </comment>
    <comment ref="D36" authorId="0" shapeId="0" xr:uid="{890FECD7-6BC2-490F-B859-5BAF39FFDBC1}">
      <text>
        <r>
          <rPr>
            <sz val="12"/>
            <color indexed="81"/>
            <rFont val="Times New Roman"/>
            <family val="1"/>
          </rPr>
          <t>Pinch of dirt</t>
        </r>
      </text>
    </comment>
    <comment ref="D40" authorId="0" shapeId="0" xr:uid="{C44EF35C-F7BB-4E85-926E-F03E93D89DA9}">
      <text>
        <r>
          <rPr>
            <sz val="12"/>
            <color indexed="81"/>
            <rFont val="Times New Roman"/>
            <family val="1"/>
          </rPr>
          <t>fish scale</t>
        </r>
      </text>
    </comment>
    <comment ref="D47" authorId="0" shapeId="0" xr:uid="{4225775B-82AA-4593-B225-14991DDEC4C1}">
      <text>
        <r>
          <rPr>
            <sz val="12"/>
            <color indexed="81"/>
            <rFont val="Times New Roman"/>
            <family val="1"/>
          </rPr>
          <t>tern feathers/guano</t>
        </r>
      </text>
    </comment>
    <comment ref="D49" authorId="0" shapeId="0" xr:uid="{01F0D560-8DB0-467A-9388-2DD95996751D}">
      <text>
        <r>
          <rPr>
            <sz val="12"/>
            <color indexed="81"/>
            <rFont val="Times New Roman"/>
            <family val="1"/>
          </rPr>
          <t>spine from a sea urchin</t>
        </r>
      </text>
    </comment>
    <comment ref="D52" authorId="0" shapeId="0" xr:uid="{00B9426B-8570-4F8D-8915-E7EC5FDD701A}">
      <text>
        <r>
          <rPr>
            <sz val="12"/>
            <color indexed="81"/>
            <rFont val="Times New Roman"/>
            <family val="1"/>
          </rPr>
          <t>MW arrow/bolt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Alexis Álvarez</author>
  </authors>
  <commentList>
    <comment ref="A2" authorId="0" shapeId="0" xr:uid="{00000000-0006-0000-0300-000001000000}">
      <text>
        <r>
          <rPr>
            <sz val="12"/>
            <color indexed="81"/>
            <rFont val="Times New Roman"/>
            <family val="1"/>
          </rPr>
          <t xml:space="preserve">You have picked up a smattering of even the most obscure skills.
</t>
        </r>
        <r>
          <rPr>
            <b/>
            <sz val="12"/>
            <color indexed="81"/>
            <rFont val="Times New Roman"/>
            <family val="1"/>
          </rPr>
          <t xml:space="preserve">Prerequisite: </t>
        </r>
        <r>
          <rPr>
            <sz val="12"/>
            <color indexed="81"/>
            <rFont val="Times New Roman"/>
            <family val="1"/>
          </rPr>
          <t xml:space="preserve">Int 13.
</t>
        </r>
        <r>
          <rPr>
            <b/>
            <sz val="12"/>
            <color indexed="81"/>
            <rFont val="Times New Roman"/>
            <family val="1"/>
          </rPr>
          <t xml:space="preserve">Benefit: </t>
        </r>
        <r>
          <rPr>
            <sz val="12"/>
            <color indexed="81"/>
            <rFont val="Times New Roman"/>
            <family val="1"/>
          </rPr>
          <t xml:space="preserve">You can use any skill as if you had 1/2 rank in that skill. This benefit allows you to attempt checks with skills that normally don’t allow untrained skill checks (such as Decipher Script and Knowledge). If a skill doesn’t allow skill checks (such as Speak Language), this feat has no effect.
</t>
        </r>
        <r>
          <rPr>
            <b/>
            <sz val="12"/>
            <color indexed="81"/>
            <rFont val="Times New Roman"/>
            <family val="1"/>
          </rPr>
          <t xml:space="preserve">Normal: </t>
        </r>
        <r>
          <rPr>
            <sz val="12"/>
            <color indexed="81"/>
            <rFont val="Times New Roman"/>
            <family val="1"/>
          </rPr>
          <t>Without this feat, you can’t attempt some skill checks (Decipher Script, Disable Device, Handle Animal, Knowledge, Open Lock, Profession, Sleight of Hand, Speak Language, Spellcraft, Tumble, and Use Magic Device) unless you have ranks in the skill.
Complete Adventurer 110</t>
        </r>
      </text>
    </comment>
    <comment ref="A3" authorId="0" shapeId="0" xr:uid="{21EB31C3-C58E-4829-829A-1A5CD6F2890A}">
      <text>
        <r>
          <rPr>
            <sz val="12"/>
            <color indexed="81"/>
            <rFont val="Times New Roman"/>
            <family val="1"/>
          </rPr>
          <t>Benefit: You get a +1 bonus on Fortitude saves and a +1 bonus on all Survival checks.
FRCS 39</t>
        </r>
      </text>
    </comment>
    <comment ref="A4" authorId="0" shapeId="0" xr:uid="{9F8CF7BE-B1F7-4BC7-90E8-7FB8CB5D7D2B}">
      <text>
        <r>
          <rPr>
            <sz val="12"/>
            <color indexed="81"/>
            <rFont val="Times New Roman"/>
            <family val="1"/>
          </rPr>
          <t xml:space="preserve">You can move quickly around the battlefield.
</t>
        </r>
        <r>
          <rPr>
            <b/>
            <sz val="12"/>
            <color indexed="81"/>
            <rFont val="Times New Roman"/>
            <family val="1"/>
          </rPr>
          <t xml:space="preserve">Benefit: </t>
        </r>
        <r>
          <rPr>
            <sz val="12"/>
            <color indexed="81"/>
            <rFont val="Times New Roman"/>
            <family val="1"/>
          </rPr>
          <t xml:space="preserve">Once per day as a swift action, you can activate this ability to move up to your speed as a swift action each round. Thus, you can move your speed and then take a full-round action, or move and take two other actions (two move actions or one move action and one standard action). This effect lasts for 1 minute.
</t>
        </r>
        <r>
          <rPr>
            <b/>
            <sz val="12"/>
            <color indexed="81"/>
            <rFont val="Times New Roman"/>
            <family val="1"/>
          </rPr>
          <t xml:space="preserve">Special: </t>
        </r>
        <r>
          <rPr>
            <sz val="12"/>
            <color indexed="81"/>
            <rFont val="Times New Roman"/>
            <family val="1"/>
          </rPr>
          <t xml:space="preserve">You cannot take a 5-foot step in the same round that you use this feat to move as a swift action.
</t>
        </r>
        <r>
          <rPr>
            <b/>
            <sz val="12"/>
            <color indexed="81"/>
            <rFont val="Times New Roman"/>
            <family val="1"/>
          </rPr>
          <t xml:space="preserve">Special: </t>
        </r>
        <r>
          <rPr>
            <sz val="12"/>
            <color indexed="81"/>
            <rFont val="Times New Roman"/>
            <family val="1"/>
          </rPr>
          <t xml:space="preserve">You can select this feat multiple times, gaining one additional daily use each time you take it.
</t>
        </r>
        <r>
          <rPr>
            <b/>
            <sz val="12"/>
            <color indexed="81"/>
            <rFont val="Times New Roman"/>
            <family val="1"/>
          </rPr>
          <t xml:space="preserve">Special: </t>
        </r>
        <r>
          <rPr>
            <sz val="12"/>
            <color indexed="81"/>
            <rFont val="Times New Roman"/>
            <family val="1"/>
          </rPr>
          <t>If you have the ability to turn or rebuke undead, you gain one additional daily use of this feat for each two daily turn or rebuke uses you expend.
Complete Champion 62</t>
        </r>
      </text>
    </comment>
    <comment ref="C6" authorId="0" shapeId="0" xr:uid="{35E73052-40D7-4BD5-B342-FFA35D400C48}">
      <text>
        <r>
          <rPr>
            <sz val="12"/>
            <color indexed="81"/>
            <rFont val="Times New Roman"/>
            <family val="1"/>
          </rPr>
          <t>At 1st level, a ranger may select a type of creature from among those given on Table 3–14: Ranger Favored Enemies. Due to his extensive study on his chosen type of foe and training in the proper techniques for combating such creatures, the ranger gains a +2 bonus on Bluff, Listen, Sense Motive, Spot, and Survival checks when using these skills against creatures of this type. Likewise, he gets a +2 bonus on weapon damage rolls against such creatures.
PHB 47</t>
        </r>
      </text>
    </comment>
    <comment ref="C7" authorId="0" shapeId="0" xr:uid="{463C8118-3194-4555-BD2E-A9167C72B071}">
      <text>
        <r>
          <rPr>
            <sz val="12"/>
            <color indexed="81"/>
            <rFont val="Times New Roman"/>
            <family val="1"/>
          </rPr>
          <t xml:space="preserve">You can use ranged weapons with exceptional speed.
</t>
        </r>
        <r>
          <rPr>
            <b/>
            <sz val="12"/>
            <color indexed="81"/>
            <rFont val="Times New Roman"/>
            <family val="1"/>
          </rPr>
          <t xml:space="preserve">Prerequisites: </t>
        </r>
        <r>
          <rPr>
            <sz val="12"/>
            <color indexed="81"/>
            <rFont val="Times New Roman"/>
            <family val="1"/>
          </rPr>
          <t xml:space="preserve">Dex 13, Point Blank Shot.
</t>
        </r>
        <r>
          <rPr>
            <b/>
            <sz val="12"/>
            <color indexed="81"/>
            <rFont val="Times New Roman"/>
            <family val="1"/>
          </rPr>
          <t xml:space="preserve">Benefit: </t>
        </r>
        <r>
          <rPr>
            <sz val="12"/>
            <color indexed="81"/>
            <rFont val="Times New Roman"/>
            <family val="1"/>
          </rPr>
          <t xml:space="preserve">You can get one extra attack per round with a ranged weapon. The attack is at your highest base attack bonus, but each attack you make in that round (the extra one and the normal ones) takes a –2 penalty. You must use the full attack action (see page 143) to use this feat.
</t>
        </r>
        <r>
          <rPr>
            <b/>
            <sz val="12"/>
            <color indexed="81"/>
            <rFont val="Times New Roman"/>
            <family val="1"/>
          </rPr>
          <t>Special:</t>
        </r>
        <r>
          <rPr>
            <sz val="12"/>
            <color indexed="81"/>
            <rFont val="Times New Roman"/>
            <family val="1"/>
          </rPr>
          <t xml:space="preserve"> A fighter may select Rapid Shot as one of his fighter bonus feats (see page 38).
A 2nd-level ranger who has chosen the archery combat style is treated as having Rapid Shot, even if he does not have the prerequisites for it, but only when he is wearing light or no armor (see page 48).
PHB 99</t>
        </r>
      </text>
    </comment>
    <comment ref="C8" authorId="0" shapeId="0" xr:uid="{C7E428CB-B148-4BCD-A571-F5D3E567FF1A}">
      <text>
        <r>
          <rPr>
            <sz val="12"/>
            <color indexed="81"/>
            <rFont val="Times New Roman"/>
            <family val="1"/>
          </rPr>
          <t xml:space="preserve">You can fire multiple arrows simultaneously against a nearby target.
</t>
        </r>
        <r>
          <rPr>
            <b/>
            <sz val="12"/>
            <color indexed="81"/>
            <rFont val="Times New Roman"/>
            <family val="1"/>
          </rPr>
          <t xml:space="preserve">Prerequisites: </t>
        </r>
        <r>
          <rPr>
            <sz val="12"/>
            <color indexed="81"/>
            <rFont val="Times New Roman"/>
            <family val="1"/>
          </rPr>
          <t xml:space="preserve">Dex 17, Point Blank Shot, Rapid Shot, base attack bonus +6
</t>
        </r>
        <r>
          <rPr>
            <b/>
            <sz val="12"/>
            <color indexed="81"/>
            <rFont val="Times New Roman"/>
            <family val="1"/>
          </rPr>
          <t xml:space="preserve">Benefit: </t>
        </r>
        <r>
          <rPr>
            <sz val="12"/>
            <color indexed="81"/>
            <rFont val="Times New Roman"/>
            <family val="1"/>
          </rPr>
          <t xml:space="preserve">As a standard action, you may fire two arrows at a single opponent within 30 feet. Both arrows use the same attack roll (with a –4 penalty) to determine success and deal damage normally (but see Special).
For every five points of base attack bonus you have above +6, you may add one additional arrow to this attack, to a maximum of four arrows at a base attack bonus of +16. However, each arrow after the second adds a cumulative –2 penalty on the attack roll (for a total penalty of –6 for three arrows and –8 for four).
Damage reduction and other resistances apply separately against each arrow fired.
</t>
        </r>
        <r>
          <rPr>
            <b/>
            <sz val="12"/>
            <color indexed="81"/>
            <rFont val="Times New Roman"/>
            <family val="1"/>
          </rPr>
          <t xml:space="preserve">Special: </t>
        </r>
        <r>
          <rPr>
            <sz val="12"/>
            <color indexed="81"/>
            <rFont val="Times New Roman"/>
            <family val="1"/>
          </rPr>
          <t>Regardless of the number of arrows you fire, you apply precision-based damage (such as sneak attack damage) only once. If you score a critical hit, only the first arrow fired deals critical damage; all others deal regular damage.
A fighter may select Manyshot as one of his fighter bonus feats (see page 38).
A 6th-level ranger who has chosen the archery combat style is treated as having Manyshot even if he does not have the prerequisites for it, but only when he is wearing light or no armor (see page 48).
PHB 97</t>
        </r>
      </text>
    </comment>
    <comment ref="C9" authorId="0" shapeId="0" xr:uid="{0FCBDD34-06D7-48C4-9F87-EA6113AE0F49}">
      <text>
        <r>
          <rPr>
            <sz val="12"/>
            <color indexed="81"/>
            <rFont val="Times New Roman"/>
            <family val="1"/>
          </rPr>
          <t xml:space="preserve">You learn to speak with the spirits of the wild places. Although this ability does not automatically make such spirits well disposed toward you, it does provide several benefits.
</t>
        </r>
        <r>
          <rPr>
            <b/>
            <sz val="12"/>
            <color indexed="81"/>
            <rFont val="Times New Roman"/>
            <family val="1"/>
          </rPr>
          <t xml:space="preserve">Level: </t>
        </r>
        <r>
          <rPr>
            <sz val="12"/>
            <color indexed="81"/>
            <rFont val="Times New Roman"/>
            <family val="1"/>
          </rPr>
          <t xml:space="preserve">1st.
</t>
        </r>
        <r>
          <rPr>
            <b/>
            <sz val="12"/>
            <color indexed="81"/>
            <rFont val="Times New Roman"/>
            <family val="1"/>
          </rPr>
          <t xml:space="preserve">Replaces: </t>
        </r>
        <r>
          <rPr>
            <sz val="12"/>
            <color indexed="81"/>
            <rFont val="Times New Roman"/>
            <family val="1"/>
          </rPr>
          <t xml:space="preserve">This benefit replaces the </t>
        </r>
        <r>
          <rPr>
            <b/>
            <sz val="12"/>
            <color indexed="81"/>
            <rFont val="Times New Roman"/>
            <family val="1"/>
          </rPr>
          <t xml:space="preserve">wild empathy </t>
        </r>
        <r>
          <rPr>
            <sz val="12"/>
            <color indexed="81"/>
            <rFont val="Times New Roman"/>
            <family val="1"/>
          </rPr>
          <t xml:space="preserve">class feature.
</t>
        </r>
        <r>
          <rPr>
            <b/>
            <sz val="12"/>
            <color indexed="81"/>
            <rFont val="Times New Roman"/>
            <family val="1"/>
          </rPr>
          <t xml:space="preserve">Benefit: </t>
        </r>
        <r>
          <rPr>
            <sz val="12"/>
            <color indexed="81"/>
            <rFont val="Times New Roman"/>
            <family val="1"/>
          </rPr>
          <t>You can use speak with animals and speak with plants, as the spells (caster level equals your ranger level). You can use any combination of these effects up to three times per day.
Complete Champion 50</t>
        </r>
      </text>
    </comment>
    <comment ref="C10" authorId="0" shapeId="0" xr:uid="{AE1726F2-6089-453E-9B7E-EC137A0340CD}">
      <text>
        <r>
          <rPr>
            <sz val="12"/>
            <color indexed="81"/>
            <rFont val="Times New Roman"/>
            <family val="1"/>
          </rPr>
          <t>While in any sort of natural terrain, an urban ranger can use the Hide skill even while being observed.
PHB 48; UA 56</t>
        </r>
      </text>
    </comment>
    <comment ref="C11" authorId="0" shapeId="0" xr:uid="{862C94FF-F4A4-4D2E-867B-8AEE082ADA52}">
      <text>
        <r>
          <rPr>
            <sz val="12"/>
            <color indexed="81"/>
            <rFont val="Times New Roman"/>
            <family val="1"/>
          </rPr>
          <t xml:space="preserve">You can follow the trails of creatures and characters across most
types of terrain.
</t>
        </r>
        <r>
          <rPr>
            <b/>
            <sz val="12"/>
            <color indexed="81"/>
            <rFont val="Times New Roman"/>
            <family val="1"/>
          </rPr>
          <t xml:space="preserve">Benefit:  </t>
        </r>
        <r>
          <rPr>
            <sz val="12"/>
            <color indexed="81"/>
            <rFont val="Times New Roman"/>
            <family val="1"/>
          </rPr>
          <t xml:space="preserve">To find tracks or to follow them for 1 mile requires a successful Survival check.  You must make another Survival check every time the tracks become difficult to follow, such as when other tracks cross them or when the tracks backtrack and diverge.
You move at half your normal speed (or at your normal speed with a –5 penalty on the check, or at up to twice your normal speed with a –20 penalty on the check).
If you fail a Survival check, you can retry after 1 hour (outdoors) or 10 minutes (indoors) of searching.
</t>
        </r>
        <r>
          <rPr>
            <b/>
            <sz val="12"/>
            <color indexed="81"/>
            <rFont val="Times New Roman"/>
            <family val="1"/>
          </rPr>
          <t xml:space="preserve">Normal:  </t>
        </r>
        <r>
          <rPr>
            <sz val="12"/>
            <color indexed="81"/>
            <rFont val="Times New Roman"/>
            <family val="1"/>
          </rPr>
          <t xml:space="preserve">Without this feat, you can use the Survival skill to find tracks, but you can follow them only if the DC for the task is 10 or lower. Alternatively, you can use the Search skill to find a footprint or similar sign of a creature’s passage using the DCs given above, but you can’t use Search to follow tracks, even if someone else has already found them.
</t>
        </r>
        <r>
          <rPr>
            <b/>
            <sz val="12"/>
            <color indexed="81"/>
            <rFont val="Times New Roman"/>
            <family val="1"/>
          </rPr>
          <t xml:space="preserve">Special:  </t>
        </r>
        <r>
          <rPr>
            <sz val="12"/>
            <color indexed="81"/>
            <rFont val="Times New Roman"/>
            <family val="1"/>
          </rPr>
          <t>A ranger automatically has Track as a bonus feat. He
need not select it.  This feat does not allow you to find or follow the tracks made by a subject of a pass without trace spell.
PHB 101</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Alexis Álvarez</author>
  </authors>
  <commentList>
    <comment ref="A10" authorId="0" shapeId="0" xr:uid="{C6872390-6BB6-492E-8671-FA0F7E00FE56}">
      <text>
        <r>
          <rPr>
            <sz val="12"/>
            <color indexed="81"/>
            <rFont val="Times New Roman"/>
            <family val="1"/>
          </rPr>
          <t xml:space="preserve">You can use ranged weapons with exceptional speed.
</t>
        </r>
        <r>
          <rPr>
            <b/>
            <sz val="12"/>
            <color indexed="81"/>
            <rFont val="Times New Roman"/>
            <family val="1"/>
          </rPr>
          <t xml:space="preserve">Prerequisites: </t>
        </r>
        <r>
          <rPr>
            <sz val="12"/>
            <color indexed="81"/>
            <rFont val="Times New Roman"/>
            <family val="1"/>
          </rPr>
          <t xml:space="preserve">Dex 13, Point Blank Shot.
</t>
        </r>
        <r>
          <rPr>
            <b/>
            <sz val="12"/>
            <color indexed="81"/>
            <rFont val="Times New Roman"/>
            <family val="1"/>
          </rPr>
          <t xml:space="preserve">Benefit: </t>
        </r>
        <r>
          <rPr>
            <sz val="12"/>
            <color indexed="81"/>
            <rFont val="Times New Roman"/>
            <family val="1"/>
          </rPr>
          <t xml:space="preserve">You can get one extra attack per round with a ranged weapon. The attack is at your highest base attack bonus, but each attack you make in that round (the extra one and the normal ones) takes a –2 penalty. You must use the full attack action (see page 143) to use this feat.
</t>
        </r>
        <r>
          <rPr>
            <b/>
            <sz val="12"/>
            <color indexed="81"/>
            <rFont val="Times New Roman"/>
            <family val="1"/>
          </rPr>
          <t>Special:</t>
        </r>
        <r>
          <rPr>
            <sz val="12"/>
            <color indexed="81"/>
            <rFont val="Times New Roman"/>
            <family val="1"/>
          </rPr>
          <t xml:space="preserve"> A fighter may select Rapid Shot as one of his fighter bonus feats (see page 38).
A 2nd-level ranger who has chosen the archery combat style is treated as having Rapid Shot, even if he does not have the prerequisites for it, but only when he is wearing light or no armor (see page 48).
PHB 99</t>
        </r>
      </text>
    </comment>
    <comment ref="A11" authorId="0" shapeId="0" xr:uid="{1B3D1086-9C39-430B-814F-DEDE49745D86}">
      <text>
        <r>
          <rPr>
            <sz val="12"/>
            <color indexed="81"/>
            <rFont val="Times New Roman"/>
            <family val="1"/>
          </rPr>
          <t xml:space="preserve">You can fire multiple arrows simultaneously against a nearby target.
</t>
        </r>
        <r>
          <rPr>
            <b/>
            <sz val="12"/>
            <color indexed="81"/>
            <rFont val="Times New Roman"/>
            <family val="1"/>
          </rPr>
          <t xml:space="preserve">Prerequisites: </t>
        </r>
        <r>
          <rPr>
            <sz val="12"/>
            <color indexed="81"/>
            <rFont val="Times New Roman"/>
            <family val="1"/>
          </rPr>
          <t xml:space="preserve">Dex 17, Point Blank Shot, Rapid Shot, base attack bonus +6
</t>
        </r>
        <r>
          <rPr>
            <b/>
            <sz val="12"/>
            <color indexed="81"/>
            <rFont val="Times New Roman"/>
            <family val="1"/>
          </rPr>
          <t xml:space="preserve">Benefit: </t>
        </r>
        <r>
          <rPr>
            <sz val="12"/>
            <color indexed="81"/>
            <rFont val="Times New Roman"/>
            <family val="1"/>
          </rPr>
          <t xml:space="preserve">As a standard action, you may fire two arrows at a single opponent within 30 feet. Both arrows use the same attack roll (with a –4 penalty) to determine success and deal damage normally (but see Special).
For every five points of base attack bonus you have above +6, you may add one additional arrow to this attack, to a maximum of four arrows at a base attack bonus of +16. However, each arrow after the second adds a cumulative –2 penalty on the attack roll (for a total penalty of –6 for three arrows and –8 for four).
Damage reduction and other resistances apply separately against each arrow fired.
</t>
        </r>
        <r>
          <rPr>
            <b/>
            <sz val="12"/>
            <color indexed="81"/>
            <rFont val="Times New Roman"/>
            <family val="1"/>
          </rPr>
          <t xml:space="preserve">Special: </t>
        </r>
        <r>
          <rPr>
            <sz val="12"/>
            <color indexed="81"/>
            <rFont val="Times New Roman"/>
            <family val="1"/>
          </rPr>
          <t>Regardless of the number of arrows you fire, you apply precision-based damage (such as sneak attack damage) only once. If you score a critical hit, only the first arrow fired deals critical damage; all others deal regular damage.
A fighter may select Manyshot as one of his fighter bonus feats (see page 38).
A 6th-level ranger who has chosen the archery combat style is treated as having Manyshot even if he does not have the prerequisites for it, but only when he is wearing light or no armor (see page 48).
PHB 97</t>
        </r>
      </text>
    </comment>
    <comment ref="D15" authorId="0" shapeId="0" xr:uid="{00000000-0006-0000-0400-000005000000}">
      <text>
        <r>
          <rPr>
            <sz val="12"/>
            <color indexed="81"/>
            <rFont val="Times New Roman"/>
            <family val="1"/>
          </rPr>
          <t>Balance, Climb, Escape Artist, Hide, Jump, Move Silently, Sleight of Hand, Tumble.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Alexis Álvarez</author>
  </authors>
  <commentList>
    <comment ref="A6" authorId="0" shapeId="0" xr:uid="{0E121E8C-F3E2-4487-AF1D-23F0FD4F5F62}">
      <text>
        <r>
          <rPr>
            <sz val="12"/>
            <color indexed="81"/>
            <rFont val="Times New Roman"/>
            <family val="1"/>
          </rPr>
          <t>This cloak of neutral gray cloth is indistinguishable from an ordinary cloak of the same color. However, when worn with the hood drawn up around the head, it gives the wearer a +5 competence bonus on Hide checks.
DMG 253</t>
        </r>
      </text>
    </comment>
    <comment ref="A7" authorId="0" shapeId="0" xr:uid="{56D670A6-BD99-4994-8901-C0885352C6B3}">
      <text>
        <r>
          <rPr>
            <sz val="12"/>
            <color indexed="81"/>
            <rFont val="Times New Roman"/>
            <family val="1"/>
          </rPr>
          <t>These soft boots enable the wearer to move quietly in virtually any surroundings, granting a +5 competence bonus on Move Silently checks.
DMG 250</t>
        </r>
      </text>
    </comment>
  </commentList>
</comments>
</file>

<file path=xl/sharedStrings.xml><?xml version="1.0" encoding="utf-8"?>
<sst xmlns="http://schemas.openxmlformats.org/spreadsheetml/2006/main" count="755" uniqueCount="360">
  <si>
    <t>Melee Weapon</t>
  </si>
  <si>
    <t>Dmg</t>
  </si>
  <si>
    <t>Qty.</t>
  </si>
  <si>
    <t>Ranged Weapon</t>
  </si>
  <si>
    <t>Dmg.</t>
  </si>
  <si>
    <t>Rng.</t>
  </si>
  <si>
    <t>Skills</t>
  </si>
  <si>
    <t>Concentration</t>
  </si>
  <si>
    <t>AC Mod.</t>
  </si>
  <si>
    <t>Handle Animal</t>
  </si>
  <si>
    <t>Move Silently</t>
  </si>
  <si>
    <t>Ride</t>
  </si>
  <si>
    <t>Search</t>
  </si>
  <si>
    <t>Swim</t>
  </si>
  <si>
    <t>Weapons and Armor</t>
  </si>
  <si>
    <t>Type</t>
  </si>
  <si>
    <t>Personality, History, and Notes</t>
  </si>
  <si>
    <t>D+</t>
  </si>
  <si>
    <t>TH+</t>
  </si>
  <si>
    <t>Wt.</t>
  </si>
  <si>
    <t>Mod.</t>
  </si>
  <si>
    <t>Rank</t>
  </si>
  <si>
    <t>Dex</t>
  </si>
  <si>
    <t>Ability</t>
  </si>
  <si>
    <t>Misc. Mods.</t>
  </si>
  <si>
    <t>Appraise</t>
  </si>
  <si>
    <t>Balance</t>
  </si>
  <si>
    <t>Bluff</t>
  </si>
  <si>
    <t>Climb</t>
  </si>
  <si>
    <t>Decipher Script</t>
  </si>
  <si>
    <t>Diplomacy</t>
  </si>
  <si>
    <t>Disable Device</t>
  </si>
  <si>
    <t>Disguise</t>
  </si>
  <si>
    <t>Escape Artist</t>
  </si>
  <si>
    <t>Forgery</t>
  </si>
  <si>
    <t>Gather Information</t>
  </si>
  <si>
    <t>Heal</t>
  </si>
  <si>
    <t>Hide</t>
  </si>
  <si>
    <t>Intimidate</t>
  </si>
  <si>
    <t>Jump</t>
  </si>
  <si>
    <t>Listen</t>
  </si>
  <si>
    <t>Open Lock</t>
  </si>
  <si>
    <t>Sense Motive</t>
  </si>
  <si>
    <t>Spellcraft</t>
  </si>
  <si>
    <t>Spot</t>
  </si>
  <si>
    <t>Tumble</t>
  </si>
  <si>
    <t>Use Magic Device</t>
  </si>
  <si>
    <t>Use Rope</t>
  </si>
  <si>
    <t>Ability &amp; Mod.</t>
  </si>
  <si>
    <t>0</t>
  </si>
  <si>
    <t>Total</t>
  </si>
  <si>
    <t>Critical</t>
  </si>
  <si>
    <t>Fortitude</t>
  </si>
  <si>
    <t>Reflex</t>
  </si>
  <si>
    <t>Will</t>
  </si>
  <si>
    <t>Armor &amp; Shield</t>
  </si>
  <si>
    <t>Missiles</t>
  </si>
  <si>
    <t>Languages</t>
  </si>
  <si>
    <t>Equipment Worn</t>
  </si>
  <si>
    <t>Item</t>
  </si>
  <si>
    <t>Effects/</t>
  </si>
  <si>
    <t>Notes</t>
  </si>
  <si>
    <t>Check</t>
  </si>
  <si>
    <t>Arcane</t>
  </si>
  <si>
    <t>Speed</t>
  </si>
  <si>
    <t>Speak Language</t>
  </si>
  <si>
    <t>Sleight of Hand</t>
  </si>
  <si>
    <t>Survival</t>
  </si>
  <si>
    <t>Weapon Proficiencies</t>
  </si>
  <si>
    <t>Atk</t>
  </si>
  <si>
    <t>Feats</t>
  </si>
  <si>
    <t>Roll</t>
  </si>
  <si>
    <t>Skill/Save</t>
  </si>
  <si>
    <t>Waterskin</t>
  </si>
  <si>
    <t>1d6</t>
  </si>
  <si>
    <t>Thrown Weapon</t>
  </si>
  <si>
    <t>Equipment Carried</t>
  </si>
  <si>
    <t>50’</t>
  </si>
  <si>
    <t>-</t>
  </si>
  <si>
    <t>Knowledge:  Archit. &amp; Engin.</t>
  </si>
  <si>
    <t>Value</t>
  </si>
  <si>
    <t>Backpack</t>
  </si>
  <si>
    <t>Scrolls and Potions</t>
  </si>
  <si>
    <t>Level</t>
  </si>
  <si>
    <t>CLev</t>
  </si>
  <si>
    <t>five</t>
  </si>
  <si>
    <t>Total Equity:</t>
  </si>
  <si>
    <t>Properties</t>
  </si>
  <si>
    <t>Constitution</t>
  </si>
  <si>
    <t>Dexterity</t>
  </si>
  <si>
    <t>Wisdom</t>
  </si>
  <si>
    <t>Intelligence</t>
  </si>
  <si>
    <t>Charisma</t>
  </si>
  <si>
    <t>Strength</t>
  </si>
  <si>
    <t>Race</t>
  </si>
  <si>
    <t>Class</t>
  </si>
  <si>
    <t>Region</t>
  </si>
  <si>
    <t>Deity</t>
  </si>
  <si>
    <t>Alignment</t>
  </si>
  <si>
    <t>Attack Bonus</t>
  </si>
  <si>
    <t>Initiative</t>
  </si>
  <si>
    <t>XP</t>
  </si>
  <si>
    <t>Sex</t>
  </si>
  <si>
    <t>Age</t>
  </si>
  <si>
    <t>Height</t>
  </si>
  <si>
    <t>Weight</t>
  </si>
  <si>
    <t>Base Speed</t>
  </si>
  <si>
    <t>Lb. Capacity</t>
  </si>
  <si>
    <t>Lb. Carried</t>
  </si>
  <si>
    <t>Hit Points</t>
  </si>
  <si>
    <t>Touch AC</t>
  </si>
  <si>
    <t>FF AC</t>
  </si>
  <si>
    <t>AC</t>
  </si>
  <si>
    <t>Common, Dwarven</t>
  </si>
  <si>
    <t>Damaran, Giant, Goblin</t>
  </si>
  <si>
    <t>1st:  Jack of All Trades</t>
  </si>
  <si>
    <t>Knowledge:  Religion</t>
  </si>
  <si>
    <t>Knowledge:  Arcana</t>
  </si>
  <si>
    <t>Knowledge:  Dungeoneering</t>
  </si>
  <si>
    <t>Knowledge:  Geography</t>
  </si>
  <si>
    <t>Knowledge:  History</t>
  </si>
  <si>
    <t>Knowledge:  Nature</t>
  </si>
  <si>
    <t>Knowledge:  Nob. &amp; Royalty</t>
  </si>
  <si>
    <t>Knowledge:  Planes</t>
  </si>
  <si>
    <t>Slashing</t>
  </si>
  <si>
    <t>x3</t>
  </si>
  <si>
    <t>70’</t>
  </si>
  <si>
    <t>Cold Iron Arrows</t>
  </si>
  <si>
    <t>no effect</t>
  </si>
  <si>
    <t>Traveler’s Outfit</t>
  </si>
  <si>
    <t>Belt Pouch</t>
  </si>
  <si>
    <t>Wooden Holy Symbol</t>
  </si>
  <si>
    <t>Silk Rope &amp; Grappling Hook</t>
  </si>
  <si>
    <t>Winter Blanket</t>
  </si>
  <si>
    <t>Flint &amp; Steel</t>
  </si>
  <si>
    <t>Gold Coins</t>
  </si>
  <si>
    <t>Soft Equity Ceiling:</t>
  </si>
  <si>
    <t>R1: Spiritual Connection</t>
  </si>
  <si>
    <t>Flask of Holy Water</t>
  </si>
  <si>
    <t>Simple &amp; Martial Weapons</t>
  </si>
  <si>
    <t>1</t>
  </si>
  <si>
    <t>30’</t>
  </si>
  <si>
    <t>Silvered Arrows</t>
  </si>
  <si>
    <t>Urban Ranger</t>
  </si>
  <si>
    <t>Urban Ranger 1</t>
  </si>
  <si>
    <t>Urban Ranger 2</t>
  </si>
  <si>
    <t>Urban Ranger 3</t>
  </si>
  <si>
    <t>Urban Ranger 4</t>
  </si>
  <si>
    <t>Urban Ranger 5</t>
  </si>
  <si>
    <t>Urban Tracking</t>
  </si>
  <si>
    <t>Knowledge:  Local (Waterdeep)</t>
  </si>
  <si>
    <t>Profession:  [type]</t>
  </si>
  <si>
    <t>Perform:  [type]</t>
  </si>
  <si>
    <t>Jack of All Trades</t>
  </si>
  <si>
    <t>Craft:  Bowyer/Fletcher</t>
  </si>
  <si>
    <t>Urban Ranger Features</t>
  </si>
  <si>
    <t>Medium Armor &amp; Shields (no Tower)</t>
  </si>
  <si>
    <t>Ranger Spells</t>
  </si>
  <si>
    <t>Spell</t>
  </si>
  <si>
    <t>School</t>
  </si>
  <si>
    <t>Components</t>
  </si>
  <si>
    <t>Casting</t>
  </si>
  <si>
    <t>Range</t>
  </si>
  <si>
    <t>Duration</t>
  </si>
  <si>
    <t>Reference</t>
  </si>
  <si>
    <t>Page</t>
  </si>
  <si>
    <t>Accelerated Movement</t>
  </si>
  <si>
    <t>Transmutation</t>
  </si>
  <si>
    <t>V S M</t>
  </si>
  <si>
    <t>Swift</t>
  </si>
  <si>
    <t>Personal</t>
  </si>
  <si>
    <t>1 rnd/lvl</t>
  </si>
  <si>
    <t>Complete Adventurer</t>
  </si>
  <si>
    <t>Alarm</t>
  </si>
  <si>
    <t>Abjuration</t>
  </si>
  <si>
    <t>V S M/DF</t>
  </si>
  <si>
    <t>1 SA</t>
  </si>
  <si>
    <t>25’ + 2½’/lvl</t>
  </si>
  <si>
    <t>2 hrs/lvl</t>
  </si>
  <si>
    <t>PHB</t>
  </si>
  <si>
    <t>Enchantment</t>
  </si>
  <si>
    <t>Arrow Mind</t>
  </si>
  <si>
    <t>Divination</t>
  </si>
  <si>
    <t>1 min/lvl</t>
  </si>
  <si>
    <t>Bloodhound</t>
  </si>
  <si>
    <t>V S</t>
  </si>
  <si>
    <t>24 hours</t>
  </si>
  <si>
    <t>Calm Animals</t>
  </si>
  <si>
    <t>1 hr/lvl</t>
  </si>
  <si>
    <t>Deep Breath</t>
  </si>
  <si>
    <t>Conjuration</t>
  </si>
  <si>
    <t>V</t>
  </si>
  <si>
    <t>Spell Compendium</t>
  </si>
  <si>
    <t>Delay Poison</t>
  </si>
  <si>
    <t>V S DF</t>
  </si>
  <si>
    <t>Touch</t>
  </si>
  <si>
    <t>400’ + 40’/lvl</t>
  </si>
  <si>
    <t>10 min/lvl</t>
  </si>
  <si>
    <t>Detect Poison</t>
  </si>
  <si>
    <t>Instant</t>
  </si>
  <si>
    <t>Detect Snares &amp; Pits</t>
  </si>
  <si>
    <t>60’</t>
  </si>
  <si>
    <t>Ease of Breath</t>
  </si>
  <si>
    <t>Necromancy</t>
  </si>
  <si>
    <t>Frostburn</t>
  </si>
  <si>
    <t>Easy Trail</t>
  </si>
  <si>
    <t>40’</t>
  </si>
  <si>
    <t>Ebon Eyes</t>
  </si>
  <si>
    <t>Embrace the Wild</t>
  </si>
  <si>
    <t>Endure Elements</t>
  </si>
  <si>
    <t>Champions of Ruin</t>
  </si>
  <si>
    <t>Entangle</t>
  </si>
  <si>
    <t>Exacting Shot</t>
  </si>
  <si>
    <t>Eyes of the Avoral</t>
  </si>
  <si>
    <t>V S F DF</t>
  </si>
  <si>
    <t>Book of Exalted Deeds</t>
  </si>
  <si>
    <t>Guided Shot</t>
  </si>
  <si>
    <t>1 round</t>
  </si>
  <si>
    <t>Hawkeye</t>
  </si>
  <si>
    <t>Healing Lorecall</t>
  </si>
  <si>
    <t>Hide from Animals</t>
  </si>
  <si>
    <t>S DF</t>
  </si>
  <si>
    <t>Horrible Taste</t>
  </si>
  <si>
    <t>Immediate</t>
  </si>
  <si>
    <t>Champions of Valor</t>
  </si>
  <si>
    <t>Hunter’s Mercy</t>
  </si>
  <si>
    <t>special</t>
  </si>
  <si>
    <t>Magic of Faerûn</t>
  </si>
  <si>
    <t>Insightful Feint</t>
  </si>
  <si>
    <t>Instant Locksmith</t>
  </si>
  <si>
    <t>Instant Search</t>
  </si>
  <si>
    <t>Kuo-Toa Skin</t>
  </si>
  <si>
    <t>Stormwrack</t>
  </si>
  <si>
    <t>Lay of the Land</t>
  </si>
  <si>
    <t>V S F</t>
  </si>
  <si>
    <t>3 FR</t>
  </si>
  <si>
    <t>Planar Handbook</t>
  </si>
  <si>
    <t>Longstrider</t>
  </si>
  <si>
    <t>Low-light Vision</t>
  </si>
  <si>
    <t>Complete Arcane</t>
  </si>
  <si>
    <t>Magic Fang</t>
  </si>
  <si>
    <t>Complete Divine</t>
  </si>
  <si>
    <t>Pass without Trace</t>
  </si>
  <si>
    <t>Quickswim</t>
  </si>
  <si>
    <t>Raptor’s Sight</t>
  </si>
  <si>
    <t>Races of the Wild</t>
  </si>
  <si>
    <t>Resist Energy</t>
  </si>
  <si>
    <t>Resist Planar Alignment</t>
  </si>
  <si>
    <t>Silvered Claws</t>
  </si>
  <si>
    <t xml:space="preserve">Book of Exalted Deeds </t>
  </si>
  <si>
    <t>Sniper’s Shot</t>
  </si>
  <si>
    <t>Summon Nature’s Ally I</t>
  </si>
  <si>
    <t>Tern’s Persistence</t>
  </si>
  <si>
    <t>Traveler’s Mount</t>
  </si>
  <si>
    <t>Urchin’s Spines</t>
  </si>
  <si>
    <t>Vine Strike</t>
  </si>
  <si>
    <t>V DF</t>
  </si>
  <si>
    <t>Webfoot</t>
  </si>
  <si>
    <t>Woodwisp Arrow</t>
  </si>
  <si>
    <t>Ranger Spells per Day</t>
  </si>
  <si>
    <t>Spell Level</t>
  </si>
  <si>
    <t>1st</t>
  </si>
  <si>
    <t>2nd</t>
  </si>
  <si>
    <t>3rd</t>
  </si>
  <si>
    <t>4th</t>
  </si>
  <si>
    <t>Wisdom Bonus</t>
  </si>
  <si>
    <t>Total Spells</t>
  </si>
  <si>
    <t>Whisper Gnome</t>
  </si>
  <si>
    <t>Waterdeep</t>
  </si>
  <si>
    <t>Oghma</t>
  </si>
  <si>
    <t>Chaotic Neutral</t>
  </si>
  <si>
    <t>3’ 11”</t>
  </si>
  <si>
    <t>51 lbs.</t>
  </si>
  <si>
    <t>Comprehend Languages</t>
  </si>
  <si>
    <t>Detect C/G/E/L</t>
  </si>
  <si>
    <t>Detect Secret Doors</t>
  </si>
  <si>
    <t>Message</t>
  </si>
  <si>
    <t>100’ + 10’/lvl</t>
  </si>
  <si>
    <t>DC</t>
  </si>
  <si>
    <t>Cast?</t>
  </si>
  <si>
    <t>q</t>
  </si>
  <si>
    <t>Reg:  Survivor</t>
  </si>
  <si>
    <t>Longsword</t>
  </si>
  <si>
    <t>Female</t>
  </si>
  <si>
    <t>Banshee</t>
  </si>
  <si>
    <t>Mondflüstern</t>
  </si>
  <si>
    <t>3rd:  Skill Focus: Gather Info</t>
  </si>
  <si>
    <t>Touch Attack</t>
  </si>
  <si>
    <t>Ranged Touch Attack</t>
  </si>
  <si>
    <t>Race:</t>
  </si>
  <si>
    <t>Dog</t>
  </si>
  <si>
    <t>Sex:</t>
  </si>
  <si>
    <t>Male</t>
  </si>
  <si>
    <t>Initiative:</t>
  </si>
  <si>
    <t>+3</t>
  </si>
  <si>
    <t>Moonshae Wolfhound</t>
  </si>
  <si>
    <t>Size:</t>
  </si>
  <si>
    <t>Medium</t>
  </si>
  <si>
    <t>Speed:</t>
  </si>
  <si>
    <t>Strength:</t>
  </si>
  <si>
    <t>Hit Points:</t>
  </si>
  <si>
    <t>Dexterity:</t>
  </si>
  <si>
    <t>AC:</t>
  </si>
  <si>
    <t>12</t>
  </si>
  <si>
    <t>14</t>
  </si>
  <si>
    <t>Constitution:</t>
  </si>
  <si>
    <t>BAB:</t>
  </si>
  <si>
    <t>Light Load:</t>
  </si>
  <si>
    <t>Intelligence:</t>
  </si>
  <si>
    <t>Fort:</t>
  </si>
  <si>
    <t>Up to 100 lbs.</t>
  </si>
  <si>
    <t>Wisdom:</t>
  </si>
  <si>
    <t>Ref:</t>
  </si>
  <si>
    <t>5</t>
  </si>
  <si>
    <t>Charisma:</t>
  </si>
  <si>
    <t>Will:</t>
  </si>
  <si>
    <t xml:space="preserve">Barding (AC +3 </t>
  </si>
  <si>
    <t>reflected above).</t>
  </si>
  <si>
    <t>Deneir</t>
  </si>
  <si>
    <t>Animal Companion</t>
  </si>
  <si>
    <t>18-20/x2</t>
  </si>
  <si>
    <t>19-20/x2</t>
  </si>
  <si>
    <t>Mithral Chain Shirt +1</t>
  </si>
  <si>
    <t>1d3+1</t>
  </si>
  <si>
    <t>varies</t>
  </si>
  <si>
    <t>Cloak of Elvenkind</t>
  </si>
  <si>
    <t>Boots of Elvenkind</t>
  </si>
  <si>
    <t>Buckler</t>
  </si>
  <si>
    <t>Played by Alexis Álvarez</t>
  </si>
  <si>
    <t>Eyes of the Avoral +8</t>
  </si>
  <si>
    <t>Racial Abilities</t>
  </si>
  <si>
    <t>Darkvision 60’</t>
  </si>
  <si>
    <t>+1 vs. kobolds &amp; goblinoids</t>
  </si>
  <si>
    <t>+4 dodge vs. Giant type</t>
  </si>
  <si>
    <t>Whisper Gnome Spells</t>
  </si>
  <si>
    <t>Ghost Sound</t>
  </si>
  <si>
    <t>Mage Hand</t>
  </si>
  <si>
    <t>Silence (on self)</t>
  </si>
  <si>
    <t>Unarmed Attack/Grapple</t>
  </si>
  <si>
    <t>1d3</t>
  </si>
  <si>
    <t>Bludgeon</t>
  </si>
  <si>
    <t>Kukri +1</t>
  </si>
  <si>
    <r>
      <t>29</t>
    </r>
    <r>
      <rPr>
        <sz val="13"/>
        <rFont val="Calibri Light"/>
        <family val="2"/>
      </rPr>
      <t>/</t>
    </r>
    <r>
      <rPr>
        <sz val="13"/>
        <color indexed="51"/>
        <rFont val="Calibri Light"/>
        <family val="2"/>
      </rPr>
      <t>57</t>
    </r>
    <r>
      <rPr>
        <sz val="13"/>
        <rFont val="Calibri Light"/>
        <family val="2"/>
      </rPr>
      <t>/</t>
    </r>
    <r>
      <rPr>
        <sz val="13"/>
        <color indexed="10"/>
        <rFont val="Calibri Light"/>
        <family val="2"/>
      </rPr>
      <t>86</t>
    </r>
  </si>
  <si>
    <r>
      <t xml:space="preserve">Potion of </t>
    </r>
    <r>
      <rPr>
        <i/>
        <sz val="12"/>
        <rFont val="Calibri Light"/>
        <family val="2"/>
      </rPr>
      <t>Cure Light Wounds</t>
    </r>
  </si>
  <si>
    <r>
      <rPr>
        <b/>
        <sz val="13"/>
        <rFont val="Calibri Light"/>
        <family val="2"/>
      </rPr>
      <t xml:space="preserve">Armor:  </t>
    </r>
    <r>
      <rPr>
        <sz val="13"/>
        <rFont val="Calibri Light"/>
        <family val="2"/>
      </rPr>
      <t>Studded Leather</t>
    </r>
  </si>
  <si>
    <r>
      <rPr>
        <b/>
        <sz val="13"/>
        <rFont val="Calibri Light"/>
        <family val="2"/>
      </rPr>
      <t xml:space="preserve">Skills:  </t>
    </r>
    <r>
      <rPr>
        <sz val="13"/>
        <rFont val="Calibri Light"/>
        <family val="2"/>
      </rPr>
      <t>Jump 12, Listen 5, Spot 5, Survival 1, Swim 3</t>
    </r>
  </si>
  <si>
    <r>
      <rPr>
        <b/>
        <sz val="13"/>
        <rFont val="Calibri Light"/>
        <family val="2"/>
      </rPr>
      <t xml:space="preserve">Attack:  </t>
    </r>
    <r>
      <rPr>
        <sz val="13"/>
        <rFont val="Calibri Light"/>
        <family val="2"/>
      </rPr>
      <t>Bite +3 melee (1d6+3)</t>
    </r>
  </si>
  <si>
    <r>
      <rPr>
        <b/>
        <sz val="13"/>
        <rFont val="Calibri Light"/>
        <family val="2"/>
      </rPr>
      <t xml:space="preserve">Feats:  </t>
    </r>
    <r>
      <rPr>
        <sz val="13"/>
        <rFont val="Calibri Light"/>
        <family val="2"/>
      </rPr>
      <t>Alertness, Track</t>
    </r>
  </si>
  <si>
    <r>
      <t xml:space="preserve">+1 </t>
    </r>
    <r>
      <rPr>
        <i/>
        <sz val="13"/>
        <rFont val="Calibri Light"/>
        <family val="2"/>
      </rPr>
      <t>haste</t>
    </r>
  </si>
  <si>
    <t>Composite Shortbow +1</t>
  </si>
  <si>
    <t>1d4+1</t>
  </si>
  <si>
    <t>Urban Ranger 6</t>
  </si>
  <si>
    <t>Hide in Plain Sight</t>
  </si>
  <si>
    <t>R1: Favored Enemy: ?</t>
  </si>
  <si>
    <t>Combat Style: Archery</t>
  </si>
  <si>
    <t>Improved Combat Style: Archery</t>
  </si>
  <si>
    <t>Shortbow, Rapid Shot</t>
  </si>
  <si>
    <t>Shortbow, Manyshot</t>
  </si>
  <si>
    <t>þ</t>
  </si>
  <si>
    <t>Arrows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</si>
</sst>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0.0"/>
    <numFmt numFmtId="165" formatCode="#,##0\ [$₲-474]"/>
  </numFmts>
  <fonts count="74" x14ac:knownFonts="1">
    <font>
      <sz val="12"/>
      <name val="Times New Roman"/>
    </font>
    <font>
      <sz val="12"/>
      <name val="Times New Roman"/>
      <family val="1"/>
    </font>
    <font>
      <sz val="12"/>
      <name val="Times New Roman"/>
      <family val="1"/>
    </font>
    <font>
      <u/>
      <sz val="12"/>
      <color indexed="12"/>
      <name val="Times New Roman"/>
      <family val="1"/>
    </font>
    <font>
      <sz val="12"/>
      <color indexed="81"/>
      <name val="Times New Roman"/>
      <family val="1"/>
    </font>
    <font>
      <sz val="10"/>
      <name val="Arial"/>
      <family val="2"/>
    </font>
    <font>
      <sz val="12"/>
      <name val="Times New Roman"/>
      <family val="1"/>
      <charset val="1"/>
    </font>
    <font>
      <b/>
      <sz val="12"/>
      <color indexed="81"/>
      <name val="Times New Roman"/>
      <family val="1"/>
    </font>
    <font>
      <sz val="13"/>
      <name val="Wingdings"/>
      <charset val="2"/>
    </font>
    <font>
      <i/>
      <sz val="12"/>
      <color indexed="81"/>
      <name val="Times New Roman"/>
      <family val="1"/>
    </font>
    <font>
      <sz val="12"/>
      <color theme="1"/>
      <name val="Wingdings"/>
      <charset val="2"/>
    </font>
    <font>
      <i/>
      <sz val="22"/>
      <color theme="6" tint="-0.249977111117893"/>
      <name val="Calibri Light"/>
      <family val="2"/>
    </font>
    <font>
      <i/>
      <sz val="22"/>
      <color theme="7" tint="0.39997558519241921"/>
      <name val="Calibri Light"/>
      <family val="2"/>
    </font>
    <font>
      <b/>
      <sz val="12"/>
      <name val="Calibri Light"/>
      <family val="2"/>
    </font>
    <font>
      <sz val="12"/>
      <color rgb="FFFF0000"/>
      <name val="Calibri Light"/>
      <family val="2"/>
    </font>
    <font>
      <i/>
      <sz val="12"/>
      <color indexed="42"/>
      <name val="Calibri Light"/>
      <family val="2"/>
    </font>
    <font>
      <sz val="12"/>
      <name val="Calibri Light"/>
      <family val="2"/>
    </font>
    <font>
      <b/>
      <sz val="13"/>
      <name val="Calibri Light"/>
      <family val="2"/>
    </font>
    <font>
      <sz val="13"/>
      <name val="Calibri Light"/>
      <family val="2"/>
    </font>
    <font>
      <b/>
      <sz val="13"/>
      <color indexed="10"/>
      <name val="Calibri Light"/>
      <family val="2"/>
    </font>
    <font>
      <sz val="13"/>
      <color indexed="23"/>
      <name val="Calibri Light"/>
      <family val="2"/>
    </font>
    <font>
      <sz val="13"/>
      <color indexed="17"/>
      <name val="Calibri Light"/>
      <family val="2"/>
    </font>
    <font>
      <sz val="13"/>
      <color indexed="51"/>
      <name val="Calibri Light"/>
      <family val="2"/>
    </font>
    <font>
      <sz val="13"/>
      <color indexed="10"/>
      <name val="Calibri Light"/>
      <family val="2"/>
    </font>
    <font>
      <b/>
      <sz val="13"/>
      <color indexed="46"/>
      <name val="Calibri Light"/>
      <family val="2"/>
    </font>
    <font>
      <b/>
      <sz val="13"/>
      <color rgb="FF00B0F0"/>
      <name val="Calibri Light"/>
      <family val="2"/>
    </font>
    <font>
      <b/>
      <sz val="13"/>
      <color rgb="FF00CC00"/>
      <name val="Calibri Light"/>
      <family val="2"/>
    </font>
    <font>
      <b/>
      <sz val="13"/>
      <color indexed="17"/>
      <name val="Calibri Light"/>
      <family val="2"/>
    </font>
    <font>
      <b/>
      <sz val="13"/>
      <color indexed="51"/>
      <name val="Calibri Light"/>
      <family val="2"/>
    </font>
    <font>
      <b/>
      <sz val="13"/>
      <color indexed="52"/>
      <name val="Calibri Light"/>
      <family val="2"/>
    </font>
    <font>
      <i/>
      <sz val="18"/>
      <name val="Calibri Light"/>
      <family val="2"/>
    </font>
    <font>
      <sz val="18"/>
      <name val="Calibri Light"/>
      <family val="2"/>
    </font>
    <font>
      <b/>
      <sz val="18"/>
      <name val="Calibri Light"/>
      <family val="2"/>
    </font>
    <font>
      <i/>
      <sz val="18"/>
      <color indexed="17"/>
      <name val="Calibri Light"/>
      <family val="2"/>
    </font>
    <font>
      <b/>
      <sz val="13"/>
      <color indexed="9"/>
      <name val="Calibri Light"/>
      <family val="2"/>
    </font>
    <font>
      <b/>
      <sz val="13"/>
      <color rgb="FFFFC000"/>
      <name val="Calibri Light"/>
      <family val="2"/>
    </font>
    <font>
      <b/>
      <sz val="13"/>
      <color rgb="FFFF0000"/>
      <name val="Calibri Light"/>
      <family val="2"/>
    </font>
    <font>
      <b/>
      <sz val="13"/>
      <color rgb="FF0000FF"/>
      <name val="Calibri Light"/>
      <family val="2"/>
    </font>
    <font>
      <sz val="13"/>
      <color rgb="FFFFC000"/>
      <name val="Calibri Light"/>
      <family val="2"/>
    </font>
    <font>
      <b/>
      <sz val="13"/>
      <color rgb="FF9999FF"/>
      <name val="Calibri Light"/>
      <family val="2"/>
    </font>
    <font>
      <sz val="12"/>
      <color indexed="17"/>
      <name val="Calibri Light"/>
      <family val="2"/>
    </font>
    <font>
      <sz val="13"/>
      <color indexed="46"/>
      <name val="Calibri Light"/>
      <family val="2"/>
    </font>
    <font>
      <sz val="12"/>
      <color indexed="51"/>
      <name val="Calibri Light"/>
      <family val="2"/>
    </font>
    <font>
      <sz val="13"/>
      <color indexed="52"/>
      <name val="Calibri Light"/>
      <family val="2"/>
    </font>
    <font>
      <sz val="12"/>
      <color indexed="52"/>
      <name val="Calibri Light"/>
      <family val="2"/>
    </font>
    <font>
      <sz val="12"/>
      <color indexed="46"/>
      <name val="Calibri Light"/>
      <family val="2"/>
    </font>
    <font>
      <b/>
      <sz val="13"/>
      <color indexed="12"/>
      <name val="Calibri Light"/>
      <family val="2"/>
    </font>
    <font>
      <sz val="13"/>
      <color indexed="12"/>
      <name val="Calibri Light"/>
      <family val="2"/>
    </font>
    <font>
      <sz val="12"/>
      <color indexed="10"/>
      <name val="Calibri Light"/>
      <family val="2"/>
    </font>
    <font>
      <i/>
      <sz val="20"/>
      <color rgb="FF00B050"/>
      <name val="Calibri Light"/>
      <family val="2"/>
    </font>
    <font>
      <sz val="13"/>
      <color rgb="FF00B050"/>
      <name val="Calibri Light"/>
      <family val="2"/>
    </font>
    <font>
      <i/>
      <sz val="20"/>
      <color indexed="12"/>
      <name val="Calibri Light"/>
      <family val="2"/>
    </font>
    <font>
      <b/>
      <sz val="12"/>
      <color theme="0"/>
      <name val="Calibri Light"/>
      <family val="2"/>
    </font>
    <font>
      <sz val="13"/>
      <color rgb="FF009900"/>
      <name val="Calibri Light"/>
      <family val="2"/>
    </font>
    <font>
      <i/>
      <sz val="18"/>
      <color rgb="FF009900"/>
      <name val="Calibri Light"/>
      <family val="2"/>
    </font>
    <font>
      <i/>
      <sz val="18"/>
      <color rgb="FF00B050"/>
      <name val="Calibri Light"/>
      <family val="2"/>
    </font>
    <font>
      <i/>
      <sz val="18"/>
      <color indexed="12"/>
      <name val="Calibri Light"/>
      <family val="2"/>
    </font>
    <font>
      <i/>
      <sz val="16"/>
      <color indexed="53"/>
      <name val="Calibri Light"/>
      <family val="2"/>
    </font>
    <font>
      <i/>
      <sz val="16"/>
      <color indexed="10"/>
      <name val="Calibri Light"/>
      <family val="2"/>
    </font>
    <font>
      <i/>
      <sz val="16"/>
      <color rgb="FF009900"/>
      <name val="Calibri Light"/>
      <family val="2"/>
    </font>
    <font>
      <i/>
      <sz val="16"/>
      <color indexed="57"/>
      <name val="Calibri Light"/>
      <family val="2"/>
    </font>
    <font>
      <sz val="13"/>
      <color rgb="FFFF0000"/>
      <name val="Calibri Light"/>
      <family val="2"/>
    </font>
    <font>
      <i/>
      <sz val="16"/>
      <color rgb="FFFFC000"/>
      <name val="Calibri Light"/>
      <family val="2"/>
    </font>
    <font>
      <b/>
      <sz val="12"/>
      <color indexed="9"/>
      <name val="Calibri Light"/>
      <family val="2"/>
    </font>
    <font>
      <b/>
      <sz val="12"/>
      <color rgb="FFFFC000"/>
      <name val="Calibri Light"/>
      <family val="2"/>
    </font>
    <font>
      <sz val="11"/>
      <name val="Calibri Light"/>
      <family val="2"/>
    </font>
    <font>
      <i/>
      <sz val="12"/>
      <name val="Calibri Light"/>
      <family val="2"/>
    </font>
    <font>
      <i/>
      <sz val="20"/>
      <color rgb="FF9966FF"/>
      <name val="Calibri Light"/>
      <family val="2"/>
    </font>
    <font>
      <i/>
      <sz val="22"/>
      <color rgb="FF9966FF"/>
      <name val="Calibri Light"/>
      <family val="2"/>
    </font>
    <font>
      <i/>
      <sz val="22"/>
      <color indexed="17"/>
      <name val="Calibri Light"/>
      <family val="2"/>
    </font>
    <font>
      <i/>
      <sz val="12"/>
      <color indexed="9"/>
      <name val="Calibri Light"/>
      <family val="2"/>
    </font>
    <font>
      <i/>
      <sz val="10"/>
      <name val="Calibri Light"/>
      <family val="2"/>
    </font>
    <font>
      <b/>
      <sz val="13"/>
      <color indexed="20"/>
      <name val="Calibri Light"/>
      <family val="2"/>
    </font>
    <font>
      <i/>
      <sz val="13"/>
      <name val="Calibri Light"/>
      <family val="2"/>
    </font>
  </fonts>
  <fills count="21">
    <fill>
      <patternFill patternType="none"/>
    </fill>
    <fill>
      <patternFill patternType="gray125"/>
    </fill>
    <fill>
      <patternFill patternType="solid">
        <fgColor indexed="8"/>
        <bgColor indexed="64"/>
      </patternFill>
    </fill>
    <fill>
      <patternFill patternType="solid">
        <fgColor indexed="17"/>
        <bgColor indexed="64"/>
      </patternFill>
    </fill>
    <fill>
      <patternFill patternType="solid">
        <fgColor indexed="22"/>
        <bgColor indexed="64"/>
      </patternFill>
    </fill>
    <fill>
      <patternFill patternType="solid">
        <fgColor indexed="11"/>
        <bgColor indexed="64"/>
      </patternFill>
    </fill>
    <fill>
      <patternFill patternType="solid">
        <fgColor rgb="FFCCFFCC"/>
        <bgColor indexed="64"/>
      </patternFill>
    </fill>
    <fill>
      <patternFill patternType="solid">
        <fgColor rgb="FFFF0000"/>
        <bgColor indexed="64"/>
      </patternFill>
    </fill>
    <fill>
      <patternFill patternType="solid">
        <fgColor rgb="FF7030A0"/>
        <bgColor indexed="64"/>
      </patternFill>
    </fill>
    <fill>
      <patternFill patternType="solid">
        <fgColor rgb="FF66FFFF"/>
        <bgColor indexed="64"/>
      </patternFill>
    </fill>
    <fill>
      <patternFill patternType="solid">
        <fgColor rgb="FFFFC000"/>
        <bgColor indexed="64"/>
      </patternFill>
    </fill>
    <fill>
      <patternFill patternType="solid">
        <fgColor rgb="FF00B050"/>
        <bgColor indexed="64"/>
      </patternFill>
    </fill>
    <fill>
      <patternFill patternType="solid">
        <fgColor theme="0"/>
        <bgColor indexed="64"/>
      </patternFill>
    </fill>
    <fill>
      <patternFill patternType="solid">
        <fgColor theme="0" tint="-4.9989318521683403E-2"/>
        <bgColor indexed="64"/>
      </patternFill>
    </fill>
    <fill>
      <patternFill patternType="solid">
        <fgColor rgb="FF009900"/>
        <bgColor indexed="64"/>
      </patternFill>
    </fill>
    <fill>
      <patternFill patternType="solid">
        <fgColor indexed="10"/>
        <bgColor indexed="64"/>
      </patternFill>
    </fill>
    <fill>
      <patternFill patternType="solid">
        <fgColor rgb="FFCC66FF"/>
        <bgColor indexed="64"/>
      </patternFill>
    </fill>
    <fill>
      <patternFill patternType="solid">
        <fgColor indexed="12"/>
        <bgColor indexed="64"/>
      </patternFill>
    </fill>
    <fill>
      <patternFill patternType="solid">
        <fgColor rgb="FF00FF00"/>
        <bgColor indexed="64"/>
      </patternFill>
    </fill>
    <fill>
      <patternFill patternType="solid">
        <fgColor rgb="FF00CC66"/>
        <bgColor indexed="64"/>
      </patternFill>
    </fill>
    <fill>
      <patternFill patternType="solid">
        <fgColor rgb="FFFFFF00"/>
        <bgColor indexed="64"/>
      </patternFill>
    </fill>
  </fills>
  <borders count="148">
    <border>
      <left/>
      <right/>
      <top/>
      <bottom/>
      <diagonal/>
    </border>
    <border>
      <left style="double">
        <color indexed="64"/>
      </left>
      <right/>
      <top/>
      <bottom/>
      <diagonal/>
    </border>
    <border>
      <left/>
      <right style="double">
        <color indexed="64"/>
      </right>
      <top/>
      <bottom/>
      <diagonal/>
    </border>
    <border>
      <left style="thin">
        <color indexed="64"/>
      </left>
      <right/>
      <top style="thin">
        <color indexed="64"/>
      </top>
      <bottom style="thin">
        <color indexed="64"/>
      </bottom>
      <diagonal/>
    </border>
    <border>
      <left style="double">
        <color indexed="64"/>
      </left>
      <right style="thin">
        <color indexed="64"/>
      </right>
      <top style="thin">
        <color indexed="9"/>
      </top>
      <bottom style="thin">
        <color indexed="9"/>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bottom/>
      <diagonal/>
    </border>
    <border>
      <left style="thin">
        <color indexed="64"/>
      </left>
      <right/>
      <top/>
      <bottom style="thin">
        <color indexed="64"/>
      </bottom>
      <diagonal/>
    </border>
    <border>
      <left style="double">
        <color indexed="64"/>
      </left>
      <right style="thin">
        <color indexed="64"/>
      </right>
      <top/>
      <bottom style="double">
        <color indexed="64"/>
      </bottom>
      <diagonal/>
    </border>
    <border>
      <left style="double">
        <color indexed="64"/>
      </left>
      <right style="medium">
        <color indexed="64"/>
      </right>
      <top style="double">
        <color indexed="64"/>
      </top>
      <bottom style="medium">
        <color indexed="64"/>
      </bottom>
      <diagonal/>
    </border>
    <border>
      <left style="medium">
        <color indexed="64"/>
      </left>
      <right style="medium">
        <color indexed="64"/>
      </right>
      <top style="double">
        <color indexed="64"/>
      </top>
      <bottom style="medium">
        <color indexed="64"/>
      </bottom>
      <diagonal/>
    </border>
    <border>
      <left style="medium">
        <color indexed="64"/>
      </left>
      <right style="double">
        <color indexed="64"/>
      </right>
      <top style="double">
        <color indexed="64"/>
      </top>
      <bottom style="medium">
        <color indexed="64"/>
      </bottom>
      <diagonal/>
    </border>
    <border>
      <left style="double">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top style="double">
        <color indexed="64"/>
      </top>
      <bottom style="medium">
        <color indexed="64"/>
      </bottom>
      <diagonal/>
    </border>
    <border>
      <left/>
      <right/>
      <top/>
      <bottom style="medium">
        <color indexed="64"/>
      </bottom>
      <diagonal/>
    </border>
    <border>
      <left style="thin">
        <color indexed="64"/>
      </left>
      <right/>
      <top style="thin">
        <color indexed="64"/>
      </top>
      <bottom style="double">
        <color indexed="64"/>
      </bottom>
      <diagonal/>
    </border>
    <border>
      <left style="thin">
        <color indexed="64"/>
      </left>
      <right style="thin">
        <color indexed="64"/>
      </right>
      <top/>
      <bottom/>
      <diagonal/>
    </border>
    <border>
      <left style="thin">
        <color indexed="64"/>
      </left>
      <right/>
      <top/>
      <bottom/>
      <diagonal/>
    </border>
    <border>
      <left style="thin">
        <color indexed="64"/>
      </left>
      <right style="double">
        <color indexed="64"/>
      </right>
      <top/>
      <bottom/>
      <diagonal/>
    </border>
    <border>
      <left/>
      <right style="double">
        <color indexed="64"/>
      </right>
      <top style="thin">
        <color indexed="64"/>
      </top>
      <bottom style="thin">
        <color indexed="64"/>
      </bottom>
      <diagonal/>
    </border>
    <border>
      <left style="thin">
        <color indexed="64"/>
      </left>
      <right style="double">
        <color indexed="64"/>
      </right>
      <top/>
      <bottom style="dotted">
        <color indexed="64"/>
      </bottom>
      <diagonal/>
    </border>
    <border>
      <left style="double">
        <color indexed="64"/>
      </left>
      <right style="double">
        <color indexed="64"/>
      </right>
      <top style="double">
        <color indexed="64"/>
      </top>
      <bottom style="medium">
        <color indexed="64"/>
      </bottom>
      <diagonal/>
    </border>
    <border>
      <left style="thin">
        <color indexed="64"/>
      </left>
      <right style="double">
        <color indexed="64"/>
      </right>
      <top/>
      <bottom style="thin">
        <color indexed="64"/>
      </bottom>
      <diagonal/>
    </border>
    <border>
      <left style="thin">
        <color indexed="64"/>
      </left>
      <right style="double">
        <color indexed="64"/>
      </right>
      <top/>
      <bottom style="double">
        <color indexed="64"/>
      </bottom>
      <diagonal/>
    </border>
    <border>
      <left style="double">
        <color indexed="64"/>
      </left>
      <right style="double">
        <color indexed="64"/>
      </right>
      <top style="hair">
        <color indexed="64"/>
      </top>
      <bottom style="hair">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double">
        <color indexed="64"/>
      </right>
      <top style="hair">
        <color indexed="64"/>
      </top>
      <bottom style="hair">
        <color indexed="64"/>
      </bottom>
      <diagonal/>
    </border>
    <border>
      <left style="hair">
        <color indexed="64"/>
      </left>
      <right style="hair">
        <color indexed="64"/>
      </right>
      <top style="hair">
        <color indexed="64"/>
      </top>
      <bottom style="double">
        <color indexed="64"/>
      </bottom>
      <diagonal/>
    </border>
    <border>
      <left style="hair">
        <color indexed="64"/>
      </left>
      <right style="double">
        <color indexed="64"/>
      </right>
      <top style="hair">
        <color indexed="64"/>
      </top>
      <bottom style="double">
        <color indexed="64"/>
      </bottom>
      <diagonal/>
    </border>
    <border>
      <left style="hair">
        <color indexed="64"/>
      </left>
      <right style="double">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style="double">
        <color indexed="64"/>
      </left>
      <right style="double">
        <color indexed="64"/>
      </right>
      <top style="hair">
        <color indexed="64"/>
      </top>
      <bottom style="double">
        <color indexed="64"/>
      </bottom>
      <diagonal/>
    </border>
    <border>
      <left/>
      <right style="double">
        <color indexed="64"/>
      </right>
      <top style="double">
        <color indexed="64"/>
      </top>
      <bottom style="medium">
        <color indexed="64"/>
      </bottom>
      <diagonal/>
    </border>
    <border>
      <left style="medium">
        <color indexed="64"/>
      </left>
      <right style="thin">
        <color indexed="64"/>
      </right>
      <top style="thin">
        <color indexed="9"/>
      </top>
      <bottom style="thin">
        <color indexed="9"/>
      </bottom>
      <diagonal/>
    </border>
    <border>
      <left style="medium">
        <color indexed="64"/>
      </left>
      <right style="thin">
        <color indexed="64"/>
      </right>
      <top/>
      <bottom style="thin">
        <color indexed="9"/>
      </bottom>
      <diagonal/>
    </border>
    <border>
      <left style="double">
        <color indexed="64"/>
      </left>
      <right style="double">
        <color indexed="64"/>
      </right>
      <top style="medium">
        <color indexed="64"/>
      </top>
      <bottom style="hair">
        <color indexed="64"/>
      </bottom>
      <diagonal/>
    </border>
    <border>
      <left style="double">
        <color indexed="64"/>
      </left>
      <right style="double">
        <color indexed="64"/>
      </right>
      <top/>
      <bottom style="double">
        <color indexed="64"/>
      </bottom>
      <diagonal/>
    </border>
    <border>
      <left style="double">
        <color indexed="64"/>
      </left>
      <right style="double">
        <color indexed="64"/>
      </right>
      <top/>
      <bottom style="hair">
        <color indexed="64"/>
      </bottom>
      <diagonal/>
    </border>
    <border>
      <left style="double">
        <color indexed="64"/>
      </left>
      <right style="hair">
        <color indexed="64"/>
      </right>
      <top style="hair">
        <color indexed="64"/>
      </top>
      <bottom style="hair">
        <color indexed="64"/>
      </bottom>
      <diagonal/>
    </border>
    <border>
      <left style="double">
        <color indexed="64"/>
      </left>
      <right/>
      <top style="double">
        <color indexed="64"/>
      </top>
      <bottom style="thick">
        <color rgb="FFFFC000"/>
      </bottom>
      <diagonal/>
    </border>
    <border>
      <left/>
      <right/>
      <top style="double">
        <color indexed="64"/>
      </top>
      <bottom style="thick">
        <color rgb="FFFFC000"/>
      </bottom>
      <diagonal/>
    </border>
    <border>
      <left/>
      <right style="double">
        <color indexed="64"/>
      </right>
      <top style="double">
        <color indexed="64"/>
      </top>
      <bottom style="thick">
        <color rgb="FFFFC000"/>
      </bottom>
      <diagonal/>
    </border>
    <border>
      <left style="double">
        <color indexed="64"/>
      </left>
      <right/>
      <top style="medium">
        <color indexed="64"/>
      </top>
      <bottom style="medium">
        <color indexed="64"/>
      </bottom>
      <diagonal/>
    </border>
    <border>
      <left/>
      <right style="double">
        <color indexed="64"/>
      </right>
      <top style="medium">
        <color indexed="64"/>
      </top>
      <bottom style="medium">
        <color indexed="64"/>
      </bottom>
      <diagonal/>
    </border>
    <border>
      <left style="double">
        <color indexed="64"/>
      </left>
      <right/>
      <top/>
      <bottom style="thin">
        <color indexed="64"/>
      </bottom>
      <diagonal/>
    </border>
    <border>
      <left style="thin">
        <color indexed="64"/>
      </left>
      <right style="thin">
        <color indexed="64"/>
      </right>
      <top/>
      <bottom style="thin">
        <color indexed="64"/>
      </bottom>
      <diagonal/>
    </border>
    <border>
      <left style="double">
        <color auto="1"/>
      </left>
      <right style="thin">
        <color auto="1"/>
      </right>
      <top style="double">
        <color auto="1"/>
      </top>
      <bottom style="thin">
        <color auto="1"/>
      </bottom>
      <diagonal/>
    </border>
    <border>
      <left/>
      <right style="thin">
        <color auto="1"/>
      </right>
      <top style="double">
        <color auto="1"/>
      </top>
      <bottom style="thin">
        <color auto="1"/>
      </bottom>
      <diagonal/>
    </border>
    <border>
      <left style="thin">
        <color auto="1"/>
      </left>
      <right style="double">
        <color auto="1"/>
      </right>
      <top style="double">
        <color auto="1"/>
      </top>
      <bottom style="thin">
        <color auto="1"/>
      </bottom>
      <diagonal/>
    </border>
    <border>
      <left/>
      <right style="double">
        <color indexed="64"/>
      </right>
      <top/>
      <bottom style="thin">
        <color indexed="64"/>
      </bottom>
      <diagonal/>
    </border>
    <border>
      <left style="double">
        <color indexed="64"/>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top style="double">
        <color indexed="64"/>
      </top>
      <bottom style="medium">
        <color indexed="64"/>
      </bottom>
      <diagonal/>
    </border>
    <border>
      <left style="double">
        <color indexed="64"/>
      </left>
      <right style="hair">
        <color indexed="64"/>
      </right>
      <top style="medium">
        <color indexed="64"/>
      </top>
      <bottom style="hair">
        <color indexed="64"/>
      </bottom>
      <diagonal/>
    </border>
    <border>
      <left style="double">
        <color indexed="64"/>
      </left>
      <right style="hair">
        <color indexed="64"/>
      </right>
      <top style="hair">
        <color indexed="64"/>
      </top>
      <bottom style="double">
        <color indexed="64"/>
      </bottom>
      <diagonal/>
    </border>
    <border>
      <left style="double">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double">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top style="hair">
        <color indexed="64"/>
      </top>
      <bottom style="double">
        <color indexed="64"/>
      </bottom>
      <diagonal/>
    </border>
    <border>
      <left/>
      <right/>
      <top style="medium">
        <color indexed="64"/>
      </top>
      <bottom style="hair">
        <color indexed="64"/>
      </bottom>
      <diagonal/>
    </border>
    <border>
      <left/>
      <right style="double">
        <color indexed="64"/>
      </right>
      <top style="medium">
        <color indexed="64"/>
      </top>
      <bottom style="hair">
        <color indexed="64"/>
      </bottom>
      <diagonal/>
    </border>
    <border>
      <left/>
      <right/>
      <top style="hair">
        <color indexed="64"/>
      </top>
      <bottom style="double">
        <color indexed="64"/>
      </bottom>
      <diagonal/>
    </border>
    <border>
      <left/>
      <right style="double">
        <color indexed="64"/>
      </right>
      <top style="hair">
        <color indexed="64"/>
      </top>
      <bottom style="double">
        <color indexed="64"/>
      </bottom>
      <diagonal/>
    </border>
    <border>
      <left style="double">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double">
        <color indexed="64"/>
      </right>
      <top style="hair">
        <color indexed="64"/>
      </top>
      <bottom/>
      <diagonal/>
    </border>
    <border>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style="hair">
        <color indexed="64"/>
      </top>
      <bottom style="double">
        <color indexed="64"/>
      </bottom>
      <diagonal/>
    </border>
    <border>
      <left/>
      <right style="hair">
        <color indexed="64"/>
      </right>
      <top style="hair">
        <color indexed="64"/>
      </top>
      <bottom/>
      <diagonal/>
    </border>
    <border>
      <left style="medium">
        <color indexed="64"/>
      </left>
      <right style="thin">
        <color indexed="64"/>
      </right>
      <top style="thin">
        <color indexed="9"/>
      </top>
      <bottom style="thin">
        <color indexed="9"/>
      </bottom>
      <diagonal/>
    </border>
    <border>
      <left style="medium">
        <color indexed="64"/>
      </left>
      <right style="thin">
        <color indexed="64"/>
      </right>
      <top style="thin">
        <color indexed="9"/>
      </top>
      <bottom style="double">
        <color indexed="64"/>
      </bottom>
      <diagonal/>
    </border>
    <border>
      <left style="thin">
        <color indexed="64"/>
      </left>
      <right style="thin">
        <color indexed="64"/>
      </right>
      <top style="double">
        <color indexed="64"/>
      </top>
      <bottom style="medium">
        <color indexed="64"/>
      </bottom>
      <diagonal/>
    </border>
    <border>
      <left style="double">
        <color indexed="64"/>
      </left>
      <right/>
      <top style="hair">
        <color indexed="64"/>
      </top>
      <bottom style="hair">
        <color indexed="64"/>
      </bottom>
      <diagonal/>
    </border>
    <border>
      <left/>
      <right/>
      <top style="hair">
        <color indexed="64"/>
      </top>
      <bottom style="hair">
        <color indexed="64"/>
      </bottom>
      <diagonal/>
    </border>
    <border>
      <left/>
      <right style="double">
        <color indexed="64"/>
      </right>
      <top style="hair">
        <color indexed="64"/>
      </top>
      <bottom style="hair">
        <color indexed="64"/>
      </bottom>
      <diagonal/>
    </border>
    <border>
      <left style="double">
        <color indexed="64"/>
      </left>
      <right/>
      <top style="hair">
        <color indexed="64"/>
      </top>
      <bottom style="double">
        <color indexed="64"/>
      </bottom>
      <diagonal/>
    </border>
    <border>
      <left style="double">
        <color indexed="64"/>
      </left>
      <right style="double">
        <color indexed="64"/>
      </right>
      <top/>
      <bottom/>
      <diagonal/>
    </border>
    <border>
      <left style="double">
        <color indexed="64"/>
      </left>
      <right style="double">
        <color indexed="64"/>
      </right>
      <top style="hair">
        <color indexed="64"/>
      </top>
      <bottom/>
      <diagonal/>
    </border>
    <border>
      <left style="double">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style="thin">
        <color indexed="64"/>
      </left>
      <right style="thin">
        <color indexed="64"/>
      </right>
      <top style="hair">
        <color indexed="64"/>
      </top>
      <bottom/>
      <diagonal/>
    </border>
    <border>
      <left style="thin">
        <color indexed="64"/>
      </left>
      <right style="double">
        <color indexed="64"/>
      </right>
      <top style="medium">
        <color indexed="64"/>
      </top>
      <bottom/>
      <diagonal/>
    </border>
    <border>
      <left style="thin">
        <color indexed="64"/>
      </left>
      <right style="double">
        <color indexed="64"/>
      </right>
      <top/>
      <bottom style="hair">
        <color indexed="64"/>
      </bottom>
      <diagonal/>
    </border>
    <border>
      <left style="thin">
        <color auto="1"/>
      </left>
      <right/>
      <top style="double">
        <color auto="1"/>
      </top>
      <bottom style="thin">
        <color auto="1"/>
      </bottom>
      <diagonal/>
    </border>
    <border>
      <left/>
      <right style="medium">
        <color auto="1"/>
      </right>
      <top style="double">
        <color auto="1"/>
      </top>
      <bottom style="thin">
        <color auto="1"/>
      </bottom>
      <diagonal/>
    </border>
    <border>
      <left style="double">
        <color indexed="64"/>
      </left>
      <right/>
      <top style="hair">
        <color indexed="64"/>
      </top>
      <bottom/>
      <diagonal/>
    </border>
    <border>
      <left/>
      <right/>
      <top style="hair">
        <color indexed="64"/>
      </top>
      <bottom/>
      <diagonal/>
    </border>
    <border>
      <left/>
      <right style="double">
        <color indexed="64"/>
      </right>
      <top style="hair">
        <color indexed="64"/>
      </top>
      <bottom/>
      <diagonal/>
    </border>
    <border>
      <left style="double">
        <color indexed="64"/>
      </left>
      <right/>
      <top/>
      <bottom style="hair">
        <color indexed="64"/>
      </bottom>
      <diagonal/>
    </border>
    <border>
      <left/>
      <right style="double">
        <color indexed="64"/>
      </right>
      <top/>
      <bottom style="hair">
        <color indexed="64"/>
      </bottom>
      <diagonal/>
    </border>
    <border>
      <left/>
      <right/>
      <top/>
      <bottom style="hair">
        <color indexed="64"/>
      </bottom>
      <diagonal/>
    </border>
    <border>
      <left/>
      <right style="medium">
        <color auto="1"/>
      </right>
      <top style="thin">
        <color indexed="64"/>
      </top>
      <bottom style="double">
        <color indexed="64"/>
      </bottom>
      <diagonal/>
    </border>
    <border>
      <left style="double">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double">
        <color indexed="64"/>
      </right>
      <top style="medium">
        <color indexed="64"/>
      </top>
      <bottom style="thin">
        <color indexed="64"/>
      </bottom>
      <diagonal/>
    </border>
    <border>
      <left style="double">
        <color indexed="64"/>
      </left>
      <right style="double">
        <color indexed="64"/>
      </right>
      <top style="double">
        <color indexed="64"/>
      </top>
      <bottom style="hair">
        <color indexed="64"/>
      </bottom>
      <diagonal/>
    </border>
    <border>
      <left/>
      <right style="hair">
        <color auto="1"/>
      </right>
      <top style="double">
        <color auto="1"/>
      </top>
      <bottom style="hair">
        <color auto="1"/>
      </bottom>
      <diagonal/>
    </border>
    <border>
      <left style="hair">
        <color auto="1"/>
      </left>
      <right style="hair">
        <color auto="1"/>
      </right>
      <top style="double">
        <color auto="1"/>
      </top>
      <bottom style="hair">
        <color auto="1"/>
      </bottom>
      <diagonal/>
    </border>
    <border>
      <left style="hair">
        <color auto="1"/>
      </left>
      <right style="double">
        <color auto="1"/>
      </right>
      <top style="double">
        <color auto="1"/>
      </top>
      <bottom style="hair">
        <color auto="1"/>
      </bottom>
      <diagonal/>
    </border>
    <border>
      <left style="double">
        <color indexed="64"/>
      </left>
      <right style="double">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double">
        <color indexed="64"/>
      </right>
      <top style="hair">
        <color indexed="64"/>
      </top>
      <bottom style="medium">
        <color indexed="64"/>
      </bottom>
      <diagonal/>
    </border>
    <border>
      <left/>
      <right style="hair">
        <color indexed="64"/>
      </right>
      <top/>
      <bottom style="double">
        <color indexed="64"/>
      </bottom>
      <diagonal/>
    </border>
    <border>
      <left style="hair">
        <color indexed="64"/>
      </left>
      <right style="hair">
        <color indexed="64"/>
      </right>
      <top/>
      <bottom style="double">
        <color indexed="64"/>
      </bottom>
      <diagonal/>
    </border>
    <border>
      <left style="hair">
        <color indexed="64"/>
      </left>
      <right style="double">
        <color indexed="64"/>
      </right>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64"/>
      </left>
      <right style="medium">
        <color indexed="64"/>
      </right>
      <top/>
      <bottom style="thin">
        <color indexed="64"/>
      </bottom>
      <diagonal/>
    </border>
    <border>
      <left style="double">
        <color indexed="64"/>
      </left>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top style="double">
        <color indexed="64"/>
      </top>
      <bottom style="thick">
        <color indexed="16"/>
      </bottom>
      <diagonal/>
    </border>
    <border>
      <left/>
      <right/>
      <top style="double">
        <color indexed="64"/>
      </top>
      <bottom style="thick">
        <color indexed="16"/>
      </bottom>
      <diagonal/>
    </border>
    <border>
      <left/>
      <right style="double">
        <color indexed="64"/>
      </right>
      <top style="double">
        <color indexed="64"/>
      </top>
      <bottom style="thick">
        <color indexed="16"/>
      </bottom>
      <diagonal/>
    </border>
    <border>
      <left style="thin">
        <color auto="1"/>
      </left>
      <right style="thin">
        <color auto="1"/>
      </right>
      <top style="double">
        <color auto="1"/>
      </top>
      <bottom style="thin">
        <color auto="1"/>
      </bottom>
      <diagonal/>
    </border>
    <border>
      <left/>
      <right style="thin">
        <color indexed="64"/>
      </right>
      <top style="thin">
        <color indexed="9"/>
      </top>
      <bottom style="thin">
        <color indexed="9"/>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9"/>
      </top>
      <bottom style="thin">
        <color indexed="9"/>
      </bottom>
      <diagonal/>
    </border>
    <border>
      <left style="thin">
        <color indexed="64"/>
      </left>
      <right style="thin">
        <color indexed="64"/>
      </right>
      <top style="thin">
        <color indexed="9"/>
      </top>
      <bottom style="double">
        <color indexed="64"/>
      </bottom>
      <diagonal/>
    </border>
    <border>
      <left style="thin">
        <color indexed="64"/>
      </left>
      <right style="double">
        <color indexed="64"/>
      </right>
      <top style="medium">
        <color indexed="64"/>
      </top>
      <bottom style="hair">
        <color indexed="64"/>
      </bottom>
      <diagonal/>
    </border>
    <border>
      <left style="double">
        <color indexed="64"/>
      </left>
      <right/>
      <top style="double">
        <color indexed="64"/>
      </top>
      <bottom style="thin">
        <color indexed="64"/>
      </bottom>
      <diagonal/>
    </border>
    <border>
      <left style="medium">
        <color indexed="64"/>
      </left>
      <right style="medium">
        <color indexed="64"/>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double">
        <color indexed="64"/>
      </bottom>
      <diagonal/>
    </border>
  </borders>
  <cellStyleXfs count="9">
    <xf numFmtId="0" fontId="0" fillId="0" borderId="0"/>
    <xf numFmtId="0" fontId="3" fillId="0" borderId="0" applyNumberFormat="0" applyFill="0" applyBorder="0" applyAlignment="0" applyProtection="0">
      <alignment vertical="top"/>
      <protection locked="0"/>
    </xf>
    <xf numFmtId="9" fontId="1" fillId="0" borderId="0" applyFont="0" applyFill="0" applyBorder="0" applyAlignment="0" applyProtection="0"/>
    <xf numFmtId="9" fontId="2" fillId="0" borderId="0" applyFont="0" applyFill="0" applyBorder="0" applyAlignment="0" applyProtection="0"/>
    <xf numFmtId="0" fontId="5" fillId="0" borderId="0"/>
    <xf numFmtId="0" fontId="1" fillId="0" borderId="0"/>
    <xf numFmtId="0" fontId="6" fillId="0" borderId="0"/>
    <xf numFmtId="9" fontId="1" fillId="0" borderId="0" applyFont="0" applyFill="0" applyBorder="0" applyAlignment="0" applyProtection="0"/>
    <xf numFmtId="0" fontId="1" fillId="0" borderId="0"/>
  </cellStyleXfs>
  <cellXfs count="509">
    <xf numFmtId="0" fontId="0" fillId="0" borderId="0" xfId="0"/>
    <xf numFmtId="0" fontId="8" fillId="5" borderId="130" xfId="2" applyNumberFormat="1" applyFont="1" applyFill="1" applyBorder="1" applyAlignment="1">
      <alignment horizontal="center" vertical="center" shrinkToFit="1"/>
    </xf>
    <xf numFmtId="0" fontId="8" fillId="5" borderId="31" xfId="2" applyNumberFormat="1" applyFont="1" applyFill="1" applyBorder="1" applyAlignment="1">
      <alignment horizontal="center" vertical="center" shrinkToFit="1"/>
    </xf>
    <xf numFmtId="0" fontId="10" fillId="18" borderId="2" xfId="0" applyFont="1" applyFill="1" applyBorder="1" applyAlignment="1">
      <alignment horizontal="center"/>
    </xf>
    <xf numFmtId="0" fontId="10" fillId="18" borderId="10" xfId="0" applyFont="1" applyFill="1" applyBorder="1" applyAlignment="1">
      <alignment horizontal="center"/>
    </xf>
    <xf numFmtId="0" fontId="11" fillId="2" borderId="52" xfId="0" applyFont="1" applyFill="1" applyBorder="1" applyAlignment="1">
      <alignment horizontal="right"/>
    </xf>
    <xf numFmtId="0" fontId="11" fillId="2" borderId="53" xfId="0" applyFont="1" applyFill="1" applyBorder="1" applyAlignment="1">
      <alignment horizontal="left"/>
    </xf>
    <xf numFmtId="0" fontId="12" fillId="2" borderId="53" xfId="0" applyFont="1" applyFill="1" applyBorder="1" applyAlignment="1">
      <alignment horizontal="left"/>
    </xf>
    <xf numFmtId="0" fontId="13" fillId="2" borderId="53" xfId="0" applyFont="1" applyFill="1" applyBorder="1" applyAlignment="1">
      <alignment horizontal="centerContinuous"/>
    </xf>
    <xf numFmtId="0" fontId="14" fillId="2" borderId="53" xfId="0" applyFont="1" applyFill="1" applyBorder="1" applyAlignment="1">
      <alignment horizontal="center"/>
    </xf>
    <xf numFmtId="0" fontId="15" fillId="2" borderId="54" xfId="1" applyFont="1" applyFill="1" applyBorder="1" applyAlignment="1" applyProtection="1">
      <alignment horizontal="right" vertical="center"/>
    </xf>
    <xf numFmtId="0" fontId="16" fillId="0" borderId="0" xfId="0" applyFont="1"/>
    <xf numFmtId="0" fontId="17" fillId="0" borderId="1" xfId="0" applyFont="1" applyBorder="1" applyAlignment="1">
      <alignment horizontal="right"/>
    </xf>
    <xf numFmtId="0" fontId="18" fillId="0" borderId="0" xfId="0" applyFont="1" applyAlignment="1">
      <alignment horizontal="centerContinuous"/>
    </xf>
    <xf numFmtId="0" fontId="17" fillId="0" borderId="0" xfId="0" applyFont="1" applyAlignment="1">
      <alignment horizontal="right"/>
    </xf>
    <xf numFmtId="0" fontId="18" fillId="0" borderId="0" xfId="0" applyFont="1" applyAlignment="1">
      <alignment horizontal="center"/>
    </xf>
    <xf numFmtId="0" fontId="18" fillId="0" borderId="2" xfId="0" applyFont="1" applyBorder="1" applyAlignment="1">
      <alignment horizontal="left"/>
    </xf>
    <xf numFmtId="0" fontId="18" fillId="0" borderId="0" xfId="0" applyFont="1" applyAlignment="1">
      <alignment horizontal="centerContinuous" vertical="center"/>
    </xf>
    <xf numFmtId="0" fontId="18" fillId="0" borderId="0" xfId="0" applyFont="1" applyAlignment="1">
      <alignment horizontal="center" vertical="center"/>
    </xf>
    <xf numFmtId="0" fontId="17" fillId="4" borderId="59" xfId="0" applyFont="1" applyFill="1" applyBorder="1" applyAlignment="1">
      <alignment horizontal="right"/>
    </xf>
    <xf numFmtId="1" fontId="18" fillId="0" borderId="101" xfId="0" applyNumberFormat="1" applyFont="1" applyBorder="1" applyAlignment="1">
      <alignment horizontal="centerContinuous"/>
    </xf>
    <xf numFmtId="1" fontId="16" fillId="0" borderId="102" xfId="0" applyNumberFormat="1" applyFont="1" applyBorder="1" applyAlignment="1">
      <alignment horizontal="centerContinuous"/>
    </xf>
    <xf numFmtId="0" fontId="17" fillId="4" borderId="60" xfId="0" applyFont="1" applyFill="1" applyBorder="1" applyAlignment="1">
      <alignment horizontal="right"/>
    </xf>
    <xf numFmtId="1" fontId="18" fillId="0" borderId="61" xfId="0" applyNumberFormat="1" applyFont="1" applyBorder="1" applyAlignment="1">
      <alignment horizontal="center"/>
    </xf>
    <xf numFmtId="0" fontId="18" fillId="0" borderId="0" xfId="0" applyFont="1" applyAlignment="1">
      <alignment horizontal="left"/>
    </xf>
    <xf numFmtId="0" fontId="17" fillId="4" borderId="11" xfId="0" applyFont="1" applyFill="1" applyBorder="1" applyAlignment="1">
      <alignment horizontal="right" vertical="center"/>
    </xf>
    <xf numFmtId="1" fontId="18" fillId="0" borderId="23" xfId="0" applyNumberFormat="1" applyFont="1" applyBorder="1" applyAlignment="1">
      <alignment horizontal="centerContinuous" vertical="center"/>
    </xf>
    <xf numFmtId="1" fontId="18" fillId="0" borderId="109" xfId="0" applyNumberFormat="1" applyFont="1" applyBorder="1" applyAlignment="1">
      <alignment horizontal="centerContinuous" vertical="center"/>
    </xf>
    <xf numFmtId="0" fontId="17" fillId="4" borderId="82" xfId="0" applyFont="1" applyFill="1" applyBorder="1" applyAlignment="1">
      <alignment horizontal="right" vertical="center"/>
    </xf>
    <xf numFmtId="3" fontId="18" fillId="0" borderId="12" xfId="0" applyNumberFormat="1" applyFont="1" applyBorder="1" applyAlignment="1">
      <alignment horizontal="center" vertical="center"/>
    </xf>
    <xf numFmtId="0" fontId="19" fillId="2" borderId="13" xfId="0" applyFont="1" applyFill="1" applyBorder="1" applyAlignment="1">
      <alignment horizontal="right" vertical="center"/>
    </xf>
    <xf numFmtId="0" fontId="18" fillId="0" borderId="14" xfId="0" applyFont="1" applyBorder="1" applyAlignment="1">
      <alignment horizontal="center" vertical="center"/>
    </xf>
    <xf numFmtId="0" fontId="20" fillId="0" borderId="14" xfId="0" applyFont="1" applyBorder="1" applyAlignment="1">
      <alignment horizontal="center" vertical="center"/>
    </xf>
    <xf numFmtId="0" fontId="19" fillId="4" borderId="47" xfId="0" applyFont="1" applyFill="1" applyBorder="1" applyAlignment="1">
      <alignment horizontal="right" vertical="center"/>
    </xf>
    <xf numFmtId="49" fontId="21" fillId="0" borderId="30" xfId="0" applyNumberFormat="1" applyFont="1" applyBorder="1" applyAlignment="1">
      <alignment horizontal="center" shrinkToFit="1"/>
    </xf>
    <xf numFmtId="0" fontId="24" fillId="2" borderId="4" xfId="0" applyFont="1" applyFill="1" applyBorder="1" applyAlignment="1">
      <alignment horizontal="right"/>
    </xf>
    <xf numFmtId="0" fontId="18" fillId="0" borderId="3" xfId="0" quotePrefix="1" applyFont="1" applyBorder="1" applyAlignment="1">
      <alignment horizontal="center"/>
    </xf>
    <xf numFmtId="49" fontId="20" fillId="0" borderId="14" xfId="0" applyNumberFormat="1" applyFont="1" applyBorder="1" applyAlignment="1">
      <alignment horizontal="center"/>
    </xf>
    <xf numFmtId="0" fontId="19" fillId="4" borderId="46" xfId="0" applyFont="1" applyFill="1" applyBorder="1" applyAlignment="1">
      <alignment horizontal="right"/>
    </xf>
    <xf numFmtId="164" fontId="17" fillId="5" borderId="28" xfId="0" applyNumberFormat="1" applyFont="1" applyFill="1" applyBorder="1" applyAlignment="1">
      <alignment horizontal="center"/>
    </xf>
    <xf numFmtId="0" fontId="25" fillId="2" borderId="4" xfId="0" applyFont="1" applyFill="1" applyBorder="1" applyAlignment="1">
      <alignment horizontal="right"/>
    </xf>
    <xf numFmtId="49" fontId="20" fillId="0" borderId="3" xfId="0" applyNumberFormat="1" applyFont="1" applyBorder="1" applyAlignment="1">
      <alignment horizontal="center"/>
    </xf>
    <xf numFmtId="0" fontId="26" fillId="2" borderId="4" xfId="0" applyFont="1" applyFill="1" applyBorder="1" applyAlignment="1">
      <alignment horizontal="right"/>
    </xf>
    <xf numFmtId="0" fontId="27" fillId="4" borderId="86" xfId="0" applyFont="1" applyFill="1" applyBorder="1" applyAlignment="1">
      <alignment horizontal="right"/>
    </xf>
    <xf numFmtId="49" fontId="18" fillId="0" borderId="27" xfId="0" applyNumberFormat="1" applyFont="1" applyBorder="1" applyAlignment="1">
      <alignment horizontal="center"/>
    </xf>
    <xf numFmtId="0" fontId="28" fillId="2" borderId="4" xfId="0" applyFont="1" applyFill="1" applyBorder="1" applyAlignment="1">
      <alignment horizontal="right"/>
    </xf>
    <xf numFmtId="0" fontId="18" fillId="0" borderId="3" xfId="0" applyFont="1" applyBorder="1" applyAlignment="1">
      <alignment horizontal="center"/>
    </xf>
    <xf numFmtId="0" fontId="29" fillId="2" borderId="15" xfId="0" applyFont="1" applyFill="1" applyBorder="1" applyAlignment="1">
      <alignment horizontal="right"/>
    </xf>
    <xf numFmtId="0" fontId="18" fillId="0" borderId="23" xfId="0" quotePrefix="1" applyFont="1" applyBorder="1" applyAlignment="1">
      <alignment horizontal="center"/>
    </xf>
    <xf numFmtId="49" fontId="20" fillId="0" borderId="23" xfId="0" applyNumberFormat="1" applyFont="1" applyBorder="1" applyAlignment="1">
      <alignment horizontal="center"/>
    </xf>
    <xf numFmtId="0" fontId="27" fillId="4" borderId="87" xfId="0" applyFont="1" applyFill="1" applyBorder="1" applyAlignment="1">
      <alignment horizontal="right"/>
    </xf>
    <xf numFmtId="49" fontId="18" fillId="0" borderId="12" xfId="0" applyNumberFormat="1" applyFont="1" applyBorder="1" applyAlignment="1">
      <alignment horizontal="center"/>
    </xf>
    <xf numFmtId="0" fontId="30" fillId="0" borderId="1" xfId="0" applyFont="1" applyBorder="1"/>
    <xf numFmtId="0" fontId="31" fillId="0" borderId="0" xfId="0" applyFont="1"/>
    <xf numFmtId="0" fontId="32" fillId="0" borderId="0" xfId="0" applyFont="1"/>
    <xf numFmtId="49" fontId="32" fillId="0" borderId="0" xfId="0" applyNumberFormat="1" applyFont="1"/>
    <xf numFmtId="0" fontId="32" fillId="0" borderId="2" xfId="0" applyFont="1" applyBorder="1"/>
    <xf numFmtId="0" fontId="18" fillId="0" borderId="5" xfId="0" applyFont="1" applyBorder="1"/>
    <xf numFmtId="0" fontId="18" fillId="0" borderId="6" xfId="0" applyFont="1" applyBorder="1"/>
    <xf numFmtId="0" fontId="18" fillId="0" borderId="7" xfId="0" applyFont="1" applyBorder="1"/>
    <xf numFmtId="0" fontId="13" fillId="0" borderId="0" xfId="0" applyFont="1"/>
    <xf numFmtId="0" fontId="18" fillId="0" borderId="1" xfId="0" applyFont="1" applyBorder="1"/>
    <xf numFmtId="0" fontId="18" fillId="0" borderId="0" xfId="0" applyFont="1"/>
    <xf numFmtId="0" fontId="18" fillId="0" borderId="2" xfId="0" applyFont="1" applyBorder="1"/>
    <xf numFmtId="0" fontId="18" fillId="0" borderId="8" xfId="0" applyFont="1" applyBorder="1"/>
    <xf numFmtId="0" fontId="18" fillId="0" borderId="9" xfId="0" applyFont="1" applyBorder="1"/>
    <xf numFmtId="0" fontId="18" fillId="0" borderId="10" xfId="0" applyFont="1" applyBorder="1"/>
    <xf numFmtId="0" fontId="13" fillId="0" borderId="0" xfId="0" applyFont="1" applyAlignment="1">
      <alignment horizontal="right"/>
    </xf>
    <xf numFmtId="0" fontId="16" fillId="0" borderId="0" xfId="0" applyFont="1" applyAlignment="1">
      <alignment horizontal="left"/>
    </xf>
    <xf numFmtId="0" fontId="33" fillId="0" borderId="22" xfId="0" applyFont="1" applyBorder="1" applyAlignment="1">
      <alignment horizontal="centerContinuous"/>
    </xf>
    <xf numFmtId="0" fontId="32" fillId="0" borderId="0" xfId="0" applyFont="1" applyAlignment="1">
      <alignment horizontal="centerContinuous"/>
    </xf>
    <xf numFmtId="0" fontId="34" fillId="3" borderId="55" xfId="0" applyFont="1" applyFill="1" applyBorder="1" applyAlignment="1">
      <alignment horizontal="centerContinuous" vertical="center"/>
    </xf>
    <xf numFmtId="0" fontId="34" fillId="3" borderId="34" xfId="0" applyFont="1" applyFill="1" applyBorder="1" applyAlignment="1">
      <alignment horizontal="center" vertical="center"/>
    </xf>
    <xf numFmtId="0" fontId="34" fillId="3" borderId="34" xfId="0" applyFont="1" applyFill="1" applyBorder="1" applyAlignment="1">
      <alignment horizontal="center" vertical="center" wrapText="1"/>
    </xf>
    <xf numFmtId="0" fontId="35" fillId="8" borderId="33" xfId="0" applyFont="1" applyFill="1" applyBorder="1" applyAlignment="1">
      <alignment horizontal="center" vertical="center" wrapText="1"/>
    </xf>
    <xf numFmtId="0" fontId="34" fillId="3" borderId="56" xfId="0" applyFont="1" applyFill="1" applyBorder="1" applyAlignment="1">
      <alignment horizontal="center" vertical="center"/>
    </xf>
    <xf numFmtId="0" fontId="13" fillId="0" borderId="0" xfId="0" applyFont="1" applyAlignment="1">
      <alignment vertical="center"/>
    </xf>
    <xf numFmtId="0" fontId="36" fillId="0" borderId="1" xfId="0" applyFont="1" applyBorder="1"/>
    <xf numFmtId="0" fontId="17" fillId="0" borderId="24" xfId="0" applyFont="1" applyBorder="1" applyAlignment="1">
      <alignment horizontal="center"/>
    </xf>
    <xf numFmtId="0" fontId="18" fillId="0" borderId="24" xfId="0" applyFont="1" applyBorder="1" applyAlignment="1">
      <alignment horizontal="center"/>
    </xf>
    <xf numFmtId="0" fontId="37" fillId="0" borderId="24" xfId="0" applyFont="1" applyBorder="1" applyAlignment="1">
      <alignment horizontal="center" wrapText="1"/>
    </xf>
    <xf numFmtId="1" fontId="18" fillId="0" borderId="24" xfId="0" applyNumberFormat="1" applyFont="1" applyBorder="1" applyAlignment="1">
      <alignment horizontal="center" wrapText="1"/>
    </xf>
    <xf numFmtId="0" fontId="38" fillId="8" borderId="25" xfId="0" applyFont="1" applyFill="1" applyBorder="1" applyAlignment="1">
      <alignment horizontal="center"/>
    </xf>
    <xf numFmtId="49" fontId="18" fillId="0" borderId="24" xfId="0" applyNumberFormat="1" applyFont="1" applyBorder="1" applyAlignment="1">
      <alignment horizontal="center" wrapText="1"/>
    </xf>
    <xf numFmtId="0" fontId="18" fillId="0" borderId="26" xfId="0" applyFont="1" applyBorder="1" applyAlignment="1">
      <alignment horizontal="center"/>
    </xf>
    <xf numFmtId="0" fontId="39" fillId="0" borderId="1" xfId="0" applyFont="1" applyBorder="1" applyAlignment="1">
      <alignment vertical="center"/>
    </xf>
    <xf numFmtId="0" fontId="24" fillId="0" borderId="25" xfId="0" applyFont="1" applyBorder="1" applyAlignment="1">
      <alignment horizontal="center"/>
    </xf>
    <xf numFmtId="0" fontId="18" fillId="0" borderId="25" xfId="0" applyFont="1" applyBorder="1" applyAlignment="1">
      <alignment horizontal="center" wrapText="1"/>
    </xf>
    <xf numFmtId="0" fontId="18" fillId="0" borderId="26" xfId="0" quotePrefix="1" applyFont="1" applyBorder="1" applyAlignment="1">
      <alignment horizontal="center"/>
    </xf>
    <xf numFmtId="0" fontId="37" fillId="0" borderId="57" xfId="0" applyFont="1" applyBorder="1"/>
    <xf numFmtId="0" fontId="17" fillId="0" borderId="58" xfId="0" applyFont="1" applyBorder="1" applyAlignment="1">
      <alignment horizontal="center"/>
    </xf>
    <xf numFmtId="0" fontId="18" fillId="0" borderId="58" xfId="0" applyFont="1" applyBorder="1" applyAlignment="1">
      <alignment horizontal="center"/>
    </xf>
    <xf numFmtId="0" fontId="35" fillId="0" borderId="58" xfId="0" applyFont="1" applyBorder="1" applyAlignment="1">
      <alignment horizontal="center" wrapText="1"/>
    </xf>
    <xf numFmtId="1" fontId="18" fillId="0" borderId="58" xfId="0" applyNumberFormat="1" applyFont="1" applyBorder="1" applyAlignment="1">
      <alignment horizontal="center" wrapText="1"/>
    </xf>
    <xf numFmtId="0" fontId="38" fillId="8" borderId="58" xfId="0" applyFont="1" applyFill="1" applyBorder="1" applyAlignment="1">
      <alignment horizontal="center"/>
    </xf>
    <xf numFmtId="49" fontId="18" fillId="0" borderId="58" xfId="0" applyNumberFormat="1" applyFont="1" applyBorder="1" applyAlignment="1">
      <alignment horizontal="center" wrapText="1"/>
    </xf>
    <xf numFmtId="0" fontId="18" fillId="0" borderId="62" xfId="0" quotePrefix="1" applyFont="1" applyBorder="1" applyAlignment="1">
      <alignment horizontal="center"/>
    </xf>
    <xf numFmtId="0" fontId="27" fillId="0" borderId="1" xfId="0" applyFont="1" applyBorder="1"/>
    <xf numFmtId="49" fontId="21" fillId="0" borderId="24" xfId="0" applyNumberFormat="1" applyFont="1" applyBorder="1" applyAlignment="1">
      <alignment horizontal="center"/>
    </xf>
    <xf numFmtId="0" fontId="21" fillId="0" borderId="25" xfId="0" applyFont="1" applyBorder="1" applyAlignment="1">
      <alignment horizontal="center"/>
    </xf>
    <xf numFmtId="0" fontId="27" fillId="0" borderId="25" xfId="0" applyFont="1" applyBorder="1" applyAlignment="1">
      <alignment horizontal="center"/>
    </xf>
    <xf numFmtId="0" fontId="18" fillId="0" borderId="25" xfId="0" applyFont="1" applyBorder="1" applyAlignment="1">
      <alignment horizontal="center"/>
    </xf>
    <xf numFmtId="49" fontId="18" fillId="0" borderId="25" xfId="0" applyNumberFormat="1" applyFont="1" applyBorder="1" applyAlignment="1">
      <alignment horizontal="center"/>
    </xf>
    <xf numFmtId="0" fontId="40" fillId="0" borderId="0" xfId="0" applyFont="1"/>
    <xf numFmtId="0" fontId="24" fillId="0" borderId="1" xfId="0" applyFont="1" applyBorder="1"/>
    <xf numFmtId="49" fontId="41" fillId="0" borderId="24" xfId="0" applyNumberFormat="1" applyFont="1" applyBorder="1" applyAlignment="1">
      <alignment horizontal="center"/>
    </xf>
    <xf numFmtId="0" fontId="41" fillId="0" borderId="25" xfId="0" applyFont="1" applyBorder="1" applyAlignment="1">
      <alignment horizontal="center"/>
    </xf>
    <xf numFmtId="0" fontId="42" fillId="0" borderId="0" xfId="0" applyFont="1"/>
    <xf numFmtId="0" fontId="29" fillId="0" borderId="1" xfId="0" applyFont="1" applyBorder="1"/>
    <xf numFmtId="49" fontId="43" fillId="0" borderId="24" xfId="0" applyNumberFormat="1" applyFont="1" applyBorder="1" applyAlignment="1">
      <alignment horizontal="center"/>
    </xf>
    <xf numFmtId="0" fontId="43" fillId="0" borderId="25" xfId="0" applyFont="1" applyBorder="1" applyAlignment="1">
      <alignment horizontal="center"/>
    </xf>
    <xf numFmtId="0" fontId="29" fillId="0" borderId="25" xfId="0" applyFont="1" applyBorder="1" applyAlignment="1">
      <alignment horizontal="center"/>
    </xf>
    <xf numFmtId="0" fontId="44" fillId="0" borderId="0" xfId="0" applyFont="1"/>
    <xf numFmtId="0" fontId="19" fillId="6" borderId="1" xfId="0" applyFont="1" applyFill="1" applyBorder="1"/>
    <xf numFmtId="0" fontId="18" fillId="6" borderId="24" xfId="0" applyFont="1" applyFill="1" applyBorder="1" applyAlignment="1">
      <alignment horizontal="center"/>
    </xf>
    <xf numFmtId="49" fontId="23" fillId="6" borderId="24" xfId="0" applyNumberFormat="1" applyFont="1" applyFill="1" applyBorder="1" applyAlignment="1">
      <alignment horizontal="center"/>
    </xf>
    <xf numFmtId="0" fontId="23" fillId="6" borderId="25" xfId="0" applyFont="1" applyFill="1" applyBorder="1" applyAlignment="1">
      <alignment horizontal="center"/>
    </xf>
    <xf numFmtId="0" fontId="19" fillId="6" borderId="25" xfId="0" applyFont="1" applyFill="1" applyBorder="1" applyAlignment="1">
      <alignment horizontal="center"/>
    </xf>
    <xf numFmtId="0" fontId="18" fillId="6" borderId="25" xfId="0" applyFont="1" applyFill="1" applyBorder="1" applyAlignment="1">
      <alignment horizontal="center" wrapText="1"/>
    </xf>
    <xf numFmtId="0" fontId="18" fillId="6" borderId="25" xfId="0" applyFont="1" applyFill="1" applyBorder="1" applyAlignment="1">
      <alignment horizontal="center"/>
    </xf>
    <xf numFmtId="49" fontId="18" fillId="6" borderId="25" xfId="0" applyNumberFormat="1" applyFont="1" applyFill="1" applyBorder="1" applyAlignment="1">
      <alignment horizontal="center"/>
    </xf>
    <xf numFmtId="0" fontId="18" fillId="6" borderId="26" xfId="0" applyFont="1" applyFill="1" applyBorder="1" applyAlignment="1">
      <alignment horizontal="center"/>
    </xf>
    <xf numFmtId="0" fontId="45" fillId="0" borderId="0" xfId="0" applyFont="1"/>
    <xf numFmtId="0" fontId="46" fillId="0" borderId="1" xfId="0" applyFont="1" applyBorder="1"/>
    <xf numFmtId="49" fontId="47" fillId="0" borderId="24" xfId="0" applyNumberFormat="1" applyFont="1" applyBorder="1" applyAlignment="1">
      <alignment horizontal="center"/>
    </xf>
    <xf numFmtId="0" fontId="47" fillId="0" borderId="25" xfId="0" applyFont="1" applyBorder="1" applyAlignment="1">
      <alignment horizontal="center"/>
    </xf>
    <xf numFmtId="0" fontId="46" fillId="0" borderId="25" xfId="0" applyFont="1" applyBorder="1" applyAlignment="1">
      <alignment horizontal="center"/>
    </xf>
    <xf numFmtId="0" fontId="27" fillId="6" borderId="1" xfId="0" applyFont="1" applyFill="1" applyBorder="1"/>
    <xf numFmtId="49" fontId="21" fillId="6" borderId="24" xfId="0" applyNumberFormat="1" applyFont="1" applyFill="1" applyBorder="1" applyAlignment="1">
      <alignment horizontal="center"/>
    </xf>
    <xf numFmtId="0" fontId="21" fillId="6" borderId="25" xfId="0" applyFont="1" applyFill="1" applyBorder="1" applyAlignment="1">
      <alignment horizontal="center"/>
    </xf>
    <xf numFmtId="0" fontId="27" fillId="6" borderId="25" xfId="0" applyFont="1" applyFill="1" applyBorder="1" applyAlignment="1">
      <alignment horizontal="center"/>
    </xf>
    <xf numFmtId="0" fontId="48" fillId="0" borderId="0" xfId="0" applyFont="1"/>
    <xf numFmtId="0" fontId="29" fillId="6" borderId="1" xfId="0" applyFont="1" applyFill="1" applyBorder="1"/>
    <xf numFmtId="49" fontId="43" fillId="6" borderId="24" xfId="0" applyNumberFormat="1" applyFont="1" applyFill="1" applyBorder="1" applyAlignment="1">
      <alignment horizontal="center"/>
    </xf>
    <xf numFmtId="0" fontId="43" fillId="6" borderId="25" xfId="0" applyFont="1" applyFill="1" applyBorder="1" applyAlignment="1">
      <alignment horizontal="center"/>
    </xf>
    <xf numFmtId="0" fontId="29" fillId="6" borderId="25" xfId="0" applyFont="1" applyFill="1" applyBorder="1" applyAlignment="1">
      <alignment horizontal="center"/>
    </xf>
    <xf numFmtId="0" fontId="28" fillId="0" borderId="1" xfId="0" applyFont="1" applyBorder="1"/>
    <xf numFmtId="49" fontId="22" fillId="0" borderId="24" xfId="0" applyNumberFormat="1" applyFont="1" applyBorder="1" applyAlignment="1">
      <alignment horizontal="center"/>
    </xf>
    <xf numFmtId="0" fontId="22" fillId="0" borderId="25" xfId="0" applyFont="1" applyBorder="1" applyAlignment="1">
      <alignment horizontal="center"/>
    </xf>
    <xf numFmtId="0" fontId="28" fillId="0" borderId="25" xfId="0" applyFont="1" applyBorder="1" applyAlignment="1">
      <alignment horizontal="center"/>
    </xf>
    <xf numFmtId="0" fontId="24" fillId="6" borderId="1" xfId="0" applyFont="1" applyFill="1" applyBorder="1"/>
    <xf numFmtId="49" fontId="41" fillId="6" borderId="24" xfId="0" applyNumberFormat="1" applyFont="1" applyFill="1" applyBorder="1" applyAlignment="1">
      <alignment horizontal="center"/>
    </xf>
    <xf numFmtId="0" fontId="41" fillId="6" borderId="25" xfId="0" applyFont="1" applyFill="1" applyBorder="1" applyAlignment="1">
      <alignment horizontal="center"/>
    </xf>
    <xf numFmtId="0" fontId="24" fillId="6" borderId="25" xfId="0" applyFont="1" applyFill="1" applyBorder="1" applyAlignment="1">
      <alignment horizontal="center"/>
    </xf>
    <xf numFmtId="0" fontId="18" fillId="6" borderId="26" xfId="0" quotePrefix="1" applyFont="1" applyFill="1" applyBorder="1" applyAlignment="1">
      <alignment horizontal="center"/>
    </xf>
    <xf numFmtId="0" fontId="28" fillId="6" borderId="1" xfId="0" applyFont="1" applyFill="1" applyBorder="1"/>
    <xf numFmtId="49" fontId="22" fillId="6" borderId="24" xfId="0" applyNumberFormat="1" applyFont="1" applyFill="1" applyBorder="1" applyAlignment="1">
      <alignment horizontal="center"/>
    </xf>
    <xf numFmtId="0" fontId="22" fillId="6" borderId="25" xfId="0" applyFont="1" applyFill="1" applyBorder="1" applyAlignment="1">
      <alignment horizontal="center"/>
    </xf>
    <xf numFmtId="0" fontId="28" fillId="6" borderId="25" xfId="0" applyFont="1" applyFill="1" applyBorder="1" applyAlignment="1">
      <alignment horizontal="center"/>
    </xf>
    <xf numFmtId="0" fontId="24" fillId="6" borderId="8" xfId="0" applyFont="1" applyFill="1" applyBorder="1"/>
    <xf numFmtId="0" fontId="18" fillId="6" borderId="42" xfId="0" applyFont="1" applyFill="1" applyBorder="1" applyAlignment="1">
      <alignment horizontal="center"/>
    </xf>
    <xf numFmtId="49" fontId="41" fillId="6" borderId="42" xfId="0" applyNumberFormat="1" applyFont="1" applyFill="1" applyBorder="1" applyAlignment="1">
      <alignment horizontal="center"/>
    </xf>
    <xf numFmtId="0" fontId="41" fillId="6" borderId="43" xfId="0" applyFont="1" applyFill="1" applyBorder="1" applyAlignment="1">
      <alignment horizontal="center"/>
    </xf>
    <xf numFmtId="0" fontId="24" fillId="6" borderId="43" xfId="0" applyFont="1" applyFill="1" applyBorder="1" applyAlignment="1">
      <alignment horizontal="center"/>
    </xf>
    <xf numFmtId="0" fontId="18" fillId="6" borderId="43" xfId="0" applyFont="1" applyFill="1" applyBorder="1" applyAlignment="1">
      <alignment horizontal="center" wrapText="1"/>
    </xf>
    <xf numFmtId="0" fontId="18" fillId="6" borderId="43" xfId="0" applyFont="1" applyFill="1" applyBorder="1" applyAlignment="1">
      <alignment horizontal="center"/>
    </xf>
    <xf numFmtId="0" fontId="38" fillId="8" borderId="42" xfId="0" applyFont="1" applyFill="1" applyBorder="1" applyAlignment="1">
      <alignment horizontal="center"/>
    </xf>
    <xf numFmtId="49" fontId="18" fillId="6" borderId="43" xfId="0" applyNumberFormat="1" applyFont="1" applyFill="1" applyBorder="1" applyAlignment="1">
      <alignment horizontal="center"/>
    </xf>
    <xf numFmtId="0" fontId="18" fillId="6" borderId="31" xfId="0" applyFont="1" applyFill="1" applyBorder="1" applyAlignment="1">
      <alignment horizontal="center"/>
    </xf>
    <xf numFmtId="0" fontId="13" fillId="0" borderId="0" xfId="0" applyFont="1" applyAlignment="1">
      <alignment horizontal="center"/>
    </xf>
    <xf numFmtId="1" fontId="13" fillId="0" borderId="0" xfId="0" applyNumberFormat="1" applyFont="1" applyAlignment="1">
      <alignment horizontal="center"/>
    </xf>
    <xf numFmtId="1" fontId="16" fillId="0" borderId="0" xfId="0" applyNumberFormat="1" applyFont="1" applyAlignment="1">
      <alignment horizontal="center"/>
    </xf>
    <xf numFmtId="0" fontId="13" fillId="0" borderId="0" xfId="0" applyFont="1" applyAlignment="1">
      <alignment horizontal="left"/>
    </xf>
    <xf numFmtId="0" fontId="49" fillId="0" borderId="22" xfId="5" applyFont="1" applyBorder="1" applyAlignment="1">
      <alignment horizontal="centerContinuous" vertical="center"/>
    </xf>
    <xf numFmtId="0" fontId="32" fillId="0" borderId="0" xfId="5" applyFont="1" applyAlignment="1">
      <alignment horizontal="centerContinuous" vertical="center"/>
    </xf>
    <xf numFmtId="0" fontId="16" fillId="0" borderId="0" xfId="5" applyFont="1" applyAlignment="1">
      <alignment vertical="center"/>
    </xf>
    <xf numFmtId="0" fontId="13" fillId="0" borderId="0" xfId="5" applyFont="1" applyAlignment="1">
      <alignment vertical="center"/>
    </xf>
    <xf numFmtId="0" fontId="34" fillId="11" borderId="110" xfId="5" applyFont="1" applyFill="1" applyBorder="1" applyAlignment="1">
      <alignment horizontal="centerContinuous" vertical="center"/>
    </xf>
    <xf numFmtId="0" fontId="34" fillId="11" borderId="111" xfId="5" applyFont="1" applyFill="1" applyBorder="1" applyAlignment="1">
      <alignment horizontal="center" vertical="center"/>
    </xf>
    <xf numFmtId="0" fontId="34" fillId="11" borderId="111" xfId="5" applyFont="1" applyFill="1" applyBorder="1" applyAlignment="1">
      <alignment horizontal="center" vertical="center" wrapText="1"/>
    </xf>
    <xf numFmtId="0" fontId="34" fillId="11" borderId="112" xfId="5" applyFont="1" applyFill="1" applyBorder="1" applyAlignment="1">
      <alignment horizontal="centerContinuous" vertical="center"/>
    </xf>
    <xf numFmtId="0" fontId="50" fillId="0" borderId="1" xfId="5" applyFont="1" applyBorder="1" applyAlignment="1">
      <alignment horizontal="center" vertical="center" shrinkToFit="1"/>
    </xf>
    <xf numFmtId="0" fontId="18" fillId="0" borderId="24" xfId="5" applyFont="1" applyBorder="1" applyAlignment="1">
      <alignment horizontal="center" vertical="center" wrapText="1"/>
    </xf>
    <xf numFmtId="9" fontId="18" fillId="0" borderId="24" xfId="7" applyFont="1" applyFill="1" applyBorder="1" applyAlignment="1">
      <alignment horizontal="center" vertical="center" shrinkToFit="1"/>
    </xf>
    <xf numFmtId="9" fontId="18" fillId="0" borderId="25" xfId="7" applyFont="1" applyFill="1" applyBorder="1" applyAlignment="1">
      <alignment horizontal="center" vertical="center" shrinkToFit="1"/>
    </xf>
    <xf numFmtId="0" fontId="18" fillId="0" borderId="25" xfId="5" applyFont="1" applyBorder="1" applyAlignment="1">
      <alignment horizontal="center" vertical="center" shrinkToFit="1"/>
    </xf>
    <xf numFmtId="0" fontId="18" fillId="0" borderId="25" xfId="7" applyNumberFormat="1" applyFont="1" applyFill="1" applyBorder="1" applyAlignment="1">
      <alignment horizontal="center" vertical="center" shrinkToFit="1"/>
    </xf>
    <xf numFmtId="0" fontId="18" fillId="0" borderId="26" xfId="5" applyFont="1" applyBorder="1" applyAlignment="1">
      <alignment horizontal="center" vertical="center"/>
    </xf>
    <xf numFmtId="0" fontId="18" fillId="0" borderId="25" xfId="4" applyFont="1" applyBorder="1" applyAlignment="1">
      <alignment horizontal="center" vertical="center" wrapText="1"/>
    </xf>
    <xf numFmtId="0" fontId="18" fillId="0" borderId="25" xfId="2" applyNumberFormat="1" applyFont="1" applyFill="1" applyBorder="1" applyAlignment="1">
      <alignment horizontal="center" vertical="center" shrinkToFit="1"/>
    </xf>
    <xf numFmtId="0" fontId="18" fillId="0" borderId="26" xfId="5" applyFont="1" applyBorder="1" applyAlignment="1">
      <alignment horizontal="center" vertical="center" wrapText="1"/>
    </xf>
    <xf numFmtId="9" fontId="18" fillId="0" borderId="24" xfId="2" applyFont="1" applyFill="1" applyBorder="1" applyAlignment="1">
      <alignment horizontal="center" vertical="center" shrinkToFit="1"/>
    </xf>
    <xf numFmtId="9" fontId="18" fillId="0" borderId="25" xfId="2" applyFont="1" applyFill="1" applyBorder="1" applyAlignment="1">
      <alignment horizontal="center" vertical="center" shrinkToFit="1"/>
    </xf>
    <xf numFmtId="0" fontId="18" fillId="0" borderId="26" xfId="4" applyFont="1" applyBorder="1" applyAlignment="1">
      <alignment horizontal="center" vertical="center" wrapText="1"/>
    </xf>
    <xf numFmtId="0" fontId="18" fillId="0" borderId="25" xfId="0" applyFont="1" applyBorder="1" applyAlignment="1">
      <alignment horizontal="center" vertical="center" shrinkToFit="1"/>
    </xf>
    <xf numFmtId="0" fontId="18" fillId="0" borderId="26" xfId="0" applyFont="1" applyBorder="1" applyAlignment="1">
      <alignment horizontal="center" vertical="center" wrapText="1"/>
    </xf>
    <xf numFmtId="0" fontId="18" fillId="0" borderId="24" xfId="0" applyFont="1" applyBorder="1" applyAlignment="1">
      <alignment horizontal="center" vertical="center" shrinkToFit="1"/>
    </xf>
    <xf numFmtId="0" fontId="18" fillId="0" borderId="25" xfId="5" applyFont="1" applyBorder="1" applyAlignment="1">
      <alignment horizontal="center" vertical="center"/>
    </xf>
    <xf numFmtId="49" fontId="18" fillId="0" borderId="26" xfId="5" applyNumberFormat="1" applyFont="1" applyBorder="1" applyAlignment="1">
      <alignment horizontal="center" vertical="center" wrapText="1"/>
    </xf>
    <xf numFmtId="0" fontId="18" fillId="0" borderId="24" xfId="5" applyFont="1" applyBorder="1" applyAlignment="1">
      <alignment horizontal="center" vertical="center" shrinkToFit="1"/>
    </xf>
    <xf numFmtId="0" fontId="18" fillId="0" borderId="25" xfId="2" applyNumberFormat="1" applyFont="1" applyBorder="1" applyAlignment="1">
      <alignment horizontal="center" vertical="center" shrinkToFit="1"/>
    </xf>
    <xf numFmtId="0" fontId="50" fillId="12" borderId="1" xfId="5" applyFont="1" applyFill="1" applyBorder="1" applyAlignment="1">
      <alignment horizontal="center" vertical="center" shrinkToFit="1"/>
    </xf>
    <xf numFmtId="0" fontId="18" fillId="12" borderId="24" xfId="5" applyFont="1" applyFill="1" applyBorder="1" applyAlignment="1">
      <alignment horizontal="center" vertical="center" wrapText="1"/>
    </xf>
    <xf numFmtId="9" fontId="18" fillId="12" borderId="24" xfId="7" applyFont="1" applyFill="1" applyBorder="1" applyAlignment="1">
      <alignment horizontal="center" vertical="center" shrinkToFit="1"/>
    </xf>
    <xf numFmtId="9" fontId="18" fillId="12" borderId="25" xfId="7" applyFont="1" applyFill="1" applyBorder="1" applyAlignment="1">
      <alignment horizontal="center" vertical="center" shrinkToFit="1"/>
    </xf>
    <xf numFmtId="0" fontId="18" fillId="12" borderId="25" xfId="5" applyFont="1" applyFill="1" applyBorder="1" applyAlignment="1">
      <alignment horizontal="center" vertical="center" shrinkToFit="1"/>
    </xf>
    <xf numFmtId="0" fontId="18" fillId="12" borderId="25" xfId="7" applyNumberFormat="1" applyFont="1" applyFill="1" applyBorder="1" applyAlignment="1">
      <alignment horizontal="center" vertical="center" shrinkToFit="1"/>
    </xf>
    <xf numFmtId="0" fontId="50" fillId="0" borderId="8" xfId="5" applyFont="1" applyBorder="1" applyAlignment="1">
      <alignment horizontal="center" vertical="center" shrinkToFit="1"/>
    </xf>
    <xf numFmtId="0" fontId="18" fillId="0" borderId="42" xfId="5" applyFont="1" applyBorder="1" applyAlignment="1">
      <alignment horizontal="center" vertical="center" wrapText="1"/>
    </xf>
    <xf numFmtId="9" fontId="18" fillId="0" borderId="42" xfId="2" applyFont="1" applyFill="1" applyBorder="1" applyAlignment="1">
      <alignment horizontal="center" vertical="center" shrinkToFit="1"/>
    </xf>
    <xf numFmtId="9" fontId="18" fillId="0" borderId="43" xfId="2" applyFont="1" applyFill="1" applyBorder="1" applyAlignment="1">
      <alignment horizontal="center" vertical="center" shrinkToFit="1"/>
    </xf>
    <xf numFmtId="0" fontId="18" fillId="0" borderId="43" xfId="5" applyFont="1" applyBorder="1" applyAlignment="1">
      <alignment horizontal="center" vertical="center" wrapText="1"/>
    </xf>
    <xf numFmtId="0" fontId="18" fillId="0" borderId="43" xfId="2" applyNumberFormat="1" applyFont="1" applyFill="1" applyBorder="1" applyAlignment="1">
      <alignment horizontal="center" vertical="center" shrinkToFit="1"/>
    </xf>
    <xf numFmtId="0" fontId="18" fillId="0" borderId="31" xfId="5" applyFont="1" applyBorder="1" applyAlignment="1">
      <alignment horizontal="center" vertical="center" shrinkToFit="1"/>
    </xf>
    <xf numFmtId="0" fontId="13" fillId="0" borderId="0" xfId="5" applyFont="1" applyAlignment="1">
      <alignment horizontal="right" vertical="center"/>
    </xf>
    <xf numFmtId="0" fontId="16" fillId="0" borderId="0" xfId="5" applyFont="1" applyAlignment="1">
      <alignment horizontal="left" vertical="center"/>
    </xf>
    <xf numFmtId="0" fontId="18" fillId="0" borderId="0" xfId="0" applyFont="1" applyAlignment="1">
      <alignment wrapText="1"/>
    </xf>
    <xf numFmtId="0" fontId="32" fillId="0" borderId="0" xfId="0" applyFont="1" applyAlignment="1">
      <alignment horizontal="centerContinuous" vertical="center" wrapText="1"/>
    </xf>
    <xf numFmtId="0" fontId="18" fillId="0" borderId="128" xfId="0" applyFont="1" applyBorder="1" applyAlignment="1">
      <alignment horizontal="center" vertical="center"/>
    </xf>
    <xf numFmtId="0" fontId="18" fillId="0" borderId="129" xfId="0" applyFont="1" applyBorder="1" applyAlignment="1">
      <alignment horizontal="center" vertical="center"/>
    </xf>
    <xf numFmtId="49" fontId="18" fillId="0" borderId="129" xfId="0" applyNumberFormat="1" applyFont="1" applyBorder="1" applyAlignment="1">
      <alignment horizontal="center" vertical="center"/>
    </xf>
    <xf numFmtId="0" fontId="18" fillId="0" borderId="1" xfId="0" applyFont="1" applyBorder="1" applyAlignment="1">
      <alignment horizontal="center" vertical="center"/>
    </xf>
    <xf numFmtId="0" fontId="18" fillId="0" borderId="24" xfId="0" applyFont="1" applyBorder="1" applyAlignment="1">
      <alignment horizontal="center" vertical="center"/>
    </xf>
    <xf numFmtId="49" fontId="18" fillId="0" borderId="24" xfId="0" applyNumberFormat="1" applyFont="1" applyBorder="1" applyAlignment="1">
      <alignment horizontal="center" vertical="center"/>
    </xf>
    <xf numFmtId="0" fontId="18" fillId="0" borderId="8" xfId="0" applyFont="1" applyBorder="1" applyAlignment="1">
      <alignment horizontal="center" vertical="center"/>
    </xf>
    <xf numFmtId="0" fontId="18" fillId="0" borderId="42" xfId="0" applyFont="1" applyBorder="1" applyAlignment="1">
      <alignment horizontal="center" vertical="center"/>
    </xf>
    <xf numFmtId="49" fontId="18" fillId="0" borderId="42" xfId="0" applyNumberFormat="1" applyFont="1" applyBorder="1" applyAlignment="1">
      <alignment horizontal="center" vertical="center"/>
    </xf>
    <xf numFmtId="0" fontId="13" fillId="0" borderId="117" xfId="0" applyFont="1" applyBorder="1" applyAlignment="1">
      <alignment horizontal="right" vertical="center"/>
    </xf>
    <xf numFmtId="0" fontId="16" fillId="0" borderId="118" xfId="0" applyFont="1" applyBorder="1" applyAlignment="1">
      <alignment horizontal="center" vertical="center" wrapText="1"/>
    </xf>
    <xf numFmtId="0" fontId="16" fillId="13" borderId="119" xfId="0" applyFont="1" applyFill="1" applyBorder="1" applyAlignment="1">
      <alignment horizontal="center" vertical="center" wrapText="1"/>
    </xf>
    <xf numFmtId="0" fontId="16" fillId="13" borderId="120" xfId="0" applyFont="1" applyFill="1" applyBorder="1" applyAlignment="1">
      <alignment horizontal="center" vertical="center" wrapText="1"/>
    </xf>
    <xf numFmtId="0" fontId="51" fillId="0" borderId="9" xfId="0" applyFont="1" applyBorder="1" applyAlignment="1">
      <alignment horizontal="centerContinuous" vertical="center" wrapText="1"/>
    </xf>
    <xf numFmtId="0" fontId="13" fillId="0" borderId="49" xfId="0" applyFont="1" applyBorder="1" applyAlignment="1">
      <alignment horizontal="right" vertical="center"/>
    </xf>
    <xf numFmtId="0" fontId="52" fillId="14" borderId="121" xfId="0" applyFont="1" applyFill="1" applyBorder="1" applyAlignment="1">
      <alignment horizontal="center" vertical="center" wrapText="1"/>
    </xf>
    <xf numFmtId="0" fontId="13" fillId="13" borderId="122" xfId="0" applyFont="1" applyFill="1" applyBorder="1" applyAlignment="1">
      <alignment horizontal="center" vertical="center" wrapText="1"/>
    </xf>
    <xf numFmtId="0" fontId="13" fillId="13" borderId="123" xfId="0" applyFont="1" applyFill="1" applyBorder="1" applyAlignment="1">
      <alignment horizontal="center" vertical="center" wrapText="1"/>
    </xf>
    <xf numFmtId="0" fontId="34" fillId="17" borderId="140" xfId="0" applyFont="1" applyFill="1" applyBorder="1" applyAlignment="1">
      <alignment horizontal="centerContinuous" vertical="center"/>
    </xf>
    <xf numFmtId="0" fontId="34" fillId="17" borderId="141" xfId="0" applyFont="1" applyFill="1" applyBorder="1" applyAlignment="1">
      <alignment horizontal="center" vertical="center"/>
    </xf>
    <xf numFmtId="0" fontId="34" fillId="17" borderId="142" xfId="0" applyFont="1" applyFill="1" applyBorder="1" applyAlignment="1">
      <alignment horizontal="center" vertical="center"/>
    </xf>
    <xf numFmtId="0" fontId="16" fillId="0" borderId="0" xfId="0" applyFont="1" applyAlignment="1">
      <alignment vertical="center" wrapText="1"/>
    </xf>
    <xf numFmtId="0" fontId="13" fillId="0" borderId="8" xfId="0" applyFont="1" applyBorder="1" applyAlignment="1">
      <alignment horizontal="center" vertical="center" wrapText="1"/>
    </xf>
    <xf numFmtId="0" fontId="13" fillId="0" borderId="9"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113" xfId="0" applyFont="1" applyBorder="1" applyAlignment="1">
      <alignment horizontal="right" vertical="center"/>
    </xf>
    <xf numFmtId="0" fontId="16" fillId="0" borderId="114" xfId="0" applyFont="1" applyBorder="1" applyAlignment="1">
      <alignment horizontal="center" vertical="center" wrapText="1"/>
    </xf>
    <xf numFmtId="0" fontId="16" fillId="13" borderId="115" xfId="0" applyFont="1" applyFill="1" applyBorder="1" applyAlignment="1">
      <alignment horizontal="center" vertical="center" wrapText="1"/>
    </xf>
    <xf numFmtId="0" fontId="16" fillId="13" borderId="116" xfId="0" applyFont="1" applyFill="1" applyBorder="1" applyAlignment="1">
      <alignment horizontal="center" vertical="center" wrapText="1"/>
    </xf>
    <xf numFmtId="0" fontId="53" fillId="0" borderId="128" xfId="0" applyFont="1" applyBorder="1" applyAlignment="1">
      <alignment horizontal="center" vertical="center" shrinkToFit="1"/>
    </xf>
    <xf numFmtId="0" fontId="54" fillId="0" borderId="124" xfId="0" applyFont="1" applyBorder="1" applyAlignment="1">
      <alignment horizontal="centerContinuous" vertical="center" wrapText="1"/>
    </xf>
    <xf numFmtId="0" fontId="17" fillId="0" borderId="125" xfId="0" applyFont="1" applyBorder="1" applyAlignment="1">
      <alignment horizontal="centerContinuous" vertical="center" wrapText="1"/>
    </xf>
    <xf numFmtId="0" fontId="17" fillId="0" borderId="126" xfId="0" applyFont="1" applyBorder="1" applyAlignment="1">
      <alignment horizontal="centerContinuous" vertical="center" wrapText="1"/>
    </xf>
    <xf numFmtId="0" fontId="55" fillId="0" borderId="0" xfId="0" applyFont="1" applyAlignment="1">
      <alignment horizontal="centerContinuous" vertical="center"/>
    </xf>
    <xf numFmtId="0" fontId="56" fillId="0" borderId="0" xfId="0" applyFont="1" applyAlignment="1">
      <alignment horizontal="centerContinuous" vertical="center" wrapText="1"/>
    </xf>
    <xf numFmtId="0" fontId="34" fillId="14" borderId="57" xfId="0" applyFont="1" applyFill="1" applyBorder="1" applyAlignment="1">
      <alignment horizontal="centerContinuous" vertical="center"/>
    </xf>
    <xf numFmtId="0" fontId="34" fillId="14" borderId="127" xfId="0" applyFont="1" applyFill="1" applyBorder="1" applyAlignment="1">
      <alignment horizontal="center" vertical="center"/>
    </xf>
    <xf numFmtId="0" fontId="34" fillId="14" borderId="62" xfId="0" applyFont="1" applyFill="1" applyBorder="1" applyAlignment="1">
      <alignment horizontal="center" vertical="center"/>
    </xf>
    <xf numFmtId="0" fontId="16" fillId="0" borderId="0" xfId="0" applyFont="1" applyAlignment="1">
      <alignment vertical="center"/>
    </xf>
    <xf numFmtId="0" fontId="13" fillId="0" borderId="5" xfId="0" applyFont="1" applyBorder="1" applyAlignment="1">
      <alignment horizontal="centerContinuous" vertical="center"/>
    </xf>
    <xf numFmtId="0" fontId="16" fillId="0" borderId="6" xfId="0" applyFont="1" applyBorder="1" applyAlignment="1">
      <alignment horizontal="centerContinuous" vertical="center"/>
    </xf>
    <xf numFmtId="0" fontId="16" fillId="0" borderId="7" xfId="0" applyFont="1" applyBorder="1" applyAlignment="1">
      <alignment horizontal="centerContinuous" vertical="center"/>
    </xf>
    <xf numFmtId="0" fontId="57" fillId="0" borderId="29" xfId="0" applyFont="1" applyBorder="1" applyAlignment="1">
      <alignment horizontal="centerContinuous"/>
    </xf>
    <xf numFmtId="0" fontId="58" fillId="0" borderId="29" xfId="0" applyFont="1" applyBorder="1" applyAlignment="1">
      <alignment horizontal="centerContinuous" vertical="center"/>
    </xf>
    <xf numFmtId="0" fontId="53" fillId="0" borderId="32" xfId="0" applyFont="1" applyBorder="1" applyAlignment="1">
      <alignment horizontal="centerContinuous"/>
    </xf>
    <xf numFmtId="0" fontId="18" fillId="0" borderId="50" xfId="0" applyFont="1" applyBorder="1" applyAlignment="1">
      <alignment horizontal="centerContinuous"/>
    </xf>
    <xf numFmtId="0" fontId="53" fillId="0" borderId="94" xfId="0" applyFont="1" applyBorder="1" applyAlignment="1">
      <alignment horizontal="centerContinuous"/>
    </xf>
    <xf numFmtId="0" fontId="18" fillId="0" borderId="44" xfId="0" applyFont="1" applyBorder="1" applyAlignment="1">
      <alignment horizontal="centerContinuous"/>
    </xf>
    <xf numFmtId="0" fontId="53" fillId="0" borderId="44" xfId="0" applyFont="1" applyBorder="1" applyAlignment="1">
      <alignment horizontal="center" shrinkToFit="1"/>
    </xf>
    <xf numFmtId="0" fontId="18" fillId="0" borderId="0" xfId="0" applyFont="1" applyAlignment="1">
      <alignment horizontal="left" wrapText="1"/>
    </xf>
    <xf numFmtId="0" fontId="59" fillId="0" borderId="29" xfId="0" applyFont="1" applyBorder="1" applyAlignment="1">
      <alignment horizontal="centerContinuous"/>
    </xf>
    <xf numFmtId="0" fontId="60" fillId="0" borderId="29" xfId="0" applyFont="1" applyBorder="1" applyAlignment="1">
      <alignment horizontal="centerContinuous" vertical="center"/>
    </xf>
    <xf numFmtId="0" fontId="61" fillId="0" borderId="32" xfId="0" applyFont="1" applyBorder="1" applyAlignment="1">
      <alignment horizontal="center" shrinkToFit="1"/>
    </xf>
    <xf numFmtId="0" fontId="18" fillId="0" borderId="48" xfId="0" applyFont="1" applyBorder="1" applyAlignment="1">
      <alignment horizontal="centerContinuous"/>
    </xf>
    <xf numFmtId="0" fontId="53" fillId="0" borderId="94" xfId="0" applyFont="1" applyBorder="1" applyAlignment="1">
      <alignment horizontal="center" shrinkToFit="1"/>
    </xf>
    <xf numFmtId="0" fontId="18" fillId="0" borderId="49" xfId="0" applyFont="1" applyBorder="1" applyAlignment="1">
      <alignment horizontal="centerContinuous"/>
    </xf>
    <xf numFmtId="0" fontId="62" fillId="0" borderId="29" xfId="0" applyFont="1" applyBorder="1" applyAlignment="1">
      <alignment horizontal="centerContinuous" vertical="center"/>
    </xf>
    <xf numFmtId="0" fontId="18" fillId="0" borderId="50" xfId="0" applyFont="1" applyBorder="1" applyAlignment="1">
      <alignment horizontal="centerContinuous" vertical="center"/>
    </xf>
    <xf numFmtId="0" fontId="17" fillId="0" borderId="0" xfId="0" applyFont="1" applyAlignment="1">
      <alignment horizontal="right" wrapText="1"/>
    </xf>
    <xf numFmtId="0" fontId="18" fillId="0" borderId="50" xfId="0" quotePrefix="1" applyFont="1" applyBorder="1" applyAlignment="1">
      <alignment horizontal="centerContinuous" vertical="center"/>
    </xf>
    <xf numFmtId="0" fontId="18" fillId="0" borderId="49" xfId="0" quotePrefix="1" applyFont="1" applyBorder="1" applyAlignment="1">
      <alignment horizontal="centerContinuous" vertical="center"/>
    </xf>
    <xf numFmtId="0" fontId="30" fillId="0" borderId="0" xfId="0" applyFont="1" applyAlignment="1">
      <alignment horizontal="centerContinuous" vertical="center"/>
    </xf>
    <xf numFmtId="0" fontId="63" fillId="7" borderId="16" xfId="0" applyFont="1" applyFill="1" applyBorder="1" applyAlignment="1">
      <alignment horizontal="center" vertical="center"/>
    </xf>
    <xf numFmtId="0" fontId="63" fillId="7" borderId="17" xfId="0" applyFont="1" applyFill="1" applyBorder="1" applyAlignment="1">
      <alignment horizontal="center" vertical="center"/>
    </xf>
    <xf numFmtId="49" fontId="63" fillId="7" borderId="17" xfId="0" applyNumberFormat="1" applyFont="1" applyFill="1" applyBorder="1" applyAlignment="1">
      <alignment horizontal="center" vertical="center"/>
    </xf>
    <xf numFmtId="0" fontId="63" fillId="7" borderId="21" xfId="0" applyFont="1" applyFill="1" applyBorder="1" applyAlignment="1">
      <alignment horizontal="center" vertical="center"/>
    </xf>
    <xf numFmtId="0" fontId="64" fillId="8" borderId="21" xfId="0" applyFont="1" applyFill="1" applyBorder="1" applyAlignment="1">
      <alignment horizontal="center" vertical="center"/>
    </xf>
    <xf numFmtId="0" fontId="63" fillId="7" borderId="18" xfId="0" applyFont="1" applyFill="1" applyBorder="1" applyAlignment="1">
      <alignment horizontal="center" vertical="center"/>
    </xf>
    <xf numFmtId="0" fontId="63" fillId="7" borderId="29" xfId="0" applyFont="1" applyFill="1" applyBorder="1" applyAlignment="1">
      <alignment horizontal="center" vertical="center"/>
    </xf>
    <xf numFmtId="0" fontId="16" fillId="0" borderId="70" xfId="0" applyFont="1" applyBorder="1" applyAlignment="1">
      <alignment horizontal="center" vertical="center"/>
    </xf>
    <xf numFmtId="0" fontId="16" fillId="0" borderId="66" xfId="0" applyFont="1" applyBorder="1" applyAlignment="1">
      <alignment horizontal="center" vertical="center"/>
    </xf>
    <xf numFmtId="0" fontId="16" fillId="0" borderId="66" xfId="0" quotePrefix="1" applyFont="1" applyBorder="1" applyAlignment="1">
      <alignment horizontal="center" vertical="center" wrapText="1"/>
    </xf>
    <xf numFmtId="49" fontId="16" fillId="0" borderId="66" xfId="2" applyNumberFormat="1" applyFont="1" applyFill="1" applyBorder="1" applyAlignment="1">
      <alignment horizontal="center" vertical="center"/>
    </xf>
    <xf numFmtId="0" fontId="16" fillId="0" borderId="66" xfId="0" applyFont="1" applyBorder="1" applyAlignment="1">
      <alignment horizontal="center" vertical="center" shrinkToFit="1"/>
    </xf>
    <xf numFmtId="164" fontId="16" fillId="0" borderId="66" xfId="0" applyNumberFormat="1" applyFont="1" applyBorder="1" applyAlignment="1">
      <alignment horizontal="center" vertical="center"/>
    </xf>
    <xf numFmtId="164" fontId="16" fillId="0" borderId="65" xfId="0" applyNumberFormat="1" applyFont="1" applyBorder="1" applyAlignment="1">
      <alignment horizontal="center" vertical="center"/>
    </xf>
    <xf numFmtId="1" fontId="16" fillId="0" borderId="65" xfId="0" applyNumberFormat="1" applyFont="1" applyBorder="1" applyAlignment="1">
      <alignment horizontal="center" vertical="center"/>
    </xf>
    <xf numFmtId="0" fontId="16" fillId="0" borderId="139" xfId="0" quotePrefix="1" applyFont="1" applyBorder="1" applyAlignment="1">
      <alignment horizontal="center" vertical="center"/>
    </xf>
    <xf numFmtId="1" fontId="16" fillId="0" borderId="48" xfId="0" applyNumberFormat="1" applyFont="1" applyBorder="1" applyAlignment="1">
      <alignment horizontal="center" vertical="center"/>
    </xf>
    <xf numFmtId="0" fontId="14" fillId="0" borderId="0" xfId="0" applyFont="1" applyAlignment="1">
      <alignment horizontal="center" vertical="center"/>
    </xf>
    <xf numFmtId="0" fontId="16" fillId="0" borderId="143" xfId="0" applyFont="1" applyBorder="1" applyAlignment="1">
      <alignment horizontal="center" vertical="center"/>
    </xf>
    <xf numFmtId="0" fontId="16" fillId="0" borderId="71" xfId="0" applyFont="1" applyBorder="1" applyAlignment="1">
      <alignment horizontal="center" vertical="center"/>
    </xf>
    <xf numFmtId="0" fontId="16" fillId="0" borderId="71" xfId="0" quotePrefix="1" applyFont="1" applyBorder="1" applyAlignment="1">
      <alignment horizontal="center" vertical="center" wrapText="1"/>
    </xf>
    <xf numFmtId="49" fontId="16" fillId="0" borderId="71" xfId="2" applyNumberFormat="1" applyFont="1" applyFill="1" applyBorder="1" applyAlignment="1">
      <alignment horizontal="center" vertical="center"/>
    </xf>
    <xf numFmtId="0" fontId="16" fillId="0" borderId="71" xfId="0" applyFont="1" applyBorder="1" applyAlignment="1">
      <alignment horizontal="center" vertical="center" shrinkToFit="1"/>
    </xf>
    <xf numFmtId="164" fontId="16" fillId="0" borderId="71" xfId="0" applyNumberFormat="1" applyFont="1" applyBorder="1" applyAlignment="1">
      <alignment horizontal="center" vertical="center"/>
    </xf>
    <xf numFmtId="164" fontId="16" fillId="0" borderId="144" xfId="0" applyNumberFormat="1" applyFont="1" applyBorder="1" applyAlignment="1">
      <alignment horizontal="center" vertical="center"/>
    </xf>
    <xf numFmtId="1" fontId="16" fillId="0" borderId="144" xfId="0" applyNumberFormat="1" applyFont="1" applyBorder="1" applyAlignment="1">
      <alignment horizontal="center" vertical="center"/>
    </xf>
    <xf numFmtId="0" fontId="16" fillId="0" borderId="145" xfId="0" quotePrefix="1" applyFont="1" applyBorder="1" applyAlignment="1">
      <alignment horizontal="center" vertical="center"/>
    </xf>
    <xf numFmtId="1" fontId="16" fillId="0" borderId="32" xfId="0" applyNumberFormat="1" applyFont="1" applyBorder="1" applyAlignment="1">
      <alignment horizontal="center" vertical="center"/>
    </xf>
    <xf numFmtId="0" fontId="16" fillId="0" borderId="13" xfId="0" applyFont="1" applyBorder="1" applyAlignment="1">
      <alignment horizontal="center" vertical="center"/>
    </xf>
    <xf numFmtId="0" fontId="16" fillId="0" borderId="24" xfId="0" applyFont="1" applyBorder="1" applyAlignment="1">
      <alignment horizontal="center" vertical="center"/>
    </xf>
    <xf numFmtId="0" fontId="16" fillId="0" borderId="26" xfId="0" quotePrefix="1" applyFont="1" applyBorder="1" applyAlignment="1">
      <alignment horizontal="center" vertical="center"/>
    </xf>
    <xf numFmtId="1" fontId="16" fillId="0" borderId="93" xfId="0" applyNumberFormat="1" applyFont="1" applyBorder="1" applyAlignment="1">
      <alignment horizontal="center" vertical="center"/>
    </xf>
    <xf numFmtId="0" fontId="16" fillId="16" borderId="15" xfId="0" applyFont="1" applyFill="1" applyBorder="1" applyAlignment="1">
      <alignment horizontal="center" vertical="center"/>
    </xf>
    <xf numFmtId="0" fontId="16" fillId="16" borderId="42" xfId="0" applyFont="1" applyFill="1" applyBorder="1" applyAlignment="1">
      <alignment horizontal="center" vertical="center"/>
    </xf>
    <xf numFmtId="0" fontId="16" fillId="16" borderId="42" xfId="0" quotePrefix="1" applyFont="1" applyFill="1" applyBorder="1" applyAlignment="1">
      <alignment horizontal="center" vertical="center" wrapText="1"/>
    </xf>
    <xf numFmtId="49" fontId="16" fillId="16" borderId="42" xfId="2" applyNumberFormat="1" applyFont="1" applyFill="1" applyBorder="1" applyAlignment="1">
      <alignment horizontal="center" vertical="center"/>
    </xf>
    <xf numFmtId="0" fontId="16" fillId="16" borderId="42" xfId="0" applyFont="1" applyFill="1" applyBorder="1" applyAlignment="1">
      <alignment horizontal="center" vertical="center" shrinkToFit="1"/>
    </xf>
    <xf numFmtId="164" fontId="16" fillId="16" borderId="42" xfId="0" applyNumberFormat="1" applyFont="1" applyFill="1" applyBorder="1" applyAlignment="1">
      <alignment horizontal="center" vertical="center"/>
    </xf>
    <xf numFmtId="164" fontId="16" fillId="16" borderId="43" xfId="0" applyNumberFormat="1" applyFont="1" applyFill="1" applyBorder="1" applyAlignment="1">
      <alignment horizontal="center" vertical="center"/>
    </xf>
    <xf numFmtId="1" fontId="16" fillId="16" borderId="43" xfId="0" applyNumberFormat="1" applyFont="1" applyFill="1" applyBorder="1" applyAlignment="1">
      <alignment horizontal="center" vertical="center"/>
    </xf>
    <xf numFmtId="0" fontId="16" fillId="16" borderId="31" xfId="0" quotePrefix="1" applyFont="1" applyFill="1" applyBorder="1" applyAlignment="1">
      <alignment horizontal="center" vertical="center"/>
    </xf>
    <xf numFmtId="1" fontId="16" fillId="16" borderId="49" xfId="0" applyNumberFormat="1" applyFont="1" applyFill="1" applyBorder="1" applyAlignment="1">
      <alignment horizontal="center" vertical="center"/>
    </xf>
    <xf numFmtId="0" fontId="16" fillId="0" borderId="0" xfId="0" applyFont="1" applyAlignment="1">
      <alignment horizontal="center" vertical="center"/>
    </xf>
    <xf numFmtId="49" fontId="16" fillId="0" borderId="24" xfId="0" applyNumberFormat="1" applyFont="1" applyBorder="1" applyAlignment="1">
      <alignment horizontal="center" vertical="center"/>
    </xf>
    <xf numFmtId="164" fontId="16" fillId="0" borderId="24" xfId="0" applyNumberFormat="1" applyFont="1" applyBorder="1" applyAlignment="1">
      <alignment horizontal="center" vertical="center"/>
    </xf>
    <xf numFmtId="164" fontId="16" fillId="0" borderId="25" xfId="0" applyNumberFormat="1" applyFont="1" applyBorder="1" applyAlignment="1">
      <alignment horizontal="center" vertical="center"/>
    </xf>
    <xf numFmtId="1" fontId="16" fillId="0" borderId="25" xfId="0" applyNumberFormat="1" applyFont="1" applyBorder="1" applyAlignment="1">
      <alignment horizontal="center" vertical="center"/>
    </xf>
    <xf numFmtId="0" fontId="16" fillId="0" borderId="99" xfId="0" quotePrefix="1" applyFont="1" applyBorder="1" applyAlignment="1">
      <alignment horizontal="center" vertical="center"/>
    </xf>
    <xf numFmtId="0" fontId="16" fillId="16" borderId="95" xfId="0" applyFont="1" applyFill="1" applyBorder="1" applyAlignment="1">
      <alignment horizontal="center" vertical="center"/>
    </xf>
    <xf numFmtId="0" fontId="16" fillId="16" borderId="96" xfId="0" applyFont="1" applyFill="1" applyBorder="1" applyAlignment="1">
      <alignment horizontal="center" vertical="center"/>
    </xf>
    <xf numFmtId="49" fontId="16" fillId="16" borderId="96" xfId="0" applyNumberFormat="1" applyFont="1" applyFill="1" applyBorder="1" applyAlignment="1">
      <alignment horizontal="center" vertical="center"/>
    </xf>
    <xf numFmtId="164" fontId="16" fillId="16" borderId="96" xfId="0" applyNumberFormat="1" applyFont="1" applyFill="1" applyBorder="1" applyAlignment="1">
      <alignment horizontal="center" vertical="center"/>
    </xf>
    <xf numFmtId="164" fontId="16" fillId="16" borderId="97" xfId="0" applyNumberFormat="1" applyFont="1" applyFill="1" applyBorder="1" applyAlignment="1">
      <alignment horizontal="center" vertical="center"/>
    </xf>
    <xf numFmtId="1" fontId="16" fillId="16" borderId="97" xfId="0" applyNumberFormat="1" applyFont="1" applyFill="1" applyBorder="1" applyAlignment="1">
      <alignment horizontal="center" vertical="center"/>
    </xf>
    <xf numFmtId="0" fontId="16" fillId="16" borderId="100" xfId="0" quotePrefix="1" applyFont="1" applyFill="1" applyBorder="1" applyAlignment="1">
      <alignment horizontal="center" vertical="center"/>
    </xf>
    <xf numFmtId="1" fontId="16" fillId="16" borderId="93" xfId="0" applyNumberFormat="1" applyFont="1" applyFill="1" applyBorder="1" applyAlignment="1">
      <alignment horizontal="center" vertical="center"/>
    </xf>
    <xf numFmtId="0" fontId="16" fillId="9" borderId="15" xfId="0" applyFont="1" applyFill="1" applyBorder="1" applyAlignment="1">
      <alignment horizontal="center" vertical="center"/>
    </xf>
    <xf numFmtId="0" fontId="16" fillId="9" borderId="42" xfId="0" applyFont="1" applyFill="1" applyBorder="1" applyAlignment="1">
      <alignment horizontal="center" vertical="center"/>
    </xf>
    <xf numFmtId="49" fontId="16" fillId="9" borderId="42" xfId="0" applyNumberFormat="1" applyFont="1" applyFill="1" applyBorder="1" applyAlignment="1">
      <alignment horizontal="center" vertical="center"/>
    </xf>
    <xf numFmtId="164" fontId="16" fillId="9" borderId="42" xfId="0" applyNumberFormat="1" applyFont="1" applyFill="1" applyBorder="1" applyAlignment="1">
      <alignment horizontal="center" vertical="center"/>
    </xf>
    <xf numFmtId="164" fontId="16" fillId="9" borderId="43" xfId="0" applyNumberFormat="1" applyFont="1" applyFill="1" applyBorder="1" applyAlignment="1">
      <alignment horizontal="center" vertical="center"/>
    </xf>
    <xf numFmtId="1" fontId="16" fillId="9" borderId="43" xfId="0" applyNumberFormat="1" applyFont="1" applyFill="1" applyBorder="1" applyAlignment="1">
      <alignment horizontal="center" vertical="center"/>
    </xf>
    <xf numFmtId="0" fontId="16" fillId="9" borderId="31" xfId="0" quotePrefix="1" applyFont="1" applyFill="1" applyBorder="1" applyAlignment="1">
      <alignment horizontal="center" vertical="center"/>
    </xf>
    <xf numFmtId="1" fontId="16" fillId="9" borderId="49" xfId="0" applyNumberFormat="1" applyFont="1" applyFill="1" applyBorder="1" applyAlignment="1">
      <alignment horizontal="center" vertical="center"/>
    </xf>
    <xf numFmtId="0" fontId="16" fillId="0" borderId="0" xfId="0" applyFont="1" applyAlignment="1">
      <alignment horizontal="centerContinuous" vertical="center"/>
    </xf>
    <xf numFmtId="164" fontId="16" fillId="0" borderId="0" xfId="0" applyNumberFormat="1" applyFont="1" applyAlignment="1">
      <alignment horizontal="center" vertical="center"/>
    </xf>
    <xf numFmtId="0" fontId="63" fillId="7" borderId="21" xfId="0" applyFont="1" applyFill="1" applyBorder="1" applyAlignment="1">
      <alignment horizontal="centerContinuous" vertical="center"/>
    </xf>
    <xf numFmtId="0" fontId="63" fillId="7" borderId="67" xfId="0" applyFont="1" applyFill="1" applyBorder="1" applyAlignment="1">
      <alignment horizontal="centerContinuous" vertical="center"/>
    </xf>
    <xf numFmtId="0" fontId="63" fillId="7" borderId="45" xfId="0" applyFont="1" applyFill="1" applyBorder="1" applyAlignment="1">
      <alignment horizontal="centerContinuous" vertical="center"/>
    </xf>
    <xf numFmtId="0" fontId="16" fillId="0" borderId="70" xfId="0" applyFont="1" applyBorder="1" applyAlignment="1">
      <alignment horizontal="center" vertical="center" shrinkToFit="1"/>
    </xf>
    <xf numFmtId="0" fontId="16" fillId="0" borderId="66" xfId="0" quotePrefix="1" applyFont="1" applyBorder="1" applyAlignment="1">
      <alignment horizontal="center" vertical="center"/>
    </xf>
    <xf numFmtId="9" fontId="16" fillId="0" borderId="66" xfId="0" applyNumberFormat="1" applyFont="1" applyBorder="1" applyAlignment="1">
      <alignment horizontal="center" vertical="center"/>
    </xf>
    <xf numFmtId="49" fontId="16" fillId="0" borderId="66" xfId="0" quotePrefix="1" applyNumberFormat="1" applyFont="1" applyBorder="1" applyAlignment="1">
      <alignment horizontal="center" vertical="center"/>
    </xf>
    <xf numFmtId="164" fontId="16" fillId="0" borderId="65" xfId="0" applyNumberFormat="1" applyFont="1" applyBorder="1" applyAlignment="1">
      <alignment horizontal="centerContinuous" vertical="center"/>
    </xf>
    <xf numFmtId="164" fontId="16" fillId="0" borderId="75" xfId="0" applyNumberFormat="1" applyFont="1" applyBorder="1" applyAlignment="1">
      <alignment horizontal="centerContinuous" vertical="center"/>
    </xf>
    <xf numFmtId="0" fontId="16" fillId="0" borderId="76" xfId="0" quotePrefix="1" applyFont="1" applyBorder="1" applyAlignment="1">
      <alignment horizontal="centerContinuous" vertical="center"/>
    </xf>
    <xf numFmtId="0" fontId="16" fillId="0" borderId="72" xfId="0" applyFont="1" applyBorder="1" applyAlignment="1">
      <alignment horizontal="center" vertical="center"/>
    </xf>
    <xf numFmtId="0" fontId="16" fillId="0" borderId="73" xfId="0" applyFont="1" applyBorder="1" applyAlignment="1">
      <alignment horizontal="center" vertical="center"/>
    </xf>
    <xf numFmtId="0" fontId="16" fillId="0" borderId="73" xfId="0" quotePrefix="1" applyFont="1" applyBorder="1" applyAlignment="1">
      <alignment horizontal="center" vertical="center"/>
    </xf>
    <xf numFmtId="9" fontId="16" fillId="0" borderId="73" xfId="0" applyNumberFormat="1" applyFont="1" applyBorder="1" applyAlignment="1">
      <alignment horizontal="center" vertical="center"/>
    </xf>
    <xf numFmtId="164" fontId="16" fillId="0" borderId="73" xfId="0" applyNumberFormat="1" applyFont="1" applyBorder="1" applyAlignment="1">
      <alignment horizontal="center" vertical="center"/>
    </xf>
    <xf numFmtId="164" fontId="16" fillId="0" borderId="74" xfId="0" quotePrefix="1" applyNumberFormat="1" applyFont="1" applyBorder="1" applyAlignment="1">
      <alignment horizontal="centerContinuous" vertical="center"/>
    </xf>
    <xf numFmtId="164" fontId="16" fillId="0" borderId="77" xfId="0" applyNumberFormat="1" applyFont="1" applyBorder="1" applyAlignment="1">
      <alignment horizontal="centerContinuous" vertical="center"/>
    </xf>
    <xf numFmtId="0" fontId="16" fillId="0" borderId="78" xfId="0" applyFont="1" applyBorder="1" applyAlignment="1">
      <alignment horizontal="centerContinuous" vertical="center"/>
    </xf>
    <xf numFmtId="1" fontId="16" fillId="0" borderId="44" xfId="0" applyNumberFormat="1" applyFont="1" applyBorder="1" applyAlignment="1">
      <alignment horizontal="center" vertical="center"/>
    </xf>
    <xf numFmtId="0" fontId="65" fillId="0" borderId="0" xfId="0" applyFont="1" applyAlignment="1">
      <alignment horizontal="right" vertical="center"/>
    </xf>
    <xf numFmtId="0" fontId="63" fillId="7" borderId="19" xfId="0" applyFont="1" applyFill="1" applyBorder="1" applyAlignment="1">
      <alignment horizontal="centerContinuous" vertical="center"/>
    </xf>
    <xf numFmtId="0" fontId="63" fillId="7" borderId="20" xfId="0" applyFont="1" applyFill="1" applyBorder="1" applyAlignment="1">
      <alignment horizontal="centerContinuous" vertical="center"/>
    </xf>
    <xf numFmtId="0" fontId="16" fillId="0" borderId="63" xfId="0" applyFont="1" applyBorder="1" applyAlignment="1">
      <alignment horizontal="centerContinuous" vertical="center"/>
    </xf>
    <xf numFmtId="0" fontId="16" fillId="0" borderId="64" xfId="0" applyFont="1" applyBorder="1" applyAlignment="1">
      <alignment horizontal="centerContinuous" vertical="center"/>
    </xf>
    <xf numFmtId="0" fontId="16" fillId="0" borderId="65" xfId="0" applyFont="1" applyBorder="1" applyAlignment="1">
      <alignment horizontal="centerContinuous" vertical="center"/>
    </xf>
    <xf numFmtId="49" fontId="16" fillId="0" borderId="66" xfId="0" applyNumberFormat="1" applyFont="1" applyBorder="1" applyAlignment="1">
      <alignment horizontal="center" vertical="center"/>
    </xf>
    <xf numFmtId="49" fontId="16" fillId="0" borderId="65" xfId="0" applyNumberFormat="1" applyFont="1" applyBorder="1" applyAlignment="1">
      <alignment horizontal="centerContinuous" vertical="center"/>
    </xf>
    <xf numFmtId="49" fontId="16" fillId="0" borderId="75" xfId="0" applyNumberFormat="1" applyFont="1" applyBorder="1" applyAlignment="1">
      <alignment horizontal="centerContinuous" vertical="center"/>
    </xf>
    <xf numFmtId="0" fontId="16" fillId="0" borderId="76" xfId="0" applyFont="1" applyBorder="1" applyAlignment="1">
      <alignment horizontal="centerContinuous" vertical="center"/>
    </xf>
    <xf numFmtId="0" fontId="63" fillId="7" borderId="88" xfId="0" applyFont="1" applyFill="1" applyBorder="1" applyAlignment="1">
      <alignment horizontal="center" vertical="center"/>
    </xf>
    <xf numFmtId="0" fontId="16" fillId="0" borderId="106" xfId="0" applyFont="1" applyBorder="1" applyAlignment="1">
      <alignment horizontal="centerContinuous" vertical="center" shrinkToFit="1"/>
    </xf>
    <xf numFmtId="0" fontId="63" fillId="0" borderId="108" xfId="0" applyFont="1" applyBorder="1" applyAlignment="1">
      <alignment horizontal="centerContinuous" vertical="center"/>
    </xf>
    <xf numFmtId="0" fontId="16" fillId="0" borderId="96" xfId="0" applyFont="1" applyBorder="1" applyAlignment="1">
      <alignment horizontal="center" vertical="center"/>
    </xf>
    <xf numFmtId="0" fontId="16" fillId="0" borderId="107" xfId="0" applyFont="1" applyBorder="1" applyAlignment="1">
      <alignment horizontal="centerContinuous" vertical="center"/>
    </xf>
    <xf numFmtId="0" fontId="16" fillId="0" borderId="89" xfId="0" applyFont="1" applyBorder="1" applyAlignment="1">
      <alignment horizontal="centerContinuous" vertical="center" shrinkToFit="1"/>
    </xf>
    <xf numFmtId="0" fontId="63" fillId="0" borderId="90" xfId="0" applyFont="1" applyBorder="1" applyAlignment="1">
      <alignment horizontal="centerContinuous" vertical="center"/>
    </xf>
    <xf numFmtId="0" fontId="16" fillId="0" borderId="91" xfId="0" applyFont="1" applyBorder="1" applyAlignment="1">
      <alignment horizontal="centerContinuous" vertical="center"/>
    </xf>
    <xf numFmtId="0" fontId="16" fillId="0" borderId="0" xfId="0" applyFont="1" applyAlignment="1">
      <alignment horizontal="right" vertical="center"/>
    </xf>
    <xf numFmtId="0" fontId="16" fillId="0" borderId="103" xfId="0" applyFont="1" applyBorder="1" applyAlignment="1">
      <alignment horizontal="centerContinuous" vertical="center" shrinkToFit="1"/>
    </xf>
    <xf numFmtId="0" fontId="63" fillId="0" borderId="104" xfId="0" applyFont="1" applyBorder="1" applyAlignment="1">
      <alignment horizontal="centerContinuous" vertical="center"/>
    </xf>
    <xf numFmtId="0" fontId="16" fillId="0" borderId="98" xfId="0" applyFont="1" applyBorder="1" applyAlignment="1">
      <alignment horizontal="center" vertical="center"/>
    </xf>
    <xf numFmtId="0" fontId="16" fillId="0" borderId="105" xfId="0" applyFont="1" applyBorder="1" applyAlignment="1">
      <alignment horizontal="centerContinuous" vertical="center" shrinkToFit="1"/>
    </xf>
    <xf numFmtId="1" fontId="16" fillId="0" borderId="94" xfId="0" applyNumberFormat="1" applyFont="1" applyBorder="1" applyAlignment="1">
      <alignment horizontal="center" vertical="center"/>
    </xf>
    <xf numFmtId="0" fontId="16" fillId="0" borderId="92" xfId="0" applyFont="1" applyBorder="1" applyAlignment="1">
      <alignment horizontal="centerContinuous" vertical="center" shrinkToFit="1"/>
    </xf>
    <xf numFmtId="0" fontId="63" fillId="0" borderId="77" xfId="0" applyFont="1" applyBorder="1" applyAlignment="1">
      <alignment horizontal="centerContinuous" vertical="center"/>
    </xf>
    <xf numFmtId="0" fontId="16" fillId="0" borderId="78" xfId="0" applyFont="1" applyBorder="1" applyAlignment="1">
      <alignment horizontal="centerContinuous" vertical="center" shrinkToFit="1"/>
    </xf>
    <xf numFmtId="0" fontId="30" fillId="0" borderId="0" xfId="0" applyFont="1" applyAlignment="1">
      <alignment horizontal="centerContinuous"/>
    </xf>
    <xf numFmtId="164" fontId="30" fillId="0" borderId="0" xfId="0" applyNumberFormat="1" applyFont="1" applyAlignment="1">
      <alignment horizontal="centerContinuous"/>
    </xf>
    <xf numFmtId="0" fontId="16" fillId="0" borderId="0" xfId="0" applyFont="1" applyAlignment="1">
      <alignment horizontal="center"/>
    </xf>
    <xf numFmtId="0" fontId="63" fillId="3" borderId="33" xfId="0" applyFont="1" applyFill="1" applyBorder="1" applyAlignment="1">
      <alignment horizontal="center"/>
    </xf>
    <xf numFmtId="0" fontId="63" fillId="3" borderId="34" xfId="0" applyFont="1" applyFill="1" applyBorder="1" applyAlignment="1">
      <alignment horizontal="center"/>
    </xf>
    <xf numFmtId="164" fontId="63" fillId="3" borderId="34" xfId="0" applyNumberFormat="1" applyFont="1" applyFill="1" applyBorder="1" applyAlignment="1">
      <alignment horizontal="center"/>
    </xf>
    <xf numFmtId="0" fontId="63" fillId="3" borderId="33" xfId="0" applyFont="1" applyFill="1" applyBorder="1" applyAlignment="1">
      <alignment horizontal="right"/>
    </xf>
    <xf numFmtId="0" fontId="63" fillId="3" borderId="35" xfId="0" applyFont="1" applyFill="1" applyBorder="1"/>
    <xf numFmtId="1" fontId="63" fillId="3" borderId="29" xfId="0" applyNumberFormat="1" applyFont="1" applyFill="1" applyBorder="1" applyAlignment="1">
      <alignment horizontal="center" vertical="center"/>
    </xf>
    <xf numFmtId="0" fontId="16" fillId="0" borderId="68" xfId="0" applyFont="1" applyBorder="1" applyAlignment="1">
      <alignment horizontal="center" shrinkToFit="1"/>
    </xf>
    <xf numFmtId="0" fontId="16" fillId="0" borderId="83" xfId="0" applyFont="1" applyBorder="1" applyAlignment="1">
      <alignment horizontal="center" shrinkToFit="1"/>
    </xf>
    <xf numFmtId="164" fontId="16" fillId="0" borderId="41" xfId="0" applyNumberFormat="1" applyFont="1" applyBorder="1" applyAlignment="1">
      <alignment horizontal="center" shrinkToFit="1"/>
    </xf>
    <xf numFmtId="0" fontId="16" fillId="0" borderId="41" xfId="0" applyFont="1" applyBorder="1" applyAlignment="1">
      <alignment horizontal="left"/>
    </xf>
    <xf numFmtId="0" fontId="16" fillId="0" borderId="40" xfId="0" applyFont="1" applyBorder="1" applyAlignment="1">
      <alignment horizontal="left" shrinkToFit="1"/>
    </xf>
    <xf numFmtId="1" fontId="16" fillId="0" borderId="48" xfId="0" applyNumberFormat="1" applyFont="1" applyBorder="1" applyAlignment="1">
      <alignment horizontal="center" vertical="center" shrinkToFit="1"/>
    </xf>
    <xf numFmtId="0" fontId="16" fillId="0" borderId="51" xfId="0" applyFont="1" applyBorder="1" applyAlignment="1">
      <alignment horizontal="center" shrinkToFit="1"/>
    </xf>
    <xf numFmtId="164" fontId="16" fillId="0" borderId="36" xfId="0" applyNumberFormat="1" applyFont="1" applyBorder="1" applyAlignment="1">
      <alignment horizontal="center" shrinkToFit="1"/>
    </xf>
    <xf numFmtId="0" fontId="16" fillId="0" borderId="36" xfId="0" applyFont="1" applyBorder="1" applyAlignment="1">
      <alignment horizontal="left"/>
    </xf>
    <xf numFmtId="0" fontId="16" fillId="0" borderId="37" xfId="0" applyFont="1" applyBorder="1" applyAlignment="1">
      <alignment horizontal="left" shrinkToFit="1"/>
    </xf>
    <xf numFmtId="1" fontId="16" fillId="0" borderId="32" xfId="0" applyNumberFormat="1" applyFont="1" applyBorder="1" applyAlignment="1">
      <alignment horizontal="center" vertical="center" shrinkToFit="1"/>
    </xf>
    <xf numFmtId="0" fontId="16" fillId="0" borderId="79" xfId="0" applyFont="1" applyBorder="1" applyAlignment="1">
      <alignment horizontal="center" shrinkToFit="1"/>
    </xf>
    <xf numFmtId="0" fontId="16" fillId="0" borderId="85" xfId="0" applyFont="1" applyBorder="1" applyAlignment="1">
      <alignment horizontal="center" shrinkToFit="1"/>
    </xf>
    <xf numFmtId="164" fontId="16" fillId="0" borderId="80" xfId="0" applyNumberFormat="1" applyFont="1" applyBorder="1" applyAlignment="1">
      <alignment horizontal="center" shrinkToFit="1"/>
    </xf>
    <xf numFmtId="0" fontId="16" fillId="0" borderId="80" xfId="0" applyFont="1" applyBorder="1" applyAlignment="1">
      <alignment horizontal="left"/>
    </xf>
    <xf numFmtId="0" fontId="16" fillId="0" borderId="81" xfId="0" applyFont="1" applyBorder="1" applyAlignment="1">
      <alignment horizontal="left" shrinkToFit="1"/>
    </xf>
    <xf numFmtId="1" fontId="16" fillId="0" borderId="94" xfId="0" applyNumberFormat="1" applyFont="1" applyBorder="1" applyAlignment="1">
      <alignment horizontal="center" vertical="center" shrinkToFit="1"/>
    </xf>
    <xf numFmtId="0" fontId="16" fillId="0" borderId="80" xfId="0" quotePrefix="1" applyFont="1" applyBorder="1" applyAlignment="1">
      <alignment horizontal="left"/>
    </xf>
    <xf numFmtId="0" fontId="16" fillId="0" borderId="69" xfId="0" applyFont="1" applyBorder="1" applyAlignment="1">
      <alignment horizontal="center" shrinkToFit="1"/>
    </xf>
    <xf numFmtId="0" fontId="16" fillId="0" borderId="84" xfId="0" applyFont="1" applyBorder="1" applyAlignment="1">
      <alignment horizontal="center" shrinkToFit="1"/>
    </xf>
    <xf numFmtId="164" fontId="16" fillId="0" borderId="38" xfId="0" applyNumberFormat="1" applyFont="1" applyBorder="1" applyAlignment="1">
      <alignment horizontal="center" shrinkToFit="1"/>
    </xf>
    <xf numFmtId="0" fontId="16" fillId="0" borderId="38" xfId="0" applyFont="1" applyBorder="1" applyAlignment="1">
      <alignment horizontal="left"/>
    </xf>
    <xf numFmtId="0" fontId="16" fillId="0" borderId="39" xfId="0" applyFont="1" applyBorder="1" applyAlignment="1">
      <alignment horizontal="left" shrinkToFit="1"/>
    </xf>
    <xf numFmtId="1" fontId="16" fillId="0" borderId="44" xfId="0" applyNumberFormat="1" applyFont="1" applyBorder="1" applyAlignment="1">
      <alignment horizontal="center" vertical="center" shrinkToFit="1"/>
    </xf>
    <xf numFmtId="164" fontId="30" fillId="0" borderId="0" xfId="0" applyNumberFormat="1" applyFont="1" applyAlignment="1">
      <alignment horizontal="centerContinuous" shrinkToFit="1"/>
    </xf>
    <xf numFmtId="0" fontId="30" fillId="0" borderId="0" xfId="0" applyFont="1" applyAlignment="1">
      <alignment horizontal="centerContinuous" shrinkToFit="1"/>
    </xf>
    <xf numFmtId="0" fontId="16" fillId="10" borderId="103" xfId="0" applyFont="1" applyFill="1" applyBorder="1" applyAlignment="1">
      <alignment horizontal="center" vertical="center" shrinkToFit="1"/>
    </xf>
    <xf numFmtId="0" fontId="16" fillId="0" borderId="36" xfId="0" quotePrefix="1" applyFont="1" applyBorder="1" applyAlignment="1">
      <alignment horizontal="left"/>
    </xf>
    <xf numFmtId="0" fontId="16" fillId="0" borderId="37" xfId="0" applyFont="1" applyBorder="1" applyAlignment="1">
      <alignment horizontal="center" shrinkToFit="1"/>
    </xf>
    <xf numFmtId="0" fontId="16" fillId="0" borderId="79" xfId="0" applyFont="1" applyBorder="1" applyAlignment="1">
      <alignment horizontal="center" vertical="center" shrinkToFit="1"/>
    </xf>
    <xf numFmtId="0" fontId="16" fillId="0" borderId="80" xfId="0" applyFont="1" applyBorder="1" applyAlignment="1">
      <alignment horizontal="center" vertical="center" shrinkToFit="1"/>
    </xf>
    <xf numFmtId="164" fontId="16" fillId="0" borderId="80" xfId="0" applyNumberFormat="1" applyFont="1" applyBorder="1" applyAlignment="1">
      <alignment horizontal="center" vertical="center" shrinkToFit="1"/>
    </xf>
    <xf numFmtId="0" fontId="16" fillId="0" borderId="80" xfId="0" applyFont="1" applyBorder="1" applyAlignment="1">
      <alignment horizontal="left" vertical="center"/>
    </xf>
    <xf numFmtId="0" fontId="16" fillId="0" borderId="81" xfId="0" applyFont="1" applyBorder="1" applyAlignment="1">
      <alignment horizontal="left" vertical="center" shrinkToFit="1"/>
    </xf>
    <xf numFmtId="1" fontId="16" fillId="0" borderId="50" xfId="0" applyNumberFormat="1" applyFont="1" applyBorder="1" applyAlignment="1">
      <alignment horizontal="center" vertical="center" shrinkToFit="1"/>
    </xf>
    <xf numFmtId="0" fontId="16" fillId="0" borderId="81" xfId="0" applyFont="1" applyBorder="1" applyAlignment="1">
      <alignment horizontal="center" shrinkToFit="1"/>
    </xf>
    <xf numFmtId="2" fontId="16" fillId="0" borderId="32" xfId="0" applyNumberFormat="1" applyFont="1" applyBorder="1" applyAlignment="1">
      <alignment horizontal="center" vertical="center" shrinkToFit="1"/>
    </xf>
    <xf numFmtId="2" fontId="16" fillId="0" borderId="80" xfId="0" applyNumberFormat="1" applyFont="1" applyBorder="1" applyAlignment="1">
      <alignment horizontal="center" shrinkToFit="1"/>
    </xf>
    <xf numFmtId="0" fontId="16" fillId="0" borderId="39" xfId="0" applyFont="1" applyBorder="1" applyAlignment="1">
      <alignment horizontal="center" shrinkToFit="1"/>
    </xf>
    <xf numFmtId="164" fontId="16" fillId="0" borderId="0" xfId="0" applyNumberFormat="1" applyFont="1" applyAlignment="1">
      <alignment horizontal="center"/>
    </xf>
    <xf numFmtId="0" fontId="13" fillId="0" borderId="0" xfId="0" applyFont="1" applyAlignment="1">
      <alignment horizontal="right" vertical="center"/>
    </xf>
    <xf numFmtId="165" fontId="16" fillId="0" borderId="0" xfId="0" applyNumberFormat="1" applyFont="1" applyAlignment="1">
      <alignment horizontal="center" vertical="center"/>
    </xf>
    <xf numFmtId="165" fontId="16" fillId="0" borderId="0" xfId="0" applyNumberFormat="1" applyFont="1"/>
    <xf numFmtId="0" fontId="67" fillId="2" borderId="131" xfId="8" applyFont="1" applyFill="1" applyBorder="1" applyAlignment="1">
      <alignment horizontal="right" vertical="center"/>
    </xf>
    <xf numFmtId="0" fontId="68" fillId="2" borderId="132" xfId="8" applyFont="1" applyFill="1" applyBorder="1" applyAlignment="1">
      <alignment horizontal="left" vertical="center"/>
    </xf>
    <xf numFmtId="0" fontId="69" fillId="2" borderId="132" xfId="8" applyFont="1" applyFill="1" applyBorder="1" applyAlignment="1">
      <alignment horizontal="left" vertical="center"/>
    </xf>
    <xf numFmtId="0" fontId="16" fillId="2" borderId="132" xfId="8" applyFont="1" applyFill="1" applyBorder="1" applyAlignment="1">
      <alignment horizontal="left" vertical="center"/>
    </xf>
    <xf numFmtId="0" fontId="13" fillId="2" borderId="132" xfId="8" applyFont="1" applyFill="1" applyBorder="1" applyAlignment="1">
      <alignment horizontal="centerContinuous" vertical="center"/>
    </xf>
    <xf numFmtId="0" fontId="70" fillId="2" borderId="133" xfId="8" applyFont="1" applyFill="1" applyBorder="1" applyAlignment="1">
      <alignment horizontal="right" vertical="center"/>
    </xf>
    <xf numFmtId="0" fontId="16" fillId="0" borderId="0" xfId="8" applyFont="1" applyAlignment="1">
      <alignment vertical="center"/>
    </xf>
    <xf numFmtId="0" fontId="17" fillId="0" borderId="1" xfId="8" applyFont="1" applyBorder="1" applyAlignment="1">
      <alignment horizontal="right" vertical="center"/>
    </xf>
    <xf numFmtId="0" fontId="18" fillId="0" borderId="0" xfId="8" applyFont="1" applyAlignment="1">
      <alignment horizontal="centerContinuous" vertical="center"/>
    </xf>
    <xf numFmtId="0" fontId="17" fillId="0" borderId="0" xfId="8" applyFont="1" applyAlignment="1">
      <alignment horizontal="right" vertical="center"/>
    </xf>
    <xf numFmtId="0" fontId="18" fillId="0" borderId="0" xfId="8" applyFont="1" applyAlignment="1">
      <alignment horizontal="center" vertical="center"/>
    </xf>
    <xf numFmtId="49" fontId="18" fillId="0" borderId="2" xfId="8" quotePrefix="1" applyNumberFormat="1" applyFont="1" applyBorder="1" applyAlignment="1">
      <alignment horizontal="center" vertical="center"/>
    </xf>
    <xf numFmtId="0" fontId="17" fillId="0" borderId="8" xfId="8" applyFont="1" applyBorder="1" applyAlignment="1">
      <alignment horizontal="right" vertical="center"/>
    </xf>
    <xf numFmtId="0" fontId="71" fillId="0" borderId="9" xfId="8" applyFont="1" applyBorder="1" applyAlignment="1">
      <alignment horizontal="centerContinuous" vertical="center"/>
    </xf>
    <xf numFmtId="0" fontId="18" fillId="0" borderId="9" xfId="8" applyFont="1" applyBorder="1" applyAlignment="1">
      <alignment horizontal="centerContinuous" vertical="center"/>
    </xf>
    <xf numFmtId="0" fontId="17" fillId="0" borderId="9" xfId="8" applyFont="1" applyBorder="1" applyAlignment="1">
      <alignment horizontal="right" vertical="center"/>
    </xf>
    <xf numFmtId="0" fontId="18" fillId="0" borderId="9" xfId="8" applyFont="1" applyBorder="1" applyAlignment="1">
      <alignment horizontal="center" vertical="center"/>
    </xf>
    <xf numFmtId="0" fontId="18" fillId="0" borderId="10" xfId="8" applyFont="1" applyBorder="1" applyAlignment="1">
      <alignment horizontal="center" vertical="center"/>
    </xf>
    <xf numFmtId="0" fontId="19" fillId="2" borderId="13" xfId="8" applyFont="1" applyFill="1" applyBorder="1" applyAlignment="1">
      <alignment horizontal="right" vertical="center"/>
    </xf>
    <xf numFmtId="0" fontId="18" fillId="0" borderId="14" xfId="8" applyFont="1" applyBorder="1" applyAlignment="1">
      <alignment horizontal="center" vertical="center"/>
    </xf>
    <xf numFmtId="0" fontId="20" fillId="0" borderId="134" xfId="8" applyFont="1" applyBorder="1" applyAlignment="1">
      <alignment horizontal="center" vertical="center"/>
    </xf>
    <xf numFmtId="0" fontId="19" fillId="4" borderId="135" xfId="8" applyFont="1" applyFill="1" applyBorder="1" applyAlignment="1">
      <alignment horizontal="right" vertical="center"/>
    </xf>
    <xf numFmtId="1" fontId="18" fillId="0" borderId="27" xfId="8" applyNumberFormat="1" applyFont="1" applyBorder="1" applyAlignment="1">
      <alignment horizontal="center" vertical="center"/>
    </xf>
    <xf numFmtId="0" fontId="17" fillId="15" borderId="27" xfId="8" applyFont="1" applyFill="1" applyBorder="1" applyAlignment="1">
      <alignment horizontal="center" vertical="center"/>
    </xf>
    <xf numFmtId="0" fontId="18" fillId="0" borderId="7" xfId="8" applyFont="1" applyBorder="1" applyAlignment="1">
      <alignment horizontal="center" vertical="center"/>
    </xf>
    <xf numFmtId="0" fontId="24" fillId="2" borderId="4" xfId="8" applyFont="1" applyFill="1" applyBorder="1" applyAlignment="1">
      <alignment horizontal="right" vertical="center"/>
    </xf>
    <xf numFmtId="0" fontId="18" fillId="0" borderId="3" xfId="8" applyFont="1" applyBorder="1" applyAlignment="1">
      <alignment horizontal="center" vertical="center"/>
    </xf>
    <xf numFmtId="0" fontId="20" fillId="0" borderId="136" xfId="8" applyFont="1" applyBorder="1" applyAlignment="1">
      <alignment horizontal="center" vertical="center"/>
    </xf>
    <xf numFmtId="0" fontId="27" fillId="4" borderId="135" xfId="8" applyFont="1" applyFill="1" applyBorder="1" applyAlignment="1">
      <alignment horizontal="right" vertical="center"/>
    </xf>
    <xf numFmtId="49" fontId="18" fillId="0" borderId="27" xfId="8" applyNumberFormat="1" applyFont="1" applyBorder="1" applyAlignment="1">
      <alignment horizontal="center" vertical="center"/>
    </xf>
    <xf numFmtId="0" fontId="18" fillId="0" borderId="2" xfId="8" applyFont="1" applyBorder="1" applyAlignment="1">
      <alignment horizontal="center" vertical="center"/>
    </xf>
    <xf numFmtId="0" fontId="46" fillId="2" borderId="4" xfId="8" applyFont="1" applyFill="1" applyBorder="1" applyAlignment="1">
      <alignment horizontal="right" vertical="center"/>
    </xf>
    <xf numFmtId="0" fontId="18" fillId="0" borderId="27" xfId="8" applyFont="1" applyBorder="1" applyAlignment="1">
      <alignment horizontal="center" vertical="center"/>
    </xf>
    <xf numFmtId="0" fontId="17" fillId="0" borderId="1" xfId="8" applyFont="1" applyBorder="1" applyAlignment="1">
      <alignment vertical="center"/>
    </xf>
    <xf numFmtId="0" fontId="27" fillId="2" borderId="4" xfId="8" applyFont="1" applyFill="1" applyBorder="1" applyAlignment="1">
      <alignment horizontal="right" vertical="center"/>
    </xf>
    <xf numFmtId="0" fontId="18" fillId="0" borderId="1" xfId="8" applyFont="1" applyBorder="1" applyAlignment="1">
      <alignment vertical="center"/>
    </xf>
    <xf numFmtId="0" fontId="28" fillId="2" borderId="4" xfId="8" applyFont="1" applyFill="1" applyBorder="1" applyAlignment="1">
      <alignment horizontal="right" vertical="center"/>
    </xf>
    <xf numFmtId="0" fontId="20" fillId="0" borderId="3" xfId="8" applyFont="1" applyBorder="1" applyAlignment="1">
      <alignment horizontal="center" vertical="center"/>
    </xf>
    <xf numFmtId="0" fontId="72" fillId="4" borderId="137" xfId="8" applyFont="1" applyFill="1" applyBorder="1" applyAlignment="1">
      <alignment horizontal="right" vertical="center"/>
    </xf>
    <xf numFmtId="0" fontId="27" fillId="0" borderId="1" xfId="8" applyFont="1" applyBorder="1" applyAlignment="1">
      <alignment horizontal="right" vertical="center"/>
    </xf>
    <xf numFmtId="0" fontId="29" fillId="2" borderId="15" xfId="8" applyFont="1" applyFill="1" applyBorder="1" applyAlignment="1">
      <alignment horizontal="right" vertical="center"/>
    </xf>
    <xf numFmtId="0" fontId="18" fillId="0" borderId="23" xfId="8" applyFont="1" applyBorder="1" applyAlignment="1">
      <alignment horizontal="center" vertical="center"/>
    </xf>
    <xf numFmtId="0" fontId="20" fillId="0" borderId="23" xfId="8" applyFont="1" applyBorder="1" applyAlignment="1">
      <alignment horizontal="center" vertical="center"/>
    </xf>
    <xf numFmtId="0" fontId="46" fillId="4" borderId="138" xfId="8" applyFont="1" applyFill="1" applyBorder="1" applyAlignment="1">
      <alignment horizontal="right" vertical="center"/>
    </xf>
    <xf numFmtId="0" fontId="18" fillId="0" borderId="12" xfId="8" applyFont="1" applyBorder="1" applyAlignment="1">
      <alignment horizontal="center" vertical="center"/>
    </xf>
    <xf numFmtId="0" fontId="18" fillId="0" borderId="0" xfId="8" applyFont="1" applyAlignment="1">
      <alignment horizontal="left" vertical="center"/>
    </xf>
    <xf numFmtId="0" fontId="18" fillId="0" borderId="2" xfId="8" applyFont="1" applyBorder="1" applyAlignment="1">
      <alignment horizontal="left" vertical="center"/>
    </xf>
    <xf numFmtId="0" fontId="18" fillId="0" borderId="8" xfId="8" applyFont="1" applyBorder="1" applyAlignment="1">
      <alignment vertical="center"/>
    </xf>
    <xf numFmtId="0" fontId="18" fillId="0" borderId="9" xfId="8" applyFont="1" applyBorder="1" applyAlignment="1">
      <alignment vertical="center"/>
    </xf>
    <xf numFmtId="0" fontId="18" fillId="0" borderId="10" xfId="8" applyFont="1" applyBorder="1" applyAlignment="1">
      <alignment vertical="center"/>
    </xf>
    <xf numFmtId="0" fontId="13" fillId="0" borderId="0" xfId="8" applyFont="1" applyAlignment="1">
      <alignment horizontal="right" vertical="center"/>
    </xf>
    <xf numFmtId="0" fontId="16" fillId="0" borderId="0" xfId="8" applyFont="1" applyAlignment="1">
      <alignment horizontal="left" vertical="center"/>
    </xf>
    <xf numFmtId="1" fontId="64" fillId="8" borderId="65" xfId="0" applyNumberFormat="1" applyFont="1" applyFill="1" applyBorder="1" applyAlignment="1">
      <alignment horizontal="center" vertical="center"/>
    </xf>
    <xf numFmtId="1" fontId="64" fillId="8" borderId="144" xfId="0" applyNumberFormat="1" applyFont="1" applyFill="1" applyBorder="1" applyAlignment="1">
      <alignment horizontal="center" vertical="center"/>
    </xf>
    <xf numFmtId="1" fontId="64" fillId="8" borderId="43" xfId="0" applyNumberFormat="1" applyFont="1" applyFill="1" applyBorder="1" applyAlignment="1">
      <alignment horizontal="center" vertical="center"/>
    </xf>
    <xf numFmtId="1" fontId="64" fillId="8" borderId="25" xfId="0" applyNumberFormat="1" applyFont="1" applyFill="1" applyBorder="1" applyAlignment="1">
      <alignment horizontal="center" vertical="center"/>
    </xf>
    <xf numFmtId="0" fontId="18" fillId="0" borderId="26" xfId="0" quotePrefix="1" applyFont="1" applyBorder="1" applyAlignment="1">
      <alignment horizontal="center" vertical="center"/>
    </xf>
    <xf numFmtId="0" fontId="53" fillId="0" borderId="8" xfId="0" applyFont="1" applyBorder="1" applyAlignment="1">
      <alignment horizontal="center" vertical="center" shrinkToFit="1"/>
    </xf>
    <xf numFmtId="0" fontId="61" fillId="0" borderId="94" xfId="0" applyFont="1" applyBorder="1" applyAlignment="1">
      <alignment horizontal="center" shrinkToFit="1"/>
    </xf>
    <xf numFmtId="0" fontId="17" fillId="19" borderId="27" xfId="0" applyFont="1" applyFill="1" applyBorder="1" applyAlignment="1">
      <alignment horizontal="center" vertical="center"/>
    </xf>
    <xf numFmtId="0" fontId="16" fillId="0" borderId="89" xfId="0" applyFont="1" applyBorder="1" applyAlignment="1">
      <alignment horizontal="centerContinuous" vertical="center"/>
    </xf>
    <xf numFmtId="0" fontId="16" fillId="0" borderId="146" xfId="0" applyFont="1" applyBorder="1" applyAlignment="1">
      <alignment horizontal="centerContinuous" vertical="center"/>
    </xf>
    <xf numFmtId="0" fontId="16" fillId="0" borderId="144" xfId="0" applyFont="1" applyBorder="1" applyAlignment="1">
      <alignment horizontal="centerContinuous" vertical="center"/>
    </xf>
    <xf numFmtId="49" fontId="16" fillId="0" borderId="71" xfId="0" applyNumberFormat="1" applyFont="1" applyBorder="1" applyAlignment="1">
      <alignment horizontal="center" vertical="center"/>
    </xf>
    <xf numFmtId="49" fontId="16" fillId="0" borderId="144" xfId="0" applyNumberFormat="1" applyFont="1" applyBorder="1" applyAlignment="1">
      <alignment horizontal="centerContinuous" vertical="center"/>
    </xf>
    <xf numFmtId="49" fontId="16" fillId="0" borderId="90" xfId="0" applyNumberFormat="1" applyFont="1" applyBorder="1" applyAlignment="1">
      <alignment horizontal="centerContinuous" vertical="center"/>
    </xf>
    <xf numFmtId="0" fontId="16" fillId="0" borderId="92" xfId="0" applyFont="1" applyBorder="1" applyAlignment="1">
      <alignment horizontal="centerContinuous" vertical="center"/>
    </xf>
    <xf numFmtId="0" fontId="16" fillId="0" borderId="147" xfId="0" applyFont="1" applyBorder="1" applyAlignment="1">
      <alignment horizontal="centerContinuous" vertical="center"/>
    </xf>
    <xf numFmtId="0" fontId="16" fillId="0" borderId="74" xfId="0" applyFont="1" applyBorder="1" applyAlignment="1">
      <alignment horizontal="centerContinuous" vertical="center"/>
    </xf>
    <xf numFmtId="49" fontId="16" fillId="0" borderId="73" xfId="0" applyNumberFormat="1" applyFont="1" applyBorder="1" applyAlignment="1">
      <alignment horizontal="center" vertical="center"/>
    </xf>
    <xf numFmtId="49" fontId="16" fillId="0" borderId="74" xfId="0" applyNumberFormat="1" applyFont="1" applyBorder="1" applyAlignment="1">
      <alignment horizontal="centerContinuous" vertical="center"/>
    </xf>
    <xf numFmtId="49" fontId="16" fillId="0" borderId="77" xfId="0" applyNumberFormat="1" applyFont="1" applyBorder="1" applyAlignment="1">
      <alignment horizontal="centerContinuous" vertical="center"/>
    </xf>
    <xf numFmtId="0" fontId="18" fillId="20" borderId="24" xfId="0" applyFont="1" applyFill="1" applyBorder="1" applyAlignment="1">
      <alignment horizontal="center"/>
    </xf>
    <xf numFmtId="0" fontId="18" fillId="20" borderId="25" xfId="0" applyFont="1" applyFill="1" applyBorder="1" applyAlignment="1">
      <alignment horizontal="center" wrapText="1"/>
    </xf>
    <xf numFmtId="0" fontId="18" fillId="20" borderId="58" xfId="0" applyFont="1" applyFill="1" applyBorder="1" applyAlignment="1">
      <alignment horizontal="center"/>
    </xf>
  </cellXfs>
  <cellStyles count="9">
    <cellStyle name="Excel Built-in Normal" xfId="6" xr:uid="{00000000-0005-0000-0000-000001000000}"/>
    <cellStyle name="Hyperlink" xfId="1" builtinId="8"/>
    <cellStyle name="Normal" xfId="0" builtinId="0"/>
    <cellStyle name="Normal 2" xfId="4" xr:uid="{00000000-0005-0000-0000-000004000000}"/>
    <cellStyle name="Normal 2 2" xfId="5" xr:uid="{00000000-0005-0000-0000-000005000000}"/>
    <cellStyle name="Normal 4" xfId="8" xr:uid="{00000000-0005-0000-0000-000006000000}"/>
    <cellStyle name="Percent" xfId="2" builtinId="5"/>
    <cellStyle name="Percent 2" xfId="3" xr:uid="{00000000-0005-0000-0000-000008000000}"/>
    <cellStyle name="Percent 2 2" xfId="7" xr:uid="{00000000-0005-0000-0000-000009000000}"/>
  </cellStyles>
  <dxfs count="7">
    <dxf>
      <font>
        <b/>
        <i val="0"/>
        <condense val="0"/>
        <extend val="0"/>
      </font>
      <fill>
        <patternFill>
          <bgColor indexed="51"/>
        </patternFill>
      </fill>
    </dxf>
    <dxf>
      <font>
        <b/>
        <i val="0"/>
        <condense val="0"/>
        <extend val="0"/>
      </font>
      <fill>
        <patternFill>
          <bgColor indexed="11"/>
        </patternFill>
      </fill>
    </dxf>
    <dxf>
      <font>
        <color rgb="FFFF0000"/>
      </font>
    </dxf>
    <dxf>
      <fill>
        <patternFill>
          <bgColor rgb="FF00FF00"/>
        </patternFill>
      </fill>
    </dxf>
    <dxf>
      <fill>
        <patternFill>
          <bgColor rgb="FFFF0000"/>
        </patternFill>
      </fill>
    </dxf>
    <dxf>
      <font>
        <b/>
        <i val="0"/>
        <condense val="0"/>
        <extend val="0"/>
      </font>
      <fill>
        <patternFill>
          <bgColor indexed="51"/>
        </patternFill>
      </fill>
    </dxf>
    <dxf>
      <font>
        <b/>
        <i val="0"/>
        <condense val="0"/>
        <extend val="0"/>
      </font>
      <fill>
        <patternFill>
          <bgColor indexed="10"/>
        </patternFill>
      </fill>
    </dxf>
  </dxfs>
  <tableStyles count="1" defaultTableStyle="TableStyleMedium2" defaultPivotStyle="PivotStyleLight16">
    <tableStyle name="Invisible" pivot="0" table="0" count="0" xr9:uid="{D28D327E-750B-40F4-B52D-E0092B714D41}"/>
  </tableStyles>
  <colors>
    <mruColors>
      <color rgb="FF009900"/>
      <color rgb="FF008000"/>
      <color rgb="FFCC66FF"/>
      <color rgb="FFCCFFCC"/>
      <color rgb="FF00FF00"/>
      <color rgb="FF66FFFF"/>
      <color rgb="FF0000FF"/>
      <color rgb="FFFF5050"/>
      <color rgb="FF9933FF"/>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0</xdr:col>
      <xdr:colOff>57150</xdr:colOff>
      <xdr:row>15</xdr:row>
      <xdr:rowOff>57150</xdr:rowOff>
    </xdr:from>
    <xdr:to>
      <xdr:col>6</xdr:col>
      <xdr:colOff>1027044</xdr:colOff>
      <xdr:row>28</xdr:row>
      <xdr:rowOff>185737</xdr:rowOff>
    </xdr:to>
    <xdr:sp macro="" textlink="">
      <xdr:nvSpPr>
        <xdr:cNvPr id="4" name="Text 6">
          <a:extLst>
            <a:ext uri="{FF2B5EF4-FFF2-40B4-BE49-F238E27FC236}">
              <a16:creationId xmlns:a16="http://schemas.microsoft.com/office/drawing/2014/main" id="{00000000-0008-0000-0000-000004000000}"/>
            </a:ext>
          </a:extLst>
        </xdr:cNvPr>
        <xdr:cNvSpPr txBox="1">
          <a:spLocks noChangeArrowheads="1"/>
        </xdr:cNvSpPr>
      </xdr:nvSpPr>
      <xdr:spPr bwMode="auto">
        <a:xfrm>
          <a:off x="57150" y="3674993"/>
          <a:ext cx="6476172" cy="9762918"/>
        </a:xfrm>
        <a:prstGeom prst="rect">
          <a:avLst/>
        </a:prstGeom>
        <a:solidFill>
          <a:srgbClr val="FFFFFF"/>
        </a:solidFill>
        <a:ln w="9525">
          <a:noFill/>
          <a:miter lim="800000"/>
          <a:headEnd/>
          <a:tailEnd/>
        </a:ln>
      </xdr:spPr>
      <xdr:txBody>
        <a:bodyPr vertOverflow="clip" wrap="square" lIns="27432" tIns="27432" rIns="27432" bIns="0" anchor="t" upright="1"/>
        <a:lstStyle/>
        <a:p>
          <a:pPr algn="just"/>
          <a:r>
            <a:rPr lang="en-US" b="1"/>
            <a:t>Banshee </a:t>
          </a:r>
          <a:r>
            <a:rPr lang="en-US"/>
            <a:t>grew up in the bustling streets of Waterdeep, where she quickly learned the importance of wit and agility. Her keen sense of observation and knack for tracking earned her a place among the city’s rangers, though her Chaotic Neutral alignment often led to unconventional methods that set her apart from her peers.</a:t>
          </a:r>
        </a:p>
        <a:p>
          <a:pPr algn="just"/>
          <a:r>
            <a:rPr lang="en-US"/>
            <a:t>Dedicated to the worship of </a:t>
          </a:r>
          <a:r>
            <a:rPr lang="en-US" b="1"/>
            <a:t>Oghma</a:t>
          </a:r>
          <a:r>
            <a:rPr lang="en-US"/>
            <a:t>, the god of knowledge, Banshee sought to unearth secrets and mysteries wherever she went. Her current mission is to track down agents of the Cult of Cyric, a task given to her by the city officials who have grown increasingly concerned about the cult’s activities.</a:t>
          </a:r>
        </a:p>
        <a:p>
          <a:pPr algn="just"/>
          <a:r>
            <a:rPr lang="en-US"/>
            <a:t>With her skills as an </a:t>
          </a:r>
          <a:r>
            <a:rPr lang="en-US" b="1"/>
            <a:t>Urban Ranger</a:t>
          </a:r>
          <a:r>
            <a:rPr lang="en-US"/>
            <a:t>, Banshee has become adept at navigating the labyrinthine alleys and hidden corners of cities. Her Dexterity of 16 allows her to move swiftly and silently, while her Wisdom of 16 aids her in making sharp, intuitive decisions. Though her Intelligence is not her strongest suit, her Charisma helps her gain the trust of informants and allies alike.</a:t>
          </a:r>
        </a:p>
        <a:p>
          <a:pPr algn="just"/>
          <a:r>
            <a:rPr lang="en-US"/>
            <a:t>When she arrived in Secomber, Banshee sought out Eldrin Thistlebrook, knowing that his knowledge and resources as an </a:t>
          </a:r>
          <a:r>
            <a:rPr lang="en-US" b="1"/>
            <a:t>Archivist</a:t>
          </a:r>
          <a:r>
            <a:rPr lang="en-US"/>
            <a:t> would be invaluable in her quest. Their partnership, despite their differing alignments, promises to be a powerful one—combining Eldrin’s vast knowledge with Banshee’s streetwise skills and determination.</a:t>
          </a:r>
        </a:p>
        <a:p>
          <a:pPr algn="just"/>
          <a:r>
            <a:rPr lang="en-US"/>
            <a:t>Together, they embark on a perilous journey to thwart the sinister plans of the Cyricists, unraveling dark plots and facing formidable challenges along the way.</a:t>
          </a:r>
        </a:p>
      </xdr:txBody>
    </xdr:sp>
    <xdr:clientData/>
  </xdr:twoCellAnchor>
  <xdr:twoCellAnchor>
    <xdr:from>
      <xdr:col>5</xdr:col>
      <xdr:colOff>51955</xdr:colOff>
      <xdr:row>13</xdr:row>
      <xdr:rowOff>91440</xdr:rowOff>
    </xdr:from>
    <xdr:to>
      <xdr:col>6</xdr:col>
      <xdr:colOff>1039090</xdr:colOff>
      <xdr:row>14</xdr:row>
      <xdr:rowOff>249554</xdr:rowOff>
    </xdr:to>
    <xdr:sp macro="" textlink="">
      <xdr:nvSpPr>
        <xdr:cNvPr id="5" name="Text Box 60">
          <a:extLst>
            <a:ext uri="{FF2B5EF4-FFF2-40B4-BE49-F238E27FC236}">
              <a16:creationId xmlns:a16="http://schemas.microsoft.com/office/drawing/2014/main" id="{00000000-0008-0000-0000-000005000000}"/>
            </a:ext>
          </a:extLst>
        </xdr:cNvPr>
        <xdr:cNvSpPr txBox="1">
          <a:spLocks noChangeArrowheads="1"/>
        </xdr:cNvSpPr>
      </xdr:nvSpPr>
      <xdr:spPr bwMode="auto">
        <a:xfrm>
          <a:off x="4471555" y="3167149"/>
          <a:ext cx="2067790" cy="386714"/>
        </a:xfrm>
        <a:prstGeom prst="rect">
          <a:avLst/>
        </a:prstGeom>
        <a:solidFill>
          <a:srgbClr xmlns:mc="http://schemas.openxmlformats.org/markup-compatibility/2006" xmlns:a14="http://schemas.microsoft.com/office/drawing/2010/main" val="CCFFFF" mc:Ignorable="a14" a14:legacySpreadsheetColorIndex="41">
            <a:alpha val="52000"/>
          </a:srgbClr>
        </a:solidFill>
        <a:ln w="38100" cmpd="dbl">
          <a:solidFill>
            <a:srgbClr xmlns:mc="http://schemas.openxmlformats.org/markup-compatibility/2006" xmlns:a14="http://schemas.microsoft.com/office/drawing/2010/main" val="00FF00" mc:Ignorable="a14" a14:legacySpreadsheetColorIndex="11"/>
          </a:solidFill>
          <a:miter lim="800000"/>
          <a:headEnd/>
          <a:tailEnd/>
        </a:ln>
      </xdr:spPr>
      <xdr:txBody>
        <a:bodyPr vertOverflow="clip" wrap="square" lIns="27432" tIns="27432"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1200">
            <a:effectLst/>
            <a:latin typeface="Times New Roman" panose="02020603050405020304" pitchFamily="18" charset="0"/>
            <a:cs typeface="Times New Roman" panose="02020603050405020304" pitchFamily="18" charset="0"/>
          </a:endParaRPr>
        </a:p>
      </xdr:txBody>
    </xdr:sp>
    <xdr:clientData/>
  </xdr:twoCellAnchor>
  <xdr:twoCellAnchor editAs="oneCell">
    <xdr:from>
      <xdr:col>5</xdr:col>
      <xdr:colOff>53340</xdr:colOff>
      <xdr:row>1</xdr:row>
      <xdr:rowOff>45721</xdr:rowOff>
    </xdr:from>
    <xdr:to>
      <xdr:col>6</xdr:col>
      <xdr:colOff>1039794</xdr:colOff>
      <xdr:row>13</xdr:row>
      <xdr:rowOff>45721</xdr:rowOff>
    </xdr:to>
    <xdr:pic>
      <xdr:nvPicPr>
        <xdr:cNvPr id="3" name="Picture 2">
          <a:extLst>
            <a:ext uri="{FF2B5EF4-FFF2-40B4-BE49-F238E27FC236}">
              <a16:creationId xmlns:a16="http://schemas.microsoft.com/office/drawing/2014/main" id="{9C799314-EBC5-667A-FD6A-FF481CA8DF0F}"/>
            </a:ext>
          </a:extLst>
        </xdr:cNvPr>
        <xdr:cNvPicPr>
          <a:picLocks noChangeAspect="1"/>
        </xdr:cNvPicPr>
      </xdr:nvPicPr>
      <xdr:blipFill>
        <a:blip xmlns:r="http://schemas.openxmlformats.org/officeDocument/2006/relationships" r:embed="rId1"/>
        <a:stretch>
          <a:fillRect/>
        </a:stretch>
      </xdr:blipFill>
      <xdr:spPr>
        <a:xfrm>
          <a:off x="4472940" y="426721"/>
          <a:ext cx="2068494" cy="2689860"/>
        </a:xfrm>
        <a:prstGeom prst="rect">
          <a:avLst/>
        </a:prstGeom>
      </xdr:spPr>
    </xdr:pic>
    <xdr:clientData/>
  </xdr:twoCellAnchor>
  <xdr:twoCellAnchor editAs="oneCell">
    <xdr:from>
      <xdr:col>7</xdr:col>
      <xdr:colOff>39757</xdr:colOff>
      <xdr:row>1</xdr:row>
      <xdr:rowOff>51300</xdr:rowOff>
    </xdr:from>
    <xdr:to>
      <xdr:col>9</xdr:col>
      <xdr:colOff>125896</xdr:colOff>
      <xdr:row>13</xdr:row>
      <xdr:rowOff>37249</xdr:rowOff>
    </xdr:to>
    <xdr:pic>
      <xdr:nvPicPr>
        <xdr:cNvPr id="6" name="Picture 5" descr="May be a graphic of 1 person">
          <a:extLst>
            <a:ext uri="{FF2B5EF4-FFF2-40B4-BE49-F238E27FC236}">
              <a16:creationId xmlns:a16="http://schemas.microsoft.com/office/drawing/2014/main" id="{945124BD-5BB4-45B7-AA99-28FF4E583FC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26087" y="435613"/>
          <a:ext cx="2073966" cy="2676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228600</xdr:colOff>
      <xdr:row>0</xdr:row>
      <xdr:rowOff>0</xdr:rowOff>
    </xdr:from>
    <xdr:to>
      <xdr:col>10</xdr:col>
      <xdr:colOff>0</xdr:colOff>
      <xdr:row>0</xdr:row>
      <xdr:rowOff>0</xdr:rowOff>
    </xdr:to>
    <xdr:sp macro="" textlink="">
      <xdr:nvSpPr>
        <xdr:cNvPr id="13396" name="Rectangle 1">
          <a:extLst>
            <a:ext uri="{FF2B5EF4-FFF2-40B4-BE49-F238E27FC236}">
              <a16:creationId xmlns:a16="http://schemas.microsoft.com/office/drawing/2014/main" id="{00000000-0008-0000-0100-000054340000}"/>
            </a:ext>
          </a:extLst>
        </xdr:cNvPr>
        <xdr:cNvSpPr>
          <a:spLocks noChangeArrowheads="1"/>
        </xdr:cNvSpPr>
      </xdr:nvSpPr>
      <xdr:spPr bwMode="auto">
        <a:xfrm>
          <a:off x="4619625" y="0"/>
          <a:ext cx="2867025"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editAs="oneCell">
    <xdr:from>
      <xdr:col>9</xdr:col>
      <xdr:colOff>7620</xdr:colOff>
      <xdr:row>5</xdr:row>
      <xdr:rowOff>7620</xdr:rowOff>
    </xdr:from>
    <xdr:to>
      <xdr:col>9</xdr:col>
      <xdr:colOff>2324100</xdr:colOff>
      <xdr:row>20</xdr:row>
      <xdr:rowOff>167640</xdr:rowOff>
    </xdr:to>
    <xdr:pic>
      <xdr:nvPicPr>
        <xdr:cNvPr id="2" name="Picture 1">
          <a:extLst>
            <a:ext uri="{FF2B5EF4-FFF2-40B4-BE49-F238E27FC236}">
              <a16:creationId xmlns:a16="http://schemas.microsoft.com/office/drawing/2014/main" id="{598F9F26-3F51-4690-BCA8-422D68C0D8D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39740" y="1424940"/>
          <a:ext cx="2316480" cy="34747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7</xdr:col>
      <xdr:colOff>228600</xdr:colOff>
      <xdr:row>0</xdr:row>
      <xdr:rowOff>0</xdr:rowOff>
    </xdr:from>
    <xdr:to>
      <xdr:col>8</xdr:col>
      <xdr:colOff>0</xdr:colOff>
      <xdr:row>0</xdr:row>
      <xdr:rowOff>0</xdr:rowOff>
    </xdr:to>
    <xdr:sp macro="" textlink="">
      <xdr:nvSpPr>
        <xdr:cNvPr id="2" name="Rectangle 1">
          <a:extLst>
            <a:ext uri="{FF2B5EF4-FFF2-40B4-BE49-F238E27FC236}">
              <a16:creationId xmlns:a16="http://schemas.microsoft.com/office/drawing/2014/main" id="{E5BB7CFF-38B4-4312-9115-6D3939B11064}"/>
            </a:ext>
          </a:extLst>
        </xdr:cNvPr>
        <xdr:cNvSpPr>
          <a:spLocks noChangeArrowheads="1"/>
        </xdr:cNvSpPr>
      </xdr:nvSpPr>
      <xdr:spPr bwMode="auto">
        <a:xfrm>
          <a:off x="7338060" y="0"/>
          <a:ext cx="1851660"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Rectangle 1">
          <a:extLst>
            <a:ext uri="{FF2B5EF4-FFF2-40B4-BE49-F238E27FC236}">
              <a16:creationId xmlns:a16="http://schemas.microsoft.com/office/drawing/2014/main" id="{4343E117-9E3B-4A9F-928E-3FC0548AE59D}"/>
            </a:ext>
          </a:extLst>
        </xdr:cNvPr>
        <xdr:cNvSpPr>
          <a:spLocks noChangeArrowheads="1"/>
        </xdr:cNvSpPr>
      </xdr:nvSpPr>
      <xdr:spPr bwMode="auto">
        <a:xfrm>
          <a:off x="2590800" y="0"/>
          <a:ext cx="0"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228600</xdr:colOff>
      <xdr:row>0</xdr:row>
      <xdr:rowOff>0</xdr:rowOff>
    </xdr:from>
    <xdr:to>
      <xdr:col>2</xdr:col>
      <xdr:colOff>0</xdr:colOff>
      <xdr:row>0</xdr:row>
      <xdr:rowOff>0</xdr:rowOff>
    </xdr:to>
    <xdr:sp macro="" textlink="">
      <xdr:nvSpPr>
        <xdr:cNvPr id="19460" name="Rectangle 1">
          <a:extLst>
            <a:ext uri="{FF2B5EF4-FFF2-40B4-BE49-F238E27FC236}">
              <a16:creationId xmlns:a16="http://schemas.microsoft.com/office/drawing/2014/main" id="{00000000-0008-0000-0300-0000044C0000}"/>
            </a:ext>
          </a:extLst>
        </xdr:cNvPr>
        <xdr:cNvSpPr>
          <a:spLocks noChangeArrowheads="1"/>
        </xdr:cNvSpPr>
      </xdr:nvSpPr>
      <xdr:spPr bwMode="auto">
        <a:xfrm>
          <a:off x="5000625" y="0"/>
          <a:ext cx="0"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absolute">
    <xdr:from>
      <xdr:col>2</xdr:col>
      <xdr:colOff>161925</xdr:colOff>
      <xdr:row>1</xdr:row>
      <xdr:rowOff>116205</xdr:rowOff>
    </xdr:from>
    <xdr:to>
      <xdr:col>4</xdr:col>
      <xdr:colOff>49530</xdr:colOff>
      <xdr:row>2</xdr:row>
      <xdr:rowOff>59055</xdr:rowOff>
    </xdr:to>
    <xdr:sp macro="" textlink="">
      <xdr:nvSpPr>
        <xdr:cNvPr id="3078" name="Text Box 6" hidden="1">
          <a:extLst>
            <a:ext uri="{FF2B5EF4-FFF2-40B4-BE49-F238E27FC236}">
              <a16:creationId xmlns:a16="http://schemas.microsoft.com/office/drawing/2014/main" id="{00000000-0008-0000-0400-0000060C0000}"/>
            </a:ext>
          </a:extLst>
        </xdr:cNvPr>
        <xdr:cNvSpPr txBox="1">
          <a:spLocks noChangeArrowheads="1"/>
        </xdr:cNvSpPr>
      </xdr:nvSpPr>
      <xdr:spPr bwMode="auto">
        <a:xfrm>
          <a:off x="2476500" y="428625"/>
          <a:ext cx="695325" cy="161925"/>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wrap="square" lIns="18288" tIns="0" rIns="0" bIns="0" anchor="t" upright="1"/>
        <a:lstStyle/>
        <a:p>
          <a:pPr algn="ctr" rtl="0">
            <a:defRPr sz="1000"/>
          </a:pPr>
          <a:endParaRPr lang="es-VE"/>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Owner/AppData/Local/Microsoft/Windows/Temporary%20Internet%20Files/Content.IE5/1ZEGTV8N/SpellForge_3.5_4.5.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Owner/AppData/Local/Microsoft/Windows/Temporary%20Internet%20Files/Content.IE5/1ZEGTV8N/SpellForge_3.5_4.5.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ortSheet"/>
      <sheetName val="Notes"/>
      <sheetName val="Options"/>
      <sheetName val="Race &amp; Stats"/>
      <sheetName val="Classes"/>
      <sheetName val="Domain Select"/>
      <sheetName val="Prestige Classes"/>
      <sheetName val="Feats"/>
      <sheetName val="Archivist Spells"/>
      <sheetName val="Assassin Spells"/>
      <sheetName val="Bard Spells"/>
      <sheetName val="Cleric Spells"/>
      <sheetName val="Corrupt Avenger Spells"/>
      <sheetName val="Druid Spells"/>
      <sheetName val="Duskblade Spells"/>
      <sheetName val="Emissary Spells"/>
      <sheetName val="Favored Soul Spells"/>
      <sheetName val="Gnome Artificer Devices"/>
      <sheetName val="Hexblade Spells"/>
      <sheetName val="Shugenja Spells"/>
      <sheetName val="Sorcerer Spells"/>
      <sheetName val="Spellthief Spells"/>
      <sheetName val="Spirit Shaman Spells"/>
      <sheetName val="Sublime Chord Spells"/>
      <sheetName val="Suel Arcanamach Spells"/>
      <sheetName val="Universal Caster"/>
      <sheetName val="Vigilante Spells"/>
      <sheetName val="Warlock Invocations"/>
      <sheetName val="Wizard Spells"/>
      <sheetName val="Wu Jen Spells"/>
      <sheetName val="All Spells"/>
      <sheetName val="Fist of Zuoken Powers"/>
      <sheetName val="Psion Powers"/>
      <sheetName val="Psychic Warrior Powers"/>
      <sheetName val="War Mind Powers"/>
      <sheetName val="Wilder Powers"/>
      <sheetName val="Spell Sheet"/>
      <sheetName val="Power Sheet"/>
      <sheetName val="SpellList"/>
      <sheetName val="PowerList"/>
      <sheetName val="Class Info"/>
      <sheetName val="Class Info Aux"/>
      <sheetName val="Race Info"/>
      <sheetName val="Tables"/>
      <sheetName val="Deities"/>
      <sheetName val="Domains"/>
      <sheetName val="Spell Information"/>
      <sheetName val="Spells per Day"/>
      <sheetName val="Spells Known"/>
      <sheetName val="Psionic Inform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1">
          <cell r="FH1" t="b">
            <v>0</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ortSheet"/>
      <sheetName val="Notes"/>
      <sheetName val="Options"/>
      <sheetName val="Race &amp; Stats"/>
      <sheetName val="Classes"/>
      <sheetName val="Domain Select"/>
      <sheetName val="Prestige Classes"/>
      <sheetName val="Feats"/>
      <sheetName val="Archivist Spells"/>
      <sheetName val="Assassin Spells"/>
      <sheetName val="Bard Spells"/>
      <sheetName val="Cleric Spells"/>
      <sheetName val="Corrupt Avenger Spells"/>
      <sheetName val="Druid Spells"/>
      <sheetName val="Duskblade Spells"/>
      <sheetName val="Emissary Spells"/>
      <sheetName val="Favored Soul Spells"/>
      <sheetName val="Gnome Artificer Devices"/>
      <sheetName val="Hexblade Spells"/>
      <sheetName val="Shugenja Spells"/>
      <sheetName val="Sorcerer Spells"/>
      <sheetName val="Spellthief Spells"/>
      <sheetName val="Spirit Shaman Spells"/>
      <sheetName val="Sublime Chord Spells"/>
      <sheetName val="Suel Arcanamach Spells"/>
      <sheetName val="Universal Caster"/>
      <sheetName val="Vigilante Spells"/>
      <sheetName val="Warlock Invocations"/>
      <sheetName val="Wizard Spells"/>
      <sheetName val="Wu Jen Spells"/>
      <sheetName val="All Spells"/>
      <sheetName val="Fist of Zuoken Powers"/>
      <sheetName val="Psion Powers"/>
      <sheetName val="Psychic Warrior Powers"/>
      <sheetName val="War Mind Powers"/>
      <sheetName val="Wilder Powers"/>
      <sheetName val="Spell Sheet"/>
      <sheetName val="Power Sheet"/>
      <sheetName val="SpellList"/>
      <sheetName val="PowerList"/>
      <sheetName val="Class Info"/>
      <sheetName val="Class Info Aux"/>
      <sheetName val="Race Info"/>
      <sheetName val="Tables"/>
      <sheetName val="Deities"/>
      <sheetName val="Domains"/>
      <sheetName val="Spell Information"/>
      <sheetName val="Spells per Day"/>
      <sheetName val="Spells Known"/>
      <sheetName val="Psionic Inform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1">
          <cell r="FH1" t="b">
            <v>0</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30"/>
  <sheetViews>
    <sheetView showGridLines="0" tabSelected="1" zoomScale="115" zoomScaleNormal="115" workbookViewId="0"/>
  </sheetViews>
  <sheetFormatPr defaultColWidth="13" defaultRowHeight="15.6" x14ac:dyDescent="0.3"/>
  <cols>
    <col min="1" max="1" width="15" style="67" customWidth="1"/>
    <col min="2" max="2" width="11" style="68" customWidth="1"/>
    <col min="3" max="3" width="6.296875" style="68" customWidth="1"/>
    <col min="4" max="4" width="13.69921875" style="67" bestFit="1" customWidth="1"/>
    <col min="5" max="5" width="12" style="68" bestFit="1" customWidth="1"/>
    <col min="6" max="6" width="14.19921875" style="67" customWidth="1"/>
    <col min="7" max="7" width="14.19921875" style="68" customWidth="1"/>
    <col min="8" max="16384" width="13" style="11"/>
  </cols>
  <sheetData>
    <row r="1" spans="1:7" ht="30" thickTop="1" thickBot="1" x14ac:dyDescent="0.6">
      <c r="A1" s="5" t="s">
        <v>284</v>
      </c>
      <c r="B1" s="6" t="s">
        <v>285</v>
      </c>
      <c r="C1" s="7"/>
      <c r="D1" s="8"/>
      <c r="E1" s="9"/>
      <c r="F1" s="8"/>
      <c r="G1" s="10" t="s">
        <v>328</v>
      </c>
    </row>
    <row r="2" spans="1:7" ht="18" thickTop="1" x14ac:dyDescent="0.35">
      <c r="A2" s="12" t="s">
        <v>94</v>
      </c>
      <c r="B2" s="13" t="s">
        <v>267</v>
      </c>
      <c r="C2" s="13"/>
      <c r="D2" s="14" t="s">
        <v>102</v>
      </c>
      <c r="E2" s="15" t="s">
        <v>283</v>
      </c>
      <c r="F2" s="11"/>
      <c r="G2" s="16"/>
    </row>
    <row r="3" spans="1:7" ht="17.399999999999999" x14ac:dyDescent="0.35">
      <c r="A3" s="12" t="s">
        <v>95</v>
      </c>
      <c r="B3" s="13" t="s">
        <v>143</v>
      </c>
      <c r="C3" s="13"/>
      <c r="D3" s="14" t="s">
        <v>83</v>
      </c>
      <c r="E3" s="15">
        <v>6</v>
      </c>
      <c r="F3" s="14"/>
      <c r="G3" s="16"/>
    </row>
    <row r="4" spans="1:7" ht="17.399999999999999" x14ac:dyDescent="0.35">
      <c r="A4" s="12" t="s">
        <v>96</v>
      </c>
      <c r="B4" s="13" t="s">
        <v>268</v>
      </c>
      <c r="C4" s="13"/>
      <c r="D4" s="14" t="s">
        <v>103</v>
      </c>
      <c r="E4" s="15">
        <v>53</v>
      </c>
      <c r="F4" s="14"/>
      <c r="G4" s="16"/>
    </row>
    <row r="5" spans="1:7" ht="17.399999999999999" x14ac:dyDescent="0.35">
      <c r="A5" s="12" t="s">
        <v>97</v>
      </c>
      <c r="B5" s="13" t="s">
        <v>269</v>
      </c>
      <c r="C5" s="17"/>
      <c r="D5" s="14" t="s">
        <v>104</v>
      </c>
      <c r="E5" s="18" t="s">
        <v>271</v>
      </c>
      <c r="F5" s="14"/>
      <c r="G5" s="16"/>
    </row>
    <row r="6" spans="1:7" ht="18" thickBot="1" x14ac:dyDescent="0.4">
      <c r="A6" s="12" t="s">
        <v>98</v>
      </c>
      <c r="B6" s="13" t="s">
        <v>270</v>
      </c>
      <c r="C6" s="13"/>
      <c r="D6" s="14" t="s">
        <v>105</v>
      </c>
      <c r="E6" s="18" t="s">
        <v>272</v>
      </c>
      <c r="F6" s="14"/>
      <c r="G6" s="16"/>
    </row>
    <row r="7" spans="1:7" ht="18" thickTop="1" x14ac:dyDescent="0.35">
      <c r="A7" s="19" t="s">
        <v>99</v>
      </c>
      <c r="B7" s="20">
        <f>E3</f>
        <v>6</v>
      </c>
      <c r="C7" s="21"/>
      <c r="D7" s="22" t="s">
        <v>106</v>
      </c>
      <c r="E7" s="23" t="s">
        <v>141</v>
      </c>
      <c r="F7" s="24"/>
      <c r="G7" s="16"/>
    </row>
    <row r="8" spans="1:7" ht="18" thickBot="1" x14ac:dyDescent="0.4">
      <c r="A8" s="25" t="s">
        <v>100</v>
      </c>
      <c r="B8" s="26" t="str">
        <f>C10</f>
        <v>+3</v>
      </c>
      <c r="C8" s="27"/>
      <c r="D8" s="28" t="s">
        <v>101</v>
      </c>
      <c r="E8" s="29">
        <v>18000</v>
      </c>
      <c r="F8" s="24"/>
      <c r="G8" s="16"/>
    </row>
    <row r="9" spans="1:7" ht="18" thickTop="1" x14ac:dyDescent="0.35">
      <c r="A9" s="30" t="s">
        <v>93</v>
      </c>
      <c r="B9" s="31">
        <v>11</v>
      </c>
      <c r="C9" s="32" t="str">
        <f t="shared" ref="C9:C14" si="0">IF(B9&gt;9.9,CONCATENATE("+",ROUNDDOWN((B9-10)/2,0)),ROUNDUP((B9-10)/2,0))</f>
        <v>+0</v>
      </c>
      <c r="D9" s="33" t="s">
        <v>107</v>
      </c>
      <c r="E9" s="34" t="s">
        <v>342</v>
      </c>
      <c r="F9" s="24"/>
      <c r="G9" s="16"/>
    </row>
    <row r="10" spans="1:7" ht="17.399999999999999" x14ac:dyDescent="0.35">
      <c r="A10" s="35" t="s">
        <v>89</v>
      </c>
      <c r="B10" s="36">
        <v>16</v>
      </c>
      <c r="C10" s="37" t="str">
        <f t="shared" si="0"/>
        <v>+3</v>
      </c>
      <c r="D10" s="38" t="s">
        <v>108</v>
      </c>
      <c r="E10" s="39">
        <f>SUM(Martial!G3:G22)+SUM(Equipment!C3:C19)-SUM(Equipment!C11:C19)</f>
        <v>19.374999999999996</v>
      </c>
      <c r="F10" s="24"/>
      <c r="G10" s="16"/>
    </row>
    <row r="11" spans="1:7" ht="17.399999999999999" x14ac:dyDescent="0.35">
      <c r="A11" s="40" t="s">
        <v>88</v>
      </c>
      <c r="B11" s="36">
        <v>11</v>
      </c>
      <c r="C11" s="41" t="str">
        <f t="shared" si="0"/>
        <v>+0</v>
      </c>
      <c r="D11" s="38" t="s">
        <v>109</v>
      </c>
      <c r="E11" s="493">
        <f>ROUNDUP(((E3*8)*0.75)+(E3*(C11)),0)</f>
        <v>36</v>
      </c>
      <c r="F11" s="24"/>
      <c r="G11" s="16"/>
    </row>
    <row r="12" spans="1:7" ht="17.399999999999999" x14ac:dyDescent="0.35">
      <c r="A12" s="42" t="s">
        <v>91</v>
      </c>
      <c r="B12" s="36">
        <v>8</v>
      </c>
      <c r="C12" s="37">
        <f t="shared" si="0"/>
        <v>-1</v>
      </c>
      <c r="D12" s="43" t="s">
        <v>110</v>
      </c>
      <c r="E12" s="44">
        <f>10+C10</f>
        <v>13</v>
      </c>
      <c r="F12" s="12"/>
      <c r="G12" s="16"/>
    </row>
    <row r="13" spans="1:7" ht="17.399999999999999" x14ac:dyDescent="0.35">
      <c r="A13" s="45" t="s">
        <v>90</v>
      </c>
      <c r="B13" s="46">
        <v>16</v>
      </c>
      <c r="C13" s="37" t="str">
        <f t="shared" si="0"/>
        <v>+3</v>
      </c>
      <c r="D13" s="43" t="s">
        <v>111</v>
      </c>
      <c r="E13" s="44">
        <f>E14-C10</f>
        <v>16</v>
      </c>
      <c r="F13" s="24"/>
      <c r="G13" s="16"/>
    </row>
    <row r="14" spans="1:7" ht="18" thickBot="1" x14ac:dyDescent="0.4">
      <c r="A14" s="47" t="s">
        <v>92</v>
      </c>
      <c r="B14" s="48">
        <v>13</v>
      </c>
      <c r="C14" s="49" t="str">
        <f t="shared" si="0"/>
        <v>+1</v>
      </c>
      <c r="D14" s="50" t="s">
        <v>112</v>
      </c>
      <c r="E14" s="51">
        <f>E12+SUM(Martial!B16:B17)</f>
        <v>19</v>
      </c>
      <c r="F14" s="24"/>
      <c r="G14" s="16"/>
    </row>
    <row r="15" spans="1:7" ht="24.6" thickTop="1" thickBot="1" x14ac:dyDescent="0.5">
      <c r="A15" s="52" t="s">
        <v>16</v>
      </c>
      <c r="B15" s="53"/>
      <c r="C15" s="53"/>
      <c r="D15" s="54"/>
      <c r="E15" s="55"/>
      <c r="F15" s="54"/>
      <c r="G15" s="56"/>
    </row>
    <row r="16" spans="1:7" s="60" customFormat="1" ht="18" thickTop="1" x14ac:dyDescent="0.35">
      <c r="A16" s="57"/>
      <c r="B16" s="58"/>
      <c r="C16" s="58"/>
      <c r="D16" s="58"/>
      <c r="E16" s="58"/>
      <c r="F16" s="58"/>
      <c r="G16" s="59"/>
    </row>
    <row r="17" spans="1:7" s="60" customFormat="1" ht="17.399999999999999" x14ac:dyDescent="0.35">
      <c r="A17" s="61"/>
      <c r="B17" s="62"/>
      <c r="C17" s="62"/>
      <c r="D17" s="62"/>
      <c r="E17" s="62"/>
      <c r="F17" s="62"/>
      <c r="G17" s="63"/>
    </row>
    <row r="18" spans="1:7" s="60" customFormat="1" ht="17.399999999999999" x14ac:dyDescent="0.35">
      <c r="A18" s="61"/>
      <c r="B18" s="62"/>
      <c r="C18" s="62"/>
      <c r="D18" s="62"/>
      <c r="E18" s="62"/>
      <c r="F18" s="62"/>
      <c r="G18" s="63"/>
    </row>
    <row r="19" spans="1:7" s="60" customFormat="1" ht="17.399999999999999" x14ac:dyDescent="0.35">
      <c r="A19" s="61"/>
      <c r="B19" s="62"/>
      <c r="C19" s="62"/>
      <c r="D19" s="62"/>
      <c r="E19" s="62"/>
      <c r="F19" s="62"/>
      <c r="G19" s="63"/>
    </row>
    <row r="20" spans="1:7" s="60" customFormat="1" ht="17.399999999999999" x14ac:dyDescent="0.35">
      <c r="A20" s="61"/>
      <c r="B20" s="62"/>
      <c r="C20" s="62"/>
      <c r="D20" s="62"/>
      <c r="E20" s="62"/>
      <c r="F20" s="62"/>
      <c r="G20" s="63"/>
    </row>
    <row r="21" spans="1:7" s="60" customFormat="1" ht="17.399999999999999" x14ac:dyDescent="0.35">
      <c r="A21" s="61"/>
      <c r="B21" s="62"/>
      <c r="C21" s="62"/>
      <c r="D21" s="62"/>
      <c r="E21" s="62"/>
      <c r="F21" s="62"/>
      <c r="G21" s="63"/>
    </row>
    <row r="22" spans="1:7" s="60" customFormat="1" ht="17.399999999999999" x14ac:dyDescent="0.35">
      <c r="A22" s="61"/>
      <c r="B22" s="62"/>
      <c r="C22" s="62"/>
      <c r="D22" s="62"/>
      <c r="E22" s="62"/>
      <c r="F22" s="62"/>
      <c r="G22" s="63"/>
    </row>
    <row r="23" spans="1:7" s="60" customFormat="1" ht="17.399999999999999" x14ac:dyDescent="0.35">
      <c r="A23" s="61"/>
      <c r="B23" s="62"/>
      <c r="C23" s="62"/>
      <c r="D23" s="62"/>
      <c r="E23" s="62"/>
      <c r="F23" s="62"/>
      <c r="G23" s="63"/>
    </row>
    <row r="24" spans="1:7" s="60" customFormat="1" ht="17.399999999999999" x14ac:dyDescent="0.35">
      <c r="A24" s="61"/>
      <c r="B24" s="62"/>
      <c r="C24" s="62"/>
      <c r="D24" s="62"/>
      <c r="E24" s="62"/>
      <c r="F24" s="62"/>
      <c r="G24" s="63"/>
    </row>
    <row r="25" spans="1:7" s="60" customFormat="1" ht="17.399999999999999" x14ac:dyDescent="0.35">
      <c r="A25" s="61"/>
      <c r="B25" s="62"/>
      <c r="C25" s="62"/>
      <c r="D25" s="62"/>
      <c r="E25" s="62"/>
      <c r="F25" s="62"/>
      <c r="G25" s="63"/>
    </row>
    <row r="26" spans="1:7" s="60" customFormat="1" ht="17.399999999999999" x14ac:dyDescent="0.35">
      <c r="A26" s="61"/>
      <c r="B26" s="62"/>
      <c r="C26" s="62"/>
      <c r="D26" s="62"/>
      <c r="E26" s="62"/>
      <c r="F26" s="62"/>
      <c r="G26" s="63"/>
    </row>
    <row r="27" spans="1:7" s="60" customFormat="1" ht="17.399999999999999" x14ac:dyDescent="0.35">
      <c r="A27" s="61"/>
      <c r="B27" s="62"/>
      <c r="C27" s="62"/>
      <c r="D27" s="62"/>
      <c r="E27" s="62"/>
      <c r="F27" s="62"/>
      <c r="G27" s="63"/>
    </row>
    <row r="28" spans="1:7" ht="17.399999999999999" x14ac:dyDescent="0.35">
      <c r="A28" s="61"/>
      <c r="B28" s="62"/>
      <c r="C28" s="62"/>
      <c r="D28" s="62"/>
      <c r="E28" s="62"/>
      <c r="F28" s="62"/>
      <c r="G28" s="63"/>
    </row>
    <row r="29" spans="1:7" ht="18" thickBot="1" x14ac:dyDescent="0.4">
      <c r="A29" s="64"/>
      <c r="B29" s="65"/>
      <c r="C29" s="65"/>
      <c r="D29" s="65"/>
      <c r="E29" s="65"/>
      <c r="F29" s="65"/>
      <c r="G29" s="66"/>
    </row>
    <row r="30" spans="1:7" ht="16.2" thickTop="1" x14ac:dyDescent="0.3"/>
  </sheetData>
  <phoneticPr fontId="0" type="noConversion"/>
  <conditionalFormatting sqref="E10">
    <cfRule type="cellIs" dxfId="6" priority="4" stopIfTrue="1" operator="greaterThan">
      <formula>116</formula>
    </cfRule>
    <cfRule type="cellIs" dxfId="5" priority="5" stopIfTrue="1" operator="between">
      <formula>58</formula>
      <formula>116</formula>
    </cfRule>
  </conditionalFormatting>
  <printOptions gridLinesSet="0"/>
  <pageMargins left="0.62" right="0.33" top="0.5" bottom="0.63" header="0.5" footer="0.5"/>
  <pageSetup orientation="portrait" horizontalDpi="120" verticalDpi="144"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60"/>
  <sheetViews>
    <sheetView showGridLines="0" workbookViewId="0">
      <pane ySplit="2" topLeftCell="A3" activePane="bottomLeft" state="frozen"/>
      <selection pane="bottomLeft" activeCell="A3" sqref="A3"/>
    </sheetView>
  </sheetViews>
  <sheetFormatPr defaultColWidth="13" defaultRowHeight="15.6" x14ac:dyDescent="0.3"/>
  <cols>
    <col min="1" max="1" width="31.5" style="67" bestFit="1" customWidth="1"/>
    <col min="2" max="2" width="5.8984375" style="67" bestFit="1" customWidth="1"/>
    <col min="3" max="3" width="11.59765625" style="68" hidden="1" customWidth="1"/>
    <col min="4" max="4" width="5.796875" style="68" hidden="1" customWidth="1"/>
    <col min="5" max="5" width="9.19921875" style="68" bestFit="1" customWidth="1"/>
    <col min="6" max="6" width="7.8984375" style="68" bestFit="1" customWidth="1"/>
    <col min="7" max="7" width="6" style="68" bestFit="1" customWidth="1"/>
    <col min="8" max="8" width="5.19921875" style="68" bestFit="1" customWidth="1"/>
    <col min="9" max="9" width="6.8984375" style="68" bestFit="1" customWidth="1"/>
    <col min="10" max="10" width="30.59765625" style="67" bestFit="1" customWidth="1"/>
    <col min="11" max="16384" width="13" style="11"/>
  </cols>
  <sheetData>
    <row r="1" spans="1:10" ht="24" thickBot="1" x14ac:dyDescent="0.5">
      <c r="A1" s="69" t="s">
        <v>6</v>
      </c>
      <c r="B1" s="70"/>
      <c r="C1" s="70"/>
      <c r="D1" s="70"/>
      <c r="E1" s="70"/>
      <c r="F1" s="70"/>
      <c r="G1" s="70"/>
      <c r="H1" s="70"/>
      <c r="I1" s="70"/>
      <c r="J1" s="70"/>
    </row>
    <row r="2" spans="1:10" s="76" customFormat="1" ht="35.4" thickBot="1" x14ac:dyDescent="0.35">
      <c r="A2" s="71" t="s">
        <v>72</v>
      </c>
      <c r="B2" s="72" t="s">
        <v>21</v>
      </c>
      <c r="C2" s="72" t="s">
        <v>23</v>
      </c>
      <c r="D2" s="72" t="s">
        <v>20</v>
      </c>
      <c r="E2" s="73" t="s">
        <v>48</v>
      </c>
      <c r="F2" s="73" t="s">
        <v>24</v>
      </c>
      <c r="G2" s="73" t="s">
        <v>50</v>
      </c>
      <c r="H2" s="74" t="s">
        <v>71</v>
      </c>
      <c r="I2" s="72" t="s">
        <v>62</v>
      </c>
      <c r="J2" s="75" t="s">
        <v>61</v>
      </c>
    </row>
    <row r="3" spans="1:10" s="60" customFormat="1" ht="17.399999999999999" x14ac:dyDescent="0.35">
      <c r="A3" s="77" t="s">
        <v>52</v>
      </c>
      <c r="B3" s="78">
        <f>5</f>
        <v>5</v>
      </c>
      <c r="C3" s="79" t="s">
        <v>88</v>
      </c>
      <c r="D3" s="79" t="str">
        <f>VLOOKUP(C3,'Personal File'!$A$9:$C$14,3,FALSE)</f>
        <v>+0</v>
      </c>
      <c r="E3" s="80" t="str">
        <f t="shared" ref="E3:E50" si="0">CONCATENATE(LEFT(C3,3)," (",D3,")")</f>
        <v>Con (+0)</v>
      </c>
      <c r="F3" s="506">
        <f>1+2</f>
        <v>3</v>
      </c>
      <c r="G3" s="81">
        <f t="shared" ref="G3:G5" si="1">B3+D3+F3</f>
        <v>8</v>
      </c>
      <c r="H3" s="82">
        <f t="shared" ref="H3:H50" ca="1" si="2">RANDBETWEEN(1,20)</f>
        <v>7</v>
      </c>
      <c r="I3" s="83">
        <f t="shared" ref="I3:I5" ca="1" si="3">SUM(G3:H3)</f>
        <v>15</v>
      </c>
      <c r="J3" s="84"/>
    </row>
    <row r="4" spans="1:10" s="60" customFormat="1" ht="17.399999999999999" x14ac:dyDescent="0.35">
      <c r="A4" s="85" t="s">
        <v>53</v>
      </c>
      <c r="B4" s="78">
        <f>5</f>
        <v>5</v>
      </c>
      <c r="C4" s="79" t="s">
        <v>89</v>
      </c>
      <c r="D4" s="79" t="str">
        <f>VLOOKUP(C4,'Personal File'!$A$9:$C$14,3,FALSE)</f>
        <v>+3</v>
      </c>
      <c r="E4" s="86" t="str">
        <f t="shared" si="0"/>
        <v>Dex (+3)</v>
      </c>
      <c r="F4" s="507">
        <f t="shared" ref="F4:F5" si="4">1+2</f>
        <v>3</v>
      </c>
      <c r="G4" s="81">
        <f t="shared" si="1"/>
        <v>11</v>
      </c>
      <c r="H4" s="82">
        <f t="shared" ca="1" si="2"/>
        <v>14</v>
      </c>
      <c r="I4" s="83">
        <f t="shared" ca="1" si="3"/>
        <v>25</v>
      </c>
      <c r="J4" s="490" t="s">
        <v>348</v>
      </c>
    </row>
    <row r="5" spans="1:10" s="60" customFormat="1" ht="17.399999999999999" x14ac:dyDescent="0.35">
      <c r="A5" s="89" t="s">
        <v>54</v>
      </c>
      <c r="B5" s="90">
        <f>2</f>
        <v>2</v>
      </c>
      <c r="C5" s="91" t="s">
        <v>90</v>
      </c>
      <c r="D5" s="91" t="str">
        <f>VLOOKUP(C5,'Personal File'!$A$9:$C$14,3,FALSE)</f>
        <v>+3</v>
      </c>
      <c r="E5" s="92" t="str">
        <f t="shared" si="0"/>
        <v>Wis (+3)</v>
      </c>
      <c r="F5" s="508">
        <f t="shared" si="4"/>
        <v>3</v>
      </c>
      <c r="G5" s="93">
        <f t="shared" si="1"/>
        <v>8</v>
      </c>
      <c r="H5" s="94">
        <f t="shared" ca="1" si="2"/>
        <v>12</v>
      </c>
      <c r="I5" s="95">
        <f t="shared" ca="1" si="3"/>
        <v>20</v>
      </c>
      <c r="J5" s="96"/>
    </row>
    <row r="6" spans="1:10" s="103" customFormat="1" ht="17.399999999999999" x14ac:dyDescent="0.35">
      <c r="A6" s="97" t="s">
        <v>25</v>
      </c>
      <c r="B6" s="79">
        <v>0</v>
      </c>
      <c r="C6" s="98" t="s">
        <v>91</v>
      </c>
      <c r="D6" s="99">
        <f>VLOOKUP(C6,'Personal File'!$A$9:$C$14,3,FALSE)</f>
        <v>-1</v>
      </c>
      <c r="E6" s="100" t="str">
        <f t="shared" si="0"/>
        <v>Int (-1)</v>
      </c>
      <c r="F6" s="87">
        <v>0</v>
      </c>
      <c r="G6" s="101">
        <f t="shared" ref="G6:G50" si="5">ROUNDDOWN(B6+D6+F6,0)</f>
        <v>-1</v>
      </c>
      <c r="H6" s="82">
        <f t="shared" ca="1" si="2"/>
        <v>20</v>
      </c>
      <c r="I6" s="102">
        <f t="shared" ref="I6:I7" ca="1" si="6">SUM(G6:H6)</f>
        <v>19</v>
      </c>
      <c r="J6" s="88"/>
    </row>
    <row r="7" spans="1:10" s="107" customFormat="1" ht="17.399999999999999" x14ac:dyDescent="0.35">
      <c r="A7" s="104" t="s">
        <v>26</v>
      </c>
      <c r="B7" s="79">
        <v>0</v>
      </c>
      <c r="C7" s="105" t="s">
        <v>89</v>
      </c>
      <c r="D7" s="106" t="str">
        <f>VLOOKUP(C7,'Personal File'!$A$9:$C$14,3,FALSE)</f>
        <v>+3</v>
      </c>
      <c r="E7" s="86" t="str">
        <f t="shared" si="0"/>
        <v>Dex (+3)</v>
      </c>
      <c r="F7" s="87">
        <f>SUM(Martial!$D$16:$D$17)+2</f>
        <v>0</v>
      </c>
      <c r="G7" s="101">
        <f t="shared" si="5"/>
        <v>3</v>
      </c>
      <c r="H7" s="82">
        <f t="shared" ca="1" si="2"/>
        <v>4</v>
      </c>
      <c r="I7" s="102">
        <f t="shared" ca="1" si="6"/>
        <v>7</v>
      </c>
      <c r="J7" s="84"/>
    </row>
    <row r="8" spans="1:10" s="112" customFormat="1" ht="17.399999999999999" x14ac:dyDescent="0.35">
      <c r="A8" s="108" t="s">
        <v>27</v>
      </c>
      <c r="B8" s="79">
        <v>0</v>
      </c>
      <c r="C8" s="109" t="s">
        <v>92</v>
      </c>
      <c r="D8" s="110" t="str">
        <f>VLOOKUP(C8,'Personal File'!$A$9:$C$14,3,FALSE)</f>
        <v>+1</v>
      </c>
      <c r="E8" s="111" t="str">
        <f t="shared" si="0"/>
        <v>Cha (+1)</v>
      </c>
      <c r="F8" s="87">
        <v>0</v>
      </c>
      <c r="G8" s="101">
        <f t="shared" si="5"/>
        <v>1</v>
      </c>
      <c r="H8" s="82">
        <f t="shared" ca="1" si="2"/>
        <v>7</v>
      </c>
      <c r="I8" s="102">
        <f t="shared" ref="I8:I50" ca="1" si="7">SUM(G8:H8)</f>
        <v>8</v>
      </c>
      <c r="J8" s="84"/>
    </row>
    <row r="9" spans="1:10" s="122" customFormat="1" ht="17.399999999999999" x14ac:dyDescent="0.35">
      <c r="A9" s="113" t="s">
        <v>28</v>
      </c>
      <c r="B9" s="114">
        <v>1</v>
      </c>
      <c r="C9" s="115" t="s">
        <v>93</v>
      </c>
      <c r="D9" s="116" t="str">
        <f>VLOOKUP(C9,'Personal File'!$A$9:$C$14,3,FALSE)</f>
        <v>+0</v>
      </c>
      <c r="E9" s="117" t="str">
        <f t="shared" si="0"/>
        <v>Str (+0)</v>
      </c>
      <c r="F9" s="118">
        <f>SUM(Martial!$D$16:$D$17)</f>
        <v>-2</v>
      </c>
      <c r="G9" s="119">
        <f t="shared" si="5"/>
        <v>-1</v>
      </c>
      <c r="H9" s="82">
        <f t="shared" ca="1" si="2"/>
        <v>15</v>
      </c>
      <c r="I9" s="120">
        <f t="shared" ca="1" si="7"/>
        <v>14</v>
      </c>
      <c r="J9" s="121"/>
    </row>
    <row r="10" spans="1:10" s="122" customFormat="1" ht="17.399999999999999" x14ac:dyDescent="0.35">
      <c r="A10" s="123" t="s">
        <v>7</v>
      </c>
      <c r="B10" s="79">
        <v>0</v>
      </c>
      <c r="C10" s="124" t="s">
        <v>88</v>
      </c>
      <c r="D10" s="125" t="str">
        <f>VLOOKUP(C10,'Personal File'!$A$9:$C$14,3,FALSE)</f>
        <v>+0</v>
      </c>
      <c r="E10" s="126" t="str">
        <f t="shared" si="0"/>
        <v>Con (+0)</v>
      </c>
      <c r="F10" s="87">
        <v>0</v>
      </c>
      <c r="G10" s="101">
        <f t="shared" si="5"/>
        <v>0</v>
      </c>
      <c r="H10" s="82">
        <f t="shared" ca="1" si="2"/>
        <v>18</v>
      </c>
      <c r="I10" s="102">
        <f t="shared" ca="1" si="7"/>
        <v>18</v>
      </c>
      <c r="J10" s="84"/>
    </row>
    <row r="11" spans="1:10" s="103" customFormat="1" ht="17.399999999999999" x14ac:dyDescent="0.35">
      <c r="A11" s="127" t="s">
        <v>154</v>
      </c>
      <c r="B11" s="114">
        <v>1</v>
      </c>
      <c r="C11" s="128" t="s">
        <v>91</v>
      </c>
      <c r="D11" s="129">
        <f>VLOOKUP(C11,'Personal File'!$A$9:$C$14,3,FALSE)</f>
        <v>-1</v>
      </c>
      <c r="E11" s="130" t="str">
        <f t="shared" si="0"/>
        <v>Int (-1)</v>
      </c>
      <c r="F11" s="118">
        <f>2</f>
        <v>2</v>
      </c>
      <c r="G11" s="119">
        <f t="shared" si="5"/>
        <v>2</v>
      </c>
      <c r="H11" s="82">
        <f t="shared" ca="1" si="2"/>
        <v>17</v>
      </c>
      <c r="I11" s="120">
        <f t="shared" ref="I11" ca="1" si="8">SUM(G11:H11)</f>
        <v>19</v>
      </c>
      <c r="J11" s="121"/>
    </row>
    <row r="12" spans="1:10" s="131" customFormat="1" ht="17.399999999999999" x14ac:dyDescent="0.35">
      <c r="A12" s="97" t="s">
        <v>29</v>
      </c>
      <c r="B12" s="79">
        <v>0</v>
      </c>
      <c r="C12" s="98" t="s">
        <v>91</v>
      </c>
      <c r="D12" s="99">
        <f>VLOOKUP(C12,'Personal File'!$A$9:$C$14,3,FALSE)</f>
        <v>-1</v>
      </c>
      <c r="E12" s="100" t="str">
        <f t="shared" si="0"/>
        <v>Int (-1)</v>
      </c>
      <c r="F12" s="87">
        <v>0</v>
      </c>
      <c r="G12" s="101">
        <f t="shared" si="5"/>
        <v>-1</v>
      </c>
      <c r="H12" s="82">
        <f t="shared" ca="1" si="2"/>
        <v>12</v>
      </c>
      <c r="I12" s="102">
        <f t="shared" ca="1" si="7"/>
        <v>11</v>
      </c>
      <c r="J12" s="84"/>
    </row>
    <row r="13" spans="1:10" s="107" customFormat="1" ht="17.399999999999999" x14ac:dyDescent="0.35">
      <c r="A13" s="108" t="s">
        <v>30</v>
      </c>
      <c r="B13" s="79">
        <v>0</v>
      </c>
      <c r="C13" s="109" t="s">
        <v>92</v>
      </c>
      <c r="D13" s="110" t="str">
        <f>VLOOKUP(C13,'Personal File'!$A$9:$C$14,3,FALSE)</f>
        <v>+1</v>
      </c>
      <c r="E13" s="111" t="str">
        <f t="shared" si="0"/>
        <v>Cha (+1)</v>
      </c>
      <c r="F13" s="87">
        <v>0</v>
      </c>
      <c r="G13" s="101">
        <f t="shared" si="5"/>
        <v>1</v>
      </c>
      <c r="H13" s="82">
        <f t="shared" ca="1" si="2"/>
        <v>2</v>
      </c>
      <c r="I13" s="102">
        <f t="shared" ca="1" si="7"/>
        <v>3</v>
      </c>
      <c r="J13" s="84"/>
    </row>
    <row r="14" spans="1:10" s="107" customFormat="1" ht="17.399999999999999" x14ac:dyDescent="0.35">
      <c r="A14" s="97" t="s">
        <v>31</v>
      </c>
      <c r="B14" s="79">
        <v>0</v>
      </c>
      <c r="C14" s="98" t="s">
        <v>91</v>
      </c>
      <c r="D14" s="99">
        <f>VLOOKUP(C14,'Personal File'!$A$9:$C$14,3,FALSE)</f>
        <v>-1</v>
      </c>
      <c r="E14" s="100" t="str">
        <f t="shared" si="0"/>
        <v>Int (-1)</v>
      </c>
      <c r="F14" s="87">
        <v>0</v>
      </c>
      <c r="G14" s="101">
        <f t="shared" si="5"/>
        <v>-1</v>
      </c>
      <c r="H14" s="82">
        <f t="shared" ca="1" si="2"/>
        <v>9</v>
      </c>
      <c r="I14" s="102">
        <f t="shared" ca="1" si="7"/>
        <v>8</v>
      </c>
      <c r="J14" s="84"/>
    </row>
    <row r="15" spans="1:10" s="107" customFormat="1" ht="17.399999999999999" x14ac:dyDescent="0.35">
      <c r="A15" s="108" t="s">
        <v>32</v>
      </c>
      <c r="B15" s="79">
        <v>0</v>
      </c>
      <c r="C15" s="109" t="s">
        <v>92</v>
      </c>
      <c r="D15" s="110" t="str">
        <f>VLOOKUP(C15,'Personal File'!$A$9:$C$14,3,FALSE)</f>
        <v>+1</v>
      </c>
      <c r="E15" s="111" t="str">
        <f t="shared" si="0"/>
        <v>Cha (+1)</v>
      </c>
      <c r="F15" s="87">
        <v>0</v>
      </c>
      <c r="G15" s="101">
        <f t="shared" si="5"/>
        <v>1</v>
      </c>
      <c r="H15" s="82">
        <f t="shared" ca="1" si="2"/>
        <v>1</v>
      </c>
      <c r="I15" s="102">
        <f t="shared" ca="1" si="7"/>
        <v>2</v>
      </c>
      <c r="J15" s="88"/>
    </row>
    <row r="16" spans="1:10" s="107" customFormat="1" ht="17.399999999999999" x14ac:dyDescent="0.35">
      <c r="A16" s="104" t="s">
        <v>33</v>
      </c>
      <c r="B16" s="79">
        <v>0</v>
      </c>
      <c r="C16" s="105" t="s">
        <v>89</v>
      </c>
      <c r="D16" s="106" t="str">
        <f>VLOOKUP(C16,'Personal File'!$A$9:$C$14,3,FALSE)</f>
        <v>+3</v>
      </c>
      <c r="E16" s="86" t="str">
        <f t="shared" si="0"/>
        <v>Dex (+3)</v>
      </c>
      <c r="F16" s="87">
        <f>SUM(Martial!$D$16:$D$17)</f>
        <v>-2</v>
      </c>
      <c r="G16" s="101">
        <f t="shared" si="5"/>
        <v>1</v>
      </c>
      <c r="H16" s="82">
        <f t="shared" ca="1" si="2"/>
        <v>14</v>
      </c>
      <c r="I16" s="102">
        <f t="shared" ca="1" si="7"/>
        <v>15</v>
      </c>
      <c r="J16" s="84"/>
    </row>
    <row r="17" spans="1:10" s="107" customFormat="1" ht="17.399999999999999" x14ac:dyDescent="0.35">
      <c r="A17" s="97" t="s">
        <v>34</v>
      </c>
      <c r="B17" s="79">
        <v>0</v>
      </c>
      <c r="C17" s="98" t="s">
        <v>91</v>
      </c>
      <c r="D17" s="99">
        <f>VLOOKUP(C17,'Personal File'!$A$9:$C$14,3,FALSE)</f>
        <v>-1</v>
      </c>
      <c r="E17" s="100" t="str">
        <f t="shared" si="0"/>
        <v>Int (-1)</v>
      </c>
      <c r="F17" s="87">
        <v>0</v>
      </c>
      <c r="G17" s="101">
        <f t="shared" si="5"/>
        <v>-1</v>
      </c>
      <c r="H17" s="82">
        <f t="shared" ca="1" si="2"/>
        <v>19</v>
      </c>
      <c r="I17" s="102">
        <f t="shared" ca="1" si="7"/>
        <v>18</v>
      </c>
      <c r="J17" s="84"/>
    </row>
    <row r="18" spans="1:10" s="107" customFormat="1" ht="17.399999999999999" x14ac:dyDescent="0.35">
      <c r="A18" s="132" t="s">
        <v>35</v>
      </c>
      <c r="B18" s="114">
        <v>8</v>
      </c>
      <c r="C18" s="133" t="s">
        <v>92</v>
      </c>
      <c r="D18" s="134" t="str">
        <f>VLOOKUP(C18,'Personal File'!$A$9:$C$14,3,FALSE)</f>
        <v>+1</v>
      </c>
      <c r="E18" s="135" t="str">
        <f t="shared" si="0"/>
        <v>Cha (+1)</v>
      </c>
      <c r="F18" s="118">
        <v>2</v>
      </c>
      <c r="G18" s="119">
        <f t="shared" si="5"/>
        <v>11</v>
      </c>
      <c r="H18" s="82">
        <f t="shared" ca="1" si="2"/>
        <v>17</v>
      </c>
      <c r="I18" s="120">
        <f t="shared" ca="1" si="7"/>
        <v>28</v>
      </c>
      <c r="J18" s="121"/>
    </row>
    <row r="19" spans="1:10" s="107" customFormat="1" ht="17.399999999999999" x14ac:dyDescent="0.35">
      <c r="A19" s="108" t="s">
        <v>9</v>
      </c>
      <c r="B19" s="79">
        <v>0</v>
      </c>
      <c r="C19" s="109" t="s">
        <v>92</v>
      </c>
      <c r="D19" s="110" t="str">
        <f>VLOOKUP(C19,'Personal File'!$A$9:$C$14,3,FALSE)</f>
        <v>+1</v>
      </c>
      <c r="E19" s="111" t="str">
        <f t="shared" si="0"/>
        <v>Cha (+1)</v>
      </c>
      <c r="F19" s="87">
        <v>0</v>
      </c>
      <c r="G19" s="101">
        <f t="shared" si="5"/>
        <v>1</v>
      </c>
      <c r="H19" s="82">
        <f t="shared" ca="1" si="2"/>
        <v>20</v>
      </c>
      <c r="I19" s="102">
        <f t="shared" ca="1" si="7"/>
        <v>21</v>
      </c>
      <c r="J19" s="84"/>
    </row>
    <row r="20" spans="1:10" s="107" customFormat="1" ht="17.399999999999999" x14ac:dyDescent="0.35">
      <c r="A20" s="136" t="s">
        <v>36</v>
      </c>
      <c r="B20" s="79">
        <v>0</v>
      </c>
      <c r="C20" s="137" t="s">
        <v>90</v>
      </c>
      <c r="D20" s="138" t="str">
        <f>VLOOKUP(C20,'Personal File'!$A$9:$C$14,3,FALSE)</f>
        <v>+3</v>
      </c>
      <c r="E20" s="139" t="str">
        <f t="shared" si="0"/>
        <v>Wis (+3)</v>
      </c>
      <c r="F20" s="87">
        <v>0</v>
      </c>
      <c r="G20" s="101">
        <f t="shared" si="5"/>
        <v>3</v>
      </c>
      <c r="H20" s="82">
        <f t="shared" ca="1" si="2"/>
        <v>2</v>
      </c>
      <c r="I20" s="102">
        <f t="shared" ca="1" si="7"/>
        <v>5</v>
      </c>
      <c r="J20" s="84"/>
    </row>
    <row r="21" spans="1:10" s="107" customFormat="1" ht="17.399999999999999" x14ac:dyDescent="0.35">
      <c r="A21" s="140" t="s">
        <v>37</v>
      </c>
      <c r="B21" s="114">
        <v>1</v>
      </c>
      <c r="C21" s="141" t="s">
        <v>89</v>
      </c>
      <c r="D21" s="142" t="str">
        <f>VLOOKUP(C21,'Personal File'!$A$9:$C$14,3,FALSE)</f>
        <v>+3</v>
      </c>
      <c r="E21" s="143" t="str">
        <f t="shared" si="0"/>
        <v>Dex (+3)</v>
      </c>
      <c r="F21" s="118">
        <f>SUM(Martial!$D$16:$D$17)+5</f>
        <v>3</v>
      </c>
      <c r="G21" s="119">
        <f t="shared" si="5"/>
        <v>7</v>
      </c>
      <c r="H21" s="82">
        <f t="shared" ca="1" si="2"/>
        <v>1</v>
      </c>
      <c r="I21" s="120">
        <f t="shared" ca="1" si="7"/>
        <v>8</v>
      </c>
      <c r="J21" s="144"/>
    </row>
    <row r="22" spans="1:10" s="107" customFormat="1" ht="17.399999999999999" x14ac:dyDescent="0.35">
      <c r="A22" s="108" t="s">
        <v>38</v>
      </c>
      <c r="B22" s="79">
        <v>0</v>
      </c>
      <c r="C22" s="109" t="s">
        <v>92</v>
      </c>
      <c r="D22" s="110" t="str">
        <f>VLOOKUP(C22,'Personal File'!$A$9:$C$14,3,FALSE)</f>
        <v>+1</v>
      </c>
      <c r="E22" s="111" t="str">
        <f t="shared" si="0"/>
        <v>Cha (+1)</v>
      </c>
      <c r="F22" s="87">
        <v>0</v>
      </c>
      <c r="G22" s="101">
        <f t="shared" si="5"/>
        <v>1</v>
      </c>
      <c r="H22" s="82">
        <f t="shared" ca="1" si="2"/>
        <v>2</v>
      </c>
      <c r="I22" s="102">
        <f t="shared" ca="1" si="7"/>
        <v>3</v>
      </c>
      <c r="J22" s="84"/>
    </row>
    <row r="23" spans="1:10" s="107" customFormat="1" ht="17.399999999999999" x14ac:dyDescent="0.35">
      <c r="A23" s="113" t="s">
        <v>39</v>
      </c>
      <c r="B23" s="114">
        <v>1</v>
      </c>
      <c r="C23" s="115" t="s">
        <v>93</v>
      </c>
      <c r="D23" s="116" t="str">
        <f>VLOOKUP(C23,'Personal File'!$A$9:$C$14,3,FALSE)</f>
        <v>+0</v>
      </c>
      <c r="E23" s="117" t="str">
        <f t="shared" si="0"/>
        <v>Str (+0)</v>
      </c>
      <c r="F23" s="118">
        <f>SUM(Martial!$D$16:$D$17)+2</f>
        <v>0</v>
      </c>
      <c r="G23" s="119">
        <f t="shared" si="5"/>
        <v>1</v>
      </c>
      <c r="H23" s="82">
        <f t="shared" ca="1" si="2"/>
        <v>15</v>
      </c>
      <c r="I23" s="120">
        <f t="shared" ca="1" si="7"/>
        <v>16</v>
      </c>
      <c r="J23" s="121"/>
    </row>
    <row r="24" spans="1:10" s="107" customFormat="1" ht="17.399999999999999" x14ac:dyDescent="0.35">
      <c r="A24" s="97" t="s">
        <v>117</v>
      </c>
      <c r="B24" s="79">
        <v>0</v>
      </c>
      <c r="C24" s="98" t="s">
        <v>91</v>
      </c>
      <c r="D24" s="99">
        <f>VLOOKUP(C24,'Personal File'!$A$9:$C$14,3,FALSE)</f>
        <v>-1</v>
      </c>
      <c r="E24" s="100" t="str">
        <f t="shared" si="0"/>
        <v>Int (-1)</v>
      </c>
      <c r="F24" s="87">
        <v>0.5</v>
      </c>
      <c r="G24" s="101">
        <f t="shared" si="5"/>
        <v>0</v>
      </c>
      <c r="H24" s="82">
        <f t="shared" ca="1" si="2"/>
        <v>16</v>
      </c>
      <c r="I24" s="102">
        <f t="shared" ca="1" si="7"/>
        <v>16</v>
      </c>
      <c r="J24" s="84" t="s">
        <v>153</v>
      </c>
    </row>
    <row r="25" spans="1:10" s="107" customFormat="1" ht="17.399999999999999" x14ac:dyDescent="0.35">
      <c r="A25" s="97" t="s">
        <v>79</v>
      </c>
      <c r="B25" s="79">
        <v>0</v>
      </c>
      <c r="C25" s="98" t="s">
        <v>91</v>
      </c>
      <c r="D25" s="99">
        <f>VLOOKUP(C25,'Personal File'!$A$9:$C$14,3,FALSE)</f>
        <v>-1</v>
      </c>
      <c r="E25" s="100" t="str">
        <f t="shared" si="0"/>
        <v>Int (-1)</v>
      </c>
      <c r="F25" s="87">
        <v>0.5</v>
      </c>
      <c r="G25" s="101">
        <f t="shared" si="5"/>
        <v>0</v>
      </c>
      <c r="H25" s="82">
        <f t="shared" ca="1" si="2"/>
        <v>16</v>
      </c>
      <c r="I25" s="102">
        <f t="shared" ca="1" si="7"/>
        <v>16</v>
      </c>
      <c r="J25" s="84" t="s">
        <v>153</v>
      </c>
    </row>
    <row r="26" spans="1:10" s="107" customFormat="1" ht="17.399999999999999" x14ac:dyDescent="0.35">
      <c r="A26" s="97" t="s">
        <v>118</v>
      </c>
      <c r="B26" s="79">
        <v>0</v>
      </c>
      <c r="C26" s="98" t="s">
        <v>91</v>
      </c>
      <c r="D26" s="99">
        <f>VLOOKUP(C26,'Personal File'!$A$9:$C$14,3,FALSE)</f>
        <v>-1</v>
      </c>
      <c r="E26" s="100" t="str">
        <f t="shared" si="0"/>
        <v>Int (-1)</v>
      </c>
      <c r="F26" s="87">
        <v>0</v>
      </c>
      <c r="G26" s="101">
        <f t="shared" si="5"/>
        <v>-1</v>
      </c>
      <c r="H26" s="82">
        <f t="shared" ca="1" si="2"/>
        <v>17</v>
      </c>
      <c r="I26" s="102">
        <f t="shared" ca="1" si="7"/>
        <v>16</v>
      </c>
      <c r="J26" s="84" t="s">
        <v>153</v>
      </c>
    </row>
    <row r="27" spans="1:10" s="107" customFormat="1" ht="17.399999999999999" x14ac:dyDescent="0.35">
      <c r="A27" s="97" t="s">
        <v>119</v>
      </c>
      <c r="B27" s="79">
        <v>0</v>
      </c>
      <c r="C27" s="98" t="s">
        <v>91</v>
      </c>
      <c r="D27" s="99">
        <f>VLOOKUP(C27,'Personal File'!$A$9:$C$14,3,FALSE)</f>
        <v>-1</v>
      </c>
      <c r="E27" s="100" t="str">
        <f t="shared" si="0"/>
        <v>Int (-1)</v>
      </c>
      <c r="F27" s="87">
        <v>0</v>
      </c>
      <c r="G27" s="101">
        <f t="shared" si="5"/>
        <v>-1</v>
      </c>
      <c r="H27" s="82">
        <f t="shared" ca="1" si="2"/>
        <v>3</v>
      </c>
      <c r="I27" s="102">
        <f t="shared" ca="1" si="7"/>
        <v>2</v>
      </c>
      <c r="J27" s="88" t="s">
        <v>153</v>
      </c>
    </row>
    <row r="28" spans="1:10" s="107" customFormat="1" ht="17.399999999999999" x14ac:dyDescent="0.35">
      <c r="A28" s="97" t="s">
        <v>120</v>
      </c>
      <c r="B28" s="79">
        <v>0</v>
      </c>
      <c r="C28" s="98" t="s">
        <v>91</v>
      </c>
      <c r="D28" s="99">
        <f>VLOOKUP(C28,'Personal File'!$A$9:$C$14,3,FALSE)</f>
        <v>-1</v>
      </c>
      <c r="E28" s="100" t="str">
        <f t="shared" si="0"/>
        <v>Int (-1)</v>
      </c>
      <c r="F28" s="87">
        <v>0.5</v>
      </c>
      <c r="G28" s="101">
        <f t="shared" si="5"/>
        <v>0</v>
      </c>
      <c r="H28" s="82">
        <f t="shared" ca="1" si="2"/>
        <v>13</v>
      </c>
      <c r="I28" s="102">
        <f t="shared" ca="1" si="7"/>
        <v>13</v>
      </c>
      <c r="J28" s="84" t="s">
        <v>153</v>
      </c>
    </row>
    <row r="29" spans="1:10" s="107" customFormat="1" ht="17.399999999999999" x14ac:dyDescent="0.35">
      <c r="A29" s="127" t="s">
        <v>150</v>
      </c>
      <c r="B29" s="114">
        <v>8</v>
      </c>
      <c r="C29" s="128" t="s">
        <v>91</v>
      </c>
      <c r="D29" s="129">
        <f>VLOOKUP(C29,'Personal File'!$A$9:$C$14,3,FALSE)</f>
        <v>-1</v>
      </c>
      <c r="E29" s="130" t="str">
        <f t="shared" si="0"/>
        <v>Int (-1)</v>
      </c>
      <c r="F29" s="118">
        <v>0</v>
      </c>
      <c r="G29" s="119">
        <f t="shared" si="5"/>
        <v>7</v>
      </c>
      <c r="H29" s="82">
        <f t="shared" ca="1" si="2"/>
        <v>5</v>
      </c>
      <c r="I29" s="120">
        <f t="shared" ca="1" si="7"/>
        <v>12</v>
      </c>
      <c r="J29" s="121" t="s">
        <v>153</v>
      </c>
    </row>
    <row r="30" spans="1:10" s="107" customFormat="1" ht="17.399999999999999" x14ac:dyDescent="0.35">
      <c r="A30" s="97" t="s">
        <v>121</v>
      </c>
      <c r="B30" s="79">
        <v>0</v>
      </c>
      <c r="C30" s="98" t="s">
        <v>91</v>
      </c>
      <c r="D30" s="99">
        <f>VLOOKUP(C30,'Personal File'!$A$9:$C$14,3,FALSE)</f>
        <v>-1</v>
      </c>
      <c r="E30" s="100" t="str">
        <f t="shared" si="0"/>
        <v>Int (-1)</v>
      </c>
      <c r="F30" s="87">
        <v>2</v>
      </c>
      <c r="G30" s="101">
        <f t="shared" si="5"/>
        <v>1</v>
      </c>
      <c r="H30" s="82">
        <f t="shared" ca="1" si="2"/>
        <v>8</v>
      </c>
      <c r="I30" s="102">
        <f t="shared" ca="1" si="7"/>
        <v>9</v>
      </c>
      <c r="J30" s="88" t="s">
        <v>153</v>
      </c>
    </row>
    <row r="31" spans="1:10" s="107" customFormat="1" ht="17.399999999999999" x14ac:dyDescent="0.35">
      <c r="A31" s="97" t="s">
        <v>122</v>
      </c>
      <c r="B31" s="79">
        <v>0</v>
      </c>
      <c r="C31" s="98" t="s">
        <v>91</v>
      </c>
      <c r="D31" s="99">
        <f>VLOOKUP(C31,'Personal File'!$A$9:$C$14,3,FALSE)</f>
        <v>-1</v>
      </c>
      <c r="E31" s="100" t="str">
        <f t="shared" si="0"/>
        <v>Int (-1)</v>
      </c>
      <c r="F31" s="87">
        <v>0.5</v>
      </c>
      <c r="G31" s="101">
        <f t="shared" si="5"/>
        <v>0</v>
      </c>
      <c r="H31" s="82">
        <f t="shared" ca="1" si="2"/>
        <v>14</v>
      </c>
      <c r="I31" s="102">
        <f t="shared" ca="1" si="7"/>
        <v>14</v>
      </c>
      <c r="J31" s="84" t="s">
        <v>153</v>
      </c>
    </row>
    <row r="32" spans="1:10" s="107" customFormat="1" ht="17.399999999999999" x14ac:dyDescent="0.35">
      <c r="A32" s="97" t="s">
        <v>123</v>
      </c>
      <c r="B32" s="79">
        <v>0</v>
      </c>
      <c r="C32" s="98" t="s">
        <v>91</v>
      </c>
      <c r="D32" s="99">
        <f>VLOOKUP(C32,'Personal File'!$A$9:$C$14,3,FALSE)</f>
        <v>-1</v>
      </c>
      <c r="E32" s="100" t="str">
        <f t="shared" ref="E32" si="9">CONCATENATE(LEFT(C32,3)," (",D32,")")</f>
        <v>Int (-1)</v>
      </c>
      <c r="F32" s="87">
        <f>0.5</f>
        <v>0.5</v>
      </c>
      <c r="G32" s="101">
        <f t="shared" si="5"/>
        <v>0</v>
      </c>
      <c r="H32" s="82">
        <f t="shared" ca="1" si="2"/>
        <v>20</v>
      </c>
      <c r="I32" s="102">
        <f t="shared" ref="I32" ca="1" si="10">SUM(G32:H32)</f>
        <v>20</v>
      </c>
      <c r="J32" s="84" t="s">
        <v>153</v>
      </c>
    </row>
    <row r="33" spans="1:10" s="107" customFormat="1" ht="17.399999999999999" x14ac:dyDescent="0.35">
      <c r="A33" s="97" t="s">
        <v>116</v>
      </c>
      <c r="B33" s="79">
        <v>0</v>
      </c>
      <c r="C33" s="98" t="s">
        <v>91</v>
      </c>
      <c r="D33" s="99">
        <f>VLOOKUP(C33,'Personal File'!$A$9:$C$14,3,FALSE)</f>
        <v>-1</v>
      </c>
      <c r="E33" s="100" t="str">
        <f t="shared" si="0"/>
        <v>Int (-1)</v>
      </c>
      <c r="F33" s="87">
        <v>0.5</v>
      </c>
      <c r="G33" s="101">
        <f t="shared" si="5"/>
        <v>0</v>
      </c>
      <c r="H33" s="82">
        <f t="shared" ca="1" si="2"/>
        <v>16</v>
      </c>
      <c r="I33" s="102">
        <f t="shared" ref="I33" ca="1" si="11">SUM(G33:H33)</f>
        <v>16</v>
      </c>
      <c r="J33" s="88" t="s">
        <v>153</v>
      </c>
    </row>
    <row r="34" spans="1:10" s="107" customFormat="1" ht="17.399999999999999" x14ac:dyDescent="0.35">
      <c r="A34" s="145" t="s">
        <v>40</v>
      </c>
      <c r="B34" s="114">
        <v>4</v>
      </c>
      <c r="C34" s="146" t="s">
        <v>90</v>
      </c>
      <c r="D34" s="147" t="str">
        <f>VLOOKUP(C34,'Personal File'!$A$9:$C$14,3,FALSE)</f>
        <v>+3</v>
      </c>
      <c r="E34" s="148" t="str">
        <f t="shared" si="0"/>
        <v>Wis (+3)</v>
      </c>
      <c r="F34" s="118">
        <v>0</v>
      </c>
      <c r="G34" s="119">
        <f t="shared" si="5"/>
        <v>7</v>
      </c>
      <c r="H34" s="82">
        <f t="shared" ca="1" si="2"/>
        <v>2</v>
      </c>
      <c r="I34" s="120">
        <f t="shared" ca="1" si="7"/>
        <v>9</v>
      </c>
      <c r="J34" s="121"/>
    </row>
    <row r="35" spans="1:10" s="107" customFormat="1" ht="17.399999999999999" x14ac:dyDescent="0.35">
      <c r="A35" s="140" t="s">
        <v>10</v>
      </c>
      <c r="B35" s="114">
        <v>1</v>
      </c>
      <c r="C35" s="141" t="s">
        <v>89</v>
      </c>
      <c r="D35" s="142" t="str">
        <f>VLOOKUP(C35,'Personal File'!$A$9:$C$14,3,FALSE)</f>
        <v>+3</v>
      </c>
      <c r="E35" s="143" t="str">
        <f t="shared" si="0"/>
        <v>Dex (+3)</v>
      </c>
      <c r="F35" s="118">
        <f>SUM(Martial!$D$16:$D$17)+5</f>
        <v>3</v>
      </c>
      <c r="G35" s="119">
        <f t="shared" si="5"/>
        <v>7</v>
      </c>
      <c r="H35" s="82">
        <f t="shared" ca="1" si="2"/>
        <v>9</v>
      </c>
      <c r="I35" s="120">
        <f t="shared" ca="1" si="7"/>
        <v>16</v>
      </c>
      <c r="J35" s="121"/>
    </row>
    <row r="36" spans="1:10" s="107" customFormat="1" ht="17.399999999999999" x14ac:dyDescent="0.35">
      <c r="A36" s="104" t="s">
        <v>41</v>
      </c>
      <c r="B36" s="79">
        <v>0</v>
      </c>
      <c r="C36" s="105" t="s">
        <v>89</v>
      </c>
      <c r="D36" s="106" t="str">
        <f>VLOOKUP(C36,'Personal File'!$A$9:$C$14,3,FALSE)</f>
        <v>+3</v>
      </c>
      <c r="E36" s="86" t="str">
        <f t="shared" si="0"/>
        <v>Dex (+3)</v>
      </c>
      <c r="F36" s="87">
        <v>0</v>
      </c>
      <c r="G36" s="101">
        <f t="shared" si="5"/>
        <v>3</v>
      </c>
      <c r="H36" s="82">
        <f t="shared" ca="1" si="2"/>
        <v>9</v>
      </c>
      <c r="I36" s="102">
        <f t="shared" ca="1" si="7"/>
        <v>12</v>
      </c>
      <c r="J36" s="84"/>
    </row>
    <row r="37" spans="1:10" ht="17.399999999999999" x14ac:dyDescent="0.35">
      <c r="A37" s="108" t="s">
        <v>152</v>
      </c>
      <c r="B37" s="79">
        <v>0</v>
      </c>
      <c r="C37" s="109" t="s">
        <v>92</v>
      </c>
      <c r="D37" s="110" t="str">
        <f>VLOOKUP(C37,'Personal File'!$A$9:$C$14,3,FALSE)</f>
        <v>+1</v>
      </c>
      <c r="E37" s="111" t="str">
        <f t="shared" si="0"/>
        <v>Cha (+1)</v>
      </c>
      <c r="F37" s="87">
        <v>0</v>
      </c>
      <c r="G37" s="101">
        <f t="shared" si="5"/>
        <v>1</v>
      </c>
      <c r="H37" s="82">
        <f t="shared" ca="1" si="2"/>
        <v>17</v>
      </c>
      <c r="I37" s="102">
        <f t="shared" ca="1" si="7"/>
        <v>18</v>
      </c>
      <c r="J37" s="84"/>
    </row>
    <row r="38" spans="1:10" ht="17.399999999999999" x14ac:dyDescent="0.35">
      <c r="A38" s="108" t="s">
        <v>151</v>
      </c>
      <c r="B38" s="79">
        <v>0</v>
      </c>
      <c r="C38" s="137" t="s">
        <v>90</v>
      </c>
      <c r="D38" s="138" t="str">
        <f>VLOOKUP(C38,'Personal File'!$A$9:$C$14,3,FALSE)</f>
        <v>+3</v>
      </c>
      <c r="E38" s="139" t="str">
        <f t="shared" ref="E38" si="12">CONCATENATE(LEFT(C38,3)," (",D38,")")</f>
        <v>Wis (+3)</v>
      </c>
      <c r="F38" s="87">
        <v>0.5</v>
      </c>
      <c r="G38" s="101">
        <f t="shared" si="5"/>
        <v>3</v>
      </c>
      <c r="H38" s="82">
        <f t="shared" ca="1" si="2"/>
        <v>9</v>
      </c>
      <c r="I38" s="102">
        <f t="shared" ref="I38" ca="1" si="13">SUM(G38:H38)</f>
        <v>12</v>
      </c>
      <c r="J38" s="84"/>
    </row>
    <row r="39" spans="1:10" ht="17.399999999999999" x14ac:dyDescent="0.35">
      <c r="A39" s="140" t="s">
        <v>11</v>
      </c>
      <c r="B39" s="114">
        <v>1</v>
      </c>
      <c r="C39" s="141" t="s">
        <v>89</v>
      </c>
      <c r="D39" s="142" t="str">
        <f>VLOOKUP(C39,'Personal File'!$A$9:$C$14,3,FALSE)</f>
        <v>+3</v>
      </c>
      <c r="E39" s="143" t="str">
        <f t="shared" si="0"/>
        <v>Dex (+3)</v>
      </c>
      <c r="F39" s="118">
        <v>0</v>
      </c>
      <c r="G39" s="119">
        <f t="shared" si="5"/>
        <v>4</v>
      </c>
      <c r="H39" s="82">
        <f t="shared" ca="1" si="2"/>
        <v>9</v>
      </c>
      <c r="I39" s="120">
        <f t="shared" ca="1" si="7"/>
        <v>13</v>
      </c>
      <c r="J39" s="121"/>
    </row>
    <row r="40" spans="1:10" ht="17.399999999999999" x14ac:dyDescent="0.35">
      <c r="A40" s="127" t="s">
        <v>12</v>
      </c>
      <c r="B40" s="114">
        <v>1</v>
      </c>
      <c r="C40" s="128" t="s">
        <v>91</v>
      </c>
      <c r="D40" s="129">
        <f>VLOOKUP(C40,'Personal File'!$A$9:$C$14,3,FALSE)</f>
        <v>-1</v>
      </c>
      <c r="E40" s="130" t="str">
        <f t="shared" si="0"/>
        <v>Int (-1)</v>
      </c>
      <c r="F40" s="118">
        <v>0</v>
      </c>
      <c r="G40" s="119">
        <f t="shared" si="5"/>
        <v>0</v>
      </c>
      <c r="H40" s="82">
        <f t="shared" ca="1" si="2"/>
        <v>11</v>
      </c>
      <c r="I40" s="120">
        <f t="shared" ca="1" si="7"/>
        <v>11</v>
      </c>
      <c r="J40" s="144"/>
    </row>
    <row r="41" spans="1:10" ht="17.399999999999999" x14ac:dyDescent="0.35">
      <c r="A41" s="145" t="s">
        <v>42</v>
      </c>
      <c r="B41" s="114">
        <v>7</v>
      </c>
      <c r="C41" s="146" t="s">
        <v>90</v>
      </c>
      <c r="D41" s="147" t="str">
        <f>VLOOKUP(C41,'Personal File'!$A$9:$C$14,3,FALSE)</f>
        <v>+3</v>
      </c>
      <c r="E41" s="148" t="str">
        <f t="shared" si="0"/>
        <v>Wis (+3)</v>
      </c>
      <c r="F41" s="118">
        <v>0</v>
      </c>
      <c r="G41" s="119">
        <f t="shared" si="5"/>
        <v>10</v>
      </c>
      <c r="H41" s="82">
        <f t="shared" ca="1" si="2"/>
        <v>18</v>
      </c>
      <c r="I41" s="120">
        <f t="shared" ca="1" si="7"/>
        <v>28</v>
      </c>
      <c r="J41" s="121"/>
    </row>
    <row r="42" spans="1:10" ht="17.399999999999999" x14ac:dyDescent="0.35">
      <c r="A42" s="104" t="s">
        <v>66</v>
      </c>
      <c r="B42" s="79">
        <v>0</v>
      </c>
      <c r="C42" s="105" t="s">
        <v>89</v>
      </c>
      <c r="D42" s="106" t="str">
        <f>VLOOKUP(C42,'Personal File'!$A$9:$C$14,3,FALSE)</f>
        <v>+3</v>
      </c>
      <c r="E42" s="86" t="str">
        <f t="shared" si="0"/>
        <v>Dex (+3)</v>
      </c>
      <c r="F42" s="87">
        <f>SUM(Martial!$D$16:$D$17)</f>
        <v>-2</v>
      </c>
      <c r="G42" s="101">
        <f t="shared" si="5"/>
        <v>1</v>
      </c>
      <c r="H42" s="82">
        <f t="shared" ca="1" si="2"/>
        <v>11</v>
      </c>
      <c r="I42" s="102">
        <f t="shared" ca="1" si="7"/>
        <v>12</v>
      </c>
      <c r="J42" s="84"/>
    </row>
    <row r="43" spans="1:10" ht="17.399999999999999" x14ac:dyDescent="0.35">
      <c r="A43" s="97" t="s">
        <v>65</v>
      </c>
      <c r="B43" s="79">
        <v>0</v>
      </c>
      <c r="C43" s="98" t="s">
        <v>91</v>
      </c>
      <c r="D43" s="99">
        <f>VLOOKUP(C43,'Personal File'!$A$9:$C$14,3,FALSE)</f>
        <v>-1</v>
      </c>
      <c r="E43" s="100" t="str">
        <f t="shared" si="0"/>
        <v>Int (-1)</v>
      </c>
      <c r="F43" s="87">
        <v>0</v>
      </c>
      <c r="G43" s="101">
        <f t="shared" si="5"/>
        <v>-1</v>
      </c>
      <c r="H43" s="82">
        <f t="shared" ca="1" si="2"/>
        <v>12</v>
      </c>
      <c r="I43" s="102">
        <f t="shared" ca="1" si="7"/>
        <v>11</v>
      </c>
      <c r="J43" s="88"/>
    </row>
    <row r="44" spans="1:10" ht="17.399999999999999" x14ac:dyDescent="0.35">
      <c r="A44" s="97" t="s">
        <v>43</v>
      </c>
      <c r="B44" s="79">
        <v>0</v>
      </c>
      <c r="C44" s="98" t="s">
        <v>91</v>
      </c>
      <c r="D44" s="99">
        <f>VLOOKUP(C44,'Personal File'!$A$9:$C$14,3,FALSE)</f>
        <v>-1</v>
      </c>
      <c r="E44" s="100" t="str">
        <f t="shared" si="0"/>
        <v>Int (-1)</v>
      </c>
      <c r="F44" s="87">
        <v>0</v>
      </c>
      <c r="G44" s="101">
        <f t="shared" si="5"/>
        <v>-1</v>
      </c>
      <c r="H44" s="82">
        <f t="shared" ca="1" si="2"/>
        <v>11</v>
      </c>
      <c r="I44" s="102">
        <f t="shared" ca="1" si="7"/>
        <v>10</v>
      </c>
      <c r="J44" s="88"/>
    </row>
    <row r="45" spans="1:10" ht="17.399999999999999" x14ac:dyDescent="0.35">
      <c r="A45" s="145" t="s">
        <v>44</v>
      </c>
      <c r="B45" s="114">
        <v>9</v>
      </c>
      <c r="C45" s="146" t="s">
        <v>90</v>
      </c>
      <c r="D45" s="147" t="str">
        <f>VLOOKUP(C45,'Personal File'!$A$9:$C$14,3,FALSE)</f>
        <v>+3</v>
      </c>
      <c r="E45" s="148" t="str">
        <f t="shared" si="0"/>
        <v>Wis (+3)</v>
      </c>
      <c r="F45" s="118">
        <v>0</v>
      </c>
      <c r="G45" s="119">
        <f t="shared" si="5"/>
        <v>12</v>
      </c>
      <c r="H45" s="82">
        <f t="shared" ca="1" si="2"/>
        <v>10</v>
      </c>
      <c r="I45" s="120">
        <f t="shared" ca="1" si="7"/>
        <v>22</v>
      </c>
      <c r="J45" s="121" t="s">
        <v>329</v>
      </c>
    </row>
    <row r="46" spans="1:10" ht="17.399999999999999" x14ac:dyDescent="0.35">
      <c r="A46" s="136" t="s">
        <v>67</v>
      </c>
      <c r="B46" s="79">
        <v>0</v>
      </c>
      <c r="C46" s="137" t="s">
        <v>90</v>
      </c>
      <c r="D46" s="138" t="str">
        <f>VLOOKUP(C46,'Personal File'!$A$9:$C$14,3,FALSE)</f>
        <v>+3</v>
      </c>
      <c r="E46" s="139" t="str">
        <f t="shared" si="0"/>
        <v>Wis (+3)</v>
      </c>
      <c r="F46" s="87">
        <f>1+2</f>
        <v>3</v>
      </c>
      <c r="G46" s="101">
        <f t="shared" si="5"/>
        <v>6</v>
      </c>
      <c r="H46" s="82">
        <f t="shared" ca="1" si="2"/>
        <v>18</v>
      </c>
      <c r="I46" s="102">
        <f t="shared" ca="1" si="7"/>
        <v>24</v>
      </c>
      <c r="J46" s="88"/>
    </row>
    <row r="47" spans="1:10" ht="17.399999999999999" x14ac:dyDescent="0.35">
      <c r="A47" s="113" t="s">
        <v>13</v>
      </c>
      <c r="B47" s="114">
        <v>1</v>
      </c>
      <c r="C47" s="115" t="s">
        <v>93</v>
      </c>
      <c r="D47" s="116" t="str">
        <f>VLOOKUP(C47,'Personal File'!$A$9:$C$14,3,FALSE)</f>
        <v>+0</v>
      </c>
      <c r="E47" s="117" t="str">
        <f t="shared" si="0"/>
        <v>Str (+0)</v>
      </c>
      <c r="F47" s="118">
        <v>0</v>
      </c>
      <c r="G47" s="119">
        <f t="shared" si="5"/>
        <v>1</v>
      </c>
      <c r="H47" s="82">
        <f t="shared" ca="1" si="2"/>
        <v>20</v>
      </c>
      <c r="I47" s="120">
        <f t="shared" ca="1" si="7"/>
        <v>21</v>
      </c>
      <c r="J47" s="121"/>
    </row>
    <row r="48" spans="1:10" ht="17.399999999999999" x14ac:dyDescent="0.35">
      <c r="A48" s="104" t="s">
        <v>45</v>
      </c>
      <c r="B48" s="79">
        <v>0</v>
      </c>
      <c r="C48" s="105" t="s">
        <v>89</v>
      </c>
      <c r="D48" s="106" t="str">
        <f>VLOOKUP(C48,'Personal File'!$A$9:$C$14,3,FALSE)</f>
        <v>+3</v>
      </c>
      <c r="E48" s="86" t="str">
        <f t="shared" si="0"/>
        <v>Dex (+3)</v>
      </c>
      <c r="F48" s="87">
        <f>SUM(Martial!$D$16:$D$17)+2</f>
        <v>0</v>
      </c>
      <c r="G48" s="101">
        <f t="shared" si="5"/>
        <v>3</v>
      </c>
      <c r="H48" s="82">
        <f t="shared" ca="1" si="2"/>
        <v>15</v>
      </c>
      <c r="I48" s="102">
        <f t="shared" ca="1" si="7"/>
        <v>18</v>
      </c>
      <c r="J48" s="84"/>
    </row>
    <row r="49" spans="1:10" ht="17.399999999999999" x14ac:dyDescent="0.35">
      <c r="A49" s="108" t="s">
        <v>46</v>
      </c>
      <c r="B49" s="79">
        <v>0</v>
      </c>
      <c r="C49" s="109" t="s">
        <v>92</v>
      </c>
      <c r="D49" s="110" t="str">
        <f>VLOOKUP(C49,'Personal File'!$A$9:$C$14,3,FALSE)</f>
        <v>+1</v>
      </c>
      <c r="E49" s="111" t="str">
        <f t="shared" si="0"/>
        <v>Cha (+1)</v>
      </c>
      <c r="F49" s="87">
        <v>0</v>
      </c>
      <c r="G49" s="101">
        <f t="shared" si="5"/>
        <v>1</v>
      </c>
      <c r="H49" s="82">
        <f t="shared" ca="1" si="2"/>
        <v>6</v>
      </c>
      <c r="I49" s="102">
        <f t="shared" ca="1" si="7"/>
        <v>7</v>
      </c>
      <c r="J49" s="84"/>
    </row>
    <row r="50" spans="1:10" ht="18" thickBot="1" x14ac:dyDescent="0.4">
      <c r="A50" s="149" t="s">
        <v>47</v>
      </c>
      <c r="B50" s="150">
        <v>1</v>
      </c>
      <c r="C50" s="151" t="s">
        <v>89</v>
      </c>
      <c r="D50" s="152" t="str">
        <f>VLOOKUP(C50,'Personal File'!$A$9:$C$14,3,FALSE)</f>
        <v>+3</v>
      </c>
      <c r="E50" s="153" t="str">
        <f t="shared" si="0"/>
        <v>Dex (+3)</v>
      </c>
      <c r="F50" s="154">
        <v>2</v>
      </c>
      <c r="G50" s="155">
        <f t="shared" si="5"/>
        <v>6</v>
      </c>
      <c r="H50" s="156">
        <f t="shared" ca="1" si="2"/>
        <v>18</v>
      </c>
      <c r="I50" s="157">
        <f t="shared" ca="1" si="7"/>
        <v>24</v>
      </c>
      <c r="J50" s="158"/>
    </row>
    <row r="51" spans="1:10" ht="16.2" thickTop="1" x14ac:dyDescent="0.3">
      <c r="B51" s="159">
        <f>SUM(B6:B50)</f>
        <v>45</v>
      </c>
      <c r="E51" s="160">
        <f>SUM(E52:E61)</f>
        <v>45</v>
      </c>
    </row>
    <row r="52" spans="1:10" x14ac:dyDescent="0.3">
      <c r="B52" s="159"/>
      <c r="E52" s="161">
        <f>4*(6+'Personal File'!$C$12)</f>
        <v>20</v>
      </c>
      <c r="F52" s="162" t="s">
        <v>144</v>
      </c>
    </row>
    <row r="53" spans="1:10" x14ac:dyDescent="0.3">
      <c r="E53" s="161">
        <f>6+'Personal File'!$C$12</f>
        <v>5</v>
      </c>
      <c r="F53" s="162" t="s">
        <v>145</v>
      </c>
    </row>
    <row r="54" spans="1:10" x14ac:dyDescent="0.3">
      <c r="E54" s="161">
        <f>6+'Personal File'!$C$12</f>
        <v>5</v>
      </c>
      <c r="F54" s="162" t="s">
        <v>146</v>
      </c>
    </row>
    <row r="55" spans="1:10" x14ac:dyDescent="0.3">
      <c r="E55" s="161">
        <f>6+'Personal File'!$C$12</f>
        <v>5</v>
      </c>
      <c r="F55" s="162" t="s">
        <v>147</v>
      </c>
    </row>
    <row r="56" spans="1:10" x14ac:dyDescent="0.3">
      <c r="E56" s="161">
        <f>6+'Personal File'!$C$12</f>
        <v>5</v>
      </c>
      <c r="F56" s="162" t="s">
        <v>148</v>
      </c>
    </row>
    <row r="57" spans="1:10" x14ac:dyDescent="0.3">
      <c r="E57" s="161">
        <f>6+'Personal File'!$C$12</f>
        <v>5</v>
      </c>
      <c r="F57" s="162" t="s">
        <v>351</v>
      </c>
    </row>
    <row r="58" spans="1:10" x14ac:dyDescent="0.3">
      <c r="E58" s="161"/>
      <c r="F58" s="162"/>
    </row>
    <row r="59" spans="1:10" x14ac:dyDescent="0.3">
      <c r="E59" s="161"/>
      <c r="F59" s="162"/>
    </row>
    <row r="60" spans="1:10" x14ac:dyDescent="0.3">
      <c r="E60" s="161"/>
      <c r="F60" s="162"/>
    </row>
  </sheetData>
  <phoneticPr fontId="0" type="noConversion"/>
  <printOptions gridLinesSet="0"/>
  <pageMargins left="0.62" right="0.33" top="0.5" bottom="0.63" header="0.5" footer="0.5"/>
  <pageSetup orientation="portrait" horizontalDpi="120" verticalDpi="144"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477B0-3C66-479F-ACAD-06D76705CF15}">
  <dimension ref="A1:J53"/>
  <sheetViews>
    <sheetView showGridLines="0" zoomScaleNormal="100" workbookViewId="0">
      <pane ySplit="2" topLeftCell="A3" activePane="bottomLeft" state="frozen"/>
      <selection pane="bottomLeft" activeCell="A3" sqref="A3"/>
    </sheetView>
  </sheetViews>
  <sheetFormatPr defaultColWidth="13" defaultRowHeight="15.6" x14ac:dyDescent="0.3"/>
  <cols>
    <col min="1" max="1" width="22.69921875" style="204" bestFit="1" customWidth="1"/>
    <col min="2" max="2" width="6.19921875" style="204" bestFit="1" customWidth="1"/>
    <col min="3" max="3" width="13.59765625" style="205" bestFit="1" customWidth="1"/>
    <col min="4" max="4" width="12.69921875" style="205" bestFit="1" customWidth="1"/>
    <col min="5" max="5" width="10" style="205" bestFit="1" customWidth="1"/>
    <col min="6" max="6" width="13.19921875" style="205" bestFit="1" customWidth="1"/>
    <col min="7" max="7" width="9.796875" style="205" bestFit="1" customWidth="1"/>
    <col min="8" max="8" width="22.296875" style="204" bestFit="1" customWidth="1"/>
    <col min="9" max="9" width="5.5" style="165" bestFit="1" customWidth="1"/>
    <col min="10" max="16384" width="13" style="165"/>
  </cols>
  <sheetData>
    <row r="1" spans="1:10" ht="26.4" thickBot="1" x14ac:dyDescent="0.35">
      <c r="A1" s="163" t="s">
        <v>157</v>
      </c>
      <c r="B1" s="164"/>
      <c r="C1" s="164"/>
      <c r="D1" s="164"/>
      <c r="E1" s="164"/>
      <c r="F1" s="164"/>
      <c r="G1" s="164"/>
      <c r="H1" s="164"/>
      <c r="J1" s="166"/>
    </row>
    <row r="2" spans="1:10" s="166" customFormat="1" ht="17.399999999999999" x14ac:dyDescent="0.3">
      <c r="A2" s="167" t="s">
        <v>158</v>
      </c>
      <c r="B2" s="168" t="s">
        <v>83</v>
      </c>
      <c r="C2" s="168" t="s">
        <v>159</v>
      </c>
      <c r="D2" s="168" t="s">
        <v>160</v>
      </c>
      <c r="E2" s="169" t="s">
        <v>161</v>
      </c>
      <c r="F2" s="168" t="s">
        <v>162</v>
      </c>
      <c r="G2" s="168" t="s">
        <v>163</v>
      </c>
      <c r="H2" s="168" t="s">
        <v>164</v>
      </c>
      <c r="I2" s="170" t="s">
        <v>165</v>
      </c>
    </row>
    <row r="3" spans="1:10" s="166" customFormat="1" ht="17.399999999999999" x14ac:dyDescent="0.3">
      <c r="A3" s="171" t="s">
        <v>166</v>
      </c>
      <c r="B3" s="172">
        <v>1</v>
      </c>
      <c r="C3" s="173" t="s">
        <v>167</v>
      </c>
      <c r="D3" s="174" t="s">
        <v>168</v>
      </c>
      <c r="E3" s="175" t="s">
        <v>169</v>
      </c>
      <c r="F3" s="176" t="s">
        <v>170</v>
      </c>
      <c r="G3" s="176" t="s">
        <v>171</v>
      </c>
      <c r="H3" s="176" t="s">
        <v>172</v>
      </c>
      <c r="I3" s="177">
        <v>142</v>
      </c>
    </row>
    <row r="4" spans="1:10" s="166" customFormat="1" ht="17.399999999999999" x14ac:dyDescent="0.3">
      <c r="A4" s="171" t="s">
        <v>173</v>
      </c>
      <c r="B4" s="172">
        <v>1</v>
      </c>
      <c r="C4" s="173" t="s">
        <v>174</v>
      </c>
      <c r="D4" s="174" t="s">
        <v>175</v>
      </c>
      <c r="E4" s="178" t="s">
        <v>176</v>
      </c>
      <c r="F4" s="176" t="s">
        <v>177</v>
      </c>
      <c r="G4" s="176" t="s">
        <v>178</v>
      </c>
      <c r="H4" s="179" t="s">
        <v>179</v>
      </c>
      <c r="I4" s="180">
        <v>197</v>
      </c>
    </row>
    <row r="5" spans="1:10" s="166" customFormat="1" ht="17.399999999999999" x14ac:dyDescent="0.3">
      <c r="A5" s="171" t="s">
        <v>181</v>
      </c>
      <c r="B5" s="172">
        <v>1</v>
      </c>
      <c r="C5" s="181" t="s">
        <v>182</v>
      </c>
      <c r="D5" s="182" t="s">
        <v>168</v>
      </c>
      <c r="E5" s="175" t="s">
        <v>169</v>
      </c>
      <c r="F5" s="179" t="s">
        <v>170</v>
      </c>
      <c r="G5" s="179" t="s">
        <v>183</v>
      </c>
      <c r="H5" s="179" t="s">
        <v>172</v>
      </c>
      <c r="I5" s="180">
        <v>142</v>
      </c>
    </row>
    <row r="6" spans="1:10" s="166" customFormat="1" ht="17.399999999999999" x14ac:dyDescent="0.3">
      <c r="A6" s="171" t="s">
        <v>184</v>
      </c>
      <c r="B6" s="172">
        <v>1</v>
      </c>
      <c r="C6" s="173" t="s">
        <v>182</v>
      </c>
      <c r="D6" s="174" t="s">
        <v>185</v>
      </c>
      <c r="E6" s="178" t="s">
        <v>176</v>
      </c>
      <c r="F6" s="176" t="s">
        <v>170</v>
      </c>
      <c r="G6" s="176" t="s">
        <v>186</v>
      </c>
      <c r="H6" s="176" t="s">
        <v>172</v>
      </c>
      <c r="I6" s="183">
        <v>144</v>
      </c>
    </row>
    <row r="7" spans="1:10" s="166" customFormat="1" ht="17.399999999999999" x14ac:dyDescent="0.3">
      <c r="A7" s="171" t="s">
        <v>187</v>
      </c>
      <c r="B7" s="172">
        <v>1</v>
      </c>
      <c r="C7" s="173" t="s">
        <v>180</v>
      </c>
      <c r="D7" s="174" t="s">
        <v>185</v>
      </c>
      <c r="E7" s="175" t="s">
        <v>176</v>
      </c>
      <c r="F7" s="176" t="s">
        <v>177</v>
      </c>
      <c r="G7" s="176" t="s">
        <v>183</v>
      </c>
      <c r="H7" s="176" t="s">
        <v>179</v>
      </c>
      <c r="I7" s="177">
        <v>207</v>
      </c>
    </row>
    <row r="8" spans="1:10" s="166" customFormat="1" ht="17.399999999999999" x14ac:dyDescent="0.3">
      <c r="A8" s="171" t="s">
        <v>273</v>
      </c>
      <c r="B8" s="172">
        <v>1</v>
      </c>
      <c r="C8" s="181" t="s">
        <v>182</v>
      </c>
      <c r="D8" s="182" t="s">
        <v>175</v>
      </c>
      <c r="E8" s="184" t="s">
        <v>176</v>
      </c>
      <c r="F8" s="179" t="s">
        <v>170</v>
      </c>
      <c r="G8" s="179" t="s">
        <v>197</v>
      </c>
      <c r="H8" s="179" t="s">
        <v>179</v>
      </c>
      <c r="I8" s="185">
        <v>212</v>
      </c>
    </row>
    <row r="9" spans="1:10" s="166" customFormat="1" ht="17.399999999999999" x14ac:dyDescent="0.3">
      <c r="A9" s="171" t="s">
        <v>189</v>
      </c>
      <c r="B9" s="172">
        <v>1</v>
      </c>
      <c r="C9" s="173" t="s">
        <v>190</v>
      </c>
      <c r="D9" s="174" t="s">
        <v>191</v>
      </c>
      <c r="E9" s="178" t="s">
        <v>169</v>
      </c>
      <c r="F9" s="176" t="s">
        <v>170</v>
      </c>
      <c r="G9" s="176" t="s">
        <v>171</v>
      </c>
      <c r="H9" s="176" t="s">
        <v>192</v>
      </c>
      <c r="I9" s="183">
        <v>61</v>
      </c>
    </row>
    <row r="10" spans="1:10" s="166" customFormat="1" ht="17.399999999999999" x14ac:dyDescent="0.3">
      <c r="A10" s="171" t="s">
        <v>193</v>
      </c>
      <c r="B10" s="172">
        <v>1</v>
      </c>
      <c r="C10" s="173" t="s">
        <v>190</v>
      </c>
      <c r="D10" s="174" t="s">
        <v>194</v>
      </c>
      <c r="E10" s="178" t="s">
        <v>176</v>
      </c>
      <c r="F10" s="176" t="s">
        <v>195</v>
      </c>
      <c r="G10" s="176" t="s">
        <v>188</v>
      </c>
      <c r="H10" s="176" t="s">
        <v>179</v>
      </c>
      <c r="I10" s="183">
        <v>217</v>
      </c>
    </row>
    <row r="11" spans="1:10" s="166" customFormat="1" ht="17.399999999999999" x14ac:dyDescent="0.3">
      <c r="A11" s="171" t="s">
        <v>274</v>
      </c>
      <c r="B11" s="172">
        <v>1</v>
      </c>
      <c r="C11" s="181" t="s">
        <v>182</v>
      </c>
      <c r="D11" s="182" t="s">
        <v>194</v>
      </c>
      <c r="E11" s="184" t="s">
        <v>176</v>
      </c>
      <c r="F11" s="179" t="s">
        <v>201</v>
      </c>
      <c r="G11" s="179" t="s">
        <v>197</v>
      </c>
      <c r="H11" s="179" t="s">
        <v>179</v>
      </c>
      <c r="I11" s="185">
        <v>218</v>
      </c>
    </row>
    <row r="12" spans="1:10" s="166" customFormat="1" ht="17.399999999999999" x14ac:dyDescent="0.3">
      <c r="A12" s="171" t="s">
        <v>275</v>
      </c>
      <c r="B12" s="172">
        <v>1</v>
      </c>
      <c r="C12" s="181" t="s">
        <v>182</v>
      </c>
      <c r="D12" s="182" t="s">
        <v>185</v>
      </c>
      <c r="E12" s="184" t="s">
        <v>176</v>
      </c>
      <c r="F12" s="179" t="s">
        <v>201</v>
      </c>
      <c r="G12" s="179" t="s">
        <v>183</v>
      </c>
      <c r="H12" s="179" t="s">
        <v>179</v>
      </c>
      <c r="I12" s="185">
        <v>220</v>
      </c>
    </row>
    <row r="13" spans="1:10" s="166" customFormat="1" ht="17.399999999999999" x14ac:dyDescent="0.3">
      <c r="A13" s="171" t="s">
        <v>276</v>
      </c>
      <c r="B13" s="172">
        <v>1</v>
      </c>
      <c r="C13" s="186" t="s">
        <v>167</v>
      </c>
      <c r="D13" s="182" t="s">
        <v>234</v>
      </c>
      <c r="E13" s="184" t="s">
        <v>176</v>
      </c>
      <c r="F13" s="179" t="s">
        <v>277</v>
      </c>
      <c r="G13" s="179" t="s">
        <v>197</v>
      </c>
      <c r="H13" s="179" t="s">
        <v>179</v>
      </c>
      <c r="I13" s="185">
        <v>253</v>
      </c>
    </row>
    <row r="14" spans="1:10" s="166" customFormat="1" ht="17.399999999999999" x14ac:dyDescent="0.3">
      <c r="A14" s="171" t="s">
        <v>198</v>
      </c>
      <c r="B14" s="172">
        <v>1</v>
      </c>
      <c r="C14" s="173" t="s">
        <v>182</v>
      </c>
      <c r="D14" s="174" t="s">
        <v>185</v>
      </c>
      <c r="E14" s="178" t="s">
        <v>176</v>
      </c>
      <c r="F14" s="176" t="s">
        <v>177</v>
      </c>
      <c r="G14" s="176" t="s">
        <v>199</v>
      </c>
      <c r="H14" s="176" t="s">
        <v>179</v>
      </c>
      <c r="I14" s="183">
        <v>219</v>
      </c>
      <c r="J14" s="165"/>
    </row>
    <row r="15" spans="1:10" s="166" customFormat="1" ht="17.399999999999999" x14ac:dyDescent="0.3">
      <c r="A15" s="171" t="s">
        <v>200</v>
      </c>
      <c r="B15" s="172">
        <v>1</v>
      </c>
      <c r="C15" s="173" t="s">
        <v>182</v>
      </c>
      <c r="D15" s="174" t="s">
        <v>185</v>
      </c>
      <c r="E15" s="178" t="s">
        <v>176</v>
      </c>
      <c r="F15" s="176" t="s">
        <v>201</v>
      </c>
      <c r="G15" s="176" t="s">
        <v>197</v>
      </c>
      <c r="H15" s="176" t="s">
        <v>179</v>
      </c>
      <c r="I15" s="183">
        <v>220</v>
      </c>
    </row>
    <row r="16" spans="1:10" s="166" customFormat="1" ht="17.399999999999999" x14ac:dyDescent="0.3">
      <c r="A16" s="171" t="s">
        <v>202</v>
      </c>
      <c r="B16" s="172">
        <v>1</v>
      </c>
      <c r="C16" s="173" t="s">
        <v>203</v>
      </c>
      <c r="D16" s="174" t="s">
        <v>194</v>
      </c>
      <c r="E16" s="175" t="s">
        <v>176</v>
      </c>
      <c r="F16" s="176" t="s">
        <v>195</v>
      </c>
      <c r="G16" s="176" t="s">
        <v>188</v>
      </c>
      <c r="H16" s="176" t="s">
        <v>204</v>
      </c>
      <c r="I16" s="177">
        <v>93</v>
      </c>
    </row>
    <row r="17" spans="1:9" s="166" customFormat="1" ht="17.399999999999999" x14ac:dyDescent="0.3">
      <c r="A17" s="171" t="s">
        <v>205</v>
      </c>
      <c r="B17" s="172">
        <v>1</v>
      </c>
      <c r="C17" s="173" t="s">
        <v>174</v>
      </c>
      <c r="D17" s="174" t="s">
        <v>185</v>
      </c>
      <c r="E17" s="178" t="s">
        <v>176</v>
      </c>
      <c r="F17" s="176" t="s">
        <v>206</v>
      </c>
      <c r="G17" s="176" t="s">
        <v>188</v>
      </c>
      <c r="H17" s="176" t="s">
        <v>172</v>
      </c>
      <c r="I17" s="183">
        <v>147</v>
      </c>
    </row>
    <row r="18" spans="1:9" s="166" customFormat="1" ht="17.399999999999999" x14ac:dyDescent="0.3">
      <c r="A18" s="171" t="s">
        <v>207</v>
      </c>
      <c r="B18" s="172">
        <v>1</v>
      </c>
      <c r="C18" s="181" t="s">
        <v>167</v>
      </c>
      <c r="D18" s="182" t="s">
        <v>168</v>
      </c>
      <c r="E18" s="179" t="s">
        <v>176</v>
      </c>
      <c r="F18" s="179" t="s">
        <v>195</v>
      </c>
      <c r="G18" s="179" t="s">
        <v>197</v>
      </c>
      <c r="H18" s="179" t="s">
        <v>192</v>
      </c>
      <c r="I18" s="180">
        <v>77</v>
      </c>
    </row>
    <row r="19" spans="1:9" ht="17.399999999999999" x14ac:dyDescent="0.3">
      <c r="A19" s="171" t="s">
        <v>208</v>
      </c>
      <c r="B19" s="172">
        <v>1</v>
      </c>
      <c r="C19" s="173" t="s">
        <v>167</v>
      </c>
      <c r="D19" s="174" t="s">
        <v>191</v>
      </c>
      <c r="E19" s="175" t="s">
        <v>176</v>
      </c>
      <c r="F19" s="176" t="s">
        <v>170</v>
      </c>
      <c r="G19" s="176" t="s">
        <v>197</v>
      </c>
      <c r="H19" s="176" t="s">
        <v>172</v>
      </c>
      <c r="I19" s="177">
        <v>147</v>
      </c>
    </row>
    <row r="20" spans="1:9" ht="17.399999999999999" x14ac:dyDescent="0.3">
      <c r="A20" s="171" t="s">
        <v>209</v>
      </c>
      <c r="B20" s="172">
        <v>1</v>
      </c>
      <c r="C20" s="173" t="s">
        <v>174</v>
      </c>
      <c r="D20" s="174" t="s">
        <v>185</v>
      </c>
      <c r="E20" s="178" t="s">
        <v>176</v>
      </c>
      <c r="F20" s="176" t="s">
        <v>195</v>
      </c>
      <c r="G20" s="176" t="s">
        <v>186</v>
      </c>
      <c r="H20" s="176" t="s">
        <v>179</v>
      </c>
      <c r="I20" s="183">
        <v>226</v>
      </c>
    </row>
    <row r="21" spans="1:9" ht="17.399999999999999" x14ac:dyDescent="0.3">
      <c r="A21" s="171" t="s">
        <v>211</v>
      </c>
      <c r="B21" s="172">
        <v>1</v>
      </c>
      <c r="C21" s="173" t="s">
        <v>167</v>
      </c>
      <c r="D21" s="174" t="s">
        <v>194</v>
      </c>
      <c r="E21" s="175" t="s">
        <v>176</v>
      </c>
      <c r="F21" s="176" t="s">
        <v>196</v>
      </c>
      <c r="G21" s="176" t="s">
        <v>183</v>
      </c>
      <c r="H21" s="176" t="s">
        <v>179</v>
      </c>
      <c r="I21" s="177">
        <v>227</v>
      </c>
    </row>
    <row r="22" spans="1:9" ht="17.399999999999999" x14ac:dyDescent="0.3">
      <c r="A22" s="171" t="s">
        <v>212</v>
      </c>
      <c r="B22" s="172">
        <v>1</v>
      </c>
      <c r="C22" s="181" t="s">
        <v>167</v>
      </c>
      <c r="D22" s="174" t="s">
        <v>185</v>
      </c>
      <c r="E22" s="175" t="s">
        <v>176</v>
      </c>
      <c r="F22" s="176" t="s">
        <v>195</v>
      </c>
      <c r="G22" s="179" t="s">
        <v>183</v>
      </c>
      <c r="H22" s="179" t="s">
        <v>172</v>
      </c>
      <c r="I22" s="177">
        <v>148</v>
      </c>
    </row>
    <row r="23" spans="1:9" ht="17.399999999999999" x14ac:dyDescent="0.3">
      <c r="A23" s="171" t="s">
        <v>213</v>
      </c>
      <c r="B23" s="172">
        <v>1</v>
      </c>
      <c r="C23" s="173" t="s">
        <v>174</v>
      </c>
      <c r="D23" s="174" t="s">
        <v>214</v>
      </c>
      <c r="E23" s="178" t="s">
        <v>176</v>
      </c>
      <c r="F23" s="176" t="s">
        <v>177</v>
      </c>
      <c r="G23" s="176" t="s">
        <v>188</v>
      </c>
      <c r="H23" s="176" t="s">
        <v>215</v>
      </c>
      <c r="I23" s="183">
        <v>99</v>
      </c>
    </row>
    <row r="24" spans="1:9" ht="17.399999999999999" x14ac:dyDescent="0.3">
      <c r="A24" s="171" t="s">
        <v>216</v>
      </c>
      <c r="B24" s="172">
        <v>1</v>
      </c>
      <c r="C24" s="173" t="s">
        <v>182</v>
      </c>
      <c r="D24" s="174" t="s">
        <v>191</v>
      </c>
      <c r="E24" s="178" t="s">
        <v>169</v>
      </c>
      <c r="F24" s="176" t="s">
        <v>170</v>
      </c>
      <c r="G24" s="176" t="s">
        <v>217</v>
      </c>
      <c r="H24" s="176" t="s">
        <v>172</v>
      </c>
      <c r="I24" s="183">
        <v>150</v>
      </c>
    </row>
    <row r="25" spans="1:9" ht="17.399999999999999" x14ac:dyDescent="0.3">
      <c r="A25" s="171" t="s">
        <v>218</v>
      </c>
      <c r="B25" s="172">
        <v>1</v>
      </c>
      <c r="C25" s="173" t="s">
        <v>167</v>
      </c>
      <c r="D25" s="174" t="s">
        <v>191</v>
      </c>
      <c r="E25" s="175" t="s">
        <v>176</v>
      </c>
      <c r="F25" s="176" t="s">
        <v>170</v>
      </c>
      <c r="G25" s="176" t="s">
        <v>197</v>
      </c>
      <c r="H25" s="176" t="s">
        <v>172</v>
      </c>
      <c r="I25" s="177">
        <v>151</v>
      </c>
    </row>
    <row r="26" spans="1:9" ht="17.399999999999999" x14ac:dyDescent="0.3">
      <c r="A26" s="171" t="s">
        <v>219</v>
      </c>
      <c r="B26" s="172">
        <v>1</v>
      </c>
      <c r="C26" s="181" t="s">
        <v>182</v>
      </c>
      <c r="D26" s="174" t="s">
        <v>168</v>
      </c>
      <c r="E26" s="175" t="s">
        <v>176</v>
      </c>
      <c r="F26" s="176" t="s">
        <v>170</v>
      </c>
      <c r="G26" s="179" t="s">
        <v>183</v>
      </c>
      <c r="H26" s="179" t="s">
        <v>172</v>
      </c>
      <c r="I26" s="177">
        <v>151</v>
      </c>
    </row>
    <row r="27" spans="1:9" ht="17.399999999999999" x14ac:dyDescent="0.3">
      <c r="A27" s="171" t="s">
        <v>220</v>
      </c>
      <c r="B27" s="172">
        <v>1</v>
      </c>
      <c r="C27" s="173" t="s">
        <v>174</v>
      </c>
      <c r="D27" s="174" t="s">
        <v>221</v>
      </c>
      <c r="E27" s="178" t="s">
        <v>176</v>
      </c>
      <c r="F27" s="176" t="s">
        <v>195</v>
      </c>
      <c r="G27" s="176" t="s">
        <v>197</v>
      </c>
      <c r="H27" s="176" t="s">
        <v>179</v>
      </c>
      <c r="I27" s="183">
        <v>241</v>
      </c>
    </row>
    <row r="28" spans="1:9" ht="17.399999999999999" x14ac:dyDescent="0.3">
      <c r="A28" s="171" t="s">
        <v>222</v>
      </c>
      <c r="B28" s="172">
        <v>1</v>
      </c>
      <c r="C28" s="173" t="s">
        <v>167</v>
      </c>
      <c r="D28" s="174" t="s">
        <v>185</v>
      </c>
      <c r="E28" s="175" t="s">
        <v>223</v>
      </c>
      <c r="F28" s="176" t="s">
        <v>170</v>
      </c>
      <c r="G28" s="176" t="s">
        <v>171</v>
      </c>
      <c r="H28" s="176" t="s">
        <v>224</v>
      </c>
      <c r="I28" s="177">
        <v>56</v>
      </c>
    </row>
    <row r="29" spans="1:9" ht="17.399999999999999" x14ac:dyDescent="0.3">
      <c r="A29" s="171" t="s">
        <v>225</v>
      </c>
      <c r="B29" s="172">
        <v>1</v>
      </c>
      <c r="C29" s="173" t="s">
        <v>167</v>
      </c>
      <c r="D29" s="174" t="s">
        <v>185</v>
      </c>
      <c r="E29" s="187" t="s">
        <v>176</v>
      </c>
      <c r="F29" s="176" t="s">
        <v>170</v>
      </c>
      <c r="G29" s="176" t="s">
        <v>226</v>
      </c>
      <c r="H29" s="176" t="s">
        <v>227</v>
      </c>
      <c r="I29" s="177">
        <v>143</v>
      </c>
    </row>
    <row r="30" spans="1:9" ht="17.399999999999999" x14ac:dyDescent="0.3">
      <c r="A30" s="171" t="s">
        <v>228</v>
      </c>
      <c r="B30" s="172">
        <v>1</v>
      </c>
      <c r="C30" s="181" t="s">
        <v>182</v>
      </c>
      <c r="D30" s="174" t="s">
        <v>191</v>
      </c>
      <c r="E30" s="187" t="s">
        <v>169</v>
      </c>
      <c r="F30" s="176" t="s">
        <v>170</v>
      </c>
      <c r="G30" s="176" t="s">
        <v>217</v>
      </c>
      <c r="H30" s="176" t="s">
        <v>172</v>
      </c>
      <c r="I30" s="177">
        <v>153</v>
      </c>
    </row>
    <row r="31" spans="1:9" ht="17.399999999999999" x14ac:dyDescent="0.3">
      <c r="A31" s="171" t="s">
        <v>229</v>
      </c>
      <c r="B31" s="172">
        <v>1</v>
      </c>
      <c r="C31" s="173" t="s">
        <v>182</v>
      </c>
      <c r="D31" s="174" t="s">
        <v>185</v>
      </c>
      <c r="E31" s="178" t="s">
        <v>169</v>
      </c>
      <c r="F31" s="176" t="s">
        <v>170</v>
      </c>
      <c r="G31" s="176" t="s">
        <v>217</v>
      </c>
      <c r="H31" s="176" t="s">
        <v>172</v>
      </c>
      <c r="I31" s="183">
        <v>153</v>
      </c>
    </row>
    <row r="32" spans="1:9" ht="17.399999999999999" x14ac:dyDescent="0.3">
      <c r="A32" s="171" t="s">
        <v>230</v>
      </c>
      <c r="B32" s="172">
        <v>1</v>
      </c>
      <c r="C32" s="173" t="s">
        <v>182</v>
      </c>
      <c r="D32" s="174" t="s">
        <v>185</v>
      </c>
      <c r="E32" s="175" t="s">
        <v>169</v>
      </c>
      <c r="F32" s="176" t="s">
        <v>170</v>
      </c>
      <c r="G32" s="176" t="s">
        <v>217</v>
      </c>
      <c r="H32" s="176" t="s">
        <v>172</v>
      </c>
      <c r="I32" s="188">
        <v>153</v>
      </c>
    </row>
    <row r="33" spans="1:9" ht="17.399999999999999" x14ac:dyDescent="0.3">
      <c r="A33" s="171" t="s">
        <v>39</v>
      </c>
      <c r="B33" s="172">
        <v>1</v>
      </c>
      <c r="C33" s="173" t="s">
        <v>167</v>
      </c>
      <c r="D33" s="174" t="s">
        <v>168</v>
      </c>
      <c r="E33" s="175" t="s">
        <v>176</v>
      </c>
      <c r="F33" s="176" t="s">
        <v>195</v>
      </c>
      <c r="G33" s="176" t="s">
        <v>183</v>
      </c>
      <c r="H33" s="176" t="s">
        <v>179</v>
      </c>
      <c r="I33" s="177">
        <v>246</v>
      </c>
    </row>
    <row r="34" spans="1:9" ht="17.399999999999999" x14ac:dyDescent="0.3">
      <c r="A34" s="171" t="s">
        <v>231</v>
      </c>
      <c r="B34" s="172">
        <v>1</v>
      </c>
      <c r="C34" s="189" t="s">
        <v>167</v>
      </c>
      <c r="D34" s="182" t="s">
        <v>175</v>
      </c>
      <c r="E34" s="190" t="s">
        <v>176</v>
      </c>
      <c r="F34" s="190" t="s">
        <v>195</v>
      </c>
      <c r="G34" s="190" t="s">
        <v>188</v>
      </c>
      <c r="H34" s="190" t="s">
        <v>232</v>
      </c>
      <c r="I34" s="180">
        <v>118</v>
      </c>
    </row>
    <row r="35" spans="1:9" ht="17.399999999999999" x14ac:dyDescent="0.3">
      <c r="A35" s="171" t="s">
        <v>233</v>
      </c>
      <c r="B35" s="172">
        <v>1</v>
      </c>
      <c r="C35" s="173" t="s">
        <v>182</v>
      </c>
      <c r="D35" s="174" t="s">
        <v>234</v>
      </c>
      <c r="E35" s="175" t="s">
        <v>235</v>
      </c>
      <c r="F35" s="176" t="s">
        <v>170</v>
      </c>
      <c r="G35" s="176" t="s">
        <v>199</v>
      </c>
      <c r="H35" s="176" t="s">
        <v>236</v>
      </c>
      <c r="I35" s="188">
        <v>100</v>
      </c>
    </row>
    <row r="36" spans="1:9" ht="17.399999999999999" x14ac:dyDescent="0.3">
      <c r="A36" s="171" t="s">
        <v>237</v>
      </c>
      <c r="B36" s="172">
        <v>1</v>
      </c>
      <c r="C36" s="173" t="s">
        <v>167</v>
      </c>
      <c r="D36" s="174" t="s">
        <v>168</v>
      </c>
      <c r="E36" s="175" t="s">
        <v>176</v>
      </c>
      <c r="F36" s="176" t="s">
        <v>170</v>
      </c>
      <c r="G36" s="176" t="s">
        <v>188</v>
      </c>
      <c r="H36" s="176" t="s">
        <v>179</v>
      </c>
      <c r="I36" s="177">
        <v>249</v>
      </c>
    </row>
    <row r="37" spans="1:9" ht="17.399999999999999" x14ac:dyDescent="0.3">
      <c r="A37" s="171" t="s">
        <v>238</v>
      </c>
      <c r="B37" s="172">
        <v>1</v>
      </c>
      <c r="C37" s="173" t="s">
        <v>167</v>
      </c>
      <c r="D37" s="174" t="s">
        <v>185</v>
      </c>
      <c r="E37" s="175" t="s">
        <v>176</v>
      </c>
      <c r="F37" s="176" t="s">
        <v>195</v>
      </c>
      <c r="G37" s="176" t="s">
        <v>188</v>
      </c>
      <c r="H37" s="176" t="s">
        <v>239</v>
      </c>
      <c r="I37" s="180">
        <v>113</v>
      </c>
    </row>
    <row r="38" spans="1:9" ht="17.399999999999999" x14ac:dyDescent="0.3">
      <c r="A38" s="171" t="s">
        <v>240</v>
      </c>
      <c r="B38" s="172">
        <v>1</v>
      </c>
      <c r="C38" s="173" t="s">
        <v>167</v>
      </c>
      <c r="D38" s="174" t="s">
        <v>194</v>
      </c>
      <c r="E38" s="175" t="s">
        <v>176</v>
      </c>
      <c r="F38" s="176" t="s">
        <v>195</v>
      </c>
      <c r="G38" s="176" t="s">
        <v>183</v>
      </c>
      <c r="H38" s="176" t="s">
        <v>179</v>
      </c>
      <c r="I38" s="180">
        <v>250</v>
      </c>
    </row>
    <row r="39" spans="1:9" ht="17.399999999999999" x14ac:dyDescent="0.3">
      <c r="A39" s="171" t="s">
        <v>242</v>
      </c>
      <c r="B39" s="172">
        <v>1</v>
      </c>
      <c r="C39" s="173" t="s">
        <v>167</v>
      </c>
      <c r="D39" s="174" t="s">
        <v>194</v>
      </c>
      <c r="E39" s="175" t="s">
        <v>176</v>
      </c>
      <c r="F39" s="176" t="s">
        <v>195</v>
      </c>
      <c r="G39" s="176" t="s">
        <v>188</v>
      </c>
      <c r="H39" s="176" t="s">
        <v>179</v>
      </c>
      <c r="I39" s="180">
        <v>259</v>
      </c>
    </row>
    <row r="40" spans="1:9" ht="17.399999999999999" x14ac:dyDescent="0.3">
      <c r="A40" s="171" t="s">
        <v>243</v>
      </c>
      <c r="B40" s="172">
        <v>1</v>
      </c>
      <c r="C40" s="173" t="s">
        <v>167</v>
      </c>
      <c r="D40" s="174" t="s">
        <v>175</v>
      </c>
      <c r="E40" s="175" t="s">
        <v>176</v>
      </c>
      <c r="F40" s="176" t="s">
        <v>170</v>
      </c>
      <c r="G40" s="176" t="s">
        <v>188</v>
      </c>
      <c r="H40" s="176" t="s">
        <v>232</v>
      </c>
      <c r="I40" s="180">
        <v>120</v>
      </c>
    </row>
    <row r="41" spans="1:9" ht="17.399999999999999" x14ac:dyDescent="0.3">
      <c r="A41" s="191" t="s">
        <v>244</v>
      </c>
      <c r="B41" s="192">
        <v>1</v>
      </c>
      <c r="C41" s="181" t="s">
        <v>167</v>
      </c>
      <c r="D41" s="182" t="s">
        <v>194</v>
      </c>
      <c r="E41" s="175" t="s">
        <v>176</v>
      </c>
      <c r="F41" s="179" t="s">
        <v>170</v>
      </c>
      <c r="G41" s="179" t="s">
        <v>188</v>
      </c>
      <c r="H41" s="179" t="s">
        <v>245</v>
      </c>
      <c r="I41" s="180">
        <v>175</v>
      </c>
    </row>
    <row r="42" spans="1:9" ht="17.399999999999999" x14ac:dyDescent="0.3">
      <c r="A42" s="171" t="s">
        <v>246</v>
      </c>
      <c r="B42" s="172">
        <v>1</v>
      </c>
      <c r="C42" s="173" t="s">
        <v>174</v>
      </c>
      <c r="D42" s="174" t="s">
        <v>194</v>
      </c>
      <c r="E42" s="178" t="s">
        <v>176</v>
      </c>
      <c r="F42" s="176" t="s">
        <v>195</v>
      </c>
      <c r="G42" s="176" t="s">
        <v>197</v>
      </c>
      <c r="H42" s="176" t="s">
        <v>179</v>
      </c>
      <c r="I42" s="183">
        <v>272</v>
      </c>
    </row>
    <row r="43" spans="1:9" ht="17.399999999999999" x14ac:dyDescent="0.3">
      <c r="A43" s="171" t="s">
        <v>247</v>
      </c>
      <c r="B43" s="172">
        <v>1</v>
      </c>
      <c r="C43" s="173" t="s">
        <v>174</v>
      </c>
      <c r="D43" s="174" t="s">
        <v>194</v>
      </c>
      <c r="E43" s="178" t="s">
        <v>176</v>
      </c>
      <c r="F43" s="176" t="s">
        <v>195</v>
      </c>
      <c r="G43" s="176" t="s">
        <v>197</v>
      </c>
      <c r="H43" s="176" t="s">
        <v>236</v>
      </c>
      <c r="I43" s="183">
        <v>104</v>
      </c>
    </row>
    <row r="44" spans="1:9" ht="17.399999999999999" x14ac:dyDescent="0.3">
      <c r="A44" s="191" t="s">
        <v>248</v>
      </c>
      <c r="B44" s="192">
        <v>1</v>
      </c>
      <c r="C44" s="193" t="s">
        <v>167</v>
      </c>
      <c r="D44" s="194" t="s">
        <v>194</v>
      </c>
      <c r="E44" s="195" t="s">
        <v>176</v>
      </c>
      <c r="F44" s="196" t="s">
        <v>195</v>
      </c>
      <c r="G44" s="196" t="s">
        <v>183</v>
      </c>
      <c r="H44" s="196" t="s">
        <v>249</v>
      </c>
      <c r="I44" s="180">
        <v>107</v>
      </c>
    </row>
    <row r="45" spans="1:9" ht="17.399999999999999" x14ac:dyDescent="0.3">
      <c r="A45" s="171" t="s">
        <v>250</v>
      </c>
      <c r="B45" s="172">
        <v>1</v>
      </c>
      <c r="C45" s="181" t="s">
        <v>182</v>
      </c>
      <c r="D45" s="174" t="s">
        <v>185</v>
      </c>
      <c r="E45" s="187" t="s">
        <v>169</v>
      </c>
      <c r="F45" s="176" t="s">
        <v>170</v>
      </c>
      <c r="G45" s="176" t="s">
        <v>217</v>
      </c>
      <c r="H45" s="176" t="s">
        <v>172</v>
      </c>
      <c r="I45" s="177">
        <v>157</v>
      </c>
    </row>
    <row r="46" spans="1:9" ht="17.399999999999999" x14ac:dyDescent="0.3">
      <c r="A46" s="171" t="s">
        <v>251</v>
      </c>
      <c r="B46" s="172">
        <v>1</v>
      </c>
      <c r="C46" s="173" t="s">
        <v>190</v>
      </c>
      <c r="D46" s="174" t="s">
        <v>194</v>
      </c>
      <c r="E46" s="178" t="s">
        <v>176</v>
      </c>
      <c r="F46" s="176" t="s">
        <v>177</v>
      </c>
      <c r="G46" s="176" t="s">
        <v>171</v>
      </c>
      <c r="H46" s="176" t="s">
        <v>179</v>
      </c>
      <c r="I46" s="183">
        <v>288</v>
      </c>
    </row>
    <row r="47" spans="1:9" ht="17.399999999999999" x14ac:dyDescent="0.3">
      <c r="A47" s="191" t="s">
        <v>252</v>
      </c>
      <c r="B47" s="192">
        <v>1</v>
      </c>
      <c r="C47" s="193" t="s">
        <v>167</v>
      </c>
      <c r="D47" s="194" t="s">
        <v>175</v>
      </c>
      <c r="E47" s="195" t="s">
        <v>176</v>
      </c>
      <c r="F47" s="196" t="s">
        <v>195</v>
      </c>
      <c r="G47" s="196" t="s">
        <v>186</v>
      </c>
      <c r="H47" s="196" t="s">
        <v>232</v>
      </c>
      <c r="I47" s="180">
        <v>123</v>
      </c>
    </row>
    <row r="48" spans="1:9" ht="17.399999999999999" x14ac:dyDescent="0.3">
      <c r="A48" s="191" t="s">
        <v>253</v>
      </c>
      <c r="B48" s="192">
        <v>1</v>
      </c>
      <c r="C48" s="189" t="s">
        <v>167</v>
      </c>
      <c r="D48" s="182" t="s">
        <v>185</v>
      </c>
      <c r="E48" s="190" t="s">
        <v>176</v>
      </c>
      <c r="F48" s="190" t="s">
        <v>195</v>
      </c>
      <c r="G48" s="190" t="s">
        <v>188</v>
      </c>
      <c r="H48" s="190" t="s">
        <v>241</v>
      </c>
      <c r="I48" s="180">
        <v>184</v>
      </c>
    </row>
    <row r="49" spans="1:9" ht="17.399999999999999" x14ac:dyDescent="0.3">
      <c r="A49" s="191" t="s">
        <v>254</v>
      </c>
      <c r="B49" s="192">
        <v>1</v>
      </c>
      <c r="C49" s="181" t="s">
        <v>167</v>
      </c>
      <c r="D49" s="182" t="s">
        <v>175</v>
      </c>
      <c r="E49" s="179" t="s">
        <v>176</v>
      </c>
      <c r="F49" s="179" t="s">
        <v>195</v>
      </c>
      <c r="G49" s="179" t="s">
        <v>183</v>
      </c>
      <c r="H49" s="179" t="s">
        <v>232</v>
      </c>
      <c r="I49" s="180">
        <v>124</v>
      </c>
    </row>
    <row r="50" spans="1:9" ht="17.399999999999999" x14ac:dyDescent="0.3">
      <c r="A50" s="171" t="s">
        <v>255</v>
      </c>
      <c r="B50" s="172">
        <v>1</v>
      </c>
      <c r="C50" s="173" t="s">
        <v>182</v>
      </c>
      <c r="D50" s="174" t="s">
        <v>256</v>
      </c>
      <c r="E50" s="175" t="s">
        <v>169</v>
      </c>
      <c r="F50" s="176" t="s">
        <v>170</v>
      </c>
      <c r="G50" s="176" t="s">
        <v>217</v>
      </c>
      <c r="H50" s="176" t="s">
        <v>172</v>
      </c>
      <c r="I50" s="177">
        <v>158</v>
      </c>
    </row>
    <row r="51" spans="1:9" ht="17.399999999999999" x14ac:dyDescent="0.3">
      <c r="A51" s="191" t="s">
        <v>257</v>
      </c>
      <c r="B51" s="192">
        <v>1</v>
      </c>
      <c r="C51" s="189" t="s">
        <v>167</v>
      </c>
      <c r="D51" s="182" t="s">
        <v>194</v>
      </c>
      <c r="E51" s="190" t="s">
        <v>176</v>
      </c>
      <c r="F51" s="190" t="s">
        <v>195</v>
      </c>
      <c r="G51" s="190" t="s">
        <v>197</v>
      </c>
      <c r="H51" s="190" t="s">
        <v>232</v>
      </c>
      <c r="I51" s="180">
        <v>125</v>
      </c>
    </row>
    <row r="52" spans="1:9" ht="18" thickBot="1" x14ac:dyDescent="0.35">
      <c r="A52" s="197" t="s">
        <v>258</v>
      </c>
      <c r="B52" s="198">
        <v>1</v>
      </c>
      <c r="C52" s="199" t="s">
        <v>167</v>
      </c>
      <c r="D52" s="200" t="s">
        <v>168</v>
      </c>
      <c r="E52" s="201" t="s">
        <v>176</v>
      </c>
      <c r="F52" s="202" t="s">
        <v>195</v>
      </c>
      <c r="G52" s="202" t="s">
        <v>183</v>
      </c>
      <c r="H52" s="202" t="s">
        <v>210</v>
      </c>
      <c r="I52" s="203">
        <v>37</v>
      </c>
    </row>
    <row r="53" spans="1:9" ht="16.2" thickTop="1" x14ac:dyDescent="0.3"/>
  </sheetData>
  <printOptions gridLinesSet="0"/>
  <pageMargins left="0.62" right="0.33" top="0.5" bottom="0.63" header="0.5" footer="0.5"/>
  <pageSetup orientation="portrait" horizontalDpi="120" verticalDpi="144"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4FE0E-8EAB-4F26-B886-2EAF4635B081}">
  <dimension ref="A1:J12"/>
  <sheetViews>
    <sheetView showGridLines="0" workbookViewId="0"/>
  </sheetViews>
  <sheetFormatPr defaultColWidth="8.69921875" defaultRowHeight="17.399999999999999" x14ac:dyDescent="0.35"/>
  <cols>
    <col min="1" max="1" width="17.69921875" style="206" bestFit="1" customWidth="1"/>
    <col min="2" max="2" width="6.19921875" style="206" bestFit="1" customWidth="1"/>
    <col min="3" max="3" width="4.09765625" style="206" bestFit="1" customWidth="1"/>
    <col min="4" max="4" width="6.296875" style="206" bestFit="1" customWidth="1"/>
    <col min="5" max="5" width="3" style="206" customWidth="1"/>
    <col min="6" max="6" width="14.19921875" style="206" bestFit="1" customWidth="1"/>
    <col min="7" max="7" width="3.69921875" style="206" bestFit="1" customWidth="1"/>
    <col min="8" max="8" width="4.19921875" style="206" bestFit="1" customWidth="1"/>
    <col min="9" max="10" width="3.8984375" style="206" bestFit="1" customWidth="1"/>
    <col min="11" max="16384" width="8.69921875" style="206"/>
  </cols>
  <sheetData>
    <row r="1" spans="1:10" s="62" customFormat="1" ht="24.6" thickTop="1" thickBot="1" x14ac:dyDescent="0.4">
      <c r="A1" s="238" t="s">
        <v>157</v>
      </c>
      <c r="B1" s="239"/>
      <c r="C1" s="239"/>
      <c r="D1" s="240"/>
      <c r="F1" s="229"/>
      <c r="G1" s="241" t="s">
        <v>259</v>
      </c>
      <c r="H1" s="207"/>
      <c r="I1" s="207"/>
      <c r="J1" s="242"/>
    </row>
    <row r="2" spans="1:10" ht="18" thickTop="1" x14ac:dyDescent="0.35">
      <c r="A2" s="243" t="s">
        <v>158</v>
      </c>
      <c r="B2" s="244" t="s">
        <v>83</v>
      </c>
      <c r="C2" s="244" t="s">
        <v>278</v>
      </c>
      <c r="D2" s="245" t="s">
        <v>279</v>
      </c>
      <c r="F2" s="246"/>
      <c r="G2" s="247" t="s">
        <v>260</v>
      </c>
      <c r="H2" s="248"/>
      <c r="I2" s="248"/>
      <c r="J2" s="249"/>
    </row>
    <row r="3" spans="1:10" ht="18" thickBot="1" x14ac:dyDescent="0.4">
      <c r="A3" s="237" t="s">
        <v>213</v>
      </c>
      <c r="B3" s="209">
        <v>1</v>
      </c>
      <c r="C3" s="210">
        <f>10+B3+'Personal File'!$C$13</f>
        <v>14</v>
      </c>
      <c r="D3" s="1" t="s">
        <v>358</v>
      </c>
      <c r="F3" s="229"/>
      <c r="G3" s="230" t="s">
        <v>261</v>
      </c>
      <c r="H3" s="231" t="s">
        <v>262</v>
      </c>
      <c r="I3" s="231" t="s">
        <v>263</v>
      </c>
      <c r="J3" s="232" t="s">
        <v>264</v>
      </c>
    </row>
    <row r="4" spans="1:10" ht="18.600000000000001" thickTop="1" thickBot="1" x14ac:dyDescent="0.4">
      <c r="A4" s="491" t="s">
        <v>275</v>
      </c>
      <c r="B4" s="215">
        <v>1</v>
      </c>
      <c r="C4" s="216">
        <f>10+B3+'Personal File'!$C$13</f>
        <v>14</v>
      </c>
      <c r="D4" s="2" t="s">
        <v>358</v>
      </c>
      <c r="F4" s="233" t="s">
        <v>157</v>
      </c>
      <c r="G4" s="234">
        <v>1</v>
      </c>
      <c r="H4" s="235">
        <v>0</v>
      </c>
      <c r="I4" s="235">
        <v>0</v>
      </c>
      <c r="J4" s="236">
        <v>0</v>
      </c>
    </row>
    <row r="5" spans="1:10" ht="18.600000000000001" thickTop="1" thickBot="1" x14ac:dyDescent="0.4">
      <c r="F5" s="217" t="s">
        <v>265</v>
      </c>
      <c r="G5" s="218">
        <v>1</v>
      </c>
      <c r="H5" s="219">
        <v>0</v>
      </c>
      <c r="I5" s="219">
        <v>0</v>
      </c>
      <c r="J5" s="220">
        <v>0</v>
      </c>
    </row>
    <row r="6" spans="1:10" ht="26.4" thickBot="1" x14ac:dyDescent="0.4">
      <c r="A6" s="221" t="s">
        <v>334</v>
      </c>
      <c r="B6" s="207"/>
      <c r="C6" s="207"/>
      <c r="D6" s="207"/>
      <c r="F6" s="222" t="s">
        <v>266</v>
      </c>
      <c r="G6" s="223">
        <f>SUM(G4:G5)</f>
        <v>2</v>
      </c>
      <c r="H6" s="224">
        <v>0</v>
      </c>
      <c r="I6" s="224">
        <f>SUM(I5:I5)</f>
        <v>0</v>
      </c>
      <c r="J6" s="225">
        <f>SUM(J5:J5)</f>
        <v>0</v>
      </c>
    </row>
    <row r="7" spans="1:10" ht="18" thickTop="1" x14ac:dyDescent="0.35">
      <c r="A7" s="226" t="s">
        <v>158</v>
      </c>
      <c r="B7" s="227" t="s">
        <v>83</v>
      </c>
      <c r="C7" s="227" t="s">
        <v>278</v>
      </c>
      <c r="D7" s="228" t="s">
        <v>279</v>
      </c>
    </row>
    <row r="8" spans="1:10" ht="23.4" x14ac:dyDescent="0.35">
      <c r="A8" s="208" t="s">
        <v>335</v>
      </c>
      <c r="B8" s="209">
        <v>0</v>
      </c>
      <c r="C8" s="210">
        <f>10+B8+'Personal File'!$C$13+1</f>
        <v>14</v>
      </c>
      <c r="D8" s="3" t="s">
        <v>280</v>
      </c>
      <c r="E8" s="207"/>
    </row>
    <row r="9" spans="1:10" x14ac:dyDescent="0.35">
      <c r="A9" s="211" t="s">
        <v>336</v>
      </c>
      <c r="B9" s="212">
        <v>0</v>
      </c>
      <c r="C9" s="213">
        <f>10+B9+'Personal File'!$C$13+1</f>
        <v>14</v>
      </c>
      <c r="D9" s="3" t="s">
        <v>280</v>
      </c>
    </row>
    <row r="10" spans="1:10" x14ac:dyDescent="0.35">
      <c r="A10" s="211" t="s">
        <v>276</v>
      </c>
      <c r="B10" s="212">
        <v>0</v>
      </c>
      <c r="C10" s="213">
        <f>10+B10+'Personal File'!$C$13+1</f>
        <v>14</v>
      </c>
      <c r="D10" s="3" t="s">
        <v>280</v>
      </c>
    </row>
    <row r="11" spans="1:10" ht="18" thickBot="1" x14ac:dyDescent="0.4">
      <c r="A11" s="214" t="s">
        <v>337</v>
      </c>
      <c r="B11" s="215">
        <v>0</v>
      </c>
      <c r="C11" s="216">
        <f>10+B11+'Personal File'!$C$13+1</f>
        <v>14</v>
      </c>
      <c r="D11" s="4" t="s">
        <v>280</v>
      </c>
    </row>
    <row r="12" spans="1:10" ht="18" thickTop="1" x14ac:dyDescent="0.35"/>
  </sheetData>
  <conditionalFormatting sqref="D3:D4 D7:D11 E8">
    <cfRule type="cellIs" dxfId="4" priority="2" operator="equal">
      <formula>"þ"</formula>
    </cfRule>
  </conditionalFormatting>
  <printOptions gridLinesSet="0"/>
  <pageMargins left="0.62" right="0.33" top="0.5" bottom="0.63" header="0.5" footer="0.5"/>
  <pageSetup orientation="portrait" horizontalDpi="120" verticalDpi="144"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15"/>
  <sheetViews>
    <sheetView showGridLines="0" workbookViewId="0"/>
  </sheetViews>
  <sheetFormatPr defaultColWidth="8.69921875" defaultRowHeight="17.399999999999999" x14ac:dyDescent="0.35"/>
  <cols>
    <col min="1" max="1" width="31.796875" style="257" bestFit="1" customWidth="1"/>
    <col min="2" max="2" width="2.19921875" style="266" customWidth="1"/>
    <col min="3" max="3" width="34.796875" style="15" bestFit="1" customWidth="1"/>
    <col min="4" max="16384" width="8.69921875" style="206"/>
  </cols>
  <sheetData>
    <row r="1" spans="1:3" s="62" customFormat="1" ht="22.2" thickTop="1" thickBot="1" x14ac:dyDescent="0.45">
      <c r="A1" s="250" t="s">
        <v>70</v>
      </c>
      <c r="C1" s="251" t="s">
        <v>68</v>
      </c>
    </row>
    <row r="2" spans="1:3" x14ac:dyDescent="0.35">
      <c r="A2" s="252" t="s">
        <v>115</v>
      </c>
      <c r="B2" s="206"/>
      <c r="C2" s="253" t="s">
        <v>139</v>
      </c>
    </row>
    <row r="3" spans="1:3" ht="18" thickBot="1" x14ac:dyDescent="0.4">
      <c r="A3" s="254" t="s">
        <v>281</v>
      </c>
      <c r="B3" s="206"/>
      <c r="C3" s="255" t="s">
        <v>156</v>
      </c>
    </row>
    <row r="4" spans="1:3" ht="18.600000000000001" thickTop="1" thickBot="1" x14ac:dyDescent="0.4">
      <c r="A4" s="256" t="s">
        <v>286</v>
      </c>
      <c r="B4" s="206"/>
    </row>
    <row r="5" spans="1:3" ht="22.2" thickTop="1" thickBot="1" x14ac:dyDescent="0.45">
      <c r="B5" s="206"/>
      <c r="C5" s="258" t="s">
        <v>155</v>
      </c>
    </row>
    <row r="6" spans="1:3" ht="22.2" thickTop="1" thickBot="1" x14ac:dyDescent="0.4">
      <c r="A6" s="259" t="s">
        <v>57</v>
      </c>
      <c r="B6" s="206"/>
      <c r="C6" s="260" t="s">
        <v>353</v>
      </c>
    </row>
    <row r="7" spans="1:3" x14ac:dyDescent="0.35">
      <c r="A7" s="261" t="s">
        <v>113</v>
      </c>
      <c r="B7" s="206"/>
      <c r="C7" s="492" t="s">
        <v>354</v>
      </c>
    </row>
    <row r="8" spans="1:3" ht="18" thickBot="1" x14ac:dyDescent="0.4">
      <c r="A8" s="263" t="s">
        <v>114</v>
      </c>
      <c r="B8" s="206"/>
      <c r="C8" s="492" t="s">
        <v>355</v>
      </c>
    </row>
    <row r="9" spans="1:3" ht="18.600000000000001" thickTop="1" thickBot="1" x14ac:dyDescent="0.4">
      <c r="B9" s="206"/>
      <c r="C9" s="262" t="s">
        <v>137</v>
      </c>
    </row>
    <row r="10" spans="1:3" ht="22.2" thickTop="1" thickBot="1" x14ac:dyDescent="0.4">
      <c r="A10" s="264" t="s">
        <v>330</v>
      </c>
      <c r="B10" s="206"/>
      <c r="C10" s="262" t="s">
        <v>352</v>
      </c>
    </row>
    <row r="11" spans="1:3" ht="18" thickBot="1" x14ac:dyDescent="0.4">
      <c r="A11" s="265" t="s">
        <v>238</v>
      </c>
      <c r="B11" s="206"/>
      <c r="C11" s="256" t="s">
        <v>149</v>
      </c>
    </row>
    <row r="12" spans="1:3" ht="18" thickTop="1" x14ac:dyDescent="0.35">
      <c r="A12" s="265" t="s">
        <v>331</v>
      </c>
    </row>
    <row r="13" spans="1:3" x14ac:dyDescent="0.35">
      <c r="A13" s="267" t="s">
        <v>332</v>
      </c>
    </row>
    <row r="14" spans="1:3" ht="18" thickBot="1" x14ac:dyDescent="0.4">
      <c r="A14" s="268" t="s">
        <v>333</v>
      </c>
    </row>
    <row r="15" spans="1:3" ht="18" thickTop="1" x14ac:dyDescent="0.35"/>
  </sheetData>
  <sortState xmlns:xlrd2="http://schemas.microsoft.com/office/spreadsheetml/2017/richdata2" ref="C1:C14">
    <sortCondition ref="C1:C14"/>
  </sortState>
  <phoneticPr fontId="0" type="noConversion"/>
  <printOptions gridLinesSet="0"/>
  <pageMargins left="0.62" right="0.33" top="0.5" bottom="0.63" header="0.5" footer="0.5"/>
  <pageSetup orientation="portrait" horizontalDpi="120" verticalDpi="144"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29"/>
  <sheetViews>
    <sheetView showGridLines="0" workbookViewId="0"/>
  </sheetViews>
  <sheetFormatPr defaultColWidth="13" defaultRowHeight="15.6" x14ac:dyDescent="0.3"/>
  <cols>
    <col min="1" max="1" width="21.8984375" style="312" bestFit="1" customWidth="1"/>
    <col min="2" max="2" width="8.5" style="312" bestFit="1" customWidth="1"/>
    <col min="3" max="3" width="4.3984375" style="312" bestFit="1" customWidth="1"/>
    <col min="4" max="4" width="6.19921875" style="312" bestFit="1" customWidth="1"/>
    <col min="5" max="5" width="8.5" style="312" bestFit="1" customWidth="1"/>
    <col min="6" max="6" width="8.8984375" style="312" bestFit="1" customWidth="1"/>
    <col min="7" max="7" width="4.3984375" style="312" bestFit="1" customWidth="1"/>
    <col min="8" max="8" width="5.59765625" style="312" bestFit="1" customWidth="1"/>
    <col min="9" max="9" width="5.5" style="312" bestFit="1" customWidth="1"/>
    <col min="10" max="10" width="6.19921875" style="312" bestFit="1" customWidth="1"/>
    <col min="11" max="11" width="22" style="312" bestFit="1" customWidth="1"/>
    <col min="12" max="12" width="3" style="246" customWidth="1"/>
    <col min="13" max="13" width="5.796875" style="246" bestFit="1" customWidth="1"/>
    <col min="14" max="14" width="8.8984375" style="246" bestFit="1" customWidth="1"/>
    <col min="15" max="16384" width="13" style="246"/>
  </cols>
  <sheetData>
    <row r="1" spans="1:14" ht="24" thickBot="1" x14ac:dyDescent="0.35">
      <c r="A1" s="269" t="s">
        <v>14</v>
      </c>
      <c r="B1" s="269"/>
      <c r="C1" s="269"/>
      <c r="D1" s="269"/>
      <c r="E1" s="269"/>
      <c r="F1" s="269"/>
      <c r="G1" s="269"/>
      <c r="H1" s="269"/>
      <c r="I1" s="269"/>
      <c r="J1" s="269"/>
      <c r="K1" s="269"/>
    </row>
    <row r="2" spans="1:14" ht="16.8" thickTop="1" thickBot="1" x14ac:dyDescent="0.35">
      <c r="A2" s="270" t="s">
        <v>0</v>
      </c>
      <c r="B2" s="271" t="s">
        <v>1</v>
      </c>
      <c r="C2" s="271" t="s">
        <v>17</v>
      </c>
      <c r="D2" s="271" t="s">
        <v>18</v>
      </c>
      <c r="E2" s="272" t="s">
        <v>51</v>
      </c>
      <c r="F2" s="271" t="s">
        <v>15</v>
      </c>
      <c r="G2" s="271" t="s">
        <v>19</v>
      </c>
      <c r="H2" s="273" t="s">
        <v>69</v>
      </c>
      <c r="I2" s="274" t="s">
        <v>71</v>
      </c>
      <c r="J2" s="273" t="s">
        <v>62</v>
      </c>
      <c r="K2" s="275" t="s">
        <v>61</v>
      </c>
      <c r="M2" s="276" t="s">
        <v>80</v>
      </c>
    </row>
    <row r="3" spans="1:14" x14ac:dyDescent="0.3">
      <c r="A3" s="277" t="s">
        <v>341</v>
      </c>
      <c r="B3" s="278" t="s">
        <v>323</v>
      </c>
      <c r="C3" s="279" t="str">
        <f>'Personal File'!$C$9</f>
        <v>+0</v>
      </c>
      <c r="D3" s="280" t="s">
        <v>140</v>
      </c>
      <c r="E3" s="280" t="s">
        <v>320</v>
      </c>
      <c r="F3" s="281" t="s">
        <v>124</v>
      </c>
      <c r="G3" s="282">
        <f>2/2</f>
        <v>1</v>
      </c>
      <c r="H3" s="283" t="str">
        <f>CONCATENATE("+",'Personal File'!$B$7+'Personal File'!$C$9+D3)</f>
        <v>+7</v>
      </c>
      <c r="I3" s="486">
        <f t="shared" ref="I3:I6" ca="1" si="0">RANDBETWEEN(1,20)</f>
        <v>5</v>
      </c>
      <c r="J3" s="284">
        <f t="shared" ref="J3" ca="1" si="1">I3+H3</f>
        <v>12</v>
      </c>
      <c r="K3" s="285"/>
      <c r="M3" s="286">
        <v>2308</v>
      </c>
      <c r="N3" s="287"/>
    </row>
    <row r="4" spans="1:14" x14ac:dyDescent="0.3">
      <c r="A4" s="288" t="s">
        <v>282</v>
      </c>
      <c r="B4" s="289" t="s">
        <v>74</v>
      </c>
      <c r="C4" s="290" t="str">
        <f>'Personal File'!$C$9</f>
        <v>+0</v>
      </c>
      <c r="D4" s="291" t="s">
        <v>49</v>
      </c>
      <c r="E4" s="291" t="s">
        <v>321</v>
      </c>
      <c r="F4" s="292" t="s">
        <v>124</v>
      </c>
      <c r="G4" s="293">
        <f>4/2</f>
        <v>2</v>
      </c>
      <c r="H4" s="294" t="str">
        <f>CONCATENATE("+",'Personal File'!$B$7+'Personal File'!$C$9+D4)</f>
        <v>+6</v>
      </c>
      <c r="I4" s="487">
        <f t="shared" ca="1" si="0"/>
        <v>16</v>
      </c>
      <c r="J4" s="295">
        <f t="shared" ref="J4" ca="1" si="2">I4+H4</f>
        <v>22</v>
      </c>
      <c r="K4" s="296"/>
      <c r="M4" s="297">
        <v>15</v>
      </c>
    </row>
    <row r="5" spans="1:14" x14ac:dyDescent="0.3">
      <c r="A5" s="298" t="s">
        <v>338</v>
      </c>
      <c r="B5" s="299" t="s">
        <v>339</v>
      </c>
      <c r="C5" s="290" t="str">
        <f>'Personal File'!$C$9</f>
        <v>+0</v>
      </c>
      <c r="D5" s="291" t="s">
        <v>49</v>
      </c>
      <c r="E5" s="291" t="s">
        <v>78</v>
      </c>
      <c r="F5" s="292" t="s">
        <v>340</v>
      </c>
      <c r="G5" s="293" t="s">
        <v>78</v>
      </c>
      <c r="H5" s="294" t="str">
        <f>CONCATENATE("+",'Personal File'!$B$7+'Personal File'!$C$9+D5)</f>
        <v>+6</v>
      </c>
      <c r="I5" s="487">
        <f t="shared" ca="1" si="0"/>
        <v>18</v>
      </c>
      <c r="J5" s="295">
        <f t="shared" ref="J5" ca="1" si="3">I5+H5</f>
        <v>24</v>
      </c>
      <c r="K5" s="300"/>
      <c r="M5" s="301"/>
    </row>
    <row r="6" spans="1:14" ht="16.2" thickBot="1" x14ac:dyDescent="0.35">
      <c r="A6" s="302" t="s">
        <v>287</v>
      </c>
      <c r="B6" s="303"/>
      <c r="C6" s="304" t="s">
        <v>78</v>
      </c>
      <c r="D6" s="305"/>
      <c r="E6" s="305" t="s">
        <v>78</v>
      </c>
      <c r="F6" s="306" t="s">
        <v>78</v>
      </c>
      <c r="G6" s="307" t="s">
        <v>78</v>
      </c>
      <c r="H6" s="308" t="str">
        <f>CONCATENATE("+",'Personal File'!$B$7+'Personal File'!$C$9+D6)</f>
        <v>+6</v>
      </c>
      <c r="I6" s="488">
        <f t="shared" ca="1" si="0"/>
        <v>13</v>
      </c>
      <c r="J6" s="309">
        <f t="shared" ref="J6" ca="1" si="4">I6+H6</f>
        <v>19</v>
      </c>
      <c r="K6" s="310"/>
      <c r="M6" s="311" t="s">
        <v>78</v>
      </c>
    </row>
    <row r="7" spans="1:14" ht="6" customHeight="1" thickTop="1" thickBot="1" x14ac:dyDescent="0.35"/>
    <row r="8" spans="1:14" ht="16.8" thickTop="1" thickBot="1" x14ac:dyDescent="0.35">
      <c r="A8" s="270" t="s">
        <v>3</v>
      </c>
      <c r="B8" s="271" t="s">
        <v>4</v>
      </c>
      <c r="C8" s="271" t="s">
        <v>17</v>
      </c>
      <c r="D8" s="271" t="s">
        <v>18</v>
      </c>
      <c r="E8" s="272" t="s">
        <v>51</v>
      </c>
      <c r="F8" s="271" t="s">
        <v>5</v>
      </c>
      <c r="G8" s="271" t="s">
        <v>19</v>
      </c>
      <c r="H8" s="273" t="s">
        <v>69</v>
      </c>
      <c r="I8" s="274" t="s">
        <v>71</v>
      </c>
      <c r="J8" s="273" t="s">
        <v>62</v>
      </c>
      <c r="K8" s="275" t="s">
        <v>61</v>
      </c>
      <c r="M8" s="276" t="s">
        <v>80</v>
      </c>
    </row>
    <row r="9" spans="1:14" x14ac:dyDescent="0.3">
      <c r="A9" s="298" t="s">
        <v>349</v>
      </c>
      <c r="B9" s="299" t="s">
        <v>350</v>
      </c>
      <c r="C9" s="299" t="str">
        <f>'Personal File'!$C$9</f>
        <v>+0</v>
      </c>
      <c r="D9" s="313" t="s">
        <v>140</v>
      </c>
      <c r="E9" s="299" t="s">
        <v>125</v>
      </c>
      <c r="F9" s="313" t="s">
        <v>126</v>
      </c>
      <c r="G9" s="314">
        <f>2/2</f>
        <v>1</v>
      </c>
      <c r="H9" s="315" t="str">
        <f>CONCATENATE("+",'Personal File'!$B$7+'Personal File'!$C$10+D9)</f>
        <v>+10</v>
      </c>
      <c r="I9" s="489">
        <f ca="1">RANDBETWEEN(1,20)</f>
        <v>19</v>
      </c>
      <c r="J9" s="316">
        <f ca="1">I9+H9</f>
        <v>29</v>
      </c>
      <c r="K9" s="317"/>
      <c r="M9" s="301">
        <f>2375</f>
        <v>2375</v>
      </c>
      <c r="N9" s="287"/>
    </row>
    <row r="10" spans="1:14" x14ac:dyDescent="0.3">
      <c r="A10" s="298" t="s">
        <v>356</v>
      </c>
      <c r="B10" s="299" t="s">
        <v>350</v>
      </c>
      <c r="C10" s="299" t="str">
        <f>'Personal File'!$C$9</f>
        <v>+0</v>
      </c>
      <c r="D10" s="313" t="s">
        <v>140</v>
      </c>
      <c r="E10" s="299" t="s">
        <v>125</v>
      </c>
      <c r="F10" s="313" t="s">
        <v>126</v>
      </c>
      <c r="G10" s="314">
        <f>2/2</f>
        <v>1</v>
      </c>
      <c r="H10" s="315" t="str">
        <f>CONCATENATE("+",'Personal File'!$B$7+'Personal File'!$C$10+D10)</f>
        <v>+10</v>
      </c>
      <c r="I10" s="489">
        <f ca="1">RANDBETWEEN(1,20)</f>
        <v>9</v>
      </c>
      <c r="J10" s="316">
        <f ca="1">I10+H10</f>
        <v>19</v>
      </c>
      <c r="K10" s="300"/>
      <c r="M10" s="301" t="s">
        <v>78</v>
      </c>
      <c r="N10" s="287"/>
    </row>
    <row r="11" spans="1:14" x14ac:dyDescent="0.3">
      <c r="A11" s="298" t="s">
        <v>357</v>
      </c>
      <c r="B11" s="299" t="s">
        <v>350</v>
      </c>
      <c r="C11" s="299" t="str">
        <f>'Personal File'!$C$9</f>
        <v>+0</v>
      </c>
      <c r="D11" s="313" t="s">
        <v>140</v>
      </c>
      <c r="E11" s="299" t="s">
        <v>125</v>
      </c>
      <c r="F11" s="313" t="s">
        <v>126</v>
      </c>
      <c r="G11" s="314">
        <f>2/2</f>
        <v>1</v>
      </c>
      <c r="H11" s="315" t="str">
        <f>CONCATENATE("+",'Personal File'!$B$7+'Personal File'!$C$10+D11-4)</f>
        <v>+6</v>
      </c>
      <c r="I11" s="489">
        <f ca="1">RANDBETWEEN(1,20)</f>
        <v>2</v>
      </c>
      <c r="J11" s="316">
        <f ca="1">I11+H11</f>
        <v>8</v>
      </c>
      <c r="K11" s="300"/>
      <c r="M11" s="301" t="s">
        <v>78</v>
      </c>
      <c r="N11" s="287"/>
    </row>
    <row r="12" spans="1:14" x14ac:dyDescent="0.3">
      <c r="A12" s="318" t="s">
        <v>288</v>
      </c>
      <c r="B12" s="319" t="s">
        <v>324</v>
      </c>
      <c r="C12" s="320" t="s">
        <v>78</v>
      </c>
      <c r="D12" s="320"/>
      <c r="E12" s="319" t="s">
        <v>78</v>
      </c>
      <c r="F12" s="320" t="s">
        <v>78</v>
      </c>
      <c r="G12" s="321" t="s">
        <v>78</v>
      </c>
      <c r="H12" s="322" t="str">
        <f>CONCATENATE("+",'Personal File'!$B$7+'Personal File'!$C$10+D12)</f>
        <v>+9</v>
      </c>
      <c r="I12" s="489">
        <f t="shared" ref="I12" ca="1" si="5">RANDBETWEEN(1,20)</f>
        <v>19</v>
      </c>
      <c r="J12" s="323">
        <f t="shared" ref="J12" ca="1" si="6">I12+H12</f>
        <v>28</v>
      </c>
      <c r="K12" s="324"/>
      <c r="M12" s="325" t="s">
        <v>78</v>
      </c>
    </row>
    <row r="13" spans="1:14" ht="16.2" thickBot="1" x14ac:dyDescent="0.35">
      <c r="A13" s="326" t="s">
        <v>75</v>
      </c>
      <c r="B13" s="327" t="s">
        <v>78</v>
      </c>
      <c r="C13" s="328" t="str">
        <f>'Personal File'!$C$9</f>
        <v>+0</v>
      </c>
      <c r="D13" s="328" t="s">
        <v>49</v>
      </c>
      <c r="E13" s="327" t="s">
        <v>78</v>
      </c>
      <c r="F13" s="328" t="s">
        <v>78</v>
      </c>
      <c r="G13" s="329" t="s">
        <v>78</v>
      </c>
      <c r="H13" s="330" t="str">
        <f>CONCATENATE("+",'Personal File'!$B$7+'Personal File'!$C$10+D13)</f>
        <v>+9</v>
      </c>
      <c r="I13" s="488">
        <f ca="1">RANDBETWEEN(1,20)</f>
        <v>5</v>
      </c>
      <c r="J13" s="331">
        <f ca="1">I13+H13</f>
        <v>14</v>
      </c>
      <c r="K13" s="332"/>
      <c r="M13" s="333" t="s">
        <v>78</v>
      </c>
    </row>
    <row r="14" spans="1:14" ht="6" customHeight="1" thickTop="1" thickBot="1" x14ac:dyDescent="0.35">
      <c r="D14" s="334"/>
      <c r="E14" s="334"/>
      <c r="G14" s="335"/>
      <c r="H14" s="335"/>
      <c r="I14" s="335"/>
      <c r="J14" s="335"/>
    </row>
    <row r="15" spans="1:14" ht="16.8" thickTop="1" thickBot="1" x14ac:dyDescent="0.35">
      <c r="A15" s="270" t="s">
        <v>55</v>
      </c>
      <c r="B15" s="271" t="s">
        <v>8</v>
      </c>
      <c r="C15" s="271" t="s">
        <v>22</v>
      </c>
      <c r="D15" s="271" t="s">
        <v>62</v>
      </c>
      <c r="E15" s="271" t="s">
        <v>63</v>
      </c>
      <c r="F15" s="271" t="s">
        <v>64</v>
      </c>
      <c r="G15" s="271" t="s">
        <v>19</v>
      </c>
      <c r="H15" s="336" t="s">
        <v>61</v>
      </c>
      <c r="I15" s="337"/>
      <c r="J15" s="337"/>
      <c r="K15" s="338"/>
      <c r="M15" s="276" t="s">
        <v>80</v>
      </c>
    </row>
    <row r="16" spans="1:14" x14ac:dyDescent="0.3">
      <c r="A16" s="339" t="s">
        <v>322</v>
      </c>
      <c r="B16" s="278">
        <v>5</v>
      </c>
      <c r="C16" s="340">
        <f>6-1</f>
        <v>5</v>
      </c>
      <c r="D16" s="278">
        <f>-2+1</f>
        <v>-1</v>
      </c>
      <c r="E16" s="341">
        <v>0.1</v>
      </c>
      <c r="F16" s="342" t="s">
        <v>141</v>
      </c>
      <c r="G16" s="282">
        <f>12.5/4</f>
        <v>3.125</v>
      </c>
      <c r="H16" s="343"/>
      <c r="I16" s="344"/>
      <c r="J16" s="344"/>
      <c r="K16" s="345"/>
      <c r="M16" s="286">
        <v>1100</v>
      </c>
      <c r="N16" s="287"/>
    </row>
    <row r="17" spans="1:14" ht="16.2" thickBot="1" x14ac:dyDescent="0.35">
      <c r="A17" s="346" t="s">
        <v>327</v>
      </c>
      <c r="B17" s="347">
        <v>1</v>
      </c>
      <c r="C17" s="348">
        <v>0</v>
      </c>
      <c r="D17" s="347">
        <v>-1</v>
      </c>
      <c r="E17" s="349">
        <v>0.05</v>
      </c>
      <c r="F17" s="347" t="s">
        <v>128</v>
      </c>
      <c r="G17" s="350">
        <f>5/4</f>
        <v>1.25</v>
      </c>
      <c r="H17" s="351"/>
      <c r="I17" s="352"/>
      <c r="J17" s="352"/>
      <c r="K17" s="353"/>
      <c r="M17" s="354">
        <v>15</v>
      </c>
      <c r="N17" s="287"/>
    </row>
    <row r="18" spans="1:14" ht="6.75" customHeight="1" thickTop="1" thickBot="1" x14ac:dyDescent="0.35"/>
    <row r="19" spans="1:14" ht="16.8" thickTop="1" thickBot="1" x14ac:dyDescent="0.35">
      <c r="A19" s="355"/>
      <c r="B19" s="335"/>
      <c r="D19" s="356" t="s">
        <v>56</v>
      </c>
      <c r="E19" s="357"/>
      <c r="F19" s="336" t="s">
        <v>2</v>
      </c>
      <c r="G19" s="271" t="s">
        <v>19</v>
      </c>
      <c r="H19" s="273" t="s">
        <v>69</v>
      </c>
      <c r="I19" s="336" t="s">
        <v>61</v>
      </c>
      <c r="J19" s="337"/>
      <c r="K19" s="338"/>
      <c r="M19" s="276" t="s">
        <v>80</v>
      </c>
    </row>
    <row r="20" spans="1:14" x14ac:dyDescent="0.3">
      <c r="A20" s="355"/>
      <c r="B20" s="335"/>
      <c r="D20" s="358" t="s">
        <v>359</v>
      </c>
      <c r="E20" s="359"/>
      <c r="F20" s="360">
        <v>20</v>
      </c>
      <c r="G20" s="282">
        <f t="shared" ref="G20:G22" si="7">F20/20</f>
        <v>1</v>
      </c>
      <c r="H20" s="361" t="s">
        <v>49</v>
      </c>
      <c r="I20" s="362"/>
      <c r="J20" s="363"/>
      <c r="K20" s="364"/>
      <c r="M20" s="297">
        <f>F20/20</f>
        <v>1</v>
      </c>
    </row>
    <row r="21" spans="1:14" x14ac:dyDescent="0.3">
      <c r="A21" s="355"/>
      <c r="B21" s="335"/>
      <c r="D21" s="494" t="s">
        <v>127</v>
      </c>
      <c r="E21" s="495"/>
      <c r="F21" s="496">
        <v>20</v>
      </c>
      <c r="G21" s="293">
        <f t="shared" ref="G21" si="8">F21/20</f>
        <v>1</v>
      </c>
      <c r="H21" s="497" t="s">
        <v>49</v>
      </c>
      <c r="I21" s="498"/>
      <c r="J21" s="499"/>
      <c r="K21" s="372"/>
      <c r="M21" s="378">
        <f t="shared" ref="M21:M22" si="9">F21*2</f>
        <v>40</v>
      </c>
    </row>
    <row r="22" spans="1:14" ht="16.2" thickBot="1" x14ac:dyDescent="0.35">
      <c r="A22" s="355"/>
      <c r="B22" s="335"/>
      <c r="D22" s="500" t="s">
        <v>142</v>
      </c>
      <c r="E22" s="501"/>
      <c r="F22" s="502">
        <v>20</v>
      </c>
      <c r="G22" s="350">
        <f t="shared" si="7"/>
        <v>1</v>
      </c>
      <c r="H22" s="503" t="s">
        <v>49</v>
      </c>
      <c r="I22" s="504"/>
      <c r="J22" s="505"/>
      <c r="K22" s="353"/>
      <c r="M22" s="354">
        <f t="shared" si="9"/>
        <v>40</v>
      </c>
    </row>
    <row r="23" spans="1:14" ht="6" customHeight="1" thickTop="1" thickBot="1" x14ac:dyDescent="0.35"/>
    <row r="24" spans="1:14" ht="16.8" thickTop="1" thickBot="1" x14ac:dyDescent="0.35">
      <c r="D24" s="356" t="s">
        <v>82</v>
      </c>
      <c r="E24" s="337"/>
      <c r="F24" s="337"/>
      <c r="G24" s="337"/>
      <c r="H24" s="365" t="s">
        <v>2</v>
      </c>
      <c r="I24" s="365" t="s">
        <v>83</v>
      </c>
      <c r="J24" s="365" t="s">
        <v>84</v>
      </c>
      <c r="K24" s="338" t="s">
        <v>87</v>
      </c>
      <c r="M24" s="276" t="s">
        <v>80</v>
      </c>
    </row>
    <row r="25" spans="1:14" x14ac:dyDescent="0.3">
      <c r="D25" s="366" t="s">
        <v>343</v>
      </c>
      <c r="E25" s="367"/>
      <c r="F25" s="367"/>
      <c r="G25" s="367"/>
      <c r="H25" s="368">
        <v>2</v>
      </c>
      <c r="I25" s="368">
        <v>1</v>
      </c>
      <c r="J25" s="368">
        <v>1</v>
      </c>
      <c r="K25" s="369"/>
      <c r="M25" s="297">
        <f>50*H25*I25*J25</f>
        <v>100</v>
      </c>
    </row>
    <row r="26" spans="1:14" x14ac:dyDescent="0.3">
      <c r="D26" s="370"/>
      <c r="E26" s="371"/>
      <c r="F26" s="371"/>
      <c r="G26" s="371"/>
      <c r="H26" s="289"/>
      <c r="I26" s="289"/>
      <c r="J26" s="289"/>
      <c r="K26" s="372"/>
      <c r="M26" s="297"/>
    </row>
    <row r="27" spans="1:14" x14ac:dyDescent="0.3">
      <c r="C27" s="373"/>
      <c r="D27" s="374"/>
      <c r="E27" s="375"/>
      <c r="F27" s="375"/>
      <c r="G27" s="375"/>
      <c r="H27" s="376"/>
      <c r="I27" s="376"/>
      <c r="J27" s="376"/>
      <c r="K27" s="377"/>
      <c r="M27" s="378"/>
    </row>
    <row r="28" spans="1:14" ht="16.2" thickBot="1" x14ac:dyDescent="0.35">
      <c r="D28" s="379"/>
      <c r="E28" s="380"/>
      <c r="F28" s="380"/>
      <c r="G28" s="380"/>
      <c r="H28" s="347"/>
      <c r="I28" s="347"/>
      <c r="J28" s="347"/>
      <c r="K28" s="381"/>
      <c r="M28" s="354"/>
    </row>
    <row r="29" spans="1:14" ht="16.2" thickTop="1" x14ac:dyDescent="0.3"/>
  </sheetData>
  <phoneticPr fontId="0" type="noConversion"/>
  <conditionalFormatting sqref="I3">
    <cfRule type="cellIs" dxfId="3" priority="1" operator="greaterThanOrEqual">
      <formula>18</formula>
    </cfRule>
  </conditionalFormatting>
  <printOptions gridLinesSet="0"/>
  <pageMargins left="0.62" right="0.33" top="0.5" bottom="0.63" header="0.5" footer="0.5"/>
  <pageSetup orientation="portrait" horizontalDpi="120" verticalDpi="144"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23"/>
  <sheetViews>
    <sheetView showGridLines="0" workbookViewId="0"/>
  </sheetViews>
  <sheetFormatPr defaultColWidth="13" defaultRowHeight="15.6" x14ac:dyDescent="0.3"/>
  <cols>
    <col min="1" max="1" width="23.8984375" style="384" bestFit="1" customWidth="1"/>
    <col min="2" max="2" width="4.5" style="384" bestFit="1" customWidth="1"/>
    <col min="3" max="3" width="5.59765625" style="430" bestFit="1" customWidth="1"/>
    <col min="4" max="5" width="26.59765625" style="11" customWidth="1"/>
    <col min="6" max="6" width="2.8984375" style="384" customWidth="1"/>
    <col min="7" max="7" width="8.296875" style="11" bestFit="1" customWidth="1"/>
    <col min="8" max="16384" width="13" style="11"/>
  </cols>
  <sheetData>
    <row r="1" spans="1:7" ht="24" thickBot="1" x14ac:dyDescent="0.5">
      <c r="A1" s="382" t="s">
        <v>58</v>
      </c>
      <c r="B1" s="382"/>
      <c r="C1" s="383"/>
      <c r="D1" s="382"/>
      <c r="E1" s="382"/>
    </row>
    <row r="2" spans="1:7" s="384" customFormat="1" ht="16.8" thickTop="1" thickBot="1" x14ac:dyDescent="0.35">
      <c r="A2" s="385" t="s">
        <v>59</v>
      </c>
      <c r="B2" s="386" t="s">
        <v>2</v>
      </c>
      <c r="C2" s="387" t="s">
        <v>19</v>
      </c>
      <c r="D2" s="388" t="s">
        <v>60</v>
      </c>
      <c r="E2" s="389" t="s">
        <v>61</v>
      </c>
      <c r="G2" s="390" t="s">
        <v>80</v>
      </c>
    </row>
    <row r="3" spans="1:7" x14ac:dyDescent="0.3">
      <c r="A3" s="391" t="s">
        <v>129</v>
      </c>
      <c r="B3" s="392">
        <v>1</v>
      </c>
      <c r="C3" s="393" t="s">
        <v>85</v>
      </c>
      <c r="D3" s="394"/>
      <c r="E3" s="395"/>
      <c r="G3" s="396" t="s">
        <v>78</v>
      </c>
    </row>
    <row r="4" spans="1:7" x14ac:dyDescent="0.3">
      <c r="A4" s="397" t="s">
        <v>130</v>
      </c>
      <c r="B4" s="392">
        <v>1</v>
      </c>
      <c r="C4" s="398">
        <v>3</v>
      </c>
      <c r="D4" s="399"/>
      <c r="E4" s="400"/>
      <c r="G4" s="401">
        <v>1</v>
      </c>
    </row>
    <row r="5" spans="1:7" x14ac:dyDescent="0.3">
      <c r="A5" s="402" t="s">
        <v>131</v>
      </c>
      <c r="B5" s="403">
        <v>1</v>
      </c>
      <c r="C5" s="404">
        <v>0</v>
      </c>
      <c r="D5" s="405"/>
      <c r="E5" s="406"/>
      <c r="G5" s="407">
        <v>1</v>
      </c>
    </row>
    <row r="6" spans="1:7" x14ac:dyDescent="0.3">
      <c r="A6" s="402" t="s">
        <v>325</v>
      </c>
      <c r="B6" s="403">
        <v>1</v>
      </c>
      <c r="C6" s="404">
        <v>1</v>
      </c>
      <c r="D6" s="408"/>
      <c r="E6" s="406"/>
      <c r="G6" s="407">
        <v>2500</v>
      </c>
    </row>
    <row r="7" spans="1:7" x14ac:dyDescent="0.3">
      <c r="A7" s="402" t="s">
        <v>326</v>
      </c>
      <c r="B7" s="403">
        <v>2</v>
      </c>
      <c r="C7" s="404">
        <v>1</v>
      </c>
      <c r="D7" s="408"/>
      <c r="E7" s="406"/>
      <c r="G7" s="407">
        <v>2500</v>
      </c>
    </row>
    <row r="8" spans="1:7" ht="16.2" thickBot="1" x14ac:dyDescent="0.35">
      <c r="A8" s="409" t="s">
        <v>138</v>
      </c>
      <c r="B8" s="410">
        <v>1</v>
      </c>
      <c r="C8" s="411">
        <v>1</v>
      </c>
      <c r="D8" s="412"/>
      <c r="E8" s="413"/>
      <c r="G8" s="414">
        <v>25</v>
      </c>
    </row>
    <row r="9" spans="1:7" ht="24.6" thickTop="1" thickBot="1" x14ac:dyDescent="0.5">
      <c r="A9" s="382" t="s">
        <v>76</v>
      </c>
      <c r="B9" s="382"/>
      <c r="C9" s="415"/>
      <c r="D9" s="382"/>
      <c r="E9" s="416"/>
    </row>
    <row r="10" spans="1:7" ht="16.8" thickTop="1" thickBot="1" x14ac:dyDescent="0.35">
      <c r="A10" s="385" t="s">
        <v>59</v>
      </c>
      <c r="B10" s="386" t="s">
        <v>2</v>
      </c>
      <c r="C10" s="387" t="s">
        <v>19</v>
      </c>
      <c r="D10" s="388" t="s">
        <v>60</v>
      </c>
      <c r="E10" s="389" t="s">
        <v>61</v>
      </c>
      <c r="G10" s="390" t="s">
        <v>80</v>
      </c>
    </row>
    <row r="11" spans="1:7" x14ac:dyDescent="0.3">
      <c r="A11" s="417" t="s">
        <v>81</v>
      </c>
      <c r="B11" s="392">
        <v>1</v>
      </c>
      <c r="C11" s="398">
        <v>2</v>
      </c>
      <c r="D11" s="418"/>
      <c r="E11" s="419"/>
      <c r="G11" s="396">
        <v>2</v>
      </c>
    </row>
    <row r="12" spans="1:7" x14ac:dyDescent="0.3">
      <c r="A12" s="420" t="s">
        <v>132</v>
      </c>
      <c r="B12" s="421">
        <v>1</v>
      </c>
      <c r="C12" s="422">
        <v>9</v>
      </c>
      <c r="D12" s="423" t="s">
        <v>77</v>
      </c>
      <c r="E12" s="424"/>
      <c r="F12" s="312"/>
      <c r="G12" s="425">
        <v>11</v>
      </c>
    </row>
    <row r="13" spans="1:7" x14ac:dyDescent="0.3">
      <c r="A13" s="397" t="s">
        <v>133</v>
      </c>
      <c r="B13" s="392">
        <v>1</v>
      </c>
      <c r="C13" s="398">
        <v>3</v>
      </c>
      <c r="D13" s="418"/>
      <c r="E13" s="426"/>
      <c r="G13" s="427">
        <v>0.5</v>
      </c>
    </row>
    <row r="14" spans="1:7" x14ac:dyDescent="0.3">
      <c r="A14" s="402" t="s">
        <v>73</v>
      </c>
      <c r="B14" s="403">
        <v>1</v>
      </c>
      <c r="C14" s="428">
        <v>4</v>
      </c>
      <c r="D14" s="405"/>
      <c r="E14" s="426"/>
      <c r="G14" s="401">
        <v>1</v>
      </c>
    </row>
    <row r="15" spans="1:7" x14ac:dyDescent="0.3">
      <c r="A15" s="420" t="s">
        <v>134</v>
      </c>
      <c r="B15" s="421">
        <v>1</v>
      </c>
      <c r="C15" s="422">
        <v>0</v>
      </c>
      <c r="D15" s="423"/>
      <c r="E15" s="424"/>
      <c r="F15" s="312"/>
      <c r="G15" s="425">
        <v>1</v>
      </c>
    </row>
    <row r="16" spans="1:7" x14ac:dyDescent="0.3">
      <c r="A16" s="420" t="s">
        <v>135</v>
      </c>
      <c r="B16" s="421">
        <v>2</v>
      </c>
      <c r="C16" s="422">
        <f>B16/100</f>
        <v>0.02</v>
      </c>
      <c r="D16" s="423"/>
      <c r="E16" s="424"/>
      <c r="F16" s="312"/>
      <c r="G16" s="425">
        <f>B16</f>
        <v>2</v>
      </c>
    </row>
    <row r="17" spans="1:7" x14ac:dyDescent="0.3">
      <c r="A17" s="420"/>
      <c r="B17" s="421"/>
      <c r="C17" s="422"/>
      <c r="D17" s="423"/>
      <c r="E17" s="424"/>
      <c r="F17" s="312"/>
      <c r="G17" s="425"/>
    </row>
    <row r="18" spans="1:7" x14ac:dyDescent="0.3">
      <c r="A18" s="420"/>
      <c r="B18" s="421"/>
      <c r="C18" s="422"/>
      <c r="D18" s="423"/>
      <c r="E18" s="424"/>
      <c r="F18" s="312"/>
      <c r="G18" s="425"/>
    </row>
    <row r="19" spans="1:7" ht="16.2" thickBot="1" x14ac:dyDescent="0.35">
      <c r="A19" s="409"/>
      <c r="B19" s="410"/>
      <c r="C19" s="411"/>
      <c r="D19" s="412"/>
      <c r="E19" s="429"/>
      <c r="G19" s="414"/>
    </row>
    <row r="20" spans="1:7" ht="16.2" thickTop="1" x14ac:dyDescent="0.3"/>
    <row r="21" spans="1:7" x14ac:dyDescent="0.3">
      <c r="E21" s="431" t="s">
        <v>86</v>
      </c>
      <c r="F21" s="246"/>
      <c r="G21" s="432">
        <f>SUM(G3:G19,Martial!M3:M28)</f>
        <v>11038.5</v>
      </c>
    </row>
    <row r="22" spans="1:7" x14ac:dyDescent="0.3">
      <c r="E22" s="431" t="s">
        <v>136</v>
      </c>
      <c r="F22" s="312"/>
      <c r="G22" s="432">
        <v>13000</v>
      </c>
    </row>
    <row r="23" spans="1:7" x14ac:dyDescent="0.3">
      <c r="G23" s="433"/>
    </row>
  </sheetData>
  <sortState xmlns:xlrd2="http://schemas.microsoft.com/office/spreadsheetml/2017/richdata2" ref="A3:E11">
    <sortCondition ref="A3:A11"/>
  </sortState>
  <phoneticPr fontId="0" type="noConversion"/>
  <conditionalFormatting sqref="G21:G22">
    <cfRule type="cellIs" dxfId="2" priority="1" operator="lessThan">
      <formula>0</formula>
    </cfRule>
  </conditionalFormatting>
  <printOptions gridLinesSet="0"/>
  <pageMargins left="0.62" right="0.33" top="0.5" bottom="0.63" header="0.5" footer="0.5"/>
  <pageSetup orientation="portrait" horizontalDpi="120" verticalDpi="144" r:id="rId1"/>
  <headerFooter alignWithMargins="0"/>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FD6124-5086-4FC2-957A-E52D2C4E68B0}">
  <dimension ref="A1:G14"/>
  <sheetViews>
    <sheetView showGridLines="0" zoomScaleNormal="100" workbookViewId="0"/>
  </sheetViews>
  <sheetFormatPr defaultColWidth="13" defaultRowHeight="15.6" x14ac:dyDescent="0.3"/>
  <cols>
    <col min="1" max="1" width="13.19921875" style="484" bestFit="1" customWidth="1"/>
    <col min="2" max="2" width="10.69921875" style="485" customWidth="1"/>
    <col min="3" max="3" width="5.5" style="485" customWidth="1"/>
    <col min="4" max="4" width="13.69921875" style="484" bestFit="1" customWidth="1"/>
    <col min="5" max="5" width="9.59765625" style="485" bestFit="1" customWidth="1"/>
    <col min="6" max="6" width="11.8984375" style="484" customWidth="1"/>
    <col min="7" max="7" width="11.8984375" style="485" customWidth="1"/>
    <col min="8" max="16384" width="13" style="440"/>
  </cols>
  <sheetData>
    <row r="1" spans="1:7" ht="30" thickTop="1" thickBot="1" x14ac:dyDescent="0.35">
      <c r="A1" s="434" t="s">
        <v>318</v>
      </c>
      <c r="B1" s="435"/>
      <c r="C1" s="436"/>
      <c r="D1" s="437"/>
      <c r="E1" s="437"/>
      <c r="F1" s="438"/>
      <c r="G1" s="439" t="s">
        <v>319</v>
      </c>
    </row>
    <row r="2" spans="1:7" ht="18" thickTop="1" x14ac:dyDescent="0.3">
      <c r="A2" s="441" t="s">
        <v>289</v>
      </c>
      <c r="B2" s="442" t="s">
        <v>290</v>
      </c>
      <c r="C2" s="442"/>
      <c r="D2" s="443" t="s">
        <v>291</v>
      </c>
      <c r="E2" s="444" t="s">
        <v>292</v>
      </c>
      <c r="F2" s="443" t="s">
        <v>293</v>
      </c>
      <c r="G2" s="445" t="s">
        <v>294</v>
      </c>
    </row>
    <row r="3" spans="1:7" ht="18" thickBot="1" x14ac:dyDescent="0.35">
      <c r="A3" s="446"/>
      <c r="B3" s="447" t="s">
        <v>295</v>
      </c>
      <c r="C3" s="448"/>
      <c r="D3" s="449" t="s">
        <v>296</v>
      </c>
      <c r="E3" s="450" t="s">
        <v>297</v>
      </c>
      <c r="F3" s="449" t="s">
        <v>298</v>
      </c>
      <c r="G3" s="451" t="s">
        <v>201</v>
      </c>
    </row>
    <row r="4" spans="1:7" ht="18" thickTop="1" x14ac:dyDescent="0.3">
      <c r="A4" s="452" t="s">
        <v>299</v>
      </c>
      <c r="B4" s="453">
        <v>13</v>
      </c>
      <c r="C4" s="454" t="str">
        <f t="shared" ref="C4:C9" si="0">IF(B4&gt;9.9,CONCATENATE("+",ROUNDDOWN((B4-10)/2,0)),ROUNDUP((B4-10)/2,0))</f>
        <v>+1</v>
      </c>
      <c r="D4" s="455" t="s">
        <v>300</v>
      </c>
      <c r="E4" s="456">
        <v>13</v>
      </c>
      <c r="F4" s="457">
        <v>13</v>
      </c>
      <c r="G4" s="458"/>
    </row>
    <row r="5" spans="1:7" ht="17.399999999999999" x14ac:dyDescent="0.3">
      <c r="A5" s="459" t="s">
        <v>301</v>
      </c>
      <c r="B5" s="460">
        <v>17</v>
      </c>
      <c r="C5" s="461" t="str">
        <f t="shared" si="0"/>
        <v>+3</v>
      </c>
      <c r="D5" s="462" t="s">
        <v>302</v>
      </c>
      <c r="E5" s="463" t="s">
        <v>303</v>
      </c>
      <c r="F5" s="463" t="s">
        <v>304</v>
      </c>
      <c r="G5" s="464"/>
    </row>
    <row r="6" spans="1:7" ht="17.399999999999999" x14ac:dyDescent="0.3">
      <c r="A6" s="465" t="s">
        <v>305</v>
      </c>
      <c r="B6" s="460">
        <v>15</v>
      </c>
      <c r="C6" s="461" t="str">
        <f t="shared" si="0"/>
        <v>+2</v>
      </c>
      <c r="D6" s="455" t="s">
        <v>306</v>
      </c>
      <c r="E6" s="466">
        <v>1</v>
      </c>
      <c r="F6" s="467" t="s">
        <v>307</v>
      </c>
      <c r="G6" s="464"/>
    </row>
    <row r="7" spans="1:7" ht="17.399999999999999" x14ac:dyDescent="0.3">
      <c r="A7" s="468" t="s">
        <v>308</v>
      </c>
      <c r="B7" s="460">
        <v>2</v>
      </c>
      <c r="C7" s="461">
        <f t="shared" si="0"/>
        <v>-4</v>
      </c>
      <c r="D7" s="455" t="s">
        <v>309</v>
      </c>
      <c r="E7" s="466">
        <v>5</v>
      </c>
      <c r="F7" s="469" t="s">
        <v>310</v>
      </c>
      <c r="G7" s="464"/>
    </row>
    <row r="8" spans="1:7" ht="17.399999999999999" x14ac:dyDescent="0.3">
      <c r="A8" s="470" t="s">
        <v>311</v>
      </c>
      <c r="B8" s="460">
        <v>12</v>
      </c>
      <c r="C8" s="471" t="str">
        <f t="shared" si="0"/>
        <v>+1</v>
      </c>
      <c r="D8" s="472" t="s">
        <v>312</v>
      </c>
      <c r="E8" s="463" t="s">
        <v>313</v>
      </c>
      <c r="F8" s="473"/>
      <c r="G8" s="464"/>
    </row>
    <row r="9" spans="1:7" ht="18" thickBot="1" x14ac:dyDescent="0.35">
      <c r="A9" s="474" t="s">
        <v>314</v>
      </c>
      <c r="B9" s="475">
        <v>6</v>
      </c>
      <c r="C9" s="476">
        <f t="shared" si="0"/>
        <v>-2</v>
      </c>
      <c r="D9" s="477" t="s">
        <v>315</v>
      </c>
      <c r="E9" s="478">
        <v>1</v>
      </c>
      <c r="F9" s="469" t="s">
        <v>344</v>
      </c>
      <c r="G9" s="464"/>
    </row>
    <row r="10" spans="1:7" ht="18" thickTop="1" x14ac:dyDescent="0.3">
      <c r="A10" s="469" t="s">
        <v>345</v>
      </c>
      <c r="B10" s="479"/>
      <c r="C10" s="479"/>
      <c r="D10" s="479"/>
      <c r="E10" s="480"/>
      <c r="F10" s="469" t="s">
        <v>316</v>
      </c>
      <c r="G10" s="464"/>
    </row>
    <row r="11" spans="1:7" ht="17.399999999999999" x14ac:dyDescent="0.3">
      <c r="A11" s="469" t="s">
        <v>346</v>
      </c>
      <c r="B11" s="479"/>
      <c r="C11" s="479"/>
      <c r="D11" s="479"/>
      <c r="E11" s="480"/>
      <c r="F11" s="469" t="s">
        <v>317</v>
      </c>
      <c r="G11" s="464"/>
    </row>
    <row r="12" spans="1:7" ht="17.399999999999999" x14ac:dyDescent="0.3">
      <c r="A12" s="469" t="s">
        <v>347</v>
      </c>
      <c r="B12" s="479"/>
      <c r="C12" s="479"/>
      <c r="D12" s="479"/>
      <c r="E12" s="480"/>
      <c r="F12" s="479"/>
      <c r="G12" s="480"/>
    </row>
    <row r="13" spans="1:7" ht="18" thickBot="1" x14ac:dyDescent="0.35">
      <c r="A13" s="481"/>
      <c r="B13" s="482"/>
      <c r="C13" s="482"/>
      <c r="D13" s="482"/>
      <c r="E13" s="483"/>
      <c r="F13" s="482"/>
      <c r="G13" s="483"/>
    </row>
    <row r="14" spans="1:7" ht="16.2" thickTop="1" x14ac:dyDescent="0.3"/>
  </sheetData>
  <conditionalFormatting sqref="F4">
    <cfRule type="cellIs" dxfId="1" priority="1" stopIfTrue="1" operator="greaterThan">
      <formula>$E$4/2</formula>
    </cfRule>
    <cfRule type="cellIs" dxfId="0" priority="2" stopIfTrue="1" operator="between">
      <formula>$E$4/3</formula>
      <formula>$E$4/2</formula>
    </cfRule>
  </conditionalFormatting>
  <printOptions gridLinesSet="0"/>
  <pageMargins left="0.62" right="0.33" top="0.5" bottom="0.63" header="0.5" footer="0.5"/>
  <pageSetup orientation="portrait" horizontalDpi="120" verticalDpi="144"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4</vt:i4>
      </vt:variant>
    </vt:vector>
  </HeadingPairs>
  <TitlesOfParts>
    <vt:vector size="12" baseType="lpstr">
      <vt:lpstr>Personal File</vt:lpstr>
      <vt:lpstr>Skills</vt:lpstr>
      <vt:lpstr>Ranger</vt:lpstr>
      <vt:lpstr>Spells</vt:lpstr>
      <vt:lpstr>Feats</vt:lpstr>
      <vt:lpstr>Martial</vt:lpstr>
      <vt:lpstr>Equipment</vt:lpstr>
      <vt:lpstr>Companion</vt:lpstr>
      <vt:lpstr>Companion!Print_Area</vt:lpstr>
      <vt:lpstr>'Personal File'!Print_Area</vt:lpstr>
      <vt:lpstr>Ranger!Print_Area</vt:lpstr>
      <vt:lpstr>Skills!Print_Area</vt:lpstr>
    </vt:vector>
  </TitlesOfParts>
  <LinksUpToDate>false</LinksUpToDate>
  <SharedDoc>false</SharedDoc>
  <HyperlinkBase>http://www.alexisalvarez.org/RPG/sof/</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Dungeons of Waterdeep PC file</dc:title>
  <dc:creator>© Alexis A. Álvarez 2007</dc:creator>
  <cp:lastModifiedBy>Alexis Álvarez</cp:lastModifiedBy>
  <cp:lastPrinted>2016-11-01T13:04:40Z</cp:lastPrinted>
  <dcterms:created xsi:type="dcterms:W3CDTF">2000-10-24T15:39:59Z</dcterms:created>
  <dcterms:modified xsi:type="dcterms:W3CDTF">2025-04-06T02:37:04Z</dcterms:modified>
</cp:coreProperties>
</file>