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A\Juegos\Oghma\Characters\NPCs\"/>
    </mc:Choice>
  </mc:AlternateContent>
  <xr:revisionPtr revIDLastSave="0" documentId="13_ncr:1_{6D919681-2629-4174-8534-B0B950AB1FA4}"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Velsharoon" sheetId="27" r:id="rId3"/>
    <sheet name="Spellbooks" sheetId="28" r:id="rId4"/>
    <sheet name="Spells" sheetId="24" r:id="rId5"/>
    <sheet name="Feats" sheetId="26" r:id="rId6"/>
    <sheet name="Martial" sheetId="6" r:id="rId7"/>
    <sheet name="Equipment" sheetId="19" r:id="rId8"/>
    <sheet name="Minion" sheetId="30" r:id="rId9"/>
    <sheet name="Skeletal Mount" sheetId="29" r:id="rId10"/>
    <sheet name="Ghoul" sheetId="31" r:id="rId11"/>
    <sheet name="Undead" sheetId="22" r:id="rId12"/>
  </sheets>
  <externalReferences>
    <externalReference r:id="rId13"/>
    <externalReference r:id="rId14"/>
  </externalReferences>
  <definedNames>
    <definedName name="_xlnm._FilterDatabase" localSheetId="11" hidden="1">[1]Leadership!$A$29:$AB$31</definedName>
    <definedName name="NoShade">'[2]Spell Sheet'!$FH$1</definedName>
    <definedName name="OLE_LINK1" localSheetId="5">Feats!#REF!</definedName>
    <definedName name="OLE_LINK1" localSheetId="4">Spells!#REF!</definedName>
    <definedName name="_xlnm.Print_Area" localSheetId="7">Equipment!#REF!</definedName>
    <definedName name="_xlnm.Print_Area" localSheetId="5">Feats!#REF!</definedName>
    <definedName name="_xlnm.Print_Area" localSheetId="10">Ghoul!$A$1:$H$12</definedName>
    <definedName name="_xlnm.Print_Area" localSheetId="6">Martial!#REF!</definedName>
    <definedName name="_xlnm.Print_Area" localSheetId="8">Minion!$A$1:$H$14</definedName>
    <definedName name="_xlnm.Print_Area" localSheetId="0">'Personal File'!$A$1:$H$52</definedName>
    <definedName name="_xlnm.Print_Area" localSheetId="9">'Skeletal Mount'!$A$1:$H$12</definedName>
    <definedName name="_xlnm.Print_Area" localSheetId="1">Skills!$A$1:$K$35</definedName>
    <definedName name="_xlnm.Print_Area" localSheetId="3">Spellbooks!$A$2:$I$38</definedName>
    <definedName name="_xlnm.Print_Area" localSheetId="4">Spells!#REF!</definedName>
    <definedName name="_xlnm.Print_Area" localSheetId="2">Velsharoon!$A$1:$I$32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24" l="1"/>
  <c r="C9" i="24"/>
  <c r="C8" i="24"/>
  <c r="C7" i="24"/>
  <c r="C6" i="24"/>
  <c r="C5" i="24"/>
  <c r="C4" i="24"/>
  <c r="C3" i="24"/>
  <c r="C24" i="24"/>
  <c r="C23" i="24"/>
  <c r="C22" i="24"/>
  <c r="C21" i="24"/>
  <c r="C20" i="24"/>
  <c r="C19" i="24"/>
  <c r="C18" i="24"/>
  <c r="C17" i="24"/>
  <c r="C16" i="24"/>
  <c r="C15" i="24"/>
  <c r="C14" i="24"/>
  <c r="I3" i="26"/>
  <c r="F3" i="26"/>
  <c r="L2" i="26"/>
  <c r="L4" i="26" s="1"/>
  <c r="F2" i="26"/>
  <c r="I1" i="26"/>
  <c r="O11" i="24"/>
  <c r="N11" i="24"/>
  <c r="M11" i="24"/>
  <c r="L11" i="24"/>
  <c r="K11" i="24"/>
  <c r="J11" i="24"/>
  <c r="K15" i="24"/>
  <c r="L15" i="24"/>
  <c r="M15" i="24"/>
  <c r="N15" i="24"/>
  <c r="O15" i="24"/>
  <c r="P15" i="24"/>
  <c r="Q15" i="24"/>
  <c r="B5" i="15"/>
  <c r="B4" i="15"/>
  <c r="B3" i="15"/>
  <c r="B78" i="28"/>
  <c r="B14" i="4"/>
  <c r="F4" i="26" l="1"/>
  <c r="I11" i="6"/>
  <c r="I10" i="6"/>
  <c r="E50" i="15" l="1"/>
  <c r="J20" i="24" l="1"/>
  <c r="J19" i="24"/>
  <c r="H3" i="24" l="1"/>
  <c r="I3" i="24"/>
  <c r="J3" i="24"/>
  <c r="K3" i="24"/>
  <c r="L3" i="24"/>
  <c r="M3" i="24"/>
  <c r="N3" i="24"/>
  <c r="O3" i="24"/>
  <c r="P3" i="24"/>
  <c r="Q3" i="24"/>
  <c r="I15" i="6" l="1"/>
  <c r="B10" i="4"/>
  <c r="I3" i="6" l="1"/>
  <c r="I4" i="6"/>
  <c r="E3" i="31" l="1"/>
  <c r="B3" i="31"/>
  <c r="B3" i="29"/>
  <c r="E3" i="29"/>
  <c r="B4" i="31"/>
  <c r="B4" i="29" l="1"/>
  <c r="C6" i="31" l="1"/>
  <c r="G25" i="6" l="1"/>
  <c r="C8" i="31"/>
  <c r="C7" i="31"/>
  <c r="C4" i="31"/>
  <c r="E4" i="31" s="1"/>
  <c r="F4" i="31" s="1"/>
  <c r="C3" i="31"/>
  <c r="B79" i="28"/>
  <c r="O14" i="22" l="1"/>
  <c r="O13" i="22"/>
  <c r="O9" i="22"/>
  <c r="O8" i="22"/>
  <c r="O7" i="22"/>
  <c r="O3" i="22"/>
  <c r="O2" i="22"/>
  <c r="I12" i="6" l="1"/>
  <c r="B5" i="30" l="1"/>
  <c r="B4" i="30"/>
  <c r="I14" i="6" l="1"/>
  <c r="O11" i="22" l="1"/>
  <c r="H37" i="15" l="1"/>
  <c r="G16" i="6" l="1"/>
  <c r="O12" i="22" l="1"/>
  <c r="O5" i="22"/>
  <c r="I6" i="6" l="1"/>
  <c r="I7" i="6"/>
  <c r="I16" i="6" l="1"/>
  <c r="O10" i="22" l="1"/>
  <c r="O6" i="22"/>
  <c r="O4" i="22"/>
  <c r="G24" i="6" l="1"/>
  <c r="E13" i="4" s="1"/>
  <c r="C9" i="30" l="1"/>
  <c r="C8" i="30"/>
  <c r="C5" i="30"/>
  <c r="C4" i="30"/>
  <c r="C8" i="29"/>
  <c r="C7" i="29"/>
  <c r="C4" i="29"/>
  <c r="E4" i="29" s="1"/>
  <c r="F4" i="29" s="1"/>
  <c r="C3" i="29"/>
  <c r="H42" i="15" l="1"/>
  <c r="H41" i="15"/>
  <c r="H35" i="15"/>
  <c r="H19" i="15"/>
  <c r="H11" i="15" l="1"/>
  <c r="H48" i="15"/>
  <c r="H47" i="15"/>
  <c r="I13" i="6" l="1"/>
  <c r="H24" i="15" l="1"/>
  <c r="H29" i="15" l="1"/>
  <c r="H28" i="15"/>
  <c r="H27" i="15"/>
  <c r="H26" i="15"/>
  <c r="H25" i="15"/>
  <c r="H19" i="24" l="1"/>
  <c r="N19" i="24" s="1"/>
  <c r="H20" i="24"/>
  <c r="N20" i="24" s="1"/>
  <c r="E4" i="30" l="1"/>
  <c r="E5" i="30"/>
  <c r="F5" i="30" s="1"/>
  <c r="H5" i="15"/>
  <c r="H4" i="15"/>
  <c r="H3" i="15"/>
  <c r="Q11" i="24" l="1"/>
  <c r="P11" i="24"/>
  <c r="C17" i="4" l="1"/>
  <c r="C16" i="4"/>
  <c r="C15" i="4"/>
  <c r="C14" i="4"/>
  <c r="E14" i="4" s="1"/>
  <c r="C13" i="4"/>
  <c r="C12" i="4"/>
  <c r="H3" i="6" s="1"/>
  <c r="D19" i="24" l="1"/>
  <c r="D17" i="24"/>
  <c r="D6" i="24"/>
  <c r="D15" i="24"/>
  <c r="D21" i="24"/>
  <c r="D23" i="24"/>
  <c r="D4" i="24"/>
  <c r="D22" i="24"/>
  <c r="D5" i="24"/>
  <c r="D8" i="24"/>
  <c r="D20" i="24"/>
  <c r="D3" i="24"/>
  <c r="D16" i="24"/>
  <c r="D7" i="24"/>
  <c r="D9" i="24"/>
  <c r="D10" i="24"/>
  <c r="D24" i="24"/>
  <c r="D18" i="24"/>
  <c r="D14" i="24"/>
  <c r="F5" i="26"/>
  <c r="I2" i="26"/>
  <c r="I4" i="26"/>
  <c r="H16" i="6"/>
  <c r="J16" i="6" s="1"/>
  <c r="H15" i="6"/>
  <c r="J15" i="6" s="1"/>
  <c r="B11" i="4"/>
  <c r="E15" i="4"/>
  <c r="E17" i="4" s="1"/>
  <c r="E16" i="4" s="1"/>
  <c r="H12" i="6"/>
  <c r="J12" i="6" s="1"/>
  <c r="H14" i="6"/>
  <c r="J14" i="6" s="1"/>
  <c r="H7" i="6"/>
  <c r="J7" i="6" s="1"/>
  <c r="H6" i="6"/>
  <c r="J6" i="6" s="1"/>
  <c r="H13" i="6"/>
  <c r="J13" i="6" s="1"/>
  <c r="H11" i="6"/>
  <c r="J11" i="6" s="1"/>
  <c r="H10" i="6"/>
  <c r="J10" i="6" s="1"/>
  <c r="H4" i="6"/>
  <c r="J4" i="6" s="1"/>
  <c r="J3" i="6"/>
  <c r="D29" i="15"/>
  <c r="D28" i="15"/>
  <c r="D27" i="15"/>
  <c r="D26" i="15"/>
  <c r="D25" i="15"/>
  <c r="D5" i="15"/>
  <c r="D3" i="15"/>
  <c r="E3" i="15" s="1"/>
  <c r="D6" i="15"/>
  <c r="G6" i="15" s="1"/>
  <c r="D4" i="15"/>
  <c r="H49" i="15"/>
  <c r="H46" i="15"/>
  <c r="H45" i="15"/>
  <c r="H44" i="15"/>
  <c r="H43" i="15"/>
  <c r="H40" i="15"/>
  <c r="H39" i="15"/>
  <c r="H38" i="15"/>
  <c r="H36" i="15"/>
  <c r="H34" i="15"/>
  <c r="H33" i="15"/>
  <c r="H32" i="15"/>
  <c r="H31" i="15"/>
  <c r="H30" i="15"/>
  <c r="H23" i="15"/>
  <c r="H22" i="15"/>
  <c r="H21" i="15"/>
  <c r="H20" i="15"/>
  <c r="H18" i="15"/>
  <c r="H17" i="15"/>
  <c r="H16" i="15"/>
  <c r="H15" i="15"/>
  <c r="H14" i="15"/>
  <c r="H13" i="15"/>
  <c r="H12" i="15"/>
  <c r="H10" i="15"/>
  <c r="H9" i="15"/>
  <c r="H8" i="15"/>
  <c r="H7" i="15"/>
  <c r="H6" i="15"/>
  <c r="E4" i="15" l="1"/>
  <c r="G4" i="15"/>
  <c r="G3" i="15"/>
  <c r="E25" i="15"/>
  <c r="G25" i="15"/>
  <c r="E27" i="15"/>
  <c r="G27" i="15"/>
  <c r="E29" i="15"/>
  <c r="G29" i="15"/>
  <c r="E5" i="15"/>
  <c r="G5" i="15"/>
  <c r="E26" i="15"/>
  <c r="G26" i="15"/>
  <c r="E28" i="15"/>
  <c r="G28" i="15"/>
  <c r="H15" i="24"/>
  <c r="I15" i="24"/>
  <c r="J15" i="24"/>
  <c r="H11" i="24"/>
  <c r="I11" i="24"/>
  <c r="I26" i="15" l="1"/>
  <c r="I29" i="15"/>
  <c r="I28" i="15"/>
  <c r="I27" i="15"/>
  <c r="I25" i="15"/>
  <c r="I4" i="15"/>
  <c r="I3" i="15"/>
  <c r="I5" i="15"/>
  <c r="C23" i="19"/>
  <c r="D31" i="15"/>
  <c r="D30" i="15"/>
  <c r="D24" i="15"/>
  <c r="D12" i="15"/>
  <c r="D43" i="15"/>
  <c r="B50" i="15"/>
  <c r="D32" i="15"/>
  <c r="D45" i="15"/>
  <c r="D42" i="15"/>
  <c r="D37" i="15"/>
  <c r="D47" i="15"/>
  <c r="D44" i="15"/>
  <c r="D46" i="15"/>
  <c r="D39" i="15"/>
  <c r="D19" i="15"/>
  <c r="D48" i="15"/>
  <c r="D35" i="15"/>
  <c r="D41" i="15"/>
  <c r="D14" i="15"/>
  <c r="D49" i="15"/>
  <c r="D40" i="15"/>
  <c r="D38" i="15"/>
  <c r="D36" i="15"/>
  <c r="D34" i="15"/>
  <c r="D33" i="15"/>
  <c r="D23" i="15"/>
  <c r="D22" i="15"/>
  <c r="D21" i="15"/>
  <c r="D20" i="15"/>
  <c r="D18" i="15"/>
  <c r="D17" i="15"/>
  <c r="D16" i="15"/>
  <c r="D15" i="15"/>
  <c r="D13" i="15"/>
  <c r="D11" i="15"/>
  <c r="D10" i="15"/>
  <c r="D9" i="15"/>
  <c r="D8" i="15"/>
  <c r="D7" i="15"/>
  <c r="E6" i="15"/>
  <c r="I6" i="15" s="1"/>
  <c r="E13" i="15" l="1"/>
  <c r="G13" i="15"/>
  <c r="E18" i="15"/>
  <c r="G18" i="15"/>
  <c r="E21" i="15"/>
  <c r="G21" i="15"/>
  <c r="E34" i="15"/>
  <c r="G34" i="15"/>
  <c r="E49" i="15"/>
  <c r="G49" i="15"/>
  <c r="E41" i="15"/>
  <c r="G41" i="15"/>
  <c r="E39" i="15"/>
  <c r="G39" i="15"/>
  <c r="E37" i="15"/>
  <c r="G37" i="15"/>
  <c r="E7" i="15"/>
  <c r="G7" i="15"/>
  <c r="E9" i="15"/>
  <c r="G9" i="15"/>
  <c r="E11" i="15"/>
  <c r="G11" i="15"/>
  <c r="E15" i="15"/>
  <c r="G15" i="15"/>
  <c r="E17" i="15"/>
  <c r="G17" i="15"/>
  <c r="E20" i="15"/>
  <c r="G20" i="15"/>
  <c r="E22" i="15"/>
  <c r="G22" i="15"/>
  <c r="E33" i="15"/>
  <c r="G33" i="15"/>
  <c r="E36" i="15"/>
  <c r="G36" i="15"/>
  <c r="E40" i="15"/>
  <c r="G40" i="15"/>
  <c r="E14" i="15"/>
  <c r="G14" i="15"/>
  <c r="E35" i="15"/>
  <c r="G35" i="15"/>
  <c r="E19" i="15"/>
  <c r="G19" i="15"/>
  <c r="E46" i="15"/>
  <c r="G46" i="15"/>
  <c r="E47" i="15"/>
  <c r="G47" i="15"/>
  <c r="E42" i="15"/>
  <c r="G42" i="15"/>
  <c r="E32" i="15"/>
  <c r="G32" i="15"/>
  <c r="E43" i="15"/>
  <c r="G43" i="15"/>
  <c r="E24" i="15"/>
  <c r="G24" i="15"/>
  <c r="E31" i="15"/>
  <c r="G31" i="15"/>
  <c r="E8" i="15"/>
  <c r="G8" i="15"/>
  <c r="E10" i="15"/>
  <c r="G10" i="15"/>
  <c r="E16" i="15"/>
  <c r="G16" i="15"/>
  <c r="E23" i="15"/>
  <c r="G23" i="15"/>
  <c r="E38" i="15"/>
  <c r="G38" i="15"/>
  <c r="E48" i="15"/>
  <c r="G48" i="15"/>
  <c r="E44" i="15"/>
  <c r="G44" i="15"/>
  <c r="E45" i="15"/>
  <c r="G45" i="15"/>
  <c r="E12" i="15"/>
  <c r="G12" i="15"/>
  <c r="E30" i="15"/>
  <c r="G30" i="15"/>
  <c r="I45" i="15" l="1"/>
  <c r="I10" i="15"/>
  <c r="I43" i="15"/>
  <c r="I42" i="15"/>
  <c r="I46" i="15"/>
  <c r="I35" i="15"/>
  <c r="I20" i="15"/>
  <c r="I9" i="15"/>
  <c r="I37" i="15"/>
  <c r="I41" i="15"/>
  <c r="I34" i="15"/>
  <c r="I23" i="15"/>
  <c r="I30" i="15"/>
  <c r="I48" i="15"/>
  <c r="I44" i="15"/>
  <c r="I38" i="15"/>
  <c r="I8" i="15"/>
  <c r="I24" i="15"/>
  <c r="I32" i="15"/>
  <c r="I19" i="15"/>
  <c r="I36" i="15"/>
  <c r="I22" i="15"/>
  <c r="I7" i="15"/>
  <c r="I18" i="15"/>
  <c r="I17" i="15"/>
  <c r="I16" i="15"/>
  <c r="I15" i="15"/>
  <c r="I14" i="15"/>
  <c r="I12" i="15"/>
  <c r="I11" i="15"/>
  <c r="I31" i="15"/>
  <c r="I33" i="15"/>
  <c r="I40" i="15"/>
  <c r="I47" i="15"/>
  <c r="I39" i="15"/>
  <c r="I49" i="15"/>
  <c r="I21" i="15"/>
  <c r="I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000-000001000000}">
      <text>
        <r>
          <rPr>
            <b/>
            <sz val="12"/>
            <color indexed="81"/>
            <rFont val="Times New Roman"/>
            <family val="1"/>
          </rPr>
          <t xml:space="preserve">Prohibited Schools:  </t>
        </r>
        <r>
          <rPr>
            <sz val="12"/>
            <color indexed="81"/>
            <rFont val="Times New Roman"/>
            <family val="1"/>
          </rPr>
          <t xml:space="preserve">Illusion, Enchantment
</t>
        </r>
        <r>
          <rPr>
            <b/>
            <sz val="12"/>
            <color indexed="81"/>
            <rFont val="Times New Roman"/>
            <family val="1"/>
          </rPr>
          <t xml:space="preserve">Variants:  </t>
        </r>
        <r>
          <rPr>
            <sz val="12"/>
            <color indexed="81"/>
            <rFont val="Times New Roman"/>
            <family val="1"/>
          </rPr>
          <t>Enhanced Undead, Skeletal Minion</t>
        </r>
      </text>
    </comment>
    <comment ref="C10" authorId="0" shapeId="0" xr:uid="{00000000-0006-0000-0000-000002000000}">
      <text>
        <r>
          <rPr>
            <sz val="12"/>
            <color indexed="81"/>
            <rFont val="Times New Roman"/>
            <family val="1"/>
          </rPr>
          <t>-2 in melee (Noncombatant, see Martial tab for modifiers)
+1 in melee (Small)
+4 with slings and thrown weapons
cloistered cleric levels use poor BAB table, as necromancer</t>
        </r>
      </text>
    </comment>
    <comment ref="E12" authorId="0" shapeId="0" xr:uid="{00000000-0006-0000-0000-000003000000}">
      <text>
        <r>
          <rPr>
            <sz val="12"/>
            <color indexed="81"/>
            <rFont val="Times New Roman"/>
            <family val="1"/>
          </rPr>
          <t>See PHB 162</t>
        </r>
      </text>
    </comment>
    <comment ref="B14" authorId="0" shapeId="0" xr:uid="{00000000-0006-0000-0000-000004000000}">
      <text>
        <r>
          <rPr>
            <sz val="12"/>
            <color indexed="81"/>
            <rFont val="Times New Roman"/>
            <family val="1"/>
          </rPr>
          <t xml:space="preserve">Amulet of Health +4
</t>
        </r>
        <r>
          <rPr>
            <i/>
            <sz val="12"/>
            <color indexed="81"/>
            <rFont val="Times New Roman"/>
            <family val="1"/>
          </rPr>
          <t>bear’s endurance +4</t>
        </r>
      </text>
    </comment>
    <comment ref="E14" authorId="0" shapeId="0" xr:uid="{00000000-0006-0000-0000-000005000000}">
      <text>
        <r>
          <rPr>
            <sz val="12"/>
            <color indexed="81"/>
            <rFont val="Times New Roman"/>
            <family val="1"/>
          </rPr>
          <t>[(1 * 6 Rogue) * 75%]
+ [(2 * 6 Cloistered Cleric) * 75%] 
+ [(3 * 4 Necromancer) * 75%] 
+ [(1 * 6 True Necromancer) * 75%]
 + (7 * 1 [Amulet] Con)</t>
        </r>
      </text>
    </comment>
    <comment ref="E15" authorId="0" shapeId="0" xr:uid="{00000000-0006-0000-0000-000006000000}">
      <text>
        <r>
          <rPr>
            <sz val="12"/>
            <color indexed="81"/>
            <rFont val="Times New Roman"/>
            <family val="1"/>
          </rPr>
          <t>Size +1
Prot. from Good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10F1BB9F-F20C-4092-8B55-4D43C2FD3E75}">
      <text>
        <r>
          <rPr>
            <sz val="12"/>
            <color indexed="81"/>
            <rFont val="Times New Roman"/>
            <family val="1"/>
          </rPr>
          <t>Cloak of Resistance</t>
        </r>
      </text>
    </comment>
    <comment ref="F4" authorId="0" shapeId="0" xr:uid="{F2D31A57-2C2F-46A1-B15E-FCD634B32767}">
      <text>
        <r>
          <rPr>
            <sz val="12"/>
            <color indexed="81"/>
            <rFont val="Times New Roman"/>
            <family val="1"/>
          </rPr>
          <t>Cloak of Resistance</t>
        </r>
      </text>
    </comment>
    <comment ref="F5" authorId="0" shapeId="0" xr:uid="{00000000-0006-0000-0100-000003000000}">
      <text>
        <r>
          <rPr>
            <sz val="12"/>
            <color indexed="81"/>
            <rFont val="Times New Roman"/>
            <family val="1"/>
          </rPr>
          <t>Cloak of Resistance</t>
        </r>
      </text>
    </comment>
    <comment ref="F9" authorId="0" shapeId="0" xr:uid="{00000000-0006-0000-0100-000004000000}">
      <text>
        <r>
          <rPr>
            <sz val="12"/>
            <color indexed="81"/>
            <rFont val="Times New Roman"/>
            <family val="1"/>
          </rPr>
          <t>Halfling +2</t>
        </r>
      </text>
    </comment>
    <comment ref="F20" authorId="0" shapeId="0" xr:uid="{00000000-0006-0000-0100-000005000000}">
      <text>
        <r>
          <rPr>
            <sz val="12"/>
            <color indexed="81"/>
            <rFont val="Times New Roman"/>
            <family val="1"/>
          </rPr>
          <t>Healing belt</t>
        </r>
      </text>
    </comment>
    <comment ref="F21" authorId="0" shapeId="0" xr:uid="{00000000-0006-0000-0100-000006000000}">
      <text>
        <r>
          <rPr>
            <sz val="12"/>
            <color indexed="81"/>
            <rFont val="Times New Roman"/>
            <family val="1"/>
          </rPr>
          <t>Halfling +4</t>
        </r>
      </text>
    </comment>
    <comment ref="F23" authorId="0" shapeId="0" xr:uid="{00000000-0006-0000-0100-000007000000}">
      <text>
        <r>
          <rPr>
            <sz val="12"/>
            <color indexed="81"/>
            <rFont val="Times New Roman"/>
            <family val="1"/>
          </rPr>
          <t>Halfling +2</t>
        </r>
      </text>
    </comment>
    <comment ref="F33" authorId="0" shapeId="0" xr:uid="{00000000-0006-0000-0100-000008000000}">
      <text>
        <r>
          <rPr>
            <sz val="12"/>
            <color indexed="81"/>
            <rFont val="Times New Roman"/>
            <family val="1"/>
          </rPr>
          <t>Halfling +2</t>
        </r>
      </text>
    </comment>
    <comment ref="F34" authorId="0" shapeId="0" xr:uid="{00000000-0006-0000-0100-000009000000}">
      <text>
        <r>
          <rPr>
            <sz val="12"/>
            <color indexed="81"/>
            <rFont val="Times New Roman"/>
            <family val="1"/>
          </rPr>
          <t>Halfling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8" authorId="0" shapeId="0" xr:uid="{00000000-0006-0000-0200-000001000000}">
      <text>
        <r>
          <rPr>
            <sz val="12"/>
            <color indexed="81"/>
            <rFont val="Times New Roman"/>
            <family val="1"/>
          </rPr>
          <t>Sulphur or phosphorous</t>
        </r>
      </text>
    </comment>
    <comment ref="E11" authorId="0" shapeId="0" xr:uid="{00000000-0006-0000-0200-000002000000}">
      <text>
        <r>
          <rPr>
            <sz val="12"/>
            <color indexed="81"/>
            <rFont val="Times New Roman"/>
            <family val="1"/>
          </rPr>
          <t>Copper wire</t>
        </r>
      </text>
    </comment>
    <comment ref="E16" authorId="0" shapeId="0" xr:uid="{00000000-0006-0000-0200-000003000000}">
      <text>
        <r>
          <rPr>
            <sz val="12"/>
            <color indexed="81"/>
            <rFont val="Times New Roman"/>
            <family val="1"/>
          </rPr>
          <t>Prism, lens, or monocle</t>
        </r>
      </text>
    </comment>
    <comment ref="E25" authorId="0" shapeId="0" xr:uid="{00000000-0006-0000-0200-000007000000}">
      <text>
        <r>
          <rPr>
            <sz val="12"/>
            <color indexed="81"/>
            <rFont val="Times New Roman"/>
            <family val="1"/>
          </rPr>
          <t>Parchment w/ holy text</t>
        </r>
      </text>
    </comment>
    <comment ref="E28" authorId="0" shapeId="0" xr:uid="{00000000-0006-0000-0200-000008000000}">
      <text>
        <r>
          <rPr>
            <sz val="12"/>
            <color indexed="81"/>
            <rFont val="Times New Roman"/>
            <family val="1"/>
          </rPr>
          <t>Humanoid phalanges</t>
        </r>
      </text>
    </comment>
    <comment ref="E29" authorId="0" shapeId="0" xr:uid="{00000000-0006-0000-0200-000009000000}">
      <text>
        <r>
          <rPr>
            <sz val="12"/>
            <color indexed="81"/>
            <rFont val="Times New Roman"/>
            <family val="1"/>
          </rPr>
          <t>piece of string &amp; bit of wood</t>
        </r>
      </text>
    </comment>
    <comment ref="E48" authorId="0" shapeId="0" xr:uid="{00000000-0006-0000-0200-000004000000}">
      <text>
        <r>
          <rPr>
            <sz val="12"/>
            <color indexed="81"/>
            <rFont val="Times New Roman"/>
            <family val="1"/>
          </rPr>
          <t>Bacteria culture</t>
        </r>
      </text>
    </comment>
    <comment ref="E50" authorId="0" shapeId="0" xr:uid="{00000000-0006-0000-0200-000005000000}">
      <text>
        <r>
          <rPr>
            <sz val="12"/>
            <color indexed="81"/>
            <rFont val="Times New Roman"/>
            <family val="1"/>
          </rPr>
          <t>Pinch of dirt</t>
        </r>
      </text>
    </comment>
    <comment ref="E51" authorId="0" shapeId="0" xr:uid="{00000000-0006-0000-0200-000006000000}">
      <text>
        <r>
          <rPr>
            <sz val="12"/>
            <color indexed="81"/>
            <rFont val="Times New Roman"/>
            <family val="1"/>
          </rPr>
          <t>Imbued weapon</t>
        </r>
      </text>
    </comment>
    <comment ref="E54" authorId="0" shapeId="0" xr:uid="{00000000-0006-0000-0200-000011000000}">
      <text>
        <r>
          <rPr>
            <sz val="12"/>
            <color indexed="81"/>
            <rFont val="Times New Roman"/>
            <family val="1"/>
          </rPr>
          <t>25 gp of sticks and bones</t>
        </r>
      </text>
    </comment>
    <comment ref="E62" authorId="0" shapeId="0" xr:uid="{00000000-0006-0000-0200-000013000000}">
      <text>
        <r>
          <rPr>
            <sz val="12"/>
            <color indexed="81"/>
            <rFont val="Times New Roman"/>
            <family val="1"/>
          </rPr>
          <t>A tiny bag, a small (not lit) candle, and a carved bone from any humanoid.</t>
        </r>
      </text>
    </comment>
    <comment ref="E63" authorId="0" shapeId="0" xr:uid="{00000000-0006-0000-0200-00000A000000}">
      <text>
        <r>
          <rPr>
            <sz val="12"/>
            <color indexed="81"/>
            <rFont val="Times New Roman"/>
            <family val="1"/>
          </rPr>
          <t>Dumathoin symbol, crystal lens</t>
        </r>
      </text>
    </comment>
    <comment ref="E64" authorId="0" shapeId="0" xr:uid="{00000000-0006-0000-0200-00000C000000}">
      <text>
        <r>
          <rPr>
            <sz val="12"/>
            <color indexed="81"/>
            <rFont val="Times New Roman"/>
            <family val="1"/>
          </rPr>
          <t>25 gp of sticks and bones</t>
        </r>
      </text>
    </comment>
    <comment ref="E70" authorId="0" shapeId="0" xr:uid="{00000000-0006-0000-0200-00000B000000}">
      <text>
        <r>
          <rPr>
            <sz val="12"/>
            <color indexed="81"/>
            <rFont val="Times New Roman"/>
            <family val="1"/>
          </rPr>
          <t>Bait for said animal</t>
        </r>
      </text>
    </comment>
    <comment ref="E80" authorId="0" shapeId="0" xr:uid="{00000000-0006-0000-0200-000012000000}">
      <text/>
    </comment>
    <comment ref="E87" authorId="0" shapeId="0" xr:uid="{00000000-0006-0000-0200-000010000000}">
      <text>
        <r>
          <rPr>
            <sz val="12"/>
            <color indexed="81"/>
            <rFont val="Times New Roman"/>
            <family val="1"/>
          </rPr>
          <t>Dumathoin symbol, salt, copper pieces</t>
        </r>
      </text>
    </comment>
    <comment ref="E90" authorId="0" shapeId="0" xr:uid="{00000000-0006-0000-0200-00000D000000}">
      <text>
        <r>
          <rPr>
            <sz val="12"/>
            <color indexed="81"/>
            <rFont val="Times New Roman"/>
            <family val="1"/>
          </rPr>
          <t>Small thorn</t>
        </r>
      </text>
    </comment>
    <comment ref="E92" authorId="0" shapeId="0" xr:uid="{00000000-0006-0000-0200-00000E000000}">
      <text>
        <r>
          <rPr>
            <sz val="12"/>
            <color indexed="81"/>
            <rFont val="Times New Roman"/>
            <family val="1"/>
          </rPr>
          <t>Pinch of cat fur</t>
        </r>
      </text>
    </comment>
    <comment ref="E94" authorId="0" shapeId="0" xr:uid="{00000000-0006-0000-0200-00000F000000}">
      <text>
        <r>
          <rPr>
            <sz val="12"/>
            <color indexed="81"/>
            <rFont val="Times New Roman"/>
            <family val="1"/>
          </rPr>
          <t>Pendulum</t>
        </r>
      </text>
    </comment>
    <comment ref="E102" authorId="0" shapeId="0" xr:uid="{00000000-0006-0000-0200-000019000000}">
      <text>
        <r>
          <rPr>
            <sz val="12"/>
            <color indexed="81"/>
            <rFont val="Times New Roman"/>
            <family val="1"/>
          </rPr>
          <t>Metal object with which to outline circle</t>
        </r>
      </text>
    </comment>
    <comment ref="E103" authorId="0" shapeId="0" xr:uid="{00000000-0006-0000-0200-00001A000000}">
      <text>
        <r>
          <rPr>
            <sz val="12"/>
            <color indexed="81"/>
            <rFont val="Times New Roman"/>
            <family val="1"/>
          </rPr>
          <t>Metal object with which to outline circle</t>
        </r>
      </text>
    </comment>
    <comment ref="E112" authorId="0" shapeId="0" xr:uid="{00000000-0006-0000-0200-00001C000000}">
      <text>
        <r>
          <rPr>
            <sz val="12"/>
            <color indexed="81"/>
            <rFont val="Times New Roman"/>
            <family val="1"/>
          </rPr>
          <t>A tiny bag, a small (not lit) candle, and a carved bone from any humanoid.</t>
        </r>
      </text>
    </comment>
    <comment ref="E113" authorId="0" shapeId="0" xr:uid="{00000000-0006-0000-0200-000015000000}">
      <text>
        <r>
          <rPr>
            <sz val="12"/>
            <color indexed="81"/>
            <rFont val="Times New Roman"/>
            <family val="1"/>
          </rPr>
          <t>Small horn (hearing) or glass eye (seeing)</t>
        </r>
      </text>
    </comment>
    <comment ref="E114" authorId="0" shapeId="0" xr:uid="{00000000-0006-0000-0200-000018000000}">
      <text/>
    </comment>
    <comment ref="E122" authorId="0" shapeId="0" xr:uid="{00000000-0006-0000-0200-000016000000}">
      <text>
        <r>
          <rPr>
            <sz val="12"/>
            <color indexed="81"/>
            <rFont val="Times New Roman"/>
            <family val="1"/>
          </rPr>
          <t>Phosphorous, sulfur, or other combustible powder</t>
        </r>
      </text>
    </comment>
    <comment ref="E123" authorId="0" shapeId="0" xr:uid="{00000000-0006-0000-0200-000017000000}">
      <text>
        <r>
          <rPr>
            <sz val="12"/>
            <color indexed="81"/>
            <rFont val="Times New Roman"/>
            <family val="1"/>
          </rPr>
          <t>lead-based ink</t>
        </r>
      </text>
    </comment>
    <comment ref="E124" authorId="0" shapeId="0" xr:uid="{00000000-0006-0000-0200-000014000000}">
      <text>
        <r>
          <rPr>
            <sz val="12"/>
            <color indexed="81"/>
            <rFont val="Times New Roman"/>
            <family val="1"/>
          </rPr>
          <t>Black onyx gem</t>
        </r>
      </text>
    </comment>
    <comment ref="E133" authorId="0" shapeId="0" xr:uid="{00000000-0006-0000-0200-00001B000000}">
      <text>
        <r>
          <rPr>
            <sz val="12"/>
            <color indexed="81"/>
            <rFont val="Times New Roman"/>
            <family val="1"/>
          </rPr>
          <t>powdered herring &amp; will-o'the-wisp essence</t>
        </r>
      </text>
    </comment>
    <comment ref="E140" authorId="0" shapeId="0" xr:uid="{00000000-0006-0000-0200-00001D000000}">
      <text>
        <r>
          <rPr>
            <sz val="12"/>
            <color indexed="81"/>
            <rFont val="Times New Roman"/>
            <family val="1"/>
          </rPr>
          <t>Item distasteful to target</t>
        </r>
      </text>
    </comment>
    <comment ref="E148" authorId="0" shapeId="0" xr:uid="{00000000-0006-0000-0200-00001F000000}">
      <text>
        <r>
          <rPr>
            <sz val="12"/>
            <color indexed="81"/>
            <rFont val="Times New Roman"/>
            <family val="1"/>
          </rPr>
          <t>Parchment w/ unholy text</t>
        </r>
      </text>
    </comment>
    <comment ref="E151" authorId="0" shapeId="0" xr:uid="{00000000-0006-0000-0200-000020000000}">
      <text>
        <r>
          <rPr>
            <sz val="12"/>
            <color indexed="81"/>
            <rFont val="Times New Roman"/>
            <family val="1"/>
          </rPr>
          <t>A tiny bag, a small (not lit) candle, and a carved bone from any humanoid.</t>
        </r>
      </text>
    </comment>
    <comment ref="E153" authorId="0" shapeId="0" xr:uid="{00000000-0006-0000-0200-00001E000000}">
      <text>
        <r>
          <rPr>
            <sz val="12"/>
            <color indexed="81"/>
            <rFont val="Times New Roman"/>
            <family val="1"/>
          </rPr>
          <t>Herbal inhalant applied under nostrils, smoked, or imbibed</t>
        </r>
      </text>
    </comment>
    <comment ref="E174" authorId="0" shapeId="0" xr:uid="{00000000-0006-0000-0200-000022000000}">
      <text>
        <r>
          <rPr>
            <sz val="12"/>
            <color indexed="81"/>
            <rFont val="Times New Roman"/>
            <family val="1"/>
          </rPr>
          <t>A tiny bag, a small (not lit) candle, and a carved bone from any humanoid.</t>
        </r>
      </text>
    </comment>
    <comment ref="E175" authorId="0" shapeId="0" xr:uid="{00000000-0006-0000-0200-000023000000}">
      <text>
        <r>
          <rPr>
            <sz val="12"/>
            <rFont val="Times New Roman"/>
            <family val="1"/>
          </rPr>
          <t>An ointment for the eyes that costs 250 gp and is made from mushroom powder, saffron, and fat.</t>
        </r>
      </text>
    </comment>
    <comment ref="E180" authorId="0" shapeId="0" xr:uid="{00000000-0006-0000-0200-000021000000}">
      <text>
        <r>
          <rPr>
            <sz val="12"/>
            <color indexed="81"/>
            <rFont val="Times New Roman"/>
            <family val="1"/>
          </rPr>
          <t>crushed black pearl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300-000001000000}">
      <text>
        <r>
          <rPr>
            <sz val="12"/>
            <color indexed="81"/>
            <rFont val="Times New Roman"/>
            <family val="1"/>
          </rPr>
          <t>Miniature cloak</t>
        </r>
      </text>
    </comment>
    <comment ref="D17" authorId="0" shapeId="0" xr:uid="{00000000-0006-0000-0300-000002000000}">
      <text>
        <r>
          <rPr>
            <sz val="12"/>
            <color indexed="81"/>
            <rFont val="Times New Roman"/>
            <family val="1"/>
          </rPr>
          <t>Copper wire</t>
        </r>
      </text>
    </comment>
    <comment ref="D19" authorId="0" shapeId="0" xr:uid="{00000000-0006-0000-0300-000003000000}">
      <text>
        <r>
          <rPr>
            <sz val="12"/>
            <color indexed="81"/>
            <rFont val="Times New Roman"/>
            <family val="1"/>
          </rPr>
          <t>Brass key</t>
        </r>
      </text>
    </comment>
    <comment ref="D24" authorId="0" shapeId="0" xr:uid="{00000000-0006-0000-0300-000004000000}">
      <text>
        <r>
          <rPr>
            <sz val="12"/>
            <color indexed="81"/>
            <rFont val="Times New Roman"/>
            <family val="1"/>
          </rPr>
          <t>Prism, lens, or monocle</t>
        </r>
      </text>
    </comment>
    <comment ref="D27" authorId="0" shapeId="0" xr:uid="{00000000-0006-0000-0300-000006000000}">
      <text>
        <r>
          <rPr>
            <sz val="12"/>
            <color indexed="81"/>
            <rFont val="Times New Roman"/>
            <family val="1"/>
          </rPr>
          <t>Powdered silver</t>
        </r>
      </text>
    </comment>
    <comment ref="D28" authorId="0" shapeId="0" xr:uid="{00000000-0006-0000-0300-000007000000}">
      <text>
        <r>
          <rPr>
            <sz val="12"/>
            <color indexed="81"/>
            <rFont val="Times New Roman"/>
            <family val="1"/>
          </rPr>
          <t>Powdered silver</t>
        </r>
      </text>
    </comment>
    <comment ref="D29" authorId="0" shapeId="0" xr:uid="{00000000-0006-0000-0300-000008000000}">
      <text>
        <r>
          <rPr>
            <sz val="12"/>
            <color indexed="81"/>
            <rFont val="Times New Roman"/>
            <family val="1"/>
          </rPr>
          <t>Pork rind or butter</t>
        </r>
      </text>
    </comment>
    <comment ref="D33" authorId="0" shapeId="0" xr:uid="{00000000-0006-0000-0300-000009000000}">
      <text>
        <r>
          <rPr>
            <sz val="12"/>
            <rFont val="Times New Roman"/>
            <family val="1"/>
          </rPr>
          <t>Bag and candle</t>
        </r>
      </text>
    </comment>
    <comment ref="D34" authorId="0" shapeId="0" xr:uid="{00000000-0006-0000-0300-00000A000000}">
      <text>
        <r>
          <rPr>
            <sz val="12"/>
            <color indexed="81"/>
            <rFont val="Times New Roman"/>
            <family val="1"/>
          </rPr>
          <t>A tiny bag, a small (not lit) candle, and a carved bone from any humanoid.</t>
        </r>
      </text>
    </comment>
    <comment ref="D35" authorId="0" shapeId="0" xr:uid="{00000000-0006-0000-0300-00000B000000}">
      <text>
        <r>
          <rPr>
            <sz val="12"/>
            <color indexed="81"/>
            <rFont val="Times New Roman"/>
            <family val="1"/>
          </rPr>
          <t>Soot &amp; Salt</t>
        </r>
      </text>
    </comment>
    <comment ref="D36" authorId="0" shapeId="0" xr:uid="{00000000-0006-0000-0300-00000C000000}">
      <text>
        <r>
          <rPr>
            <sz val="12"/>
            <color indexed="81"/>
            <rFont val="Times New Roman"/>
            <family val="1"/>
          </rPr>
          <t>Earth from grave</t>
        </r>
      </text>
    </comment>
    <comment ref="D44" authorId="0" shapeId="0" xr:uid="{00000000-0006-0000-0300-000011000000}">
      <text>
        <r>
          <rPr>
            <sz val="12"/>
            <color indexed="81"/>
            <rFont val="Times New Roman"/>
            <family val="1"/>
          </rPr>
          <t>Ink and weapon of choice</t>
        </r>
      </text>
    </comment>
    <comment ref="D46" authorId="0" shapeId="0" xr:uid="{00000000-0006-0000-0300-000013000000}">
      <text>
        <r>
          <rPr>
            <sz val="12"/>
            <color indexed="81"/>
            <rFont val="Times New Roman"/>
            <family val="1"/>
          </rPr>
          <t>Pinch of powdered iron</t>
        </r>
      </text>
    </comment>
    <comment ref="D49" authorId="0" shapeId="0" xr:uid="{00000000-0006-0000-0300-000014000000}">
      <text>
        <r>
          <rPr>
            <sz val="12"/>
            <color indexed="81"/>
            <rFont val="Times New Roman"/>
            <family val="1"/>
          </rPr>
          <t>Powdered Iron</t>
        </r>
      </text>
    </comment>
    <comment ref="D56" authorId="0" shapeId="0" xr:uid="{00000000-0006-0000-0300-000017000000}">
      <text>
        <r>
          <rPr>
            <sz val="12"/>
            <rFont val="Times New Roman"/>
            <family val="1"/>
          </rPr>
          <t>Bag and candle</t>
        </r>
      </text>
    </comment>
    <comment ref="D57" authorId="0" shapeId="0" xr:uid="{00000000-0006-0000-0300-000018000000}">
      <text>
        <r>
          <rPr>
            <sz val="12"/>
            <rFont val="Times New Roman"/>
            <family val="1"/>
          </rPr>
          <t>Square of red cloth</t>
        </r>
      </text>
    </comment>
    <comment ref="D58" authorId="0" shapeId="0" xr:uid="{00000000-0006-0000-0300-000019000000}">
      <text>
        <r>
          <rPr>
            <sz val="12"/>
            <color indexed="81"/>
            <rFont val="Times New Roman"/>
            <family val="1"/>
          </rPr>
          <t>A tiny bag, a small (not lit) candle, and a carved bone from any humanoid.</t>
        </r>
      </text>
    </comment>
    <comment ref="D59" authorId="0" shapeId="0" xr:uid="{00000000-0006-0000-0300-00001A000000}">
      <text>
        <r>
          <rPr>
            <sz val="12"/>
            <color indexed="81"/>
            <rFont val="Times New Roman"/>
            <family val="1"/>
          </rPr>
          <t>25 gp of sticks and bones</t>
        </r>
      </text>
    </comment>
    <comment ref="D60" authorId="0" shapeId="0" xr:uid="{00000000-0006-0000-0300-00001B000000}">
      <text>
        <r>
          <rPr>
            <sz val="12"/>
            <color indexed="81"/>
            <rFont val="Times New Roman"/>
            <family val="1"/>
          </rPr>
          <t>Copper piece</t>
        </r>
      </text>
    </comment>
    <comment ref="D61" authorId="0" shapeId="0" xr:uid="{00000000-0006-0000-0300-00001C000000}">
      <text>
        <r>
          <rPr>
            <sz val="12"/>
            <color indexed="81"/>
            <rFont val="Times New Roman"/>
            <family val="1"/>
          </rPr>
          <t>Holy symbol</t>
        </r>
      </text>
    </comment>
    <comment ref="D62" authorId="0" shapeId="0" xr:uid="{00000000-0006-0000-0300-00001D000000}">
      <text>
        <r>
          <rPr>
            <sz val="12"/>
            <color indexed="81"/>
            <rFont val="Times New Roman"/>
            <family val="1"/>
          </rPr>
          <t>Prism, lens, or monocle</t>
        </r>
      </text>
    </comment>
    <comment ref="D64" authorId="0" shapeId="0" xr:uid="{00000000-0006-0000-0300-00001E000000}">
      <text/>
    </comment>
    <comment ref="D66" authorId="0" shapeId="0" xr:uid="{00000000-0006-0000-0300-000020000000}">
      <text>
        <r>
          <rPr>
            <sz val="12"/>
            <color indexed="81"/>
            <rFont val="Times New Roman"/>
            <family val="1"/>
          </rPr>
          <t>Shred of raw meat and splinter of bone</t>
        </r>
      </text>
    </comment>
    <comment ref="D67" authorId="0" shapeId="0" xr:uid="{00000000-0006-0000-0300-000021000000}">
      <text>
        <r>
          <rPr>
            <sz val="12"/>
            <color indexed="81"/>
            <rFont val="Times New Roman"/>
            <family val="1"/>
          </rPr>
          <t>Jade dust (250 gp)</t>
        </r>
      </text>
    </comment>
    <comment ref="D68" authorId="0" shapeId="0" xr:uid="{00000000-0006-0000-0300-000022000000}">
      <text>
        <r>
          <rPr>
            <sz val="12"/>
            <color indexed="81"/>
            <rFont val="Times New Roman"/>
            <family val="1"/>
          </rPr>
          <t>dirt from ghoul's grave or clothes from ghoul</t>
        </r>
      </text>
    </comment>
    <comment ref="D69" authorId="0" shapeId="0" xr:uid="{00000000-0006-0000-0300-000023000000}">
      <text>
        <r>
          <rPr>
            <sz val="12"/>
            <color indexed="81"/>
            <rFont val="Times New Roman"/>
            <family val="1"/>
          </rPr>
          <t>previously undead bones</t>
        </r>
      </text>
    </comment>
    <comment ref="D72" authorId="0" shapeId="0" xr:uid="{00000000-0006-0000-0300-000024000000}">
      <text>
        <r>
          <rPr>
            <sz val="12"/>
            <color indexed="81"/>
            <rFont val="Times New Roman"/>
            <family val="1"/>
          </rPr>
          <t>pinch of dry carrot</t>
        </r>
      </text>
    </comment>
    <comment ref="D73" authorId="0" shapeId="0" xr:uid="{00000000-0006-0000-0300-000026000000}">
      <text>
        <r>
          <rPr>
            <sz val="12"/>
            <color indexed="81"/>
            <rFont val="Times New Roman"/>
            <family val="1"/>
          </rPr>
          <t>1 drop of bitumen and live spider (both to be eaten)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18" authorId="0" shapeId="0" xr:uid="{5F98F559-F1D5-4C02-B054-F4852E86B5B5}">
      <text>
        <r>
          <rPr>
            <sz val="12"/>
            <color indexed="81"/>
            <rFont val="Times New Roman"/>
            <family val="1"/>
          </rPr>
          <t>Practiced Spellcaster</t>
        </r>
      </text>
    </comment>
    <comment ref="P18" authorId="0" shapeId="0" xr:uid="{00000000-0006-0000-0400-000001000000}">
      <text>
        <r>
          <rPr>
            <b/>
            <sz val="12"/>
            <color indexed="81"/>
            <rFont val="Times New Roman"/>
            <family val="1"/>
          </rPr>
          <t>Spell Foci:</t>
        </r>
        <r>
          <rPr>
            <sz val="12"/>
            <color indexed="81"/>
            <rFont val="Times New Roman"/>
            <family val="1"/>
          </rPr>
          <t xml:space="preserve">
Divination &amp; Necromancy</t>
        </r>
      </text>
    </comment>
    <comment ref="R18" authorId="0" shapeId="0" xr:uid="{00000000-0006-0000-0400-000002000000}">
      <text>
        <r>
          <rPr>
            <b/>
            <sz val="12"/>
            <color indexed="81"/>
            <rFont val="Times New Roman"/>
            <family val="1"/>
          </rPr>
          <t xml:space="preserve">Evil </t>
        </r>
        <r>
          <rPr>
            <sz val="12"/>
            <color indexed="81"/>
            <rFont val="Times New Roman"/>
            <family val="1"/>
          </rPr>
          <t>domain spells</t>
        </r>
      </text>
    </comment>
    <comment ref="S18" authorId="0" shapeId="0" xr:uid="{00000000-0006-0000-0400-000003000000}">
      <text>
        <r>
          <rPr>
            <sz val="12"/>
            <color indexed="81"/>
            <rFont val="Times New Roman"/>
            <family val="1"/>
          </rPr>
          <t>Necromantic Prowess +1 bonus to any Necromancy spell.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500-000001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2" authorId="0" shapeId="0" xr:uid="{00000000-0006-0000-0500-000002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3" authorId="0" shapeId="0" xr:uid="{00000000-0006-0000-0500-000003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3" authorId="0" shapeId="0" xr:uid="{00000000-0006-0000-0500-000004000000}">
      <text>
        <r>
          <rPr>
            <sz val="12"/>
            <color indexed="81"/>
            <rFont val="Times New Roman"/>
            <family val="1"/>
          </rPr>
          <t xml:space="preserve">Undead you raise or create are tougher than normal.
</t>
        </r>
        <r>
          <rPr>
            <b/>
            <sz val="12"/>
            <color indexed="81"/>
            <rFont val="Times New Roman"/>
            <family val="1"/>
          </rPr>
          <t xml:space="preserve">Benefit: </t>
        </r>
        <r>
          <rPr>
            <sz val="12"/>
            <color indexed="81"/>
            <rFont val="Times New Roman"/>
            <family val="1"/>
          </rPr>
          <t xml:space="preserve"> Each undead you raise or create with any necromancy spell gains a +4 enhancement bonus to Strength and +2 hit points per Hit Die.
Libris Mortis 25</t>
        </r>
      </text>
    </comment>
    <comment ref="C4" authorId="0" shapeId="0" xr:uid="{00000000-0006-0000-0500-000005000000}">
      <text>
        <r>
          <rPr>
            <sz val="12"/>
            <color indexed="81"/>
            <rFont val="Times New Roman"/>
            <family val="1"/>
          </rPr>
          <t xml:space="preserve">Undead you raise or create deal more damage than normal.
</t>
        </r>
        <r>
          <rPr>
            <b/>
            <sz val="12"/>
            <color indexed="81"/>
            <rFont val="Times New Roman"/>
            <family val="1"/>
          </rPr>
          <t xml:space="preserve">Prerequisite:  </t>
        </r>
        <r>
          <rPr>
            <sz val="12"/>
            <color indexed="81"/>
            <rFont val="Times New Roman"/>
            <family val="1"/>
          </rPr>
          <t xml:space="preserve">Corpsecrafter.
</t>
        </r>
        <r>
          <rPr>
            <b/>
            <sz val="12"/>
            <color indexed="81"/>
            <rFont val="Times New Roman"/>
            <family val="1"/>
          </rPr>
          <t xml:space="preserve">Benefit:  </t>
        </r>
        <r>
          <rPr>
            <sz val="12"/>
            <color indexed="81"/>
            <rFont val="Times New Roman"/>
            <family val="1"/>
          </rPr>
          <t>Each corporeal undead you raise or create with any necromancy spell deals an extra 1d6 points of cold damage with its natural weapons.
Libris Mortis 25 - 26</t>
        </r>
      </text>
    </comment>
    <comment ref="F4" authorId="0" shapeId="0" xr:uid="{8F5D0C60-5175-4581-801A-0BBF46917576}">
      <text>
        <r>
          <rPr>
            <sz val="12"/>
            <color indexed="81"/>
            <rFont val="Times New Roman"/>
            <family val="1"/>
          </rPr>
          <t>Necromantic Prowess +3</t>
        </r>
      </text>
    </comment>
    <comment ref="C5" authorId="0" shapeId="0" xr:uid="{9D06D4D8-AAD7-4399-9889-CAECD9EE0D97}">
      <text>
        <r>
          <rPr>
            <sz val="12"/>
            <color indexed="81"/>
            <rFont val="Times New Roman"/>
            <family val="1"/>
          </rPr>
          <t xml:space="preserve">You gain the service of loyal undead followers.
</t>
        </r>
        <r>
          <rPr>
            <b/>
            <sz val="12"/>
            <color indexed="81"/>
            <rFont val="Times New Roman"/>
            <family val="1"/>
          </rPr>
          <t xml:space="preserve">Prerequisites: </t>
        </r>
        <r>
          <rPr>
            <sz val="12"/>
            <color indexed="81"/>
            <rFont val="Times New Roman"/>
            <family val="1"/>
          </rPr>
          <t xml:space="preserve">Character level 6th, nongood alignment, Knowledge (religion) 1 rank.
</t>
        </r>
        <r>
          <rPr>
            <b/>
            <sz val="12"/>
            <color indexed="81"/>
            <rFont val="Times New Roman"/>
            <family val="1"/>
          </rPr>
          <t>Benefit:</t>
        </r>
        <r>
          <rPr>
            <sz val="12"/>
            <color indexed="81"/>
            <rFont val="Times New Roman"/>
            <family val="1"/>
          </rPr>
          <t xml:space="preserve"> You attract followers and a cohort as if you had taken the Leadership feat. Your leadership score is treated as 2 higher than it otherwise would be for the purposes of attracting undead followers and treated as 4 lower than it otherwise would be for the purposes of attracting living followers.
If you choose to attract an undead cohort rather than a living cohort, you can attract an undead cohort with a maximum effective character level equal to two less than your ECL. See page 106 of the Dungeon Master’s Guide for more information on the Leadership feat.
</t>
        </r>
        <r>
          <rPr>
            <b/>
            <sz val="12"/>
            <color indexed="81"/>
            <rFont val="Times New Roman"/>
            <family val="1"/>
          </rPr>
          <t xml:space="preserve">Special: </t>
        </r>
        <r>
          <rPr>
            <sz val="12"/>
            <color indexed="81"/>
            <rFont val="Times New Roman"/>
            <family val="1"/>
          </rPr>
          <t>Like the standard Leadership feat, you must check with your DM before selecting this feat, and work with your DM to determine an appropriate cohort and followers for your character. See the Undead Cohorts and Followers section, below, for more information on choosing an undead creature as a cohort or follower.
Libris Mortis 31</t>
        </r>
      </text>
    </comment>
    <comment ref="A6" authorId="0" shapeId="0" xr:uid="{00000000-0006-0000-0500-000007000000}">
      <text>
        <r>
          <rPr>
            <sz val="12"/>
            <color indexed="81"/>
            <rFont val="Times New Roman"/>
            <family val="1"/>
          </rPr>
          <t>Any time a necromancer using this variant creates an undead creature (such as with animate dead, create undead, or create greater undead), all undead creatures created gain a +4 enhancement bonus to Strength and Dexterity, and two additional hit points per Hit Die. This ability does not affect the number or Hit Dice of animated creatures that the necromancer can create or control.
A necromancer using this variant does not gain additional spells per day for being a specialist wizard.</t>
        </r>
        <r>
          <rPr>
            <b/>
            <sz val="12"/>
            <color indexed="81"/>
            <rFont val="Times New Roman"/>
            <family val="1"/>
          </rPr>
          <t xml:space="preserve">
</t>
        </r>
        <r>
          <rPr>
            <sz val="12"/>
            <color indexed="81"/>
            <rFont val="Times New Roman"/>
            <family val="1"/>
          </rPr>
          <t>Unearthed Arcana 63</t>
        </r>
      </text>
    </comment>
    <comment ref="C6" authorId="0" shapeId="0" xr:uid="{7FF4C5A3-FAD6-43EC-ADAA-3719C2823913}">
      <text>
        <r>
          <rPr>
            <sz val="12"/>
            <color indexed="81"/>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color indexed="81"/>
            <rFont val="Times New Roman"/>
            <family val="1"/>
          </rPr>
          <t xml:space="preserve">Spellcraft 4 ranks.
</t>
        </r>
        <r>
          <rPr>
            <b/>
            <sz val="12"/>
            <color indexed="81"/>
            <rFont val="Times New Roman"/>
            <family val="1"/>
          </rPr>
          <t xml:space="preserve">Benefit: </t>
        </r>
        <r>
          <rPr>
            <sz val="12"/>
            <color indexed="81"/>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color indexed="81"/>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7" authorId="0" shapeId="0" xr:uid="{00000000-0006-0000-0500-000008000000}">
      <text>
        <r>
          <rPr>
            <sz val="12"/>
            <color indexed="81"/>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color indexed="81"/>
            <rFont val="Times New Roman"/>
            <family val="1"/>
          </rPr>
          <t xml:space="preserve">Caster level 1st.
</t>
        </r>
        <r>
          <rPr>
            <b/>
            <sz val="12"/>
            <color indexed="81"/>
            <rFont val="Times New Roman"/>
            <family val="1"/>
          </rPr>
          <t xml:space="preserve">Benefit:  </t>
        </r>
        <r>
          <rPr>
            <sz val="12"/>
            <color indexed="81"/>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t>
        </r>
      </text>
    </comment>
    <comment ref="C7" authorId="0" shapeId="0" xr:uid="{DE188957-288F-4897-BED0-51F8319E9F9E}">
      <text>
        <r>
          <rPr>
            <sz val="12"/>
            <color indexed="81"/>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color indexed="81"/>
            <rFont val="Times New Roman"/>
            <family val="1"/>
          </rPr>
          <t xml:space="preserve">Spellcraft 4 ranks.
</t>
        </r>
        <r>
          <rPr>
            <b/>
            <sz val="12"/>
            <color indexed="81"/>
            <rFont val="Times New Roman"/>
            <family val="1"/>
          </rPr>
          <t xml:space="preserve">Benefit: </t>
        </r>
        <r>
          <rPr>
            <sz val="12"/>
            <color indexed="81"/>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color indexed="81"/>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8" authorId="0" shapeId="0" xr:uid="{00000000-0006-0000-0500-00000A000000}">
      <text>
        <r>
          <rPr>
            <sz val="12"/>
            <color indexed="81"/>
            <rFont val="Times New Roman"/>
            <family val="1"/>
          </rPr>
          <t>A 1st-level necromancer using this variant can begin play with an undead minion (a human warrior skeleton, as described on page 226 of the Monster Manual). Obtaining this minion takes 24 hours and uses up magical materials that cost 100 gp.
This creature is a loyal servant that follows the necromancer’s commands and accompanies her on adventures if desired.  If the skeletal minion is destroyed, the necromancer suffers no ill effects and may replace it by performing a ceremony identical to the one that allowed her to obtain her first servant.
At 1st level, the skeleton is completely typical, but it gains power as the necromancer gains levels. The skeleton has a number of Hit Dice equal to the necromancer’s class level. Add one-half the necromancer’s class level to the skeleton’s natural armor bonus.
Add one-third of the necromancer’s class level to the skeleton’s Strength and Dexterity scores.
A necromancer using this variant permanently gives up the ability to obtain a familiar.
Unearthed Arcana 63</t>
        </r>
      </text>
    </comment>
    <comment ref="C8" authorId="0" shapeId="0" xr:uid="{DCFCCAA6-C3E9-4C4D-BE3E-E038728502A9}">
      <text>
        <r>
          <rPr>
            <b/>
            <sz val="12"/>
            <color indexed="81"/>
            <rFont val="Times New Roman"/>
            <family val="1"/>
          </rPr>
          <t xml:space="preserve">Prerequisite: </t>
        </r>
        <r>
          <rPr>
            <sz val="12"/>
            <color indexed="81"/>
            <rFont val="Times New Roman"/>
            <family val="1"/>
          </rPr>
          <t xml:space="preserve">Skeletal Minion variant (replaces Familiar)
</t>
        </r>
        <r>
          <rPr>
            <b/>
            <sz val="12"/>
            <color indexed="81"/>
            <rFont val="Times New Roman"/>
            <family val="1"/>
          </rPr>
          <t xml:space="preserve">Benefit: </t>
        </r>
        <r>
          <rPr>
            <sz val="12"/>
            <color indexed="81"/>
            <rFont val="Times New Roman"/>
            <family val="1"/>
          </rPr>
          <t>As a spell-like ability, once per day, you can enlarge your skeletal minion as if casting the enlarge person spell. Your caster level equals your character level.
This effect cannot be applied to conjured, raised, rebuked, or other commanded skeletons.
Homebrewed, Community-vetted</t>
        </r>
      </text>
    </comment>
    <comment ref="A9" authorId="0" shapeId="0" xr:uid="{00000000-0006-0000-0500-00000B000000}">
      <text>
        <r>
          <rPr>
            <sz val="12"/>
            <color indexed="81"/>
            <rFont val="Times New Roman"/>
            <family val="1"/>
          </rPr>
          <t xml:space="preserve">You can cast spells silently.
</t>
        </r>
        <r>
          <rPr>
            <b/>
            <sz val="12"/>
            <color indexed="81"/>
            <rFont val="Times New Roman"/>
            <family val="1"/>
          </rPr>
          <t xml:space="preserve">Benefit:  </t>
        </r>
        <r>
          <rPr>
            <sz val="12"/>
            <color indexed="81"/>
            <rFont val="Times New Roman"/>
            <family val="1"/>
          </rPr>
          <t xml:space="preserve">A silent spell can be cast with no verbal components.  Spells without verbal components are not affected.  A silent spell uses up a spell slot one level higher than the spell’s actual level.
</t>
        </r>
        <r>
          <rPr>
            <b/>
            <sz val="12"/>
            <color indexed="81"/>
            <rFont val="Times New Roman"/>
            <family val="1"/>
          </rPr>
          <t xml:space="preserve">Special:  </t>
        </r>
        <r>
          <rPr>
            <sz val="12"/>
            <color indexed="81"/>
            <rFont val="Times New Roman"/>
            <family val="1"/>
          </rPr>
          <t>Bard spells cannot be enhanced by this metamagic feat.
PHB 100</t>
        </r>
      </text>
    </comment>
    <comment ref="C9" authorId="0" shapeId="0" xr:uid="{00000000-0006-0000-0500-000009000000}">
      <text>
        <r>
          <rPr>
            <sz val="12"/>
            <color indexed="81"/>
            <rFont val="Times New Roman"/>
            <family val="1"/>
          </rPr>
          <t xml:space="preserve">Undead you raise or create harbor a retributive curse that is unleashed if they are destroyed.
</t>
        </r>
        <r>
          <rPr>
            <b/>
            <sz val="12"/>
            <color indexed="81"/>
            <rFont val="Times New Roman"/>
            <family val="1"/>
          </rPr>
          <t xml:space="preserve">Prerequisite:  </t>
        </r>
        <r>
          <rPr>
            <sz val="12"/>
            <color indexed="81"/>
            <rFont val="Times New Roman"/>
            <family val="1"/>
          </rPr>
          <t xml:space="preserve">Corpsecrafter.
</t>
        </r>
        <r>
          <rPr>
            <b/>
            <sz val="12"/>
            <color indexed="81"/>
            <rFont val="Times New Roman"/>
            <family val="1"/>
          </rPr>
          <t xml:space="preserve">Benefit:  </t>
        </r>
        <r>
          <rPr>
            <sz val="12"/>
            <color indexed="81"/>
            <rFont val="Times New Roman"/>
            <family val="1"/>
          </rPr>
          <t>Each undead you raise or create with any necromancy spell releases a burst of negative energy upon its destruction, dealing 1d6 points of damage plus an additional 1d6 points per 2 Hit Dice to every creature within a 10-foot spread (Reflex DC 15 half). This damage comes from negative energy, and it therefore heals undead creatures.
Libris Mortis 26</t>
        </r>
      </text>
    </comment>
    <comment ref="A10" authorId="0" shapeId="0" xr:uid="{00000000-0006-0000-0500-00000D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13" authorId="0" shapeId="0" xr:uid="{00000000-0006-0000-0500-00000E000000}">
      <text>
        <r>
          <rPr>
            <sz val="12"/>
            <color indexed="81"/>
            <rFont val="Times New Roman"/>
            <family val="1"/>
          </rPr>
          <t>A cloistered cleric picks up a lot of stray knowledge while wandering the land and learning stories from bards and other cloistered clerics.  He may make a special lore check with a bonus equal to his cloistered cleric level + his Intelligence modifier to see whether he knows some relevant information about local notable people, legendary items, or noteworthy places.  (If the cloistered cleric has 5 or more ranks in Knowledge (history), he gains a +2 bonus on this check.)
A successful lore check will not reveal the powers of a magic item but may give a hint as to its general function.  A cloistered cleric may not take 10 or take 20 on this check; this sort of knowledge is essentially random.  The DM can determine the Difficulty Class of the check by referring to the table at:
PHB 28, UA 50</t>
        </r>
      </text>
    </comment>
    <comment ref="A16" authorId="0" shapeId="0" xr:uid="{00000000-0006-0000-0500-00000F00000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A17" authorId="0" shapeId="0" xr:uid="{00000000-0006-0000-0500-000010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18" authorId="0" shapeId="0" xr:uid="{00000000-0006-0000-0500-000011000000}">
      <text>
        <r>
          <rPr>
            <b/>
            <sz val="12"/>
            <color indexed="81"/>
            <rFont val="Times New Roman"/>
            <family val="1"/>
          </rPr>
          <t xml:space="preserve">Evil Domain Spells
1 Protection from Good: </t>
        </r>
        <r>
          <rPr>
            <sz val="12"/>
            <color indexed="81"/>
            <rFont val="Times New Roman"/>
            <family val="1"/>
          </rPr>
          <t xml:space="preserve">+2 to AC and saves, counter mind control, hedge out elementals and outsiders.
</t>
        </r>
        <r>
          <rPr>
            <b/>
            <sz val="12"/>
            <color indexed="81"/>
            <rFont val="Times New Roman"/>
            <family val="1"/>
          </rPr>
          <t>2 Desecrate:</t>
        </r>
        <r>
          <rPr>
            <sz val="12"/>
            <color indexed="81"/>
            <rFont val="Times New Roman"/>
            <family val="1"/>
          </rPr>
          <t xml:space="preserve"> Fills area with negative energy, making undead stronger.
</t>
        </r>
        <r>
          <rPr>
            <b/>
            <sz val="12"/>
            <color indexed="81"/>
            <rFont val="Times New Roman"/>
            <family val="1"/>
          </rPr>
          <t xml:space="preserve">3 Magic Circle against Good: </t>
        </r>
        <r>
          <rPr>
            <sz val="12"/>
            <color indexed="81"/>
            <rFont val="Times New Roman"/>
            <family val="1"/>
          </rPr>
          <t xml:space="preserve">As protection spells, but 10-ft. radius and 10 min./level.
</t>
        </r>
        <r>
          <rPr>
            <b/>
            <sz val="12"/>
            <color indexed="81"/>
            <rFont val="Times New Roman"/>
            <family val="1"/>
          </rPr>
          <t xml:space="preserve">4 Unholy Blight: </t>
        </r>
        <r>
          <rPr>
            <sz val="12"/>
            <color indexed="81"/>
            <rFont val="Times New Roman"/>
            <family val="1"/>
          </rPr>
          <t xml:space="preserve">Damages and sickens good creatures.
</t>
        </r>
        <r>
          <rPr>
            <b/>
            <sz val="12"/>
            <color indexed="81"/>
            <rFont val="Times New Roman"/>
            <family val="1"/>
          </rPr>
          <t xml:space="preserve">5 Dispel Good: </t>
        </r>
        <r>
          <rPr>
            <sz val="12"/>
            <color indexed="81"/>
            <rFont val="Times New Roman"/>
            <family val="1"/>
          </rPr>
          <t xml:space="preserve">+4 bonus against attacks by good creatures.
</t>
        </r>
        <r>
          <rPr>
            <b/>
            <sz val="12"/>
            <color indexed="81"/>
            <rFont val="Times New Roman"/>
            <family val="1"/>
          </rPr>
          <t xml:space="preserve">6 Create Undead: </t>
        </r>
        <r>
          <rPr>
            <sz val="12"/>
            <color indexed="81"/>
            <rFont val="Times New Roman"/>
            <family val="1"/>
          </rPr>
          <t xml:space="preserve">Create ghouls, ghasts, mummies, or mohrgs.
</t>
        </r>
        <r>
          <rPr>
            <b/>
            <sz val="12"/>
            <color indexed="81"/>
            <rFont val="Times New Roman"/>
            <family val="1"/>
          </rPr>
          <t xml:space="preserve">7 Blasphemy: </t>
        </r>
        <r>
          <rPr>
            <sz val="12"/>
            <color indexed="81"/>
            <rFont val="Times New Roman"/>
            <family val="1"/>
          </rPr>
          <t xml:space="preserve">Kills, paralyzes, weakens, or dazes nonevil subjects.
</t>
        </r>
        <r>
          <rPr>
            <b/>
            <sz val="12"/>
            <color indexed="81"/>
            <rFont val="Times New Roman"/>
            <family val="1"/>
          </rPr>
          <t>8 Unholy Aura:</t>
        </r>
        <r>
          <rPr>
            <sz val="12"/>
            <color indexed="81"/>
            <rFont val="Times New Roman"/>
            <family val="1"/>
          </rPr>
          <t xml:space="preserve"> +4 to AC, +4 resistance, SR 25 against good spells.
</t>
        </r>
        <r>
          <rPr>
            <b/>
            <sz val="12"/>
            <color indexed="81"/>
            <rFont val="Times New Roman"/>
            <family val="1"/>
          </rPr>
          <t xml:space="preserve">9 Summon Monster IX*: </t>
        </r>
        <r>
          <rPr>
            <sz val="12"/>
            <color indexed="81"/>
            <rFont val="Times New Roman"/>
            <family val="1"/>
          </rPr>
          <t>Calls extraplanar creature to fight for you.
*Cast as an evil spell only.
PHB 186</t>
        </r>
      </text>
    </comment>
    <comment ref="A19" authorId="0" shapeId="0" xr:uid="{00000000-0006-0000-0500-000012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20" authorId="0" shapeId="0" xr:uid="{D1B0E5E6-C344-433B-B7CA-CBD139C53EFA}">
      <text>
        <r>
          <rPr>
            <b/>
            <sz val="12"/>
            <color indexed="81"/>
            <rFont val="Times New Roman"/>
            <family val="1"/>
          </rPr>
          <t xml:space="preserve">1 Cause Fear: </t>
        </r>
        <r>
          <rPr>
            <sz val="12"/>
            <color indexed="81"/>
            <rFont val="Times New Roman"/>
            <family val="1"/>
          </rPr>
          <t xml:space="preserve">One creature of 5 HD or less flees for 1d4 rounds.
</t>
        </r>
        <r>
          <rPr>
            <b/>
            <sz val="12"/>
            <color indexed="81"/>
            <rFont val="Times New Roman"/>
            <family val="1"/>
          </rPr>
          <t xml:space="preserve">2 Death Knell: </t>
        </r>
        <r>
          <rPr>
            <sz val="12"/>
            <color indexed="81"/>
            <rFont val="Times New Roman"/>
            <family val="1"/>
          </rPr>
          <t xml:space="preserve">Kill dying creature and gain 1d8 temporary hp, +2 to Str, and +1 caster level.
</t>
        </r>
        <r>
          <rPr>
            <b/>
            <sz val="12"/>
            <color indexed="81"/>
            <rFont val="Times New Roman"/>
            <family val="1"/>
          </rPr>
          <t xml:space="preserve">3 Animate Dead M: </t>
        </r>
        <r>
          <rPr>
            <sz val="12"/>
            <color indexed="81"/>
            <rFont val="Times New Roman"/>
            <family val="1"/>
          </rPr>
          <t xml:space="preserve">Creates undead skeletons and zombies.
</t>
        </r>
        <r>
          <rPr>
            <b/>
            <sz val="12"/>
            <color indexed="81"/>
            <rFont val="Times New Roman"/>
            <family val="1"/>
          </rPr>
          <t xml:space="preserve">4 Death Ward: </t>
        </r>
        <r>
          <rPr>
            <sz val="12"/>
            <color indexed="81"/>
            <rFont val="Times New Roman"/>
            <family val="1"/>
          </rPr>
          <t xml:space="preserve">Grants immunity to death spells and negative energy effects.
</t>
        </r>
        <r>
          <rPr>
            <b/>
            <sz val="12"/>
            <color indexed="81"/>
            <rFont val="Times New Roman"/>
            <family val="1"/>
          </rPr>
          <t xml:space="preserve">5 Slay Living: </t>
        </r>
        <r>
          <rPr>
            <sz val="12"/>
            <color indexed="81"/>
            <rFont val="Times New Roman"/>
            <family val="1"/>
          </rPr>
          <t xml:space="preserve">Touch attack kills subject.
</t>
        </r>
        <r>
          <rPr>
            <b/>
            <sz val="12"/>
            <color indexed="81"/>
            <rFont val="Times New Roman"/>
            <family val="1"/>
          </rPr>
          <t xml:space="preserve">6 Create Undead M: </t>
        </r>
        <r>
          <rPr>
            <sz val="12"/>
            <color indexed="81"/>
            <rFont val="Times New Roman"/>
            <family val="1"/>
          </rPr>
          <t xml:space="preserve">Create ghouls, ghasts, mummies, or mohrgs.
</t>
        </r>
        <r>
          <rPr>
            <b/>
            <sz val="12"/>
            <color indexed="81"/>
            <rFont val="Times New Roman"/>
            <family val="1"/>
          </rPr>
          <t xml:space="preserve">7 Destruction F: </t>
        </r>
        <r>
          <rPr>
            <sz val="12"/>
            <color indexed="81"/>
            <rFont val="Times New Roman"/>
            <family val="1"/>
          </rPr>
          <t xml:space="preserve">Kills subject and destroys remains.
</t>
        </r>
        <r>
          <rPr>
            <b/>
            <sz val="12"/>
            <color indexed="81"/>
            <rFont val="Times New Roman"/>
            <family val="1"/>
          </rPr>
          <t xml:space="preserve">8 Create Greater Undead M: </t>
        </r>
        <r>
          <rPr>
            <sz val="12"/>
            <color indexed="81"/>
            <rFont val="Times New Roman"/>
            <family val="1"/>
          </rPr>
          <t xml:space="preserve">Create shadows, wraiths, spectres, and devourers.
</t>
        </r>
        <r>
          <rPr>
            <b/>
            <sz val="12"/>
            <color indexed="81"/>
            <rFont val="Times New Roman"/>
            <family val="1"/>
          </rPr>
          <t xml:space="preserve">9 Wail of the Banshee: </t>
        </r>
        <r>
          <rPr>
            <sz val="12"/>
            <color indexed="81"/>
            <rFont val="Times New Roman"/>
            <family val="1"/>
          </rPr>
          <t>Kills one creature/level.
PHB 186</t>
        </r>
      </text>
    </comment>
    <comment ref="A21" authorId="0" shapeId="0" xr:uid="{F878FA4D-7E0B-4635-B732-899BC9D16AAD}">
      <text>
        <r>
          <rPr>
            <sz val="12"/>
            <color indexed="81"/>
            <rFont val="Times New Roman"/>
            <family val="1"/>
          </rPr>
          <t xml:space="preserve">You may use a death touch once per day. Your death touch is a supernatural ability that produces a death effect.
You must succeed on a </t>
        </r>
        <r>
          <rPr>
            <b/>
            <sz val="12"/>
            <color indexed="81"/>
            <rFont val="Times New Roman"/>
            <family val="1"/>
          </rPr>
          <t xml:space="preserve">melee touch attack </t>
        </r>
        <r>
          <rPr>
            <sz val="12"/>
            <color indexed="81"/>
            <rFont val="Times New Roman"/>
            <family val="1"/>
          </rPr>
          <t xml:space="preserve">against a living creature (using the rules for touch spells). When you touch, roll </t>
        </r>
        <r>
          <rPr>
            <b/>
            <sz val="12"/>
            <color indexed="81"/>
            <rFont val="Times New Roman"/>
            <family val="1"/>
          </rPr>
          <t xml:space="preserve">1d6 per cleric level </t>
        </r>
        <r>
          <rPr>
            <sz val="12"/>
            <color indexed="81"/>
            <rFont val="Times New Roman"/>
            <family val="1"/>
          </rPr>
          <t>you possess. If the total at least equals the creature’s current hit points, it dies (no save).</t>
        </r>
        <r>
          <rPr>
            <b/>
            <sz val="12"/>
            <color indexed="81"/>
            <rFont val="Times New Roman"/>
            <family val="1"/>
          </rPr>
          <t xml:space="preserve">
</t>
        </r>
        <r>
          <rPr>
            <sz val="12"/>
            <color indexed="81"/>
            <rFont val="Times New Roman"/>
            <family val="1"/>
          </rPr>
          <t>PHB 186</t>
        </r>
      </text>
    </comment>
    <comment ref="C23" authorId="0" shapeId="0" xr:uid="{00000000-0006-0000-0500-00000C000000}">
      <text>
        <r>
          <rPr>
            <sz val="12"/>
            <color indexed="81"/>
            <rFont val="Times New Roman"/>
            <family val="1"/>
          </rPr>
          <t>Hand crossbow, rapier, sap, shortbow, and short sword.
PHB 50</t>
        </r>
      </text>
    </comment>
    <comment ref="A24" authorId="0" shapeId="0" xr:uid="{00000000-0006-0000-0500-000015000000}">
      <text>
        <r>
          <rPr>
            <sz val="12"/>
            <color indexed="81"/>
            <rFont val="Times New Roman"/>
            <family val="1"/>
          </rPr>
          <t>On reaching 8th level, a true necromancer can cast create greater undead (see page 215 of the Player’s Handbook) once per day, as the spell.
She can use this ability one additional time per day at 11th level and higher.  She
must still supply the requisite material component.  The true necromancer’s caster level equals her character level plus the bonus from her necromantic
prowess ability.
Libris Mortis 52</t>
        </r>
      </text>
    </comment>
    <comment ref="A25" authorId="0" shapeId="0" xr:uid="{ABB99689-44FD-42B0-8E55-07BA08C6221C}">
      <text>
        <r>
          <rPr>
            <sz val="12"/>
            <color indexed="81"/>
            <rFont val="Times New Roman"/>
            <family val="1"/>
          </rPr>
          <t>On attaining 2nd level, a true necromancer can cast create undead once per day, as the spell of the same name. She can use this ability one additional time per day at 5th level and higher.  She must still supply the requisite material components. The true necromancer’s caster level equals her character level plus the bonus from her necromantic prowess ability, once it is gained.
Libris Mortis 52</t>
        </r>
      </text>
    </comment>
    <comment ref="A26" authorId="0" shapeId="0" xr:uid="{FE57B59A-9FCB-4786-A363-E8B529C1731A}">
      <text>
        <r>
          <rPr>
            <sz val="12"/>
            <color indexed="81"/>
            <rFont val="Times New Roman"/>
            <family val="1"/>
          </rPr>
          <t xml:space="preserve">At 4th level, a true necromancer begins to exert her authority over undead.  This aura is identical to the effects of the </t>
        </r>
        <r>
          <rPr>
            <i/>
            <sz val="12"/>
            <color indexed="81"/>
            <rFont val="Times New Roman"/>
            <family val="1"/>
          </rPr>
          <t xml:space="preserve">desecrate </t>
        </r>
        <r>
          <rPr>
            <sz val="12"/>
            <color indexed="81"/>
            <rFont val="Times New Roman"/>
            <family val="1"/>
          </rPr>
          <t>spell (see page 218 of the Player’s Handbook) except that it affects only allied undead.
Libris Mortis 52</t>
        </r>
      </text>
    </comment>
    <comment ref="A27" authorId="0" shapeId="0" xr:uid="{38A90430-246F-4160-9928-8CA222A61B74}">
      <text>
        <r>
          <rPr>
            <sz val="12"/>
            <color indexed="81"/>
            <rFont val="Times New Roman"/>
            <family val="1"/>
          </rPr>
          <t>At 7th level, a true necromancer extends her authority over undead.  The supernatural aura of negative energy surrounding her (see Zone of Desecration, above) now extends to a radius of 10 feet per true necromancer class level.
Libris Mortis 52</t>
        </r>
      </text>
    </comment>
    <comment ref="A28" authorId="0" shapeId="0" xr:uid="{00000000-0006-0000-0500-000016000000}">
      <text>
        <r>
          <rPr>
            <sz val="12"/>
            <color indexed="81"/>
            <rFont val="Times New Roman"/>
            <family val="1"/>
          </rPr>
          <t>At 3rd level, a true necromancer gains unsurpassed power over death. When
she rebukes undead, casts a necromancy spell, or uses a spell-like ability that mimics a necromancy spell, her effective caster level increases.
The bonus is +1 at 3rd level, +2 at 6th level, +3 at 9th level, and +4 at 12th level and higher.
Libris Mortis 52</t>
        </r>
      </text>
    </comment>
    <comment ref="A29" authorId="0" shapeId="0" xr:uid="{80A411E8-B10D-4A69-8D14-20A67B227A61}">
      <text>
        <r>
          <rPr>
            <sz val="12"/>
            <color indexed="81"/>
            <rFont val="Times New Roman"/>
            <family val="1"/>
          </rPr>
          <t>At 10th level and higher, a true necromancer can use horrid wilting once per day, with a caster level equal to her character level plus her bonus from the  necromantic prowess ability.
Libris Mortis 52</t>
        </r>
      </text>
    </comment>
    <comment ref="A30" authorId="0" shapeId="0" xr:uid="{2428184B-85E2-4115-B5A1-C6944E57116B}">
      <text>
        <r>
          <rPr>
            <sz val="12"/>
            <color indexed="81"/>
            <rFont val="Times New Roman"/>
            <family val="1"/>
          </rPr>
          <t>True necromancer class levels stack with levels of all other classes that grant the ability to rebuke undead for the purpose of determining the character’s effective cleric level for rebuking. See Turn or Rebuke Undead, page 159 of the Player’s Handbook. For example, a 5th-level cleric/3rd-level sorcerer/2nd-level true necromancer rebukes undead as a 7thlevel cleric. The bonus from her necromantic prowess ability, once it is gained, also applies.
Libris Mortis 52</t>
        </r>
      </text>
    </comment>
    <comment ref="A31" authorId="0" shapeId="0" xr:uid="{52C7C9B8-045F-434A-A2E1-1BC08CA4389E}">
      <text>
        <r>
          <rPr>
            <sz val="12"/>
            <color indexed="81"/>
            <rFont val="Times New Roman"/>
            <family val="1"/>
          </rPr>
          <t>At 13th level and higher, a true necromancer can use energy drain once per day, with a caster level equal to her character level plus her bonus from the necromantic prowess ability.
Libris Mortis 52</t>
        </r>
      </text>
    </comment>
    <comment ref="A32" authorId="0" shapeId="0" xr:uid="{2068EC01-6E01-4E4C-BB72-D5C99968C4E4}">
      <text>
        <r>
          <rPr>
            <sz val="12"/>
            <color indexed="81"/>
            <rFont val="Times New Roman"/>
            <family val="1"/>
          </rPr>
          <t>At 14th level, a true necromancer can use wail of the banshee once per day, with a caster level equal to her character level plus her bonus from the necromantic prowess ability.
Libris Mortis 52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H3" authorId="0" shapeId="0" xr:uid="{00000000-0006-0000-0600-000001000000}">
      <text>
        <r>
          <rPr>
            <sz val="12"/>
            <color indexed="81"/>
            <rFont val="Times New Roman"/>
            <family val="1"/>
          </rPr>
          <t>-2 in melee (Noncombatant)
+1 in melee (Small)</t>
        </r>
      </text>
    </comment>
    <comment ref="H4" authorId="0" shapeId="0" xr:uid="{00000000-0006-0000-0600-000002000000}">
      <text>
        <r>
          <rPr>
            <sz val="12"/>
            <color indexed="81"/>
            <rFont val="Times New Roman"/>
            <family val="1"/>
          </rPr>
          <t>-2 in melee (Noncombatant)
+1 in melee (Small)</t>
        </r>
      </text>
    </comment>
    <comment ref="H6" authorId="0" shapeId="0" xr:uid="{00000000-0006-0000-0600-000003000000}">
      <text>
        <r>
          <rPr>
            <sz val="12"/>
            <color indexed="81"/>
            <rFont val="Times New Roman"/>
            <family val="1"/>
          </rPr>
          <t>-2 in melee (Noncombatant)
+1 in melee (Small)</t>
        </r>
      </text>
    </comment>
    <comment ref="H7" authorId="0" shapeId="0" xr:uid="{00000000-0006-0000-0600-000004000000}">
      <text>
        <r>
          <rPr>
            <sz val="12"/>
            <color indexed="81"/>
            <rFont val="Times New Roman"/>
            <family val="1"/>
          </rPr>
          <t>-2 in melee (Noncombatant)
+1 in melee (Small)</t>
        </r>
      </text>
    </comment>
    <comment ref="A13" authorId="0" shapeId="0" xr:uid="{00000000-0006-0000-0600-000005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D18" authorId="0" shapeId="0" xr:uid="{00000000-0006-0000-0600-00000600000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700-000001000000}">
      <text>
        <r>
          <rPr>
            <b/>
            <sz val="12"/>
            <color indexed="81"/>
            <rFont val="Times New Roman"/>
            <family val="1"/>
          </rPr>
          <t xml:space="preserve">Price (Item Level): </t>
        </r>
        <r>
          <rPr>
            <sz val="12"/>
            <color indexed="81"/>
            <rFont val="Times New Roman"/>
            <family val="1"/>
          </rPr>
          <t xml:space="preserve">900 gp (4th)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1 lb.
Multiple brass buckles run from the ankle to the top of the calf on these finely crafted, black leather boots.
A pair of acrobat boots grants you a +2 competence bonus on Tumble checks.
This is a continuous effect and requires no activation.
In addition, these boots have 3 charges, which are renewed each day at dawn.
Spending 1 or more charges grants you an enhancement bonus to your speed for 1 round.
</t>
        </r>
        <r>
          <rPr>
            <b/>
            <sz val="12"/>
            <color indexed="81"/>
            <rFont val="Times New Roman"/>
            <family val="1"/>
          </rPr>
          <t xml:space="preserve">1 charge: </t>
        </r>
        <r>
          <rPr>
            <sz val="12"/>
            <color indexed="81"/>
            <rFont val="Times New Roman"/>
            <family val="1"/>
          </rPr>
          <t xml:space="preserve">+10-foot enhancement bonus.
</t>
        </r>
        <r>
          <rPr>
            <b/>
            <sz val="12"/>
            <color indexed="81"/>
            <rFont val="Times New Roman"/>
            <family val="1"/>
          </rPr>
          <t xml:space="preserve">2 charges: </t>
        </r>
        <r>
          <rPr>
            <sz val="12"/>
            <color indexed="81"/>
            <rFont val="Times New Roman"/>
            <family val="1"/>
          </rPr>
          <t xml:space="preserve">+15-foot enhancement bonus.
</t>
        </r>
        <r>
          <rPr>
            <b/>
            <sz val="12"/>
            <color indexed="81"/>
            <rFont val="Times New Roman"/>
            <family val="1"/>
          </rPr>
          <t xml:space="preserve">3 charges: </t>
        </r>
        <r>
          <rPr>
            <sz val="12"/>
            <color indexed="81"/>
            <rFont val="Times New Roman"/>
            <family val="1"/>
          </rPr>
          <t>+20-foot enhancement bonus.
MIC 67</t>
        </r>
      </text>
    </comment>
    <comment ref="A8" authorId="0" shapeId="0" xr:uid="{00000000-0006-0000-0700-000003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13" authorId="0" shapeId="0" xr:uid="{00000000-0006-0000-0700-000004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Immediate (mental)
</t>
        </r>
        <r>
          <rPr>
            <b/>
            <sz val="12"/>
            <color indexed="81"/>
            <rFont val="Times New Roman"/>
            <family val="1"/>
          </rPr>
          <t xml:space="preserve">Weight:  </t>
        </r>
        <r>
          <rPr>
            <sz val="12"/>
            <color indexed="81"/>
            <rFont val="Times New Roman"/>
            <family val="1"/>
          </rPr>
          <t>—
This tiny, hollow glass flower dangles from a slim golden chain.
A chronocharm of the grand master slows your perception of time, allowing you to better dodge an incoming ranged attack.  When it is activated, you gain a +5 dodge bonus to your AC against a single ranged attack.  This ability functions once per day.
A chronocharm occupies the throat body slot, but it can be worn simultaneously with any number of other chronocharms, which all function normally.  However, you can’t wear more than one of the same chronocharm.
You must wear a chronocharm for 24 hours before you can access its abilities.  If it is taken off, it becomes inactive until worn for an additional 24 hours.
Magic Item Compendium 86</t>
        </r>
      </text>
    </comment>
    <comment ref="A14" authorId="0" shapeId="0" xr:uid="{00000000-0006-0000-0700-00000500000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Craft Wondrous Item, create food and water.
MIC 159</t>
        </r>
      </text>
    </comment>
    <comment ref="A15" authorId="0" shapeId="0" xr:uid="{00000000-0006-0000-0700-000006000000}">
      <text>
        <r>
          <rPr>
            <sz val="12"/>
            <color indexed="81"/>
            <rFont val="Times New Roman"/>
            <family val="1"/>
          </rPr>
          <t>The lenses of this item are made of dark crystal.  Even though the lenses are opaque, when placed over the eyes of the wearer they enable him to see normally and also grant him 60-foot darkvision.
DMG 258</t>
        </r>
      </text>
    </comment>
    <comment ref="A31" authorId="0" shapeId="0" xr:uid="{00000000-0006-0000-0700-00000700000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1 minute or 1 standard action; see text
</t>
        </r>
        <r>
          <rPr>
            <b/>
            <sz val="12"/>
            <color indexed="81"/>
            <rFont val="Times New Roman"/>
            <family val="1"/>
          </rPr>
          <t xml:space="preserve">Weight:  </t>
        </r>
        <r>
          <rPr>
            <sz val="12"/>
            <color indexed="81"/>
            <rFont val="Times New Roman"/>
            <family val="1"/>
          </rPr>
          <t xml:space="preserve">1 lb.
This small book is bound in hammered silver and engraved with the continents of the world.
A tome of worldly memory allows you to call upon the secret memories of the world to aid you in unlocking forgotten knowledge.  By studying the book for 1 minute, you gain a +5 competence bonus on a single Knowledge check.
The tome functions three times per day.
If you have at least 5 ranks in the Knowledge skill in question, you need only peruse the book as a standard action to gain its benefit.
</t>
        </r>
        <r>
          <rPr>
            <b/>
            <sz val="12"/>
            <color indexed="81"/>
            <rFont val="Times New Roman"/>
            <family val="1"/>
          </rPr>
          <t xml:space="preserve">Prerequisites:  </t>
        </r>
        <r>
          <rPr>
            <sz val="12"/>
            <color indexed="81"/>
            <rFont val="Times New Roman"/>
            <family val="1"/>
          </rPr>
          <t>Craft Wondrous Item, fox’s cunning.
MIC 190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H2" authorId="0" shapeId="0" xr:uid="{00000000-0006-0000-0B00-000001000000}">
      <text>
        <r>
          <rPr>
            <sz val="12"/>
            <color indexed="81"/>
            <rFont val="Times New Roman"/>
            <family val="1"/>
          </rPr>
          <t>Corpsecrafter +4
Enhanced Undead +4</t>
        </r>
      </text>
    </comment>
    <comment ref="I2" authorId="0" shapeId="0" xr:uid="{00000000-0006-0000-0B00-000002000000}">
      <text>
        <r>
          <rPr>
            <sz val="12"/>
            <color indexed="81"/>
            <rFont val="Times New Roman"/>
            <family val="1"/>
          </rPr>
          <t>Enhanced Undead +4</t>
        </r>
      </text>
    </comment>
    <comment ref="S2" authorId="0" shapeId="0" xr:uid="{00000000-0006-0000-0B00-000003000000}">
      <text>
        <r>
          <rPr>
            <sz val="12"/>
            <color indexed="81"/>
            <rFont val="Times New Roman"/>
            <family val="1"/>
          </rPr>
          <t>Corpsecrafter  +2/HD
Enhanced Undead +2/HD</t>
        </r>
      </text>
    </comment>
    <comment ref="H4" authorId="0" shapeId="0" xr:uid="{00000000-0006-0000-0B00-000004000000}">
      <text>
        <r>
          <rPr>
            <sz val="12"/>
            <color indexed="81"/>
            <rFont val="Times New Roman"/>
            <family val="1"/>
          </rPr>
          <t>Corpsecrafter +4
Enhanced Undead +4</t>
        </r>
      </text>
    </comment>
    <comment ref="I4" authorId="0" shapeId="0" xr:uid="{00000000-0006-0000-0B00-000005000000}">
      <text>
        <r>
          <rPr>
            <sz val="12"/>
            <color indexed="81"/>
            <rFont val="Times New Roman"/>
            <family val="1"/>
          </rPr>
          <t>Enhanced Undead +4</t>
        </r>
      </text>
    </comment>
    <comment ref="S4" authorId="0" shapeId="0" xr:uid="{00000000-0006-0000-0B00-000006000000}">
      <text>
        <r>
          <rPr>
            <sz val="12"/>
            <color indexed="81"/>
            <rFont val="Times New Roman"/>
            <family val="1"/>
          </rPr>
          <t>Corpsecrafter  +2/HD
Enhanced Undead +2/HD</t>
        </r>
      </text>
    </comment>
    <comment ref="H5" authorId="0" shapeId="0" xr:uid="{00000000-0006-0000-0B00-000007000000}">
      <text>
        <r>
          <rPr>
            <sz val="12"/>
            <color indexed="81"/>
            <rFont val="Times New Roman"/>
            <family val="1"/>
          </rPr>
          <t>Corpsecrafter +4
Enhanced Undead +4</t>
        </r>
      </text>
    </comment>
    <comment ref="I5" authorId="0" shapeId="0" xr:uid="{00000000-0006-0000-0B00-000008000000}">
      <text>
        <r>
          <rPr>
            <sz val="12"/>
            <color indexed="81"/>
            <rFont val="Times New Roman"/>
            <family val="1"/>
          </rPr>
          <t>Enhanced Undead +4</t>
        </r>
      </text>
    </comment>
    <comment ref="S5" authorId="0" shapeId="0" xr:uid="{00000000-0006-0000-0B00-000009000000}">
      <text>
        <r>
          <rPr>
            <sz val="12"/>
            <color indexed="81"/>
            <rFont val="Times New Roman"/>
            <family val="1"/>
          </rPr>
          <t>Corpsecrafter  +2/HD
Enhanced Undead +2/HD</t>
        </r>
      </text>
    </comment>
    <comment ref="H7" authorId="0" shapeId="0" xr:uid="{00000000-0006-0000-0B00-00000A000000}">
      <text>
        <r>
          <rPr>
            <sz val="12"/>
            <color indexed="81"/>
            <rFont val="Times New Roman"/>
            <family val="1"/>
          </rPr>
          <t>Corpsecrafter +4
Enhanced Undead +4</t>
        </r>
      </text>
    </comment>
    <comment ref="I7" authorId="0" shapeId="0" xr:uid="{00000000-0006-0000-0B00-00000B000000}">
      <text>
        <r>
          <rPr>
            <sz val="12"/>
            <color indexed="81"/>
            <rFont val="Times New Roman"/>
            <family val="1"/>
          </rPr>
          <t>Enhanced Undead +4</t>
        </r>
      </text>
    </comment>
    <comment ref="S7" authorId="0" shapeId="0" xr:uid="{00000000-0006-0000-0B00-00000C000000}">
      <text>
        <r>
          <rPr>
            <sz val="12"/>
            <color indexed="81"/>
            <rFont val="Times New Roman"/>
            <family val="1"/>
          </rPr>
          <t>Corpsecrafter  +2/HD
Enhanced Undead +2/HD</t>
        </r>
      </text>
    </comment>
    <comment ref="H9" authorId="0" shapeId="0" xr:uid="{00000000-0006-0000-0B00-00000D000000}">
      <text>
        <r>
          <rPr>
            <sz val="12"/>
            <color indexed="81"/>
            <rFont val="Times New Roman"/>
            <family val="1"/>
          </rPr>
          <t>Corpsecrafter +4
Enhanced Undead +4</t>
        </r>
      </text>
    </comment>
    <comment ref="I9" authorId="0" shapeId="0" xr:uid="{00000000-0006-0000-0B00-00000E000000}">
      <text>
        <r>
          <rPr>
            <sz val="12"/>
            <color indexed="81"/>
            <rFont val="Times New Roman"/>
            <family val="1"/>
          </rPr>
          <t>Enhanced Undead +4</t>
        </r>
      </text>
    </comment>
    <comment ref="S9" authorId="0" shapeId="0" xr:uid="{00000000-0006-0000-0B00-00000F000000}">
      <text>
        <r>
          <rPr>
            <sz val="12"/>
            <color indexed="81"/>
            <rFont val="Times New Roman"/>
            <family val="1"/>
          </rPr>
          <t>Corpsecrafter  +2/HD
Enhanced Undead +2/HD</t>
        </r>
      </text>
    </comment>
    <comment ref="H11" authorId="0" shapeId="0" xr:uid="{00000000-0006-0000-0B00-000010000000}">
      <text>
        <r>
          <rPr>
            <sz val="12"/>
            <color indexed="81"/>
            <rFont val="Times New Roman"/>
            <family val="1"/>
          </rPr>
          <t>Corpsecrafter +4
Enhanced Undead +4</t>
        </r>
      </text>
    </comment>
    <comment ref="I11" authorId="0" shapeId="0" xr:uid="{00000000-0006-0000-0B00-000011000000}">
      <text>
        <r>
          <rPr>
            <sz val="12"/>
            <color indexed="81"/>
            <rFont val="Times New Roman"/>
            <family val="1"/>
          </rPr>
          <t>Enhanced Undead +4</t>
        </r>
      </text>
    </comment>
    <comment ref="S11" authorId="0" shapeId="0" xr:uid="{00000000-0006-0000-0B00-000012000000}">
      <text>
        <r>
          <rPr>
            <sz val="12"/>
            <color indexed="81"/>
            <rFont val="Times New Roman"/>
            <family val="1"/>
          </rPr>
          <t>Corpsecrafter  +2/HD
Enhanced Undead +2/HD</t>
        </r>
      </text>
    </comment>
    <comment ref="H13" authorId="0" shapeId="0" xr:uid="{00000000-0006-0000-0B00-000013000000}">
      <text>
        <r>
          <rPr>
            <sz val="12"/>
            <color indexed="81"/>
            <rFont val="Times New Roman"/>
            <family val="1"/>
          </rPr>
          <t>Corpsecrafter +4
Enhanced Undead +4</t>
        </r>
      </text>
    </comment>
    <comment ref="I13" authorId="0" shapeId="0" xr:uid="{00000000-0006-0000-0B00-000014000000}">
      <text>
        <r>
          <rPr>
            <sz val="12"/>
            <color indexed="81"/>
            <rFont val="Times New Roman"/>
            <family val="1"/>
          </rPr>
          <t>Enhanced Undead +4</t>
        </r>
      </text>
    </comment>
    <comment ref="S13" authorId="0" shapeId="0" xr:uid="{00000000-0006-0000-0B00-000015000000}">
      <text>
        <r>
          <rPr>
            <sz val="12"/>
            <color indexed="81"/>
            <rFont val="Times New Roman"/>
            <family val="1"/>
          </rPr>
          <t>Corpsecrafter  +2/HD
Enhanced Undead +2/HD</t>
        </r>
      </text>
    </comment>
  </commentList>
</comments>
</file>

<file path=xl/sharedStrings.xml><?xml version="1.0" encoding="utf-8"?>
<sst xmlns="http://schemas.openxmlformats.org/spreadsheetml/2006/main" count="2653" uniqueCount="748">
  <si>
    <t>Height:</t>
  </si>
  <si>
    <t>Strength:</t>
  </si>
  <si>
    <t>Dexterity:</t>
  </si>
  <si>
    <t>Level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</si>
  <si>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</si>
  <si>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</si>
  <si>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</si>
  <si>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</si>
  <si>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</si>
  <si>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</si>
  <si>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</si>
  <si>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</si>
  <si>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</si>
  <si>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</si>
  <si>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</si>
  <si>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</si>
  <si>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</si>
  <si>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</si>
  <si>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</si>
  <si>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</si>
  <si>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</si>
  <si>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</si>
  <si>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</si>
  <si>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</si>
  <si>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</si>
  <si>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</si>
  <si>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</si>
  <si>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</si>
  <si>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</si>
  <si>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</si>
  <si>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</si>
  <si>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</si>
  <si>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</si>
  <si>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</si>
  <si>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</si>
  <si>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</si>
  <si>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</si>
  <si>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</si>
  <si>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</si>
  <si>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</si>
  <si>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</si>
  <si>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</si>
  <si>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</si>
  <si>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</si>
  <si>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</si>
  <si>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</si>
  <si>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</si>
  <si>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</si>
  <si>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</si>
  <si>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</si>
  <si>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</si>
  <si>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</si>
  <si>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</si>
  <si>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</si>
  <si>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</si>
  <si>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</si>
  <si>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</si>
  <si>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</si>
  <si>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</si>
  <si>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</si>
  <si>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</si>
  <si>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</si>
  <si>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</si>
  <si>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</si>
  <si>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</si>
  <si>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</si>
  <si>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</si>
  <si>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</si>
  <si>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</si>
  <si>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</si>
  <si>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</si>
  <si>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</si>
  <si>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</si>
  <si>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</si>
  <si>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Resistance</t>
  </si>
  <si>
    <t>Abjuration</t>
  </si>
  <si>
    <t>Touch</t>
  </si>
  <si>
    <t>1 minute</t>
  </si>
  <si>
    <t>Detect Magic</t>
  </si>
  <si>
    <t>Universal</t>
  </si>
  <si>
    <t>1 min/lvl</t>
  </si>
  <si>
    <t>Instant</t>
  </si>
  <si>
    <t>Read Magic</t>
  </si>
  <si>
    <t>Personal</t>
  </si>
  <si>
    <t>10 min/lvl</t>
  </si>
  <si>
    <t>Illusion</t>
  </si>
  <si>
    <t>1 round</t>
  </si>
  <si>
    <t>Conjuration</t>
  </si>
  <si>
    <t>1 hour/lvl</t>
  </si>
  <si>
    <t>Permanent</t>
  </si>
  <si>
    <t>1 rnd/lvl</t>
  </si>
  <si>
    <t>Evocation</t>
  </si>
  <si>
    <t>Spell</t>
  </si>
  <si>
    <t>Cast?</t>
  </si>
  <si>
    <t>Languages</t>
  </si>
  <si>
    <t>School</t>
  </si>
  <si>
    <t>1 hour</t>
  </si>
  <si>
    <t>60’</t>
  </si>
  <si>
    <t>10’</t>
  </si>
  <si>
    <t>100’ + 10’/lvl</t>
  </si>
  <si>
    <t>Equipment Worn</t>
  </si>
  <si>
    <t>Item</t>
  </si>
  <si>
    <t>Effects/</t>
  </si>
  <si>
    <t>Notes</t>
  </si>
  <si>
    <t>Equipment Carried</t>
  </si>
  <si>
    <t>Check</t>
  </si>
  <si>
    <t>Arcane</t>
  </si>
  <si>
    <t>Speed</t>
  </si>
  <si>
    <t>Light</t>
  </si>
  <si>
    <t>25’ + 2½’/lvl</t>
  </si>
  <si>
    <t>Male</t>
  </si>
  <si>
    <t>Prepared Spells</t>
  </si>
  <si>
    <t>Speak Language</t>
  </si>
  <si>
    <t>Create Water</t>
  </si>
  <si>
    <t>Detect Poison</t>
  </si>
  <si>
    <t>Divination</t>
  </si>
  <si>
    <t>Guidance</t>
  </si>
  <si>
    <t>Mending</t>
  </si>
  <si>
    <t>Command</t>
  </si>
  <si>
    <t>Curse Water</t>
  </si>
  <si>
    <t>Divine Favor</t>
  </si>
  <si>
    <t>Doom</t>
  </si>
  <si>
    <t>Endure Elements</t>
  </si>
  <si>
    <t>24 hours</t>
  </si>
  <si>
    <t>Entropic Shield</t>
  </si>
  <si>
    <t>Magic Weapon</t>
  </si>
  <si>
    <t>Obscuring Mist</t>
  </si>
  <si>
    <t>Sanctuary</t>
  </si>
  <si>
    <t>Shield of Faith</t>
  </si>
  <si>
    <t>Summon Monster I</t>
  </si>
  <si>
    <t>Aid</t>
  </si>
  <si>
    <t>Animal Messenger</t>
  </si>
  <si>
    <t>1 day/lvl</t>
  </si>
  <si>
    <t>Darkness</t>
  </si>
  <si>
    <t>Delay Poison</t>
  </si>
  <si>
    <t>Desecrate</t>
  </si>
  <si>
    <t>2 hrs/lvl</t>
  </si>
  <si>
    <t>Enthrall</t>
  </si>
  <si>
    <t>Find Traps</t>
  </si>
  <si>
    <t>Hold Person</t>
  </si>
  <si>
    <t>Lesser Restoration</t>
  </si>
  <si>
    <t>Make Whole</t>
  </si>
  <si>
    <t>Remove Paralysis</t>
  </si>
  <si>
    <t>Shatter</t>
  </si>
  <si>
    <t>Shield Other</t>
  </si>
  <si>
    <t>Silence</t>
  </si>
  <si>
    <t>Sound Burst</t>
  </si>
  <si>
    <t>Speak with Animals</t>
  </si>
  <si>
    <t>Spiritual Weapon</t>
  </si>
  <si>
    <t>Summon Monster II</t>
  </si>
  <si>
    <t>Undetectable Alignment</t>
  </si>
  <si>
    <t>Zone of Truth</t>
  </si>
  <si>
    <t>Bestow Curse</t>
  </si>
  <si>
    <t>Continual Flame</t>
  </si>
  <si>
    <t>Create Food &amp; Water</t>
  </si>
  <si>
    <t>Daylight</t>
  </si>
  <si>
    <t>Deeper Darkness</t>
  </si>
  <si>
    <t>Dispel Magic</t>
  </si>
  <si>
    <t>Glyph of Warding</t>
  </si>
  <si>
    <t>Discharge</t>
  </si>
  <si>
    <t>Invisibility Purge</t>
  </si>
  <si>
    <t>Locate Object</t>
  </si>
  <si>
    <t>Magic Vestment</t>
  </si>
  <si>
    <t>Meld into Stone</t>
  </si>
  <si>
    <t>Obscure Object</t>
  </si>
  <si>
    <t>8 hours</t>
  </si>
  <si>
    <t>Prayer</t>
  </si>
  <si>
    <t>Rem. Blind/Deafness</t>
  </si>
  <si>
    <t>Remove Curse</t>
  </si>
  <si>
    <t>Remove Disease</t>
  </si>
  <si>
    <t>Searing Light</t>
  </si>
  <si>
    <t>Speak with Plants</t>
  </si>
  <si>
    <t>Stone Shape</t>
  </si>
  <si>
    <t>Summon Monster III</t>
  </si>
  <si>
    <t>Water Breathing</t>
  </si>
  <si>
    <t>Water Walk</t>
  </si>
  <si>
    <t>Wind Wall</t>
  </si>
  <si>
    <t>Air Walk</t>
  </si>
  <si>
    <t>Control Water</t>
  </si>
  <si>
    <t>Dimensional Anchor</t>
  </si>
  <si>
    <t>Discern Lies</t>
  </si>
  <si>
    <t>Dismissal</t>
  </si>
  <si>
    <t>Divine Power</t>
  </si>
  <si>
    <t>Giant Vermin</t>
  </si>
  <si>
    <t>Imbue w Spell Ability</t>
  </si>
  <si>
    <t>special</t>
  </si>
  <si>
    <t>Lesser Planar Ally</t>
  </si>
  <si>
    <t>Neutralize Poison</t>
  </si>
  <si>
    <t>Repel Vermin</t>
  </si>
  <si>
    <t>Restoration</t>
  </si>
  <si>
    <t>Sending</t>
  </si>
  <si>
    <t>12 hours</t>
  </si>
  <si>
    <t>Spell Immunity</t>
  </si>
  <si>
    <t>Status</t>
  </si>
  <si>
    <t>Summon Monster IV</t>
  </si>
  <si>
    <t>Tongues</t>
  </si>
  <si>
    <t>Cause Fear</t>
  </si>
  <si>
    <t>Deathwatch</t>
  </si>
  <si>
    <t>Death Knell</t>
  </si>
  <si>
    <t>Bull’s Strength</t>
  </si>
  <si>
    <t>Gentle Repose</t>
  </si>
  <si>
    <t>Animate Dead</t>
  </si>
  <si>
    <t>Contagion</t>
  </si>
  <si>
    <t>Speak with Dead</t>
  </si>
  <si>
    <t>1d4 rnds</t>
  </si>
  <si>
    <t>30’ radius</t>
  </si>
  <si>
    <t>30’</t>
  </si>
  <si>
    <t>Knowledge:  Arcana</t>
  </si>
  <si>
    <t>Knowledge:  Religion</t>
  </si>
  <si>
    <t>Perform:  (type)</t>
  </si>
  <si>
    <t>Analyze Portal</t>
  </si>
  <si>
    <t>Dimension Door</t>
  </si>
  <si>
    <t>400’ + 40’/lvl</t>
  </si>
  <si>
    <t>Longstrider</t>
  </si>
  <si>
    <t>Sleight of Hand</t>
  </si>
  <si>
    <t>Survival</t>
  </si>
  <si>
    <t>Components</t>
  </si>
  <si>
    <t>Casting</t>
  </si>
  <si>
    <t>V S</t>
  </si>
  <si>
    <t>V M</t>
  </si>
  <si>
    <t>V S F</t>
  </si>
  <si>
    <t>V S M/DF</t>
  </si>
  <si>
    <t>V S DF</t>
  </si>
  <si>
    <t>V S M</t>
  </si>
  <si>
    <t>V</t>
  </si>
  <si>
    <t>V S F/DF</t>
  </si>
  <si>
    <t>V M/DF</t>
  </si>
  <si>
    <t>V S/DF</t>
  </si>
  <si>
    <t>M</t>
  </si>
  <si>
    <t>1 SA</t>
  </si>
  <si>
    <t>1 FR</t>
  </si>
  <si>
    <t>10 min.</t>
  </si>
  <si>
    <t>Align</t>
  </si>
  <si>
    <t>Region</t>
  </si>
  <si>
    <t>AC</t>
  </si>
  <si>
    <t>HP</t>
  </si>
  <si>
    <t>Weapons</t>
  </si>
  <si>
    <t>Armor</t>
  </si>
  <si>
    <t>50’</t>
  </si>
  <si>
    <t>Atk</t>
  </si>
  <si>
    <t>Aligned Aura</t>
  </si>
  <si>
    <t>Impede</t>
  </si>
  <si>
    <t>Bewildering Substitution</t>
  </si>
  <si>
    <t>Bewildering Visions</t>
  </si>
  <si>
    <t>Body Ward</t>
  </si>
  <si>
    <t>Conduit of Life</t>
  </si>
  <si>
    <t>Divine Presence</t>
  </si>
  <si>
    <t>Execration</t>
  </si>
  <si>
    <t>Lore of the Gods</t>
  </si>
  <si>
    <t>Substitute Domain</t>
  </si>
  <si>
    <t>Turn Anathema</t>
  </si>
  <si>
    <t>10 minutes</t>
  </si>
  <si>
    <t>Bolster Aura</t>
  </si>
  <si>
    <t>Deific Bastion</t>
  </si>
  <si>
    <t>Footsteps of the Divine</t>
  </si>
  <si>
    <t>Light of Wisdom</t>
  </si>
  <si>
    <t>Subdue Aura</t>
  </si>
  <si>
    <t>Confound</t>
  </si>
  <si>
    <t>Dampen Magic</t>
  </si>
  <si>
    <t>Light of Purity</t>
  </si>
  <si>
    <t>Moral Façade</t>
  </si>
  <si>
    <t>Sacred Item</t>
  </si>
  <si>
    <t>Seed of Life</t>
  </si>
  <si>
    <t>Spiritual Advisor</t>
  </si>
  <si>
    <t>Bewildering Mischance</t>
  </si>
  <si>
    <t>Bleed</t>
  </si>
  <si>
    <t>Darts of Life</t>
  </si>
  <si>
    <t>Divine Retribution</t>
  </si>
  <si>
    <t>Door of Decay</t>
  </si>
  <si>
    <t>see text</t>
  </si>
  <si>
    <t>Healing Circle</t>
  </si>
  <si>
    <t>Mark of Sin</t>
  </si>
  <si>
    <t>Surge of Fortune</t>
  </si>
  <si>
    <t>Proficiencies</t>
  </si>
  <si>
    <t>Inflict Minor Wounds</t>
  </si>
  <si>
    <t>Inflict Light Wounds</t>
  </si>
  <si>
    <t>Inflict Moderate Wounds</t>
  </si>
  <si>
    <t>Inflict Serious Wounds</t>
  </si>
  <si>
    <t>Inflict Critical Wounds</t>
  </si>
  <si>
    <t>Flame Strike</t>
  </si>
  <si>
    <t>Craft:  Alchemy</t>
  </si>
  <si>
    <t>Knowledge:  History</t>
  </si>
  <si>
    <t>2</t>
  </si>
  <si>
    <t>4</t>
  </si>
  <si>
    <t>Knowledge:  The Planes</t>
  </si>
  <si>
    <t>Racial Abilities</t>
  </si>
  <si>
    <t>already built into stats</t>
  </si>
  <si>
    <t>Lore</t>
  </si>
  <si>
    <t>Scribe Scroll</t>
  </si>
  <si>
    <t>Message</t>
  </si>
  <si>
    <t>Identify</t>
  </si>
  <si>
    <t>Explorer’s Outfit</t>
  </si>
  <si>
    <t>Backpack</t>
  </si>
  <si>
    <t>Bedroll</t>
  </si>
  <si>
    <t>Spell Component Pouch</t>
  </si>
  <si>
    <t>Inkpen</t>
  </si>
  <si>
    <t>Tent</t>
  </si>
  <si>
    <t>Waterskin</t>
  </si>
  <si>
    <t>Flint &amp; Steel</t>
  </si>
  <si>
    <t>Memorized Spells</t>
  </si>
  <si>
    <t>1d3</t>
  </si>
  <si>
    <t>Scroll Case</t>
  </si>
  <si>
    <t>Ink Vials</t>
  </si>
  <si>
    <t>Human Skeleton</t>
  </si>
  <si>
    <t>NE</t>
  </si>
  <si>
    <t>none</t>
  </si>
  <si>
    <t>-</t>
  </si>
  <si>
    <t>Healing Belt</t>
  </si>
  <si>
    <t>Parchments</t>
  </si>
  <si>
    <t>Oil Flasks</t>
  </si>
  <si>
    <t>Preserve Organ</t>
  </si>
  <si>
    <t>Slash Tongue</t>
  </si>
  <si>
    <t>Darkbolt</t>
  </si>
  <si>
    <t>True Necromancer</t>
  </si>
  <si>
    <t>Fr</t>
  </si>
  <si>
    <t>Rf</t>
  </si>
  <si>
    <t>Wi</t>
  </si>
  <si>
    <t>Everlasting Rations</t>
  </si>
  <si>
    <t>Chronocharm of the Grand Master</t>
  </si>
  <si>
    <t>Tome of Worldly Memory</t>
  </si>
  <si>
    <t>Necromancer</t>
  </si>
  <si>
    <t>1st</t>
  </si>
  <si>
    <t>2nd</t>
  </si>
  <si>
    <t>3rd</t>
  </si>
  <si>
    <t>4th</t>
  </si>
  <si>
    <t>5th</t>
  </si>
  <si>
    <t>6th</t>
  </si>
  <si>
    <t>10 rnd/lvl</t>
  </si>
  <si>
    <t>Spells per Day</t>
  </si>
  <si>
    <t>Total Divine</t>
  </si>
  <si>
    <t>Total Arcane</t>
  </si>
  <si>
    <t>7th</t>
  </si>
  <si>
    <t>8th</t>
  </si>
  <si>
    <t>9th</t>
  </si>
  <si>
    <t>Spell Level</t>
  </si>
  <si>
    <t>Wisdom Bonus</t>
  </si>
  <si>
    <t>Intelligence Bonus</t>
  </si>
  <si>
    <t>Mount Encumbrance:</t>
  </si>
  <si>
    <t>Roll</t>
  </si>
  <si>
    <t>Azimuth</t>
  </si>
  <si>
    <t>+2 vs. Fear</t>
  </si>
  <si>
    <t>20’</t>
  </si>
  <si>
    <t>Ring of Protection +1</t>
  </si>
  <si>
    <t>Scrolls and Potions</t>
  </si>
  <si>
    <t>CLev</t>
  </si>
  <si>
    <t>Fox’s Cunning</t>
  </si>
  <si>
    <t>eight</t>
  </si>
  <si>
    <t>Feats</t>
  </si>
  <si>
    <t>Flaws</t>
  </si>
  <si>
    <t>Domain (Bonus):  Knowledge</t>
  </si>
  <si>
    <t>Erase</t>
  </si>
  <si>
    <t>Unseen Servant</t>
  </si>
  <si>
    <t>1 hr/lvl</t>
  </si>
  <si>
    <t>Illusory Script</t>
  </si>
  <si>
    <t>Secret Page</t>
  </si>
  <si>
    <t>Hin bonuses and penalties</t>
  </si>
  <si>
    <t>Necromancer 1</t>
  </si>
  <si>
    <t>Necromancer 3</t>
  </si>
  <si>
    <t>Necromancer 2</t>
  </si>
  <si>
    <t>True Necromancer 1</t>
  </si>
  <si>
    <t>Darts</t>
  </si>
  <si>
    <t>x2</t>
  </si>
  <si>
    <t>Necromancer Features</t>
  </si>
  <si>
    <t>Simple Weapons, Light Armor</t>
  </si>
  <si>
    <t>Cloistered Cleric</t>
  </si>
  <si>
    <t>½</t>
  </si>
  <si>
    <t>Knowledge:  Archit./Engin.</t>
  </si>
  <si>
    <t>Knowledge:  Dungeoneering</t>
  </si>
  <si>
    <t>Knowledge:  Local</t>
  </si>
  <si>
    <t>Knowledge:  Nobility &amp; Royalty</t>
  </si>
  <si>
    <t>Knowledge:  Nature</t>
  </si>
  <si>
    <t>Cloistered Cleric Features</t>
  </si>
  <si>
    <t>Rebuke Undead, Stacked</t>
  </si>
  <si>
    <t>Effective Caster Level</t>
  </si>
  <si>
    <t>Initiative:</t>
  </si>
  <si>
    <t>Chaotic Evil</t>
  </si>
  <si>
    <t>Cloistered Cleric Levels</t>
  </si>
  <si>
    <t>True Necromancer Levels</t>
  </si>
  <si>
    <t>1d20 Roll</t>
  </si>
  <si>
    <t>2d6 Roll</t>
  </si>
  <si>
    <t>Rebuke Check</t>
  </si>
  <si>
    <t>Rebuke Undead, 60’</t>
  </si>
  <si>
    <t>Rebuke Dmg.</t>
  </si>
  <si>
    <t>Cloak of Resistance +1</t>
  </si>
  <si>
    <t>1</t>
  </si>
  <si>
    <t>“Kneecaps” Brimstone</t>
  </si>
  <si>
    <t>Profession:  Scribe</t>
  </si>
  <si>
    <t>Level/HD</t>
  </si>
  <si>
    <t>Class</t>
  </si>
  <si>
    <t>Warrior</t>
  </si>
  <si>
    <t>Race/Type</t>
  </si>
  <si>
    <t>Freyja</t>
  </si>
  <si>
    <t>TAC</t>
  </si>
  <si>
    <t>FF</t>
  </si>
  <si>
    <t>Init</t>
  </si>
  <si>
    <t>AB</t>
  </si>
  <si>
    <t>Summon Undead I</t>
  </si>
  <si>
    <t>Summon Undead II</t>
  </si>
  <si>
    <t>Domain Powers</t>
  </si>
  <si>
    <t>Antitoxin</t>
  </si>
  <si>
    <t>Poison</t>
  </si>
  <si>
    <t>Inflict Light Wounds, Wt.</t>
  </si>
  <si>
    <t>Creating Undead</t>
  </si>
  <si>
    <t>Caster Level:</t>
  </si>
  <si>
    <t>Undead Type(s):</t>
  </si>
  <si>
    <t>Ghoul</t>
  </si>
  <si>
    <t>n.a.</t>
  </si>
  <si>
    <t>MM 119</t>
  </si>
  <si>
    <t>CE</t>
  </si>
  <si>
    <t>Commoner</t>
  </si>
  <si>
    <t>Slam, club</t>
  </si>
  <si>
    <t>dr 5/slashing</t>
  </si>
  <si>
    <t>Max HD of Rebuked Undead</t>
  </si>
  <si>
    <t>Rebukes Used</t>
  </si>
  <si>
    <t>10</t>
  </si>
  <si>
    <t>Detect Undead</t>
  </si>
  <si>
    <t>Acid Splash</t>
  </si>
  <si>
    <t>Amanuensis</t>
  </si>
  <si>
    <t>Arcane Mark</t>
  </si>
  <si>
    <t>1 rune</t>
  </si>
  <si>
    <t>Caltrops</t>
  </si>
  <si>
    <t>Disrupt Undead</t>
  </si>
  <si>
    <t>Launch Item</t>
  </si>
  <si>
    <t>S</t>
  </si>
  <si>
    <t>Mage Hand</t>
  </si>
  <si>
    <t>Concent.</t>
  </si>
  <si>
    <t>No Light</t>
  </si>
  <si>
    <t>Open/Close</t>
  </si>
  <si>
    <t>Prestidigitation</t>
  </si>
  <si>
    <t>Ray of Frost</t>
  </si>
  <si>
    <t>Sonic Snap</t>
  </si>
  <si>
    <t>Touch of Fatigue</t>
  </si>
  <si>
    <t>Swift</t>
  </si>
  <si>
    <t>Enlarge Person</t>
  </si>
  <si>
    <t>Expeditious Retreat</t>
  </si>
  <si>
    <t>Feather Fall</t>
  </si>
  <si>
    <t>Free</t>
  </si>
  <si>
    <t>Grease</t>
  </si>
  <si>
    <t>Magic Missile</t>
  </si>
  <si>
    <t>Orb of Cold, Lesser</t>
  </si>
  <si>
    <t>Protection from Law</t>
  </si>
  <si>
    <t>Ray of Enfeeblement</t>
  </si>
  <si>
    <t>Shieldbearer</t>
  </si>
  <si>
    <t>Protection from Good</t>
  </si>
  <si>
    <t>Domain</t>
  </si>
  <si>
    <t>Death Ward</t>
  </si>
  <si>
    <t>Slay Living</t>
  </si>
  <si>
    <t>Detect Secret Doors</t>
  </si>
  <si>
    <t>Knowledge</t>
  </si>
  <si>
    <t>Detect Thoughts</t>
  </si>
  <si>
    <t>Clairaudience/Clairvoyance</t>
  </si>
  <si>
    <t>True Seeing</t>
  </si>
  <si>
    <t>Circle of Death</t>
  </si>
  <si>
    <t>Alter Self</t>
  </si>
  <si>
    <t>Blindness/Deafness</t>
  </si>
  <si>
    <t>Command Undead</t>
  </si>
  <si>
    <t>False Life</t>
  </si>
  <si>
    <t>Fog Cloud</t>
  </si>
  <si>
    <t>Ghoul Touch</t>
  </si>
  <si>
    <t>1d6+2 rnds</t>
  </si>
  <si>
    <t>Scare</t>
  </si>
  <si>
    <t>See Invisibility</t>
  </si>
  <si>
    <t>Spider Climb</t>
  </si>
  <si>
    <t>Whispering Wind</t>
  </si>
  <si>
    <t>1 mile/lvl</t>
  </si>
  <si>
    <t>Dimension Hop</t>
  </si>
  <si>
    <t>Blade of Blood</t>
  </si>
  <si>
    <t>Accuracy</t>
  </si>
  <si>
    <t>Karmic Aura</t>
  </si>
  <si>
    <t>Orb of Acid, Lesser</t>
  </si>
  <si>
    <t>Ice Knife</t>
  </si>
  <si>
    <t>S M</t>
  </si>
  <si>
    <t>Avoid Planar Effects</t>
  </si>
  <si>
    <t>Necromancy</t>
  </si>
  <si>
    <t>Transmutation</t>
  </si>
  <si>
    <t>19-20, x2</t>
  </si>
  <si>
    <t>Bolts</t>
  </si>
  <si>
    <t>+0</t>
  </si>
  <si>
    <t>40’</t>
  </si>
  <si>
    <t>Purify Food &amp; Drink</t>
  </si>
  <si>
    <t>Spell Focus (Divination)</t>
  </si>
  <si>
    <t>MM 239</t>
  </si>
  <si>
    <t>All Skeletons:</t>
  </si>
  <si>
    <t>All Zombies:</t>
  </si>
  <si>
    <t>Noncombatant (-2 melee AB)</t>
  </si>
  <si>
    <t>Base Cleric Spells</t>
  </si>
  <si>
    <t>Base Wizard Spells</t>
  </si>
  <si>
    <t>Flaw-derived:  Destruction Retribution</t>
  </si>
  <si>
    <t>3rd:  Corpsecrafter</t>
  </si>
  <si>
    <t>Bane</t>
  </si>
  <si>
    <t>Detect Good</t>
  </si>
  <si>
    <t>Detect Law</t>
  </si>
  <si>
    <t>0’</t>
  </si>
  <si>
    <t>20’ or 60’</t>
  </si>
  <si>
    <t>Available / Used:</t>
  </si>
  <si>
    <t>6th:  Deadly Chill</t>
  </si>
  <si>
    <t>Mage Armor</t>
  </si>
  <si>
    <t>Comprehend Languages</t>
  </si>
  <si>
    <t>True Strike</t>
  </si>
  <si>
    <t>V F</t>
  </si>
  <si>
    <t>Chill Touch</t>
  </si>
  <si>
    <t>Animate Rope</t>
  </si>
  <si>
    <t>Reduce Person</t>
  </si>
  <si>
    <t>Summon Swarm</t>
  </si>
  <si>
    <t>Spectral Hand</t>
  </si>
  <si>
    <t>Enchantment</t>
  </si>
  <si>
    <t>Skeletal Rat Swarm</t>
  </si>
  <si>
    <t>Rogue</t>
  </si>
  <si>
    <t>Rogue 1</t>
  </si>
  <si>
    <t>Sneak Attack 1d6</t>
  </si>
  <si>
    <t>Trapfinding</t>
  </si>
  <si>
    <t>SF</t>
  </si>
  <si>
    <t>DC</t>
  </si>
  <si>
    <t>Skeletal Minion</t>
  </si>
  <si>
    <t>Enhanced Undead variant</t>
  </si>
  <si>
    <t>Skeletal Minion variant</t>
  </si>
  <si>
    <t>Summon Familiar (forfeit)</t>
  </si>
  <si>
    <t>Race:</t>
  </si>
  <si>
    <t>Size:</t>
  </si>
  <si>
    <t>Speed:</t>
  </si>
  <si>
    <t>AC:</t>
  </si>
  <si>
    <t>Fort:</t>
  </si>
  <si>
    <t>Ref:</t>
  </si>
  <si>
    <t>Will:</t>
  </si>
  <si>
    <t>Medium</t>
  </si>
  <si>
    <t>Skeletal Wolf</t>
  </si>
  <si>
    <t>The Late</t>
  </si>
  <si>
    <t>+6</t>
  </si>
  <si>
    <t>Skeletal Mount</t>
  </si>
  <si>
    <t>3</t>
  </si>
  <si>
    <t>Owlbear Skeleton</t>
  </si>
  <si>
    <t>2 claws</t>
  </si>
  <si>
    <t>Swarm (bite, claw)</t>
  </si>
  <si>
    <t>bite, claw</t>
  </si>
  <si>
    <t>Darkvision 60’</t>
  </si>
  <si>
    <t>dr 5/bludgeon, Darkvision 60’, Immune to Cold</t>
  </si>
  <si>
    <t>Improved Initiative</t>
  </si>
  <si>
    <t>Ghoul Fever, Paralysis, Turn Resistance +2</t>
  </si>
  <si>
    <t>Class:</t>
  </si>
  <si>
    <t>Age</t>
  </si>
  <si>
    <t>Domain:  Evil</t>
  </si>
  <si>
    <t>Spell Domain Focus (Evil)</t>
  </si>
  <si>
    <t>Evil</t>
  </si>
  <si>
    <t>Magic Circle v Law</t>
  </si>
  <si>
    <t>Magic Circle v Good</t>
  </si>
  <si>
    <t>Unholy Blight</t>
  </si>
  <si>
    <t>Dispel Good</t>
  </si>
  <si>
    <t>Hm?</t>
  </si>
  <si>
    <t>+2 Divination &amp; Necromancy</t>
  </si>
  <si>
    <t>Necromancy Spells*</t>
  </si>
  <si>
    <t>Domain Spells</t>
  </si>
  <si>
    <t>AB:</t>
  </si>
  <si>
    <t>Spells Selected</t>
  </si>
  <si>
    <t>Spells Known</t>
  </si>
  <si>
    <t>Skills / Feats / Spells per Day</t>
  </si>
  <si>
    <t>Other</t>
  </si>
  <si>
    <t>Claw</t>
  </si>
  <si>
    <t>varies</t>
  </si>
  <si>
    <t>Slashing</t>
  </si>
  <si>
    <t>Bite</t>
  </si>
  <si>
    <t>Piercing</t>
  </si>
  <si>
    <t>Natural Attacks while in Tiefling Form</t>
  </si>
  <si>
    <t>1d4</t>
  </si>
  <si>
    <t>Summon Unholy Symbol</t>
  </si>
  <si>
    <t>Gnome Zombie</t>
  </si>
  <si>
    <t>Cloistered Cleric 1</t>
  </si>
  <si>
    <t>Cloistered Cleric 2</t>
  </si>
  <si>
    <t>Charm Person</t>
  </si>
  <si>
    <t>Divine Flame</t>
  </si>
  <si>
    <t>15’</t>
  </si>
  <si>
    <t>Divine Zephyr</t>
  </si>
  <si>
    <t>Knife Spray</t>
  </si>
  <si>
    <t>Omen of Peril</t>
  </si>
  <si>
    <t>Resurgence</t>
  </si>
  <si>
    <t>Vigor, Lesser</t>
  </si>
  <si>
    <t>Brambles</t>
  </si>
  <si>
    <t>Soul Ward</t>
  </si>
  <si>
    <t>Wave of Grief</t>
  </si>
  <si>
    <t>CL</t>
  </si>
  <si>
    <t>Evil CL</t>
  </si>
  <si>
    <t>SF CL</t>
  </si>
  <si>
    <t>+1</t>
  </si>
  <si>
    <t>Augury</t>
  </si>
  <si>
    <t>Rebuke per Day</t>
  </si>
  <si>
    <t>Common, Hin, Draconic,</t>
  </si>
  <si>
    <t>Leather Envelope</t>
  </si>
  <si>
    <t>Otis von Kaltenbrünner</t>
  </si>
  <si>
    <t>6’ 3”</t>
  </si>
  <si>
    <t>Unholy Silver Dagger</t>
  </si>
  <si>
    <t>2d6 evil</t>
  </si>
  <si>
    <t>Prc/Slash</t>
  </si>
  <si>
    <t>Arcane Spellbook</t>
  </si>
  <si>
    <t>Typical Undead Minions</t>
  </si>
  <si>
    <t>Heavy Steel Shield</t>
  </si>
  <si>
    <t>Cure Minor Wounds</t>
  </si>
  <si>
    <t>Cure Light Wounds</t>
  </si>
  <si>
    <t>Cure Moderate Wounds</t>
  </si>
  <si>
    <t>commanded or summonned</t>
  </si>
  <si>
    <t>raised or created</t>
  </si>
  <si>
    <t>All Raised/Created:</t>
  </si>
  <si>
    <t>Add 1d6 cold damage with natural weapons, and explode upon death, dealing 1d6 +1d6 per every 2 HD of negative energy damage</t>
  </si>
  <si>
    <t>Dart of Sleep</t>
  </si>
  <si>
    <t>Stash</t>
  </si>
  <si>
    <t>Darkvision 60’, Improved Initiative</t>
  </si>
  <si>
    <t>Bugbear Zombie</t>
  </si>
  <si>
    <t>2?</t>
  </si>
  <si>
    <t>Morningstar</t>
  </si>
  <si>
    <t>Spear, shortbow</t>
  </si>
  <si>
    <t>Scimitar, bite, claw, shortbow</t>
  </si>
  <si>
    <t>Humanoid Skeleton</t>
  </si>
  <si>
    <t>Humanoid Zombie</t>
  </si>
  <si>
    <t>Skill/Save</t>
  </si>
  <si>
    <t>Currently Active</t>
  </si>
  <si>
    <t>Whirling Blade Spell</t>
  </si>
  <si>
    <t>Attacks as melee weapon</t>
  </si>
  <si>
    <t>thrown</t>
  </si>
  <si>
    <t>Cat’s Grace</t>
  </si>
  <si>
    <t>Darkvision</t>
  </si>
  <si>
    <t>Pages Used:</t>
  </si>
  <si>
    <t>1st:  Spell Focus (Necromancy)</t>
  </si>
  <si>
    <t>T.Ncro.Bns.</t>
  </si>
  <si>
    <t>Wizard Feat:  Silent Spell</t>
  </si>
  <si>
    <t>Summon Undead III</t>
  </si>
  <si>
    <t>PHB</t>
  </si>
  <si>
    <t>Planar Handbook</t>
  </si>
  <si>
    <t>Complete Arcane</t>
  </si>
  <si>
    <t>Book of Vile Darkness</t>
  </si>
  <si>
    <t>Libris Mortis</t>
  </si>
  <si>
    <t>Reference</t>
  </si>
  <si>
    <t>Page</t>
  </si>
  <si>
    <t>Spellbooks:</t>
  </si>
  <si>
    <t>Created Undead</t>
  </si>
  <si>
    <t>Assorted Kneecaps</t>
  </si>
  <si>
    <t>one</t>
  </si>
  <si>
    <t>Spells Granted by Velsharoon</t>
  </si>
  <si>
    <t>285 - 6</t>
  </si>
  <si>
    <t>Spell Compendium</t>
  </si>
  <si>
    <t>Complete Mage</t>
  </si>
  <si>
    <t>PHB II</t>
  </si>
  <si>
    <t>On Minion’s Saddlebags</t>
  </si>
  <si>
    <t>Unholy Symbol of Velsharoon</t>
  </si>
  <si>
    <t>Eatsoul</t>
  </si>
  <si>
    <t>Ranged Touch Attack</t>
  </si>
  <si>
    <t>Sådiq</t>
  </si>
  <si>
    <t>Velsharoon</t>
  </si>
  <si>
    <t>42 charges</t>
  </si>
  <si>
    <t>Scroll of Summon Monster III</t>
  </si>
  <si>
    <t>Bear’s Endurance</t>
  </si>
  <si>
    <t>True Necro Features</t>
  </si>
  <si>
    <t>Rogue Weapons, Sickle</t>
  </si>
  <si>
    <t>Deadly Precision Hand Crossbow</t>
  </si>
  <si>
    <t>+2d6 sneak</t>
  </si>
  <si>
    <t>Acrobat Boots</t>
  </si>
  <si>
    <t>Dagger, 2nd Attack</t>
  </si>
  <si>
    <t>q</t>
  </si>
  <si>
    <t>Goggles of Night</t>
  </si>
  <si>
    <t>Create Undead 2/day</t>
  </si>
  <si>
    <t>Zone of Desecration</t>
  </si>
  <si>
    <t>Thrown Weapon</t>
  </si>
  <si>
    <t>Necromancer Known Spells</t>
  </si>
  <si>
    <t>NPC</t>
  </si>
  <si>
    <t>4’ 3”</t>
  </si>
  <si>
    <t>52 lbs.</t>
  </si>
  <si>
    <t>Defenders of the Faith</t>
  </si>
  <si>
    <t>Complete Champion</t>
  </si>
  <si>
    <t>Complete Divine</t>
  </si>
  <si>
    <t>Manual of the Planes</t>
  </si>
  <si>
    <t>Freedom of Movement</t>
  </si>
  <si>
    <t>Summon Undead IV</t>
  </si>
  <si>
    <t>Summon Undead V</t>
  </si>
  <si>
    <t>Summon Monster V</t>
  </si>
  <si>
    <t>Detests spells that harness light, fire, heat, electricity, good, and positive energy.</t>
  </si>
  <si>
    <t>Necro. Prowess</t>
  </si>
  <si>
    <t>Race (Type)</t>
  </si>
  <si>
    <t>Classes / Levels</t>
  </si>
  <si>
    <t>Sex</t>
  </si>
  <si>
    <t>Alignment</t>
  </si>
  <si>
    <t>Deity</t>
  </si>
  <si>
    <t>Attack Bonus</t>
  </si>
  <si>
    <t>Initiative</t>
  </si>
  <si>
    <t>Strength</t>
  </si>
  <si>
    <t>Dexterity</t>
  </si>
  <si>
    <t>Constitution</t>
  </si>
  <si>
    <t>Intelligence</t>
  </si>
  <si>
    <t>Wisdom</t>
  </si>
  <si>
    <t>Charisma</t>
  </si>
  <si>
    <t>Height</t>
  </si>
  <si>
    <t>Weight</t>
  </si>
  <si>
    <t>Base Speed</t>
  </si>
  <si>
    <t>Actual Speed</t>
  </si>
  <si>
    <t>Lb. Capacity</t>
  </si>
  <si>
    <t>Lb. Carried</t>
  </si>
  <si>
    <t>Hit Points</t>
  </si>
  <si>
    <t>Touch AC</t>
  </si>
  <si>
    <t>FF AC</t>
  </si>
  <si>
    <t>+2d6 Sneak</t>
  </si>
  <si>
    <t>Accommodates 2 Medium humanoids</t>
  </si>
  <si>
    <t>For Shieldbearer spell (+2 to AC + spell bonuses when cast)</t>
  </si>
  <si>
    <t>9th:  Undead Leadership</t>
  </si>
  <si>
    <t>12th:  Practiced Spellcaster: Cleric</t>
  </si>
  <si>
    <t>15th:  Practiced Spellcaster: Necromancer</t>
  </si>
  <si>
    <t>PS</t>
  </si>
  <si>
    <t>Create Greater Undead 2/day</t>
  </si>
  <si>
    <t>Major Desecration</t>
  </si>
  <si>
    <t>Necromantic Prowess +4</t>
  </si>
  <si>
    <t>Energy Drain</t>
  </si>
  <si>
    <t>Horrid Wilting</t>
  </si>
  <si>
    <t>Wail of the Banshee</t>
  </si>
  <si>
    <t>18th:  Enlarge Skeletal Minion</t>
  </si>
  <si>
    <t>1d3-1+1</t>
  </si>
  <si>
    <t>1d3+1</t>
  </si>
  <si>
    <t>Domain:  Death</t>
  </si>
  <si>
    <t>Death Touch</t>
  </si>
  <si>
    <t>Amulet of Health +2</t>
  </si>
  <si>
    <t>+2 to Constitution</t>
  </si>
  <si>
    <t>Sedan</t>
  </si>
  <si>
    <t>Wooden frame and cushion affixed onto minion’s pelvis</t>
  </si>
  <si>
    <t>RebukingUndead</t>
  </si>
  <si>
    <t>Roge Features</t>
  </si>
  <si>
    <t>HD Limit:</t>
  </si>
  <si>
    <t>Death</t>
  </si>
  <si>
    <t>Gnomish, Infernal, Abyssal</t>
  </si>
  <si>
    <t>ca</t>
  </si>
  <si>
    <r>
      <rPr>
        <i/>
        <sz val="12"/>
        <rFont val="Calibri Light"/>
        <family val="2"/>
      </rPr>
      <t>* Enhanced Undead</t>
    </r>
    <r>
      <rPr>
        <sz val="12"/>
        <rFont val="Calibri Light"/>
        <family val="2"/>
      </rPr>
      <t xml:space="preserve"> variant forfeits extra Necromancy spells.</t>
    </r>
  </si>
  <si>
    <r>
      <t xml:space="preserve">Potion of </t>
    </r>
    <r>
      <rPr>
        <i/>
        <sz val="12"/>
        <rFont val="Calibri Light"/>
        <family val="2"/>
      </rPr>
      <t>Cure Moderate Wounds</t>
    </r>
  </si>
  <si>
    <r>
      <t xml:space="preserve">Potion of </t>
    </r>
    <r>
      <rPr>
        <i/>
        <sz val="12"/>
        <rFont val="Calibri Light"/>
        <family val="2"/>
      </rPr>
      <t>Cure Serious Wounds</t>
    </r>
  </si>
  <si>
    <r>
      <t xml:space="preserve">Potion of </t>
    </r>
    <r>
      <rPr>
        <i/>
        <sz val="12"/>
        <rFont val="Calibri Light"/>
        <family val="2"/>
      </rPr>
      <t>Invisibility</t>
    </r>
  </si>
  <si>
    <r>
      <t xml:space="preserve">Scroll of </t>
    </r>
    <r>
      <rPr>
        <i/>
        <sz val="12"/>
        <rFont val="Calibri Light"/>
        <family val="2"/>
      </rPr>
      <t>Fly</t>
    </r>
  </si>
  <si>
    <r>
      <t xml:space="preserve">Scroll of </t>
    </r>
    <r>
      <rPr>
        <i/>
        <sz val="12"/>
        <rFont val="Calibri Light"/>
        <family val="2"/>
      </rPr>
      <t>Enervation</t>
    </r>
  </si>
  <si>
    <r>
      <t xml:space="preserve">Scroll of </t>
    </r>
    <r>
      <rPr>
        <i/>
        <sz val="12"/>
        <rFont val="Calibri Light"/>
        <family val="2"/>
      </rPr>
      <t>Stoneskin</t>
    </r>
  </si>
  <si>
    <r>
      <t xml:space="preserve">Wand of </t>
    </r>
    <r>
      <rPr>
        <i/>
        <sz val="12"/>
        <rFont val="Calibri Light"/>
        <family val="2"/>
      </rPr>
      <t>Cure Light Wounds</t>
    </r>
  </si>
  <si>
    <r>
      <rPr>
        <b/>
        <sz val="13"/>
        <rFont val="Calibri Light"/>
        <family val="2"/>
      </rPr>
      <t xml:space="preserve">Move:  </t>
    </r>
    <r>
      <rPr>
        <sz val="13"/>
        <rFont val="Calibri Light"/>
        <family val="2"/>
      </rPr>
      <t>50’</t>
    </r>
  </si>
  <si>
    <r>
      <rPr>
        <b/>
        <sz val="13"/>
        <rFont val="Calibri Light"/>
        <family val="2"/>
      </rPr>
      <t xml:space="preserve">Initiative:  </t>
    </r>
    <r>
      <rPr>
        <sz val="13"/>
        <rFont val="Calibri Light"/>
        <family val="2"/>
      </rPr>
      <t>+7</t>
    </r>
  </si>
  <si>
    <r>
      <rPr>
        <b/>
        <sz val="13"/>
        <rFont val="Calibri Light"/>
        <family val="2"/>
      </rPr>
      <t xml:space="preserve">Move:  </t>
    </r>
    <r>
      <rPr>
        <sz val="13"/>
        <rFont val="Calibri Light"/>
        <family val="2"/>
      </rPr>
      <t>30’</t>
    </r>
  </si>
  <si>
    <r>
      <rPr>
        <b/>
        <sz val="13"/>
        <rFont val="Calibri Light"/>
        <family val="2"/>
      </rPr>
      <t xml:space="preserve">Initiative:  </t>
    </r>
    <r>
      <rPr>
        <sz val="13"/>
        <rFont val="Calibri Light"/>
        <family val="2"/>
      </rPr>
      <t>+4</t>
    </r>
  </si>
  <si>
    <r>
      <t>Owlbear Skeleton</t>
    </r>
    <r>
      <rPr>
        <b/>
        <i/>
        <vertAlign val="superscript"/>
        <sz val="12"/>
        <color theme="7" tint="0.79998168889431442"/>
        <rFont val="Calibri Light"/>
        <family val="2"/>
      </rPr>
      <t>1</t>
    </r>
  </si>
  <si>
    <r>
      <t>Owlbear Skeleton</t>
    </r>
    <r>
      <rPr>
        <b/>
        <i/>
        <vertAlign val="superscript"/>
        <sz val="12"/>
        <rFont val="Calibri Light"/>
        <family val="2"/>
      </rPr>
      <t>2</t>
    </r>
  </si>
  <si>
    <r>
      <t>Skeletal Vermin Swarm</t>
    </r>
    <r>
      <rPr>
        <b/>
        <i/>
        <vertAlign val="superscript"/>
        <sz val="12"/>
        <color theme="7" tint="0.79998168889431442"/>
        <rFont val="Calibri Light"/>
        <family val="2"/>
      </rPr>
      <t>1</t>
    </r>
  </si>
  <si>
    <r>
      <t>Skeletal Vermin Swarm</t>
    </r>
    <r>
      <rPr>
        <b/>
        <i/>
        <vertAlign val="superscript"/>
        <sz val="12"/>
        <rFont val="Calibri Light"/>
        <family val="2"/>
      </rPr>
      <t>2</t>
    </r>
  </si>
  <si>
    <r>
      <t>Large Zombies</t>
    </r>
    <r>
      <rPr>
        <b/>
        <i/>
        <vertAlign val="superscript"/>
        <sz val="12"/>
        <rFont val="Calibri Light"/>
        <family val="2"/>
      </rPr>
      <t>1</t>
    </r>
  </si>
  <si>
    <r>
      <t>Large Zombies</t>
    </r>
    <r>
      <rPr>
        <b/>
        <i/>
        <vertAlign val="superscript"/>
        <sz val="12"/>
        <rFont val="Calibri Light"/>
        <family val="2"/>
      </rPr>
      <t>2</t>
    </r>
  </si>
  <si>
    <r>
      <t>Small Zombies</t>
    </r>
    <r>
      <rPr>
        <b/>
        <i/>
        <vertAlign val="superscript"/>
        <sz val="12"/>
        <rFont val="Calibri Light"/>
        <family val="2"/>
      </rPr>
      <t>1</t>
    </r>
  </si>
  <si>
    <r>
      <t>Small Zombies</t>
    </r>
    <r>
      <rPr>
        <b/>
        <i/>
        <vertAlign val="superscript"/>
        <sz val="12"/>
        <rFont val="Calibri Light"/>
        <family val="2"/>
      </rPr>
      <t>2</t>
    </r>
  </si>
  <si>
    <r>
      <t>Medium Zombies</t>
    </r>
    <r>
      <rPr>
        <b/>
        <i/>
        <vertAlign val="superscript"/>
        <sz val="12"/>
        <color theme="7" tint="0.79998168889431442"/>
        <rFont val="Calibri Light"/>
        <family val="2"/>
      </rPr>
      <t>1</t>
    </r>
  </si>
  <si>
    <r>
      <t>Medium Zombies</t>
    </r>
    <r>
      <rPr>
        <b/>
        <i/>
        <vertAlign val="superscript"/>
        <sz val="12"/>
        <rFont val="Calibri Light"/>
        <family val="2"/>
      </rPr>
      <t>2</t>
    </r>
  </si>
  <si>
    <r>
      <t>Medium Skeletons</t>
    </r>
    <r>
      <rPr>
        <b/>
        <i/>
        <vertAlign val="superscript"/>
        <sz val="12"/>
        <rFont val="Calibri Light"/>
        <family val="2"/>
      </rPr>
      <t>1</t>
    </r>
  </si>
  <si>
    <r>
      <t>Medium Skeletons</t>
    </r>
    <r>
      <rPr>
        <b/>
        <i/>
        <vertAlign val="superscript"/>
        <sz val="12"/>
        <rFont val="Calibri Light"/>
        <family val="2"/>
      </rPr>
      <t>2</t>
    </r>
  </si>
  <si>
    <t>Ghostwise Halfling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</si>
</sst>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18" x14ac:knownFonts="1">
    <font>
      <sz val="12"/>
      <name val="Times New Roman"/>
    </font>
    <font>
      <sz val="12"/>
      <color theme="1"/>
      <name val="Times New Roman"/>
      <family val="2"/>
    </font>
    <font>
      <sz val="12"/>
      <name val="Times New Roman"/>
      <family val="1"/>
    </font>
    <font>
      <u/>
      <sz val="12"/>
      <color indexed="12"/>
      <name val="Times New Roman"/>
      <family val="1"/>
    </font>
    <font>
      <sz val="12"/>
      <color indexed="81"/>
      <name val="Times New Roman"/>
      <family val="1"/>
    </font>
    <font>
      <sz val="13"/>
      <name val="Wingdings"/>
      <charset val="2"/>
    </font>
    <font>
      <b/>
      <sz val="12"/>
      <color indexed="81"/>
      <name val="Times New Roman"/>
      <family val="1"/>
    </font>
    <font>
      <sz val="10"/>
      <name val="Arial"/>
      <family val="2"/>
    </font>
    <font>
      <b/>
      <i/>
      <sz val="12"/>
      <color indexed="81"/>
      <name val="Times New Roman"/>
      <family val="1"/>
    </font>
    <font>
      <sz val="12"/>
      <name val="Times New Roman"/>
      <family val="1"/>
      <charset val="1"/>
    </font>
    <font>
      <i/>
      <sz val="12"/>
      <color indexed="81"/>
      <name val="Times New Roman"/>
      <family val="1"/>
    </font>
    <font>
      <i/>
      <sz val="22"/>
      <color theme="0"/>
      <name val="Calibri"/>
      <family val="2"/>
      <scheme val="minor"/>
    </font>
    <font>
      <i/>
      <sz val="22"/>
      <name val="Calibri"/>
      <family val="2"/>
      <scheme val="minor"/>
    </font>
    <font>
      <b/>
      <sz val="12"/>
      <name val="Calibri"/>
      <family val="2"/>
      <scheme val="minor"/>
    </font>
    <font>
      <sz val="12"/>
      <name val="Calibri"/>
      <family val="2"/>
      <scheme val="minor"/>
    </font>
    <font>
      <i/>
      <sz val="12"/>
      <color indexed="52"/>
      <name val="Calibri"/>
      <family val="2"/>
      <scheme val="minor"/>
    </font>
    <font>
      <b/>
      <sz val="13"/>
      <name val="Calibri"/>
      <family val="2"/>
      <scheme val="minor"/>
    </font>
    <font>
      <sz val="13"/>
      <name val="Calibri"/>
      <family val="2"/>
      <scheme val="minor"/>
    </font>
    <font>
      <sz val="10"/>
      <name val="Calibri"/>
      <family val="2"/>
      <scheme val="minor"/>
    </font>
    <font>
      <b/>
      <sz val="13"/>
      <color rgb="FF00B050"/>
      <name val="Calibri"/>
      <family val="2"/>
      <scheme val="minor"/>
    </font>
    <font>
      <b/>
      <sz val="13"/>
      <color indexed="10"/>
      <name val="Calibri"/>
      <family val="2"/>
      <scheme val="minor"/>
    </font>
    <font>
      <sz val="13"/>
      <color indexed="23"/>
      <name val="Calibri"/>
      <family val="2"/>
      <scheme val="minor"/>
    </font>
    <font>
      <b/>
      <sz val="13"/>
      <color indexed="12"/>
      <name val="Calibri"/>
      <family val="2"/>
      <scheme val="minor"/>
    </font>
    <font>
      <sz val="13"/>
      <color indexed="17"/>
      <name val="Calibri"/>
      <family val="2"/>
      <scheme val="minor"/>
    </font>
    <font>
      <b/>
      <sz val="13"/>
      <color indexed="46"/>
      <name val="Calibri"/>
      <family val="2"/>
      <scheme val="minor"/>
    </font>
    <font>
      <b/>
      <sz val="13"/>
      <color rgb="FF00B0F0"/>
      <name val="Calibri"/>
      <family val="2"/>
      <scheme val="minor"/>
    </font>
    <font>
      <b/>
      <sz val="13"/>
      <color rgb="FF00CC00"/>
      <name val="Calibri"/>
      <family val="2"/>
      <scheme val="minor"/>
    </font>
    <font>
      <b/>
      <sz val="13"/>
      <color indexed="17"/>
      <name val="Calibri"/>
      <family val="2"/>
      <scheme val="minor"/>
    </font>
    <font>
      <b/>
      <sz val="13"/>
      <color indexed="51"/>
      <name val="Calibri"/>
      <family val="2"/>
      <scheme val="minor"/>
    </font>
    <font>
      <b/>
      <sz val="13"/>
      <color indexed="52"/>
      <name val="Calibri"/>
      <family val="2"/>
      <scheme val="minor"/>
    </font>
    <font>
      <i/>
      <sz val="18"/>
      <name val="Calibri"/>
      <family val="2"/>
      <scheme val="minor"/>
    </font>
    <font>
      <sz val="18"/>
      <name val="Calibri"/>
      <family val="2"/>
      <scheme val="minor"/>
    </font>
    <font>
      <b/>
      <sz val="18"/>
      <name val="Calibri"/>
      <family val="2"/>
      <scheme val="minor"/>
    </font>
    <font>
      <i/>
      <sz val="20"/>
      <color indexed="17"/>
      <name val="Calibri Light"/>
      <family val="2"/>
    </font>
    <font>
      <b/>
      <sz val="18"/>
      <name val="Calibri Light"/>
      <family val="2"/>
    </font>
    <font>
      <sz val="12"/>
      <name val="Calibri Light"/>
      <family val="2"/>
    </font>
    <font>
      <b/>
      <sz val="13"/>
      <color indexed="9"/>
      <name val="Calibri Light"/>
      <family val="2"/>
    </font>
    <font>
      <b/>
      <sz val="13"/>
      <color rgb="FFFFC000"/>
      <name val="Calibri Light"/>
      <family val="2"/>
    </font>
    <font>
      <b/>
      <sz val="12"/>
      <name val="Calibri Light"/>
      <family val="2"/>
    </font>
    <font>
      <b/>
      <sz val="13"/>
      <color rgb="FFFF0000"/>
      <name val="Calibri Light"/>
      <family val="2"/>
    </font>
    <font>
      <b/>
      <sz val="13"/>
      <name val="Calibri Light"/>
      <family val="2"/>
    </font>
    <font>
      <sz val="13"/>
      <name val="Calibri Light"/>
      <family val="2"/>
    </font>
    <font>
      <b/>
      <sz val="13"/>
      <color rgb="FF0000FF"/>
      <name val="Calibri Light"/>
      <family val="2"/>
    </font>
    <font>
      <sz val="13"/>
      <color rgb="FFFFC000"/>
      <name val="Calibri Light"/>
      <family val="2"/>
    </font>
    <font>
      <b/>
      <sz val="13"/>
      <color rgb="FF7030A0"/>
      <name val="Calibri Light"/>
      <family val="2"/>
    </font>
    <font>
      <b/>
      <sz val="13"/>
      <color indexed="46"/>
      <name val="Calibri Light"/>
      <family val="2"/>
    </font>
    <font>
      <b/>
      <sz val="13"/>
      <color indexed="17"/>
      <name val="Calibri Light"/>
      <family val="2"/>
    </font>
    <font>
      <sz val="13"/>
      <color indexed="17"/>
      <name val="Calibri Light"/>
      <family val="2"/>
    </font>
    <font>
      <sz val="12"/>
      <color indexed="17"/>
      <name val="Calibri Light"/>
      <family val="2"/>
    </font>
    <font>
      <sz val="13"/>
      <color indexed="46"/>
      <name val="Calibri Light"/>
      <family val="2"/>
    </font>
    <font>
      <sz val="12"/>
      <color indexed="51"/>
      <name val="Calibri Light"/>
      <family val="2"/>
    </font>
    <font>
      <b/>
      <sz val="13"/>
      <color indexed="52"/>
      <name val="Calibri Light"/>
      <family val="2"/>
    </font>
    <font>
      <sz val="13"/>
      <color indexed="52"/>
      <name val="Calibri Light"/>
      <family val="2"/>
    </font>
    <font>
      <sz val="12"/>
      <color indexed="52"/>
      <name val="Calibri Light"/>
      <family val="2"/>
    </font>
    <font>
      <b/>
      <sz val="13"/>
      <color indexed="10"/>
      <name val="Calibri Light"/>
      <family val="2"/>
    </font>
    <font>
      <sz val="13"/>
      <color indexed="10"/>
      <name val="Calibri Light"/>
      <family val="2"/>
    </font>
    <font>
      <sz val="12"/>
      <color indexed="46"/>
      <name val="Calibri Light"/>
      <family val="2"/>
    </font>
    <font>
      <b/>
      <sz val="13"/>
      <color indexed="12"/>
      <name val="Calibri Light"/>
      <family val="2"/>
    </font>
    <font>
      <sz val="13"/>
      <color indexed="12"/>
      <name val="Calibri Light"/>
      <family val="2"/>
    </font>
    <font>
      <sz val="12"/>
      <color indexed="10"/>
      <name val="Calibri Light"/>
      <family val="2"/>
    </font>
    <font>
      <b/>
      <sz val="13"/>
      <color indexed="51"/>
      <name val="Calibri Light"/>
      <family val="2"/>
    </font>
    <font>
      <sz val="13"/>
      <color indexed="51"/>
      <name val="Calibri Light"/>
      <family val="2"/>
    </font>
    <font>
      <i/>
      <sz val="12"/>
      <name val="Calibri Light"/>
      <family val="2"/>
    </font>
    <font>
      <i/>
      <sz val="20"/>
      <color rgb="FF9900FF"/>
      <name val="Calibri Light"/>
      <family val="2"/>
    </font>
    <font>
      <sz val="13"/>
      <color rgb="FF9900FF"/>
      <name val="Calibri Light"/>
      <family val="2"/>
    </font>
    <font>
      <b/>
      <sz val="13"/>
      <color rgb="FF9900FF"/>
      <name val="Calibri Light"/>
      <family val="2"/>
    </font>
    <font>
      <i/>
      <sz val="20"/>
      <color indexed="20"/>
      <name val="Calibri Light"/>
      <family val="2"/>
    </font>
    <font>
      <i/>
      <sz val="18"/>
      <color indexed="20"/>
      <name val="Calibri Light"/>
      <family val="2"/>
    </font>
    <font>
      <sz val="13"/>
      <color rgb="FF7030A0"/>
      <name val="Calibri Light"/>
      <family val="2"/>
    </font>
    <font>
      <sz val="13"/>
      <color theme="0"/>
      <name val="Calibri Light"/>
      <family val="2"/>
    </font>
    <font>
      <i/>
      <sz val="20"/>
      <color indexed="12"/>
      <name val="Calibri Light"/>
      <family val="2"/>
    </font>
    <font>
      <i/>
      <sz val="18"/>
      <color rgb="FF7030A0"/>
      <name val="Calibri Light"/>
      <family val="2"/>
    </font>
    <font>
      <i/>
      <sz val="18"/>
      <color rgb="FF0000FF"/>
      <name val="Calibri Light"/>
      <family val="2"/>
    </font>
    <font>
      <b/>
      <sz val="12"/>
      <color theme="1"/>
      <name val="Calibri Light"/>
      <family val="2"/>
    </font>
    <font>
      <b/>
      <sz val="12"/>
      <color rgb="FF7030A0"/>
      <name val="Calibri Light"/>
      <family val="2"/>
    </font>
    <font>
      <i/>
      <sz val="18"/>
      <color indexed="12"/>
      <name val="Calibri Light"/>
      <family val="2"/>
    </font>
    <font>
      <b/>
      <sz val="12"/>
      <color theme="0"/>
      <name val="Calibri Light"/>
      <family val="2"/>
    </font>
    <font>
      <i/>
      <sz val="20"/>
      <color rgb="FF7030A0"/>
      <name val="Calibri Light"/>
      <family val="2"/>
    </font>
    <font>
      <b/>
      <sz val="18"/>
      <color indexed="61"/>
      <name val="Calibri Light"/>
      <family val="2"/>
    </font>
    <font>
      <b/>
      <sz val="12"/>
      <color rgb="FFFF0000"/>
      <name val="Calibri Light"/>
      <family val="2"/>
    </font>
    <font>
      <b/>
      <sz val="12"/>
      <color rgb="FFFFCCFF"/>
      <name val="Calibri Light"/>
      <family val="2"/>
    </font>
    <font>
      <sz val="12"/>
      <color rgb="FF7030A0"/>
      <name val="Calibri Light"/>
      <family val="2"/>
    </font>
    <font>
      <sz val="12"/>
      <color rgb="FFFF0000"/>
      <name val="Calibri Light"/>
      <family val="2"/>
    </font>
    <font>
      <sz val="12"/>
      <color rgb="FFFFCCFF"/>
      <name val="Calibri Light"/>
      <family val="2"/>
    </font>
    <font>
      <i/>
      <sz val="18"/>
      <name val="Calibri Light"/>
      <family val="2"/>
    </font>
    <font>
      <i/>
      <sz val="18"/>
      <color rgb="FF00B050"/>
      <name val="Calibri Light"/>
      <family val="2"/>
    </font>
    <font>
      <i/>
      <sz val="16"/>
      <color rgb="FF7030A0"/>
      <name val="Calibri Light"/>
      <family val="2"/>
    </font>
    <font>
      <sz val="12"/>
      <color rgb="FFCC99FF"/>
      <name val="Calibri Light"/>
      <family val="2"/>
    </font>
    <font>
      <b/>
      <sz val="12"/>
      <color rgb="FFFFC000"/>
      <name val="Calibri Light"/>
      <family val="2"/>
    </font>
    <font>
      <sz val="12"/>
      <color rgb="FFFFC000"/>
      <name val="Calibri Light"/>
      <family val="2"/>
    </font>
    <font>
      <i/>
      <sz val="18"/>
      <color theme="0"/>
      <name val="Calibri Light"/>
      <family val="2"/>
    </font>
    <font>
      <i/>
      <sz val="16"/>
      <color rgb="FF00B0F0"/>
      <name val="Calibri Light"/>
      <family val="2"/>
    </font>
    <font>
      <i/>
      <sz val="16"/>
      <color theme="0"/>
      <name val="Calibri Light"/>
      <family val="2"/>
    </font>
    <font>
      <i/>
      <sz val="18"/>
      <color indexed="53"/>
      <name val="Calibri Light"/>
      <family val="2"/>
    </font>
    <font>
      <sz val="13"/>
      <color rgb="FF0000FF"/>
      <name val="Calibri Light"/>
      <family val="2"/>
    </font>
    <font>
      <i/>
      <sz val="16"/>
      <color indexed="23"/>
      <name val="Calibri Light"/>
      <family val="2"/>
    </font>
    <font>
      <i/>
      <sz val="16"/>
      <color indexed="10"/>
      <name val="Calibri Light"/>
      <family val="2"/>
    </font>
    <font>
      <sz val="18"/>
      <name val="Calibri Light"/>
      <family val="2"/>
    </font>
    <font>
      <b/>
      <sz val="12"/>
      <color indexed="9"/>
      <name val="Calibri Light"/>
      <family val="2"/>
    </font>
    <font>
      <sz val="11"/>
      <name val="Calibri Light"/>
      <family val="2"/>
    </font>
    <font>
      <i/>
      <sz val="20"/>
      <color rgb="FFFFC000"/>
      <name val="Calibri Light"/>
      <family val="2"/>
    </font>
    <font>
      <i/>
      <sz val="22"/>
      <color rgb="FFFFC000"/>
      <name val="Calibri Light"/>
      <family val="2"/>
    </font>
    <font>
      <i/>
      <sz val="22"/>
      <color indexed="17"/>
      <name val="Calibri Light"/>
      <family val="2"/>
    </font>
    <font>
      <b/>
      <sz val="12"/>
      <color indexed="48"/>
      <name val="Calibri Light"/>
      <family val="2"/>
    </font>
    <font>
      <i/>
      <sz val="12"/>
      <color indexed="9"/>
      <name val="Calibri Light"/>
      <family val="2"/>
    </font>
    <font>
      <sz val="13"/>
      <color indexed="23"/>
      <name val="Calibri Light"/>
      <family val="2"/>
    </font>
    <font>
      <b/>
      <sz val="13"/>
      <color indexed="20"/>
      <name val="Calibri Light"/>
      <family val="2"/>
    </font>
    <font>
      <i/>
      <sz val="20"/>
      <color rgb="FF66FFFF"/>
      <name val="Calibri Light"/>
      <family val="2"/>
    </font>
    <font>
      <i/>
      <sz val="22"/>
      <color rgb="FF66FFFF"/>
      <name val="Calibri Light"/>
      <family val="2"/>
    </font>
    <font>
      <b/>
      <i/>
      <sz val="12"/>
      <name val="Calibri Light"/>
      <family val="2"/>
    </font>
    <font>
      <b/>
      <sz val="12"/>
      <color indexed="8"/>
      <name val="Calibri Light"/>
      <family val="2"/>
    </font>
    <font>
      <b/>
      <i/>
      <sz val="12"/>
      <color theme="7" tint="0.79998168889431442"/>
      <name val="Calibri Light"/>
      <family val="2"/>
    </font>
    <font>
      <b/>
      <i/>
      <vertAlign val="superscript"/>
      <sz val="12"/>
      <color theme="7" tint="0.79998168889431442"/>
      <name val="Calibri Light"/>
      <family val="2"/>
    </font>
    <font>
      <b/>
      <i/>
      <vertAlign val="superscript"/>
      <sz val="12"/>
      <name val="Calibri Light"/>
      <family val="2"/>
    </font>
    <font>
      <sz val="10"/>
      <name val="Calibri Light"/>
      <family val="2"/>
    </font>
    <font>
      <i/>
      <vertAlign val="superscript"/>
      <sz val="12"/>
      <color theme="7" tint="0.79998168889431442"/>
      <name val="Calibri Light"/>
      <family val="2"/>
    </font>
    <font>
      <b/>
      <sz val="12"/>
      <color theme="7" tint="0.79998168889431442"/>
      <name val="Calibri Light"/>
      <family val="2"/>
    </font>
    <font>
      <i/>
      <vertAlign val="superscript"/>
      <sz val="12"/>
      <name val="Calibri Light"/>
      <family val="2"/>
    </font>
  </fonts>
  <fills count="2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42"/>
        <bgColor indexed="55"/>
      </patternFill>
    </fill>
    <fill>
      <patternFill patternType="solid">
        <fgColor rgb="FFCC99FF"/>
        <bgColor indexed="64"/>
      </patternFill>
    </fill>
    <fill>
      <patternFill patternType="solid">
        <fgColor rgb="FF3333FF"/>
        <bgColor indexed="64"/>
      </patternFill>
    </fill>
    <fill>
      <patternFill patternType="solid">
        <fgColor rgb="FF7030A0"/>
        <bgColor indexed="64"/>
      </patternFill>
    </fill>
    <fill>
      <patternFill patternType="solid">
        <fgColor rgb="FFFF0000"/>
        <bgColor indexed="64"/>
      </patternFill>
    </fill>
    <fill>
      <patternFill patternType="solid">
        <fgColor theme="0" tint="-0.249977111117893"/>
        <bgColor indexed="64"/>
      </patternFill>
    </fill>
    <fill>
      <patternFill patternType="solid">
        <fgColor rgb="FFCCFFCC"/>
        <bgColor indexed="64"/>
      </patternFill>
    </fill>
    <fill>
      <patternFill patternType="solid">
        <fgColor rgb="FF66FF33"/>
        <bgColor indexed="64"/>
      </patternFill>
    </fill>
    <fill>
      <patternFill patternType="solid">
        <fgColor theme="1"/>
        <bgColor indexed="64"/>
      </patternFill>
    </fill>
    <fill>
      <patternFill patternType="solid">
        <fgColor rgb="FFCCFFCC"/>
        <bgColor indexed="55"/>
      </patternFill>
    </fill>
    <fill>
      <patternFill patternType="solid">
        <fgColor rgb="FF66FFFF"/>
        <bgColor indexed="64"/>
      </patternFill>
    </fill>
    <fill>
      <patternFill patternType="solid">
        <fgColor rgb="FFFFC000"/>
        <bgColor indexed="64"/>
      </patternFill>
    </fill>
    <fill>
      <patternFill patternType="solid">
        <fgColor theme="3" tint="0.39997558519241921"/>
        <bgColor indexed="64"/>
      </patternFill>
    </fill>
    <fill>
      <patternFill patternType="solid">
        <fgColor indexed="10"/>
        <bgColor indexed="64"/>
      </patternFill>
    </fill>
    <fill>
      <patternFill patternType="solid">
        <fgColor rgb="FFFFFF00"/>
        <bgColor indexed="64"/>
      </patternFill>
    </fill>
    <fill>
      <patternFill patternType="solid">
        <fgColor rgb="FF9900FF"/>
        <bgColor indexed="64"/>
      </patternFill>
    </fill>
  </fills>
  <borders count="18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bottom style="thin">
        <color indexed="9"/>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indexed="64"/>
      </right>
      <top style="thin">
        <color indexed="64"/>
      </top>
      <bottom style="double">
        <color indexed="64"/>
      </bottom>
      <diagonal/>
    </border>
    <border>
      <left style="double">
        <color auto="1"/>
      </left>
      <right style="thin">
        <color auto="1"/>
      </right>
      <top style="double">
        <color auto="1"/>
      </top>
      <bottom style="thin">
        <color auto="1"/>
      </bottom>
      <diagonal/>
    </border>
    <border>
      <left/>
      <right/>
      <top style="double">
        <color indexed="64"/>
      </top>
      <bottom style="medium">
        <color indexed="64"/>
      </bottom>
      <diagonal/>
    </border>
    <border>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auto="1"/>
      </right>
      <top style="thin">
        <color auto="1"/>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style="hair">
        <color indexed="64"/>
      </right>
      <top style="hair">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thin">
        <color indexed="64"/>
      </left>
      <right/>
      <top style="double">
        <color indexed="64"/>
      </top>
      <bottom style="medium">
        <color rgb="FF7030A0"/>
      </bottom>
      <diagonal/>
    </border>
    <border>
      <left/>
      <right style="double">
        <color indexed="64"/>
      </right>
      <top style="double">
        <color indexed="64"/>
      </top>
      <bottom style="medium">
        <color rgb="FF7030A0"/>
      </bottom>
      <diagonal/>
    </border>
    <border>
      <left style="double">
        <color indexed="64"/>
      </left>
      <right style="double">
        <color indexed="64"/>
      </right>
      <top/>
      <bottom style="hair">
        <color indexed="64"/>
      </bottom>
      <diagonal/>
    </border>
    <border>
      <left style="double">
        <color indexed="64"/>
      </left>
      <right style="double">
        <color indexed="64"/>
      </right>
      <top style="double">
        <color indexed="64"/>
      </top>
      <bottom style="medium">
        <color theme="0"/>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indexed="64"/>
      </left>
      <right style="double">
        <color indexed="64"/>
      </right>
      <top/>
      <bottom style="medium">
        <color indexed="64"/>
      </bottom>
      <diagonal/>
    </border>
    <border>
      <left style="double">
        <color indexed="64"/>
      </left>
      <right style="thin">
        <color theme="0"/>
      </right>
      <top/>
      <bottom/>
      <diagonal/>
    </border>
    <border>
      <left style="thin">
        <color theme="0"/>
      </left>
      <right style="thin">
        <color theme="0"/>
      </right>
      <top/>
      <bottom/>
      <diagonal/>
    </border>
    <border>
      <left/>
      <right/>
      <top/>
      <bottom style="thin">
        <color indexed="64"/>
      </bottom>
      <diagonal/>
    </border>
    <border>
      <left style="double">
        <color indexed="64"/>
      </left>
      <right/>
      <top style="thin">
        <color indexed="64"/>
      </top>
      <bottom/>
      <diagonal/>
    </border>
    <border>
      <left style="double">
        <color indexed="64"/>
      </left>
      <right style="hair">
        <color indexed="64"/>
      </right>
      <top style="medium">
        <color indexed="64"/>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auto="1"/>
      </left>
      <right style="thin">
        <color auto="1"/>
      </right>
      <top style="double">
        <color auto="1"/>
      </top>
      <bottom style="thin">
        <color auto="1"/>
      </bottom>
      <diagonal/>
    </border>
    <border>
      <left style="double">
        <color indexed="64"/>
      </left>
      <right style="double">
        <color indexed="64"/>
      </right>
      <top style="hair">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bottom style="hair">
        <color indexed="64"/>
      </bottom>
      <diagonal/>
    </border>
    <border>
      <left/>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double">
        <color indexed="64"/>
      </top>
      <bottom style="medium">
        <color rgb="FF7030A0"/>
      </bottom>
      <diagonal/>
    </border>
    <border>
      <left/>
      <right style="thin">
        <color indexed="64"/>
      </right>
      <top style="double">
        <color indexed="64"/>
      </top>
      <bottom style="medium">
        <color rgb="FF7030A0"/>
      </bottom>
      <diagonal/>
    </border>
    <border>
      <left/>
      <right style="thin">
        <color indexed="64"/>
      </right>
      <top/>
      <bottom/>
      <diagonal/>
    </border>
    <border>
      <left/>
      <right style="thin">
        <color indexed="64"/>
      </right>
      <top/>
      <bottom style="double">
        <color indexed="64"/>
      </bottom>
      <diagonal/>
    </border>
    <border>
      <left style="double">
        <color indexed="64"/>
      </left>
      <right/>
      <top style="thick">
        <color indexed="16"/>
      </top>
      <bottom style="double">
        <color indexed="64"/>
      </bottom>
      <diagonal/>
    </border>
    <border>
      <left/>
      <right/>
      <top style="thick">
        <color indexed="16"/>
      </top>
      <bottom style="double">
        <color indexed="64"/>
      </bottom>
      <diagonal/>
    </border>
    <border>
      <left/>
      <right style="double">
        <color indexed="64"/>
      </right>
      <top style="thick">
        <color indexed="16"/>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hair">
        <color indexed="64"/>
      </bottom>
      <diagonal/>
    </border>
    <border>
      <left style="hair">
        <color indexed="64"/>
      </left>
      <right/>
      <top style="medium">
        <color indexed="64"/>
      </top>
      <bottom style="medium">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theme="0"/>
      </left>
      <right/>
      <top/>
      <bottom/>
      <diagonal/>
    </border>
    <border>
      <left style="thin">
        <color theme="0"/>
      </left>
      <right style="double">
        <color auto="1"/>
      </right>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hair">
        <color indexed="64"/>
      </left>
      <right style="double">
        <color indexed="64"/>
      </right>
      <top style="medium">
        <color indexed="64"/>
      </top>
      <bottom style="double">
        <color indexed="64"/>
      </bottom>
      <diagonal/>
    </border>
    <border>
      <left style="double">
        <color auto="1"/>
      </left>
      <right style="hair">
        <color indexed="64"/>
      </right>
      <top style="double">
        <color auto="1"/>
      </top>
      <bottom style="medium">
        <color indexed="64"/>
      </bottom>
      <diagonal/>
    </border>
    <border>
      <left style="double">
        <color auto="1"/>
      </left>
      <right style="hair">
        <color indexed="64"/>
      </right>
      <top/>
      <bottom style="double">
        <color indexed="64"/>
      </bottom>
      <diagonal/>
    </border>
    <border>
      <left/>
      <right style="medium">
        <color auto="1"/>
      </right>
      <top style="double">
        <color auto="1"/>
      </top>
      <bottom style="thin">
        <color auto="1"/>
      </bottom>
      <diagonal/>
    </border>
    <border>
      <left style="double">
        <color indexed="64"/>
      </left>
      <right style="double">
        <color indexed="64"/>
      </right>
      <top style="medium">
        <color theme="0"/>
      </top>
      <bottom style="hair">
        <color theme="0"/>
      </bottom>
      <diagonal/>
    </border>
    <border>
      <left style="double">
        <color indexed="64"/>
      </left>
      <right style="double">
        <color indexed="64"/>
      </right>
      <top style="hair">
        <color theme="0"/>
      </top>
      <bottom style="hair">
        <color theme="0"/>
      </bottom>
      <diagonal/>
    </border>
    <border>
      <left style="double">
        <color indexed="64"/>
      </left>
      <right style="double">
        <color indexed="64"/>
      </right>
      <top style="hair">
        <color theme="0"/>
      </top>
      <bottom style="double">
        <color indexed="64"/>
      </bottom>
      <diagonal/>
    </border>
    <border>
      <left style="thin">
        <color indexed="64"/>
      </left>
      <right style="double">
        <color indexed="64"/>
      </right>
      <top style="double">
        <color indexed="64"/>
      </top>
      <bottom style="hair">
        <color indexed="64"/>
      </bottom>
      <diagonal/>
    </border>
  </borders>
  <cellStyleXfs count="10">
    <xf numFmtId="0" fontId="0" fillId="0" borderId="0"/>
    <xf numFmtId="0" fontId="3" fillId="0" borderId="0" applyNumberFormat="0" applyFill="0" applyBorder="0" applyAlignment="0" applyProtection="0">
      <alignment vertical="top"/>
      <protection locked="0"/>
    </xf>
    <xf numFmtId="9" fontId="2" fillId="0" borderId="0" applyFont="0" applyFill="0" applyBorder="0" applyAlignment="0" applyProtection="0"/>
    <xf numFmtId="0" fontId="7" fillId="0" borderId="0"/>
    <xf numFmtId="0" fontId="2" fillId="0" borderId="0"/>
    <xf numFmtId="0" fontId="2" fillId="0" borderId="0"/>
    <xf numFmtId="9" fontId="2" fillId="0" borderId="0" applyFont="0" applyFill="0" applyBorder="0" applyAlignment="0" applyProtection="0"/>
    <xf numFmtId="0" fontId="9" fillId="0" borderId="0"/>
    <xf numFmtId="0" fontId="2" fillId="0" borderId="0"/>
    <xf numFmtId="0" fontId="1" fillId="0" borderId="0"/>
  </cellStyleXfs>
  <cellXfs count="811">
    <xf numFmtId="0" fontId="0" fillId="0" borderId="0" xfId="0"/>
    <xf numFmtId="0" fontId="5" fillId="7" borderId="28" xfId="2" applyNumberFormat="1" applyFont="1" applyFill="1" applyBorder="1" applyAlignment="1">
      <alignment horizontal="center" shrinkToFit="1"/>
    </xf>
    <xf numFmtId="0" fontId="5" fillId="7" borderId="38" xfId="2" applyNumberFormat="1" applyFont="1" applyFill="1" applyBorder="1" applyAlignment="1">
      <alignment horizontal="center" shrinkToFit="1"/>
    </xf>
    <xf numFmtId="0" fontId="5" fillId="7" borderId="58" xfId="2" applyNumberFormat="1" applyFont="1" applyFill="1" applyBorder="1" applyAlignment="1">
      <alignment horizontal="center" shrinkToFit="1"/>
    </xf>
    <xf numFmtId="0" fontId="11" fillId="2" borderId="112" xfId="0" applyFont="1" applyFill="1" applyBorder="1" applyAlignment="1">
      <alignment horizontal="right"/>
    </xf>
    <xf numFmtId="0" fontId="11" fillId="2" borderId="113" xfId="0" applyFont="1" applyFill="1" applyBorder="1" applyAlignment="1">
      <alignment horizontal="left"/>
    </xf>
    <xf numFmtId="0" fontId="12" fillId="2" borderId="113" xfId="0" applyFont="1" applyFill="1" applyBorder="1" applyAlignment="1">
      <alignment horizontal="left"/>
    </xf>
    <xf numFmtId="0" fontId="13" fillId="2" borderId="113" xfId="0" applyFont="1" applyFill="1" applyBorder="1" applyAlignment="1">
      <alignment horizontal="centerContinuous"/>
    </xf>
    <xf numFmtId="0" fontId="14" fillId="2" borderId="113" xfId="0" applyFont="1" applyFill="1" applyBorder="1" applyAlignment="1">
      <alignment horizontal="centerContinuous"/>
    </xf>
    <xf numFmtId="0" fontId="15" fillId="2" borderId="114" xfId="1" applyFont="1" applyFill="1" applyBorder="1" applyAlignment="1" applyProtection="1">
      <alignment horizontal="right"/>
    </xf>
    <xf numFmtId="0" fontId="14" fillId="0" borderId="0" xfId="0" applyFont="1"/>
    <xf numFmtId="0" fontId="16" fillId="0" borderId="1" xfId="0" applyFont="1" applyBorder="1" applyAlignment="1">
      <alignment horizontal="right"/>
    </xf>
    <xf numFmtId="0" fontId="17"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left"/>
    </xf>
    <xf numFmtId="0" fontId="17" fillId="0" borderId="2" xfId="0" applyFont="1" applyBorder="1" applyAlignment="1">
      <alignment horizontal="left"/>
    </xf>
    <xf numFmtId="0" fontId="16" fillId="0" borderId="125" xfId="0" applyFont="1" applyBorder="1" applyAlignment="1">
      <alignment horizontal="right"/>
    </xf>
    <xf numFmtId="0" fontId="17" fillId="0" borderId="84" xfId="0" applyFont="1" applyBorder="1" applyAlignment="1">
      <alignment horizontal="centerContinuous"/>
    </xf>
    <xf numFmtId="0" fontId="18" fillId="0" borderId="84" xfId="0" applyFont="1" applyBorder="1" applyAlignment="1">
      <alignment horizontal="centerContinuous"/>
    </xf>
    <xf numFmtId="0" fontId="17" fillId="0" borderId="84" xfId="0" applyFont="1" applyBorder="1" applyAlignment="1">
      <alignment horizontal="center"/>
    </xf>
    <xf numFmtId="0" fontId="18" fillId="0" borderId="0" xfId="0" applyFont="1" applyAlignment="1">
      <alignment horizontal="centerContinuous"/>
    </xf>
    <xf numFmtId="0" fontId="17" fillId="0" borderId="0" xfId="0" applyFont="1" applyAlignment="1">
      <alignment horizontal="center"/>
    </xf>
    <xf numFmtId="0" fontId="16" fillId="0" borderId="35" xfId="0" applyFont="1" applyBorder="1" applyAlignment="1">
      <alignment horizontal="right"/>
    </xf>
    <xf numFmtId="0" fontId="17" fillId="0" borderId="124" xfId="0" applyFont="1" applyBorder="1" applyAlignment="1">
      <alignment horizontal="centerContinuous"/>
    </xf>
    <xf numFmtId="0" fontId="18" fillId="0" borderId="124" xfId="0" applyFont="1" applyBorder="1" applyAlignment="1">
      <alignment horizontal="centerContinuous"/>
    </xf>
    <xf numFmtId="0" fontId="17" fillId="0" borderId="124" xfId="0" applyFont="1" applyBorder="1" applyAlignment="1">
      <alignment horizontal="center"/>
    </xf>
    <xf numFmtId="0" fontId="16" fillId="0" borderId="0" xfId="0" applyFont="1" applyAlignment="1">
      <alignment horizontal="right"/>
    </xf>
    <xf numFmtId="0" fontId="16" fillId="4" borderId="82" xfId="0" applyFont="1" applyFill="1" applyBorder="1" applyAlignment="1">
      <alignment horizontal="right"/>
    </xf>
    <xf numFmtId="1" fontId="17" fillId="0" borderId="105" xfId="0" applyNumberFormat="1" applyFont="1" applyBorder="1" applyAlignment="1">
      <alignment horizontal="centerContinuous"/>
    </xf>
    <xf numFmtId="0" fontId="14" fillId="0" borderId="183" xfId="0" applyFont="1" applyBorder="1" applyAlignment="1">
      <alignment horizontal="centerContinuous"/>
    </xf>
    <xf numFmtId="0" fontId="16" fillId="4" borderId="79" xfId="0" applyFont="1" applyFill="1" applyBorder="1" applyAlignment="1">
      <alignment horizontal="right"/>
    </xf>
    <xf numFmtId="49" fontId="17" fillId="0" borderId="80" xfId="0" applyNumberFormat="1" applyFont="1" applyBorder="1" applyAlignment="1">
      <alignment horizontal="center"/>
    </xf>
    <xf numFmtId="0" fontId="16" fillId="4" borderId="63" xfId="0" applyFont="1" applyFill="1" applyBorder="1" applyAlignment="1">
      <alignment horizontal="right"/>
    </xf>
    <xf numFmtId="49" fontId="17" fillId="0" borderId="86" xfId="0" applyNumberFormat="1" applyFont="1" applyBorder="1" applyAlignment="1">
      <alignment horizontal="centerContinuous"/>
    </xf>
    <xf numFmtId="0" fontId="17" fillId="0" borderId="87" xfId="0" applyFont="1" applyBorder="1" applyAlignment="1">
      <alignment horizontal="centerContinuous"/>
    </xf>
    <xf numFmtId="0" fontId="19" fillId="4" borderId="81" xfId="0" applyFont="1" applyFill="1" applyBorder="1" applyAlignment="1">
      <alignment horizontal="right"/>
    </xf>
    <xf numFmtId="0" fontId="17" fillId="0" borderId="61" xfId="0" applyFont="1" applyBorder="1" applyAlignment="1">
      <alignment horizontal="center"/>
    </xf>
    <xf numFmtId="0" fontId="20" fillId="2" borderId="12" xfId="0" applyFont="1" applyFill="1" applyBorder="1" applyAlignment="1">
      <alignment horizontal="right"/>
    </xf>
    <xf numFmtId="0" fontId="17" fillId="0" borderId="13" xfId="0" applyFont="1" applyBorder="1" applyAlignment="1">
      <alignment horizontal="center"/>
    </xf>
    <xf numFmtId="0" fontId="21" fillId="0" borderId="13" xfId="0" applyFont="1" applyBorder="1" applyAlignment="1">
      <alignment horizontal="center"/>
    </xf>
    <xf numFmtId="0" fontId="22" fillId="4" borderId="71" xfId="0" applyFont="1" applyFill="1" applyBorder="1" applyAlignment="1">
      <alignment horizontal="right"/>
    </xf>
    <xf numFmtId="49" fontId="23" fillId="0" borderId="38" xfId="0" applyNumberFormat="1" applyFont="1" applyBorder="1" applyAlignment="1">
      <alignment horizontal="center" shrinkToFit="1"/>
    </xf>
    <xf numFmtId="0" fontId="24" fillId="2" borderId="4" xfId="0" applyFont="1" applyFill="1" applyBorder="1" applyAlignment="1">
      <alignment horizontal="right"/>
    </xf>
    <xf numFmtId="0" fontId="17" fillId="0" borderId="3" xfId="0" quotePrefix="1" applyFont="1" applyBorder="1" applyAlignment="1">
      <alignment horizontal="center"/>
    </xf>
    <xf numFmtId="49" fontId="21" fillId="0" borderId="13" xfId="0" applyNumberFormat="1" applyFont="1" applyBorder="1" applyAlignment="1">
      <alignment horizontal="center"/>
    </xf>
    <xf numFmtId="0" fontId="22" fillId="4" borderId="66" xfId="0" applyFont="1" applyFill="1" applyBorder="1" applyAlignment="1">
      <alignment horizontal="right"/>
    </xf>
    <xf numFmtId="164" fontId="16" fillId="7" borderId="30" xfId="0" applyNumberFormat="1" applyFont="1" applyFill="1" applyBorder="1" applyAlignment="1">
      <alignment horizontal="center"/>
    </xf>
    <xf numFmtId="0" fontId="25" fillId="2" borderId="4" xfId="0" applyFont="1" applyFill="1" applyBorder="1" applyAlignment="1">
      <alignment horizontal="right"/>
    </xf>
    <xf numFmtId="0" fontId="17" fillId="11" borderId="3" xfId="0" quotePrefix="1" applyFont="1" applyFill="1" applyBorder="1" applyAlignment="1">
      <alignment horizontal="center"/>
    </xf>
    <xf numFmtId="49" fontId="21" fillId="0" borderId="3" xfId="0" applyNumberFormat="1" applyFont="1" applyBorder="1" applyAlignment="1">
      <alignment horizontal="center"/>
    </xf>
    <xf numFmtId="0" fontId="20" fillId="4" borderId="66" xfId="0" applyFont="1" applyFill="1" applyBorder="1" applyAlignment="1">
      <alignment horizontal="right"/>
    </xf>
    <xf numFmtId="0" fontId="16" fillId="0" borderId="29" xfId="0" applyFont="1" applyBorder="1" applyAlignment="1">
      <alignment horizontal="center"/>
    </xf>
    <xf numFmtId="0" fontId="26" fillId="2" borderId="4" xfId="0" applyFont="1" applyFill="1" applyBorder="1" applyAlignment="1">
      <alignment horizontal="right"/>
    </xf>
    <xf numFmtId="0" fontId="27" fillId="4" borderId="66" xfId="0" applyFont="1" applyFill="1" applyBorder="1" applyAlignment="1">
      <alignment horizontal="right"/>
    </xf>
    <xf numFmtId="1" fontId="17" fillId="0" borderId="29" xfId="0" applyNumberFormat="1" applyFont="1" applyBorder="1" applyAlignment="1">
      <alignment horizontal="center"/>
    </xf>
    <xf numFmtId="0" fontId="28" fillId="2" borderId="4" xfId="0" applyFont="1" applyFill="1" applyBorder="1" applyAlignment="1">
      <alignment horizontal="right"/>
    </xf>
    <xf numFmtId="0" fontId="17" fillId="0" borderId="3" xfId="0" applyFont="1" applyBorder="1" applyAlignment="1">
      <alignment horizontal="center"/>
    </xf>
    <xf numFmtId="0" fontId="29" fillId="2" borderId="14" xfId="0" applyFont="1" applyFill="1" applyBorder="1" applyAlignment="1">
      <alignment horizontal="right"/>
    </xf>
    <xf numFmtId="0" fontId="17" fillId="0" borderId="25" xfId="0" applyFont="1" applyBorder="1" applyAlignment="1">
      <alignment horizontal="center"/>
    </xf>
    <xf numFmtId="49" fontId="21" fillId="0" borderId="25" xfId="0" applyNumberFormat="1" applyFont="1" applyBorder="1" applyAlignment="1">
      <alignment horizontal="center"/>
    </xf>
    <xf numFmtId="0" fontId="27" fillId="4" borderId="67" xfId="0" applyFont="1" applyFill="1" applyBorder="1" applyAlignment="1">
      <alignment horizontal="right"/>
    </xf>
    <xf numFmtId="1" fontId="16" fillId="9" borderId="61" xfId="0" applyNumberFormat="1" applyFont="1" applyFill="1" applyBorder="1" applyAlignment="1">
      <alignment horizontal="center"/>
    </xf>
    <xf numFmtId="0" fontId="30" fillId="0" borderId="1" xfId="0" applyFont="1" applyBorder="1"/>
    <xf numFmtId="0" fontId="31" fillId="0" borderId="0" xfId="0" applyFont="1"/>
    <xf numFmtId="0" fontId="32" fillId="0" borderId="0" xfId="0" applyFont="1"/>
    <xf numFmtId="0" fontId="32" fillId="0" borderId="2" xfId="0" applyFont="1" applyBorder="1"/>
    <xf numFmtId="0" fontId="17" fillId="0" borderId="5" xfId="0" applyFont="1" applyBorder="1"/>
    <xf numFmtId="0" fontId="17" fillId="0" borderId="6" xfId="0" applyFont="1" applyBorder="1"/>
    <xf numFmtId="0" fontId="17" fillId="0" borderId="7" xfId="0" applyFont="1" applyBorder="1"/>
    <xf numFmtId="0" fontId="13" fillId="0" borderId="0" xfId="0" applyFont="1"/>
    <xf numFmtId="0" fontId="17" fillId="0" borderId="1" xfId="0" applyFont="1" applyBorder="1"/>
    <xf numFmtId="0" fontId="17" fillId="0" borderId="0" xfId="0" applyFont="1"/>
    <xf numFmtId="0" fontId="17" fillId="0" borderId="2" xfId="0" applyFont="1" applyBorder="1"/>
    <xf numFmtId="0" fontId="17" fillId="0" borderId="8" xfId="0" applyFont="1" applyBorder="1"/>
    <xf numFmtId="0" fontId="17" fillId="0" borderId="9" xfId="0" applyFont="1" applyBorder="1"/>
    <xf numFmtId="0" fontId="17" fillId="0" borderId="10" xfId="0" applyFont="1" applyBorder="1"/>
    <xf numFmtId="0" fontId="13" fillId="0" borderId="0" xfId="0" applyFont="1" applyAlignment="1">
      <alignment horizontal="right"/>
    </xf>
    <xf numFmtId="0" fontId="14" fillId="0" borderId="0" xfId="0" applyFont="1" applyAlignment="1">
      <alignment horizontal="left"/>
    </xf>
    <xf numFmtId="0" fontId="33" fillId="0" borderId="24" xfId="0" applyFont="1" applyBorder="1" applyAlignment="1">
      <alignment horizontal="centerContinuous"/>
    </xf>
    <xf numFmtId="0" fontId="34" fillId="0" borderId="0" xfId="0" applyFont="1" applyAlignment="1">
      <alignment horizontal="centerContinuous"/>
    </xf>
    <xf numFmtId="0" fontId="35" fillId="0" borderId="0" xfId="0" applyFont="1"/>
    <xf numFmtId="0" fontId="36" fillId="3" borderId="159" xfId="0" applyFont="1" applyFill="1" applyBorder="1" applyAlignment="1">
      <alignment horizontal="centerContinuous" vertical="center"/>
    </xf>
    <xf numFmtId="0" fontId="36" fillId="3" borderId="40" xfId="0" applyFont="1" applyFill="1" applyBorder="1" applyAlignment="1">
      <alignment horizontal="center" vertical="center"/>
    </xf>
    <xf numFmtId="0" fontId="36" fillId="3" borderId="40" xfId="0" applyFont="1" applyFill="1" applyBorder="1" applyAlignment="1">
      <alignment horizontal="center" vertical="center" wrapText="1"/>
    </xf>
    <xf numFmtId="0" fontId="37" fillId="13" borderId="40" xfId="0" applyFont="1" applyFill="1" applyBorder="1" applyAlignment="1">
      <alignment horizontal="center" vertical="center"/>
    </xf>
    <xf numFmtId="0" fontId="36" fillId="3" borderId="160" xfId="0" applyFont="1" applyFill="1" applyBorder="1" applyAlignment="1">
      <alignment horizontal="center" vertical="center"/>
    </xf>
    <xf numFmtId="0" fontId="38" fillId="0" borderId="0" xfId="0" applyFont="1"/>
    <xf numFmtId="0" fontId="39" fillId="0" borderId="1" xfId="0" applyFont="1" applyBorder="1"/>
    <xf numFmtId="0" fontId="40" fillId="0" borderId="26" xfId="0" applyFont="1" applyBorder="1" applyAlignment="1">
      <alignment horizontal="center"/>
    </xf>
    <xf numFmtId="0" fontId="41" fillId="0" borderId="26" xfId="0" applyFont="1" applyBorder="1" applyAlignment="1">
      <alignment horizontal="center"/>
    </xf>
    <xf numFmtId="0" fontId="42" fillId="0" borderId="26" xfId="0" applyFont="1" applyBorder="1" applyAlignment="1">
      <alignment horizontal="center"/>
    </xf>
    <xf numFmtId="49" fontId="41" fillId="11" borderId="27" xfId="0" applyNumberFormat="1" applyFont="1" applyFill="1" applyBorder="1" applyAlignment="1">
      <alignment horizontal="center"/>
    </xf>
    <xf numFmtId="1" fontId="40" fillId="0" borderId="26" xfId="0" applyNumberFormat="1" applyFont="1" applyBorder="1" applyAlignment="1">
      <alignment horizontal="center"/>
    </xf>
    <xf numFmtId="0" fontId="43" fillId="13" borderId="27" xfId="0" applyFont="1" applyFill="1" applyBorder="1" applyAlignment="1">
      <alignment horizontal="center"/>
    </xf>
    <xf numFmtId="1" fontId="41" fillId="0" borderId="26" xfId="0" applyNumberFormat="1" applyFont="1" applyBorder="1" applyAlignment="1">
      <alignment horizontal="center"/>
    </xf>
    <xf numFmtId="0" fontId="41" fillId="0" borderId="28" xfId="0" quotePrefix="1" applyFont="1" applyBorder="1" applyAlignment="1">
      <alignment horizontal="center"/>
    </xf>
    <xf numFmtId="0" fontId="44" fillId="0" borderId="1" xfId="0" applyFont="1" applyBorder="1"/>
    <xf numFmtId="0" fontId="45" fillId="0" borderId="27" xfId="0" applyFont="1" applyBorder="1" applyAlignment="1">
      <alignment horizontal="center"/>
    </xf>
    <xf numFmtId="0" fontId="42" fillId="0" borderId="35" xfId="0" applyFont="1" applyBorder="1"/>
    <xf numFmtId="0" fontId="40" fillId="0" borderId="59" xfId="0" applyFont="1" applyBorder="1" applyAlignment="1">
      <alignment horizontal="center"/>
    </xf>
    <xf numFmtId="0" fontId="41" fillId="0" borderId="59" xfId="0" applyFont="1" applyBorder="1" applyAlignment="1">
      <alignment horizontal="center"/>
    </xf>
    <xf numFmtId="0" fontId="37" fillId="0" borderId="59" xfId="0" applyFont="1" applyBorder="1" applyAlignment="1">
      <alignment horizontal="center"/>
    </xf>
    <xf numFmtId="49" fontId="41" fillId="11" borderId="59" xfId="0" applyNumberFormat="1" applyFont="1" applyFill="1" applyBorder="1" applyAlignment="1">
      <alignment horizontal="center"/>
    </xf>
    <xf numFmtId="1" fontId="40" fillId="0" borderId="59" xfId="0" applyNumberFormat="1" applyFont="1" applyBorder="1" applyAlignment="1">
      <alignment horizontal="center"/>
    </xf>
    <xf numFmtId="0" fontId="43" fillId="13" borderId="59" xfId="0" applyFont="1" applyFill="1" applyBorder="1" applyAlignment="1">
      <alignment horizontal="center"/>
    </xf>
    <xf numFmtId="1" fontId="41" fillId="0" borderId="59" xfId="0" applyNumberFormat="1" applyFont="1" applyBorder="1" applyAlignment="1">
      <alignment horizontal="center"/>
    </xf>
    <xf numFmtId="0" fontId="41" fillId="0" borderId="37" xfId="0" quotePrefix="1" applyFont="1" applyBorder="1" applyAlignment="1">
      <alignment horizontal="center"/>
    </xf>
    <xf numFmtId="0" fontId="46" fillId="0" borderId="1" xfId="0" applyFont="1" applyBorder="1"/>
    <xf numFmtId="49" fontId="47" fillId="0" borderId="26" xfId="0" applyNumberFormat="1" applyFont="1" applyBorder="1" applyAlignment="1">
      <alignment horizontal="center"/>
    </xf>
    <xf numFmtId="0" fontId="47" fillId="0" borderId="27" xfId="0" applyFont="1" applyBorder="1" applyAlignment="1">
      <alignment horizontal="center"/>
    </xf>
    <xf numFmtId="0" fontId="41" fillId="0" borderId="27" xfId="0" applyFont="1" applyBorder="1" applyAlignment="1">
      <alignment horizontal="center"/>
    </xf>
    <xf numFmtId="49" fontId="40" fillId="0" borderId="27" xfId="0" applyNumberFormat="1" applyFont="1" applyBorder="1" applyAlignment="1">
      <alignment horizontal="center"/>
    </xf>
    <xf numFmtId="49" fontId="41" fillId="0" borderId="27" xfId="0" applyNumberFormat="1" applyFont="1" applyBorder="1" applyAlignment="1">
      <alignment horizontal="center"/>
    </xf>
    <xf numFmtId="0" fontId="48" fillId="0" borderId="0" xfId="0" applyFont="1"/>
    <xf numFmtId="0" fontId="45" fillId="16" borderId="1" xfId="0" applyFont="1" applyFill="1" applyBorder="1"/>
    <xf numFmtId="0" fontId="41" fillId="16" borderId="26" xfId="0" applyFont="1" applyFill="1" applyBorder="1" applyAlignment="1">
      <alignment horizontal="center"/>
    </xf>
    <xf numFmtId="49" fontId="49" fillId="16" borderId="26" xfId="0" applyNumberFormat="1" applyFont="1" applyFill="1" applyBorder="1" applyAlignment="1">
      <alignment horizontal="center"/>
    </xf>
    <xf numFmtId="0" fontId="49" fillId="16" borderId="27" xfId="0" applyFont="1" applyFill="1" applyBorder="1" applyAlignment="1">
      <alignment horizontal="center"/>
    </xf>
    <xf numFmtId="49" fontId="41" fillId="16" borderId="27" xfId="0" applyNumberFormat="1" applyFont="1" applyFill="1" applyBorder="1" applyAlignment="1">
      <alignment horizontal="center"/>
    </xf>
    <xf numFmtId="49" fontId="40" fillId="16" borderId="27" xfId="0" applyNumberFormat="1" applyFont="1" applyFill="1" applyBorder="1" applyAlignment="1">
      <alignment horizontal="center"/>
    </xf>
    <xf numFmtId="0" fontId="41" fillId="16" borderId="28" xfId="0" applyFont="1" applyFill="1" applyBorder="1" applyAlignment="1">
      <alignment horizontal="center"/>
    </xf>
    <xf numFmtId="0" fontId="50" fillId="0" borderId="0" xfId="0" applyFont="1"/>
    <xf numFmtId="0" fontId="51" fillId="16" borderId="1" xfId="0" applyFont="1" applyFill="1" applyBorder="1"/>
    <xf numFmtId="49" fontId="52" fillId="16" borderId="26" xfId="0" applyNumberFormat="1" applyFont="1" applyFill="1" applyBorder="1" applyAlignment="1">
      <alignment horizontal="center"/>
    </xf>
    <xf numFmtId="0" fontId="52" fillId="16" borderId="27" xfId="0" applyFont="1" applyFill="1" applyBorder="1" applyAlignment="1">
      <alignment horizontal="center"/>
    </xf>
    <xf numFmtId="0" fontId="51" fillId="16" borderId="27" xfId="0" applyFont="1" applyFill="1" applyBorder="1" applyAlignment="1">
      <alignment horizontal="center"/>
    </xf>
    <xf numFmtId="0" fontId="53" fillId="0" borderId="0" xfId="0" applyFont="1"/>
    <xf numFmtId="0" fontId="54" fillId="16" borderId="1" xfId="0" applyFont="1" applyFill="1" applyBorder="1"/>
    <xf numFmtId="49" fontId="55" fillId="16" borderId="26" xfId="0" applyNumberFormat="1" applyFont="1" applyFill="1" applyBorder="1" applyAlignment="1">
      <alignment horizontal="center"/>
    </xf>
    <xf numFmtId="0" fontId="55" fillId="16" borderId="27" xfId="0" applyFont="1" applyFill="1" applyBorder="1" applyAlignment="1">
      <alignment horizontal="center"/>
    </xf>
    <xf numFmtId="0" fontId="56" fillId="0" borderId="0" xfId="0" applyFont="1"/>
    <xf numFmtId="0" fontId="57" fillId="6" borderId="1" xfId="0" applyFont="1" applyFill="1" applyBorder="1"/>
    <xf numFmtId="0" fontId="41" fillId="6" borderId="26" xfId="0" applyFont="1" applyFill="1" applyBorder="1" applyAlignment="1">
      <alignment horizontal="center"/>
    </xf>
    <xf numFmtId="49" fontId="58" fillId="6" borderId="26" xfId="0" applyNumberFormat="1" applyFont="1" applyFill="1" applyBorder="1" applyAlignment="1">
      <alignment horizontal="center"/>
    </xf>
    <xf numFmtId="0" fontId="58" fillId="6" borderId="27" xfId="0" applyFont="1" applyFill="1" applyBorder="1" applyAlignment="1">
      <alignment horizontal="center"/>
    </xf>
    <xf numFmtId="49" fontId="41" fillId="6" borderId="27" xfId="0" applyNumberFormat="1" applyFont="1" applyFill="1" applyBorder="1" applyAlignment="1">
      <alignment horizontal="center"/>
    </xf>
    <xf numFmtId="49" fontId="40" fillId="6" borderId="27" xfId="0" applyNumberFormat="1" applyFont="1" applyFill="1" applyBorder="1" applyAlignment="1">
      <alignment horizontal="center"/>
    </xf>
    <xf numFmtId="0" fontId="41" fillId="6" borderId="28" xfId="0" applyFont="1" applyFill="1" applyBorder="1" applyAlignment="1">
      <alignment horizontal="center"/>
    </xf>
    <xf numFmtId="0" fontId="46" fillId="6" borderId="1" xfId="0" applyFont="1" applyFill="1" applyBorder="1"/>
    <xf numFmtId="49" fontId="47" fillId="6" borderId="26" xfId="0" applyNumberFormat="1" applyFont="1" applyFill="1" applyBorder="1" applyAlignment="1">
      <alignment horizontal="center"/>
    </xf>
    <xf numFmtId="0" fontId="47" fillId="6" borderId="27" xfId="0" applyFont="1" applyFill="1" applyBorder="1" applyAlignment="1">
      <alignment horizontal="center"/>
    </xf>
    <xf numFmtId="0" fontId="41" fillId="6" borderId="28" xfId="0" quotePrefix="1" applyFont="1" applyFill="1" applyBorder="1" applyAlignment="1">
      <alignment horizontal="center"/>
    </xf>
    <xf numFmtId="0" fontId="46" fillId="10" borderId="1" xfId="0" applyFont="1" applyFill="1" applyBorder="1"/>
    <xf numFmtId="0" fontId="41" fillId="10" borderId="26" xfId="0" applyFont="1" applyFill="1" applyBorder="1" applyAlignment="1">
      <alignment horizontal="center"/>
    </xf>
    <xf numFmtId="49" fontId="47" fillId="10" borderId="26" xfId="0" applyNumberFormat="1" applyFont="1" applyFill="1" applyBorder="1" applyAlignment="1">
      <alignment horizontal="center"/>
    </xf>
    <xf numFmtId="0" fontId="47" fillId="10" borderId="27" xfId="0" applyFont="1" applyFill="1" applyBorder="1" applyAlignment="1">
      <alignment horizontal="center"/>
    </xf>
    <xf numFmtId="49" fontId="41" fillId="10" borderId="27" xfId="0" applyNumberFormat="1" applyFont="1" applyFill="1" applyBorder="1" applyAlignment="1">
      <alignment horizontal="center"/>
    </xf>
    <xf numFmtId="0" fontId="41" fillId="10" borderId="28" xfId="0" applyFont="1" applyFill="1" applyBorder="1" applyAlignment="1">
      <alignment horizontal="center"/>
    </xf>
    <xf numFmtId="0" fontId="59" fillId="0" borderId="0" xfId="0" applyFont="1"/>
    <xf numFmtId="0" fontId="46" fillId="19" borderId="1" xfId="0" applyFont="1" applyFill="1" applyBorder="1"/>
    <xf numFmtId="0" fontId="41" fillId="19" borderId="26" xfId="0" applyFont="1" applyFill="1" applyBorder="1" applyAlignment="1">
      <alignment horizontal="center"/>
    </xf>
    <xf numFmtId="49" fontId="47" fillId="19" borderId="26" xfId="0" applyNumberFormat="1" applyFont="1" applyFill="1" applyBorder="1" applyAlignment="1">
      <alignment horizontal="center"/>
    </xf>
    <xf numFmtId="0" fontId="47" fillId="19" borderId="27" xfId="0" applyFont="1" applyFill="1" applyBorder="1" applyAlignment="1">
      <alignment horizontal="center"/>
    </xf>
    <xf numFmtId="49" fontId="41" fillId="19" borderId="27" xfId="0" applyNumberFormat="1" applyFont="1" applyFill="1" applyBorder="1" applyAlignment="1">
      <alignment horizontal="center"/>
    </xf>
    <xf numFmtId="0" fontId="45" fillId="16" borderId="27" xfId="0" applyFont="1" applyFill="1" applyBorder="1" applyAlignment="1">
      <alignment horizontal="center"/>
    </xf>
    <xf numFmtId="0" fontId="46" fillId="16" borderId="1" xfId="0" applyFont="1" applyFill="1" applyBorder="1"/>
    <xf numFmtId="49" fontId="47" fillId="16" borderId="26" xfId="0" applyNumberFormat="1" applyFont="1" applyFill="1" applyBorder="1" applyAlignment="1">
      <alignment horizontal="center"/>
    </xf>
    <xf numFmtId="0" fontId="47" fillId="16" borderId="27" xfId="0" applyFont="1" applyFill="1" applyBorder="1" applyAlignment="1">
      <alignment horizontal="center"/>
    </xf>
    <xf numFmtId="0" fontId="51" fillId="5" borderId="1" xfId="0" applyFont="1" applyFill="1" applyBorder="1"/>
    <xf numFmtId="0" fontId="41" fillId="5" borderId="26" xfId="0" applyFont="1" applyFill="1" applyBorder="1" applyAlignment="1">
      <alignment horizontal="center"/>
    </xf>
    <xf numFmtId="49" fontId="52" fillId="5" borderId="26" xfId="0" applyNumberFormat="1" applyFont="1" applyFill="1" applyBorder="1" applyAlignment="1">
      <alignment horizontal="center"/>
    </xf>
    <xf numFmtId="0" fontId="52" fillId="5" borderId="27" xfId="0" applyFont="1" applyFill="1" applyBorder="1" applyAlignment="1">
      <alignment horizontal="center"/>
    </xf>
    <xf numFmtId="49" fontId="41" fillId="5" borderId="27" xfId="0" applyNumberFormat="1" applyFont="1" applyFill="1" applyBorder="1" applyAlignment="1">
      <alignment horizontal="center"/>
    </xf>
    <xf numFmtId="49" fontId="40" fillId="15" borderId="27" xfId="0" applyNumberFormat="1" applyFont="1" applyFill="1" applyBorder="1" applyAlignment="1">
      <alignment horizontal="center"/>
    </xf>
    <xf numFmtId="0" fontId="41" fillId="5" borderId="27" xfId="0" applyFont="1" applyFill="1" applyBorder="1" applyAlignment="1">
      <alignment horizontal="center"/>
    </xf>
    <xf numFmtId="0" fontId="41" fillId="5" borderId="28" xfId="0" applyFont="1" applyFill="1" applyBorder="1" applyAlignment="1">
      <alignment horizontal="center"/>
    </xf>
    <xf numFmtId="0" fontId="60" fillId="6" borderId="1" xfId="0" applyFont="1" applyFill="1" applyBorder="1"/>
    <xf numFmtId="49" fontId="61" fillId="6" borderId="26" xfId="0" applyNumberFormat="1" applyFont="1" applyFill="1" applyBorder="1" applyAlignment="1">
      <alignment horizontal="center"/>
    </xf>
    <xf numFmtId="0" fontId="61" fillId="6" borderId="27" xfId="0" applyFont="1" applyFill="1" applyBorder="1" applyAlignment="1">
      <alignment horizontal="center"/>
    </xf>
    <xf numFmtId="0" fontId="51" fillId="0" borderId="1" xfId="0" applyFont="1" applyBorder="1"/>
    <xf numFmtId="49" fontId="52" fillId="0" borderId="26" xfId="0" applyNumberFormat="1" applyFont="1" applyBorder="1" applyAlignment="1">
      <alignment horizontal="center"/>
    </xf>
    <xf numFmtId="0" fontId="52" fillId="0" borderId="27" xfId="0" applyFont="1" applyBorder="1" applyAlignment="1">
      <alignment horizontal="center"/>
    </xf>
    <xf numFmtId="0" fontId="41" fillId="0" borderId="28" xfId="0" applyFont="1" applyBorder="1" applyAlignment="1">
      <alignment horizontal="center"/>
    </xf>
    <xf numFmtId="0" fontId="54" fillId="0" borderId="1" xfId="0" applyFont="1" applyBorder="1"/>
    <xf numFmtId="49" fontId="55" fillId="0" borderId="26" xfId="0" applyNumberFormat="1" applyFont="1" applyBorder="1" applyAlignment="1">
      <alignment horizontal="center"/>
    </xf>
    <xf numFmtId="0" fontId="55" fillId="0" borderId="27" xfId="0" applyFont="1" applyBorder="1" applyAlignment="1">
      <alignment horizontal="center"/>
    </xf>
    <xf numFmtId="0" fontId="60" fillId="16" borderId="1" xfId="0" applyFont="1" applyFill="1" applyBorder="1"/>
    <xf numFmtId="49" fontId="61" fillId="16" borderId="26" xfId="0" applyNumberFormat="1" applyFont="1" applyFill="1" applyBorder="1" applyAlignment="1">
      <alignment horizontal="center"/>
    </xf>
    <xf numFmtId="0" fontId="61" fillId="16" borderId="27" xfId="0" applyFont="1" applyFill="1" applyBorder="1" applyAlignment="1">
      <alignment horizontal="center"/>
    </xf>
    <xf numFmtId="0" fontId="60" fillId="16" borderId="27" xfId="0" applyFont="1" applyFill="1" applyBorder="1" applyAlignment="1">
      <alignment horizontal="center"/>
    </xf>
    <xf numFmtId="0" fontId="45" fillId="5" borderId="1" xfId="0" applyFont="1" applyFill="1" applyBorder="1"/>
    <xf numFmtId="49" fontId="49" fillId="5" borderId="26" xfId="0" applyNumberFormat="1" applyFont="1" applyFill="1" applyBorder="1" applyAlignment="1">
      <alignment horizontal="center"/>
    </xf>
    <xf numFmtId="0" fontId="49" fillId="5" borderId="27" xfId="0" applyFont="1" applyFill="1" applyBorder="1" applyAlignment="1">
      <alignment horizontal="center"/>
    </xf>
    <xf numFmtId="49" fontId="61" fillId="19" borderId="26" xfId="0" applyNumberFormat="1" applyFont="1" applyFill="1" applyBorder="1" applyAlignment="1">
      <alignment horizontal="center"/>
    </xf>
    <xf numFmtId="0" fontId="61" fillId="19" borderId="27" xfId="0" applyFont="1" applyFill="1" applyBorder="1" applyAlignment="1">
      <alignment horizontal="center"/>
    </xf>
    <xf numFmtId="0" fontId="45" fillId="0" borderId="1" xfId="0" applyFont="1" applyBorder="1"/>
    <xf numFmtId="49" fontId="49" fillId="0" borderId="26" xfId="0" applyNumberFormat="1" applyFont="1" applyBorder="1" applyAlignment="1">
      <alignment horizontal="center"/>
    </xf>
    <xf numFmtId="0" fontId="49" fillId="0" borderId="27" xfId="0" applyFont="1" applyBorder="1" applyAlignment="1">
      <alignment horizontal="center"/>
    </xf>
    <xf numFmtId="0" fontId="46" fillId="4" borderId="1" xfId="0" applyFont="1" applyFill="1" applyBorder="1"/>
    <xf numFmtId="0" fontId="41" fillId="4" borderId="26" xfId="0" applyFont="1" applyFill="1" applyBorder="1" applyAlignment="1">
      <alignment horizontal="center"/>
    </xf>
    <xf numFmtId="49" fontId="47" fillId="4" borderId="26" xfId="0" applyNumberFormat="1" applyFont="1" applyFill="1" applyBorder="1" applyAlignment="1">
      <alignment horizontal="center"/>
    </xf>
    <xf numFmtId="0" fontId="47" fillId="4" borderId="27" xfId="0" applyFont="1" applyFill="1" applyBorder="1" applyAlignment="1">
      <alignment horizontal="center"/>
    </xf>
    <xf numFmtId="49" fontId="41" fillId="4" borderId="27" xfId="0" applyNumberFormat="1" applyFont="1" applyFill="1" applyBorder="1" applyAlignment="1">
      <alignment horizontal="center"/>
    </xf>
    <xf numFmtId="0" fontId="41" fillId="4" borderId="28" xfId="0" applyFont="1" applyFill="1" applyBorder="1" applyAlignment="1">
      <alignment horizontal="center"/>
    </xf>
    <xf numFmtId="0" fontId="60" fillId="0" borderId="1" xfId="0" applyFont="1" applyBorder="1"/>
    <xf numFmtId="49" fontId="61" fillId="0" borderId="26" xfId="0" applyNumberFormat="1" applyFont="1" applyBorder="1" applyAlignment="1">
      <alignment horizontal="center"/>
    </xf>
    <xf numFmtId="0" fontId="61" fillId="0" borderId="27" xfId="0" applyFont="1" applyBorder="1" applyAlignment="1">
      <alignment horizontal="center"/>
    </xf>
    <xf numFmtId="0" fontId="45" fillId="16" borderId="8" xfId="0" applyFont="1" applyFill="1" applyBorder="1"/>
    <xf numFmtId="0" fontId="41" fillId="16" borderId="56" xfId="0" applyFont="1" applyFill="1" applyBorder="1" applyAlignment="1">
      <alignment horizontal="center"/>
    </xf>
    <xf numFmtId="49" fontId="49" fillId="16" borderId="56" xfId="0" applyNumberFormat="1" applyFont="1" applyFill="1" applyBorder="1" applyAlignment="1">
      <alignment horizontal="center"/>
    </xf>
    <xf numFmtId="0" fontId="49" fillId="16" borderId="57" xfId="0" applyFont="1" applyFill="1" applyBorder="1" applyAlignment="1">
      <alignment horizontal="center"/>
    </xf>
    <xf numFmtId="49" fontId="41" fillId="16" borderId="57" xfId="0" applyNumberFormat="1" applyFont="1" applyFill="1" applyBorder="1" applyAlignment="1">
      <alignment horizontal="center"/>
    </xf>
    <xf numFmtId="49" fontId="40" fillId="16" borderId="57" xfId="0" applyNumberFormat="1" applyFont="1" applyFill="1" applyBorder="1" applyAlignment="1">
      <alignment horizontal="center"/>
    </xf>
    <xf numFmtId="0" fontId="43" fillId="13" borderId="56" xfId="0" applyFont="1" applyFill="1" applyBorder="1" applyAlignment="1">
      <alignment horizontal="center"/>
    </xf>
    <xf numFmtId="0" fontId="41" fillId="16" borderId="58" xfId="0" applyFont="1" applyFill="1" applyBorder="1" applyAlignment="1">
      <alignment horizontal="center"/>
    </xf>
    <xf numFmtId="0" fontId="38" fillId="0" borderId="0" xfId="0" applyFont="1" applyAlignment="1">
      <alignment horizontal="right"/>
    </xf>
    <xf numFmtId="0" fontId="38" fillId="0" borderId="0" xfId="0" applyFont="1" applyAlignment="1">
      <alignment horizontal="center"/>
    </xf>
    <xf numFmtId="0" fontId="35" fillId="0" borderId="0" xfId="0" applyFont="1" applyAlignment="1">
      <alignment horizontal="left"/>
    </xf>
    <xf numFmtId="0" fontId="38" fillId="0" borderId="0" xfId="0" applyFont="1" applyAlignment="1">
      <alignment horizontal="left"/>
    </xf>
    <xf numFmtId="0" fontId="62" fillId="0" borderId="0" xfId="0" applyFont="1" applyAlignment="1">
      <alignment horizontal="center"/>
    </xf>
    <xf numFmtId="0" fontId="35" fillId="0" borderId="0" xfId="0" applyFont="1" applyAlignment="1">
      <alignment horizontal="center"/>
    </xf>
    <xf numFmtId="0" fontId="63" fillId="0" borderId="24" xfId="4" applyFont="1" applyBorder="1" applyAlignment="1">
      <alignment horizontal="centerContinuous" wrapText="1"/>
    </xf>
    <xf numFmtId="0" fontId="34" fillId="0" borderId="0" xfId="4" applyFont="1" applyAlignment="1">
      <alignment horizontal="centerContinuous" wrapText="1"/>
    </xf>
    <xf numFmtId="0" fontId="34" fillId="0" borderId="0" xfId="4" applyFont="1" applyAlignment="1">
      <alignment horizontal="centerContinuous"/>
    </xf>
    <xf numFmtId="0" fontId="35" fillId="0" borderId="0" xfId="4" applyFont="1" applyAlignment="1">
      <alignment wrapText="1"/>
    </xf>
    <xf numFmtId="0" fontId="36" fillId="25" borderId="21" xfId="4" applyFont="1" applyFill="1" applyBorder="1" applyAlignment="1">
      <alignment horizontal="centerContinuous" vertical="center" wrapText="1"/>
    </xf>
    <xf numFmtId="0" fontId="36" fillId="25" borderId="22" xfId="4" applyFont="1" applyFill="1" applyBorder="1" applyAlignment="1">
      <alignment horizontal="center" vertical="center" wrapText="1"/>
    </xf>
    <xf numFmtId="0" fontId="36" fillId="25" borderId="22" xfId="4" applyFont="1" applyFill="1" applyBorder="1" applyAlignment="1">
      <alignment horizontal="center" vertical="center"/>
    </xf>
    <xf numFmtId="0" fontId="36" fillId="25" borderId="23" xfId="4" applyFont="1" applyFill="1" applyBorder="1" applyAlignment="1">
      <alignment horizontal="centerContinuous" vertical="center" wrapText="1"/>
    </xf>
    <xf numFmtId="0" fontId="38" fillId="0" borderId="0" xfId="4" applyFont="1" applyAlignment="1">
      <alignment vertical="center" wrapText="1"/>
    </xf>
    <xf numFmtId="0" fontId="64" fillId="0" borderId="1" xfId="4" applyFont="1" applyBorder="1" applyAlignment="1">
      <alignment horizontal="center" shrinkToFit="1"/>
    </xf>
    <xf numFmtId="0" fontId="41" fillId="0" borderId="26" xfId="4" applyFont="1" applyBorder="1" applyAlignment="1">
      <alignment horizontal="center" wrapText="1"/>
    </xf>
    <xf numFmtId="0" fontId="41" fillId="15" borderId="26" xfId="4" applyFont="1" applyFill="1" applyBorder="1" applyAlignment="1">
      <alignment horizontal="center"/>
    </xf>
    <xf numFmtId="9" fontId="41" fillId="0" borderId="26" xfId="2" applyFont="1" applyBorder="1" applyAlignment="1">
      <alignment horizontal="center" shrinkToFit="1"/>
    </xf>
    <xf numFmtId="9" fontId="41" fillId="0" borderId="27" xfId="2" applyFont="1" applyBorder="1" applyAlignment="1">
      <alignment horizontal="center" shrinkToFit="1"/>
    </xf>
    <xf numFmtId="0" fontId="41" fillId="0" borderId="27" xfId="2" applyNumberFormat="1" applyFont="1" applyBorder="1" applyAlignment="1">
      <alignment horizontal="center" shrinkToFit="1"/>
    </xf>
    <xf numFmtId="0" fontId="41" fillId="0" borderId="27" xfId="2" applyNumberFormat="1" applyFont="1" applyFill="1" applyBorder="1" applyAlignment="1">
      <alignment horizontal="center" vertical="center" shrinkToFit="1"/>
    </xf>
    <xf numFmtId="0" fontId="41" fillId="0" borderId="28" xfId="0" applyFont="1" applyBorder="1" applyAlignment="1">
      <alignment horizontal="center" vertical="center" wrapText="1"/>
    </xf>
    <xf numFmtId="0" fontId="38" fillId="0" borderId="0" xfId="4" applyFont="1" applyAlignment="1">
      <alignment wrapText="1"/>
    </xf>
    <xf numFmtId="0" fontId="41" fillId="0" borderId="26" xfId="2" applyNumberFormat="1" applyFont="1" applyFill="1" applyBorder="1" applyAlignment="1">
      <alignment horizontal="center" vertical="center" shrinkToFit="1"/>
    </xf>
    <xf numFmtId="9" fontId="41" fillId="0" borderId="26" xfId="2" applyFont="1" applyFill="1" applyBorder="1" applyAlignment="1">
      <alignment horizontal="center" shrinkToFit="1"/>
    </xf>
    <xf numFmtId="9" fontId="41" fillId="0" borderId="27" xfId="2" applyFont="1" applyFill="1" applyBorder="1" applyAlignment="1">
      <alignment horizontal="center" vertical="center" shrinkToFit="1"/>
    </xf>
    <xf numFmtId="0" fontId="41" fillId="0" borderId="27" xfId="4" applyFont="1" applyBorder="1" applyAlignment="1">
      <alignment horizontal="center" wrapText="1"/>
    </xf>
    <xf numFmtId="0" fontId="41" fillId="0" borderId="27" xfId="2" applyNumberFormat="1" applyFont="1" applyFill="1" applyBorder="1" applyAlignment="1">
      <alignment horizontal="center" shrinkToFit="1"/>
    </xf>
    <xf numFmtId="9" fontId="41" fillId="0" borderId="27" xfId="2" applyFont="1" applyFill="1" applyBorder="1" applyAlignment="1">
      <alignment horizontal="center" shrinkToFit="1"/>
    </xf>
    <xf numFmtId="0" fontId="41" fillId="0" borderId="26" xfId="4" applyFont="1" applyBorder="1" applyAlignment="1">
      <alignment horizontal="center" vertical="center" shrinkToFit="1"/>
    </xf>
    <xf numFmtId="0" fontId="35" fillId="0" borderId="27" xfId="0" applyFont="1" applyBorder="1" applyAlignment="1">
      <alignment horizontal="center" shrinkToFit="1"/>
    </xf>
    <xf numFmtId="0" fontId="35" fillId="0" borderId="27" xfId="2" applyNumberFormat="1" applyFont="1" applyFill="1" applyBorder="1" applyAlignment="1">
      <alignment horizontal="center" shrinkToFit="1"/>
    </xf>
    <xf numFmtId="0" fontId="64" fillId="0" borderId="35" xfId="4" applyFont="1" applyBorder="1" applyAlignment="1">
      <alignment horizontal="center" shrinkToFit="1"/>
    </xf>
    <xf numFmtId="0" fontId="41" fillId="0" borderId="59" xfId="4" applyFont="1" applyBorder="1" applyAlignment="1">
      <alignment horizontal="center" wrapText="1"/>
    </xf>
    <xf numFmtId="0" fontId="41" fillId="15" borderId="59" xfId="4" applyFont="1" applyFill="1" applyBorder="1" applyAlignment="1">
      <alignment horizontal="center"/>
    </xf>
    <xf numFmtId="9" fontId="41" fillId="0" borderId="59" xfId="2" applyFont="1" applyBorder="1" applyAlignment="1">
      <alignment horizontal="center" shrinkToFit="1"/>
    </xf>
    <xf numFmtId="9" fontId="41" fillId="0" borderId="13" xfId="2" applyFont="1" applyBorder="1" applyAlignment="1">
      <alignment horizontal="center" vertical="center" shrinkToFit="1"/>
    </xf>
    <xf numFmtId="0" fontId="41" fillId="0" borderId="13" xfId="2" applyNumberFormat="1" applyFont="1" applyBorder="1" applyAlignment="1">
      <alignment horizontal="center" shrinkToFit="1"/>
    </xf>
    <xf numFmtId="0" fontId="41" fillId="0" borderId="59" xfId="2" applyNumberFormat="1" applyFont="1" applyFill="1" applyBorder="1" applyAlignment="1">
      <alignment horizontal="center" vertical="center" shrinkToFit="1"/>
    </xf>
    <xf numFmtId="0" fontId="41" fillId="0" borderId="38" xfId="0" applyFont="1" applyBorder="1" applyAlignment="1">
      <alignment horizontal="center" vertical="center" wrapText="1"/>
    </xf>
    <xf numFmtId="0" fontId="41" fillId="0" borderId="27" xfId="2" applyNumberFormat="1" applyFont="1" applyBorder="1" applyAlignment="1">
      <alignment horizontal="center" vertical="center" shrinkToFit="1"/>
    </xf>
    <xf numFmtId="0" fontId="65" fillId="0" borderId="26" xfId="4" applyFont="1" applyBorder="1" applyAlignment="1">
      <alignment horizontal="center"/>
    </xf>
    <xf numFmtId="9" fontId="41" fillId="0" borderId="26" xfId="2" applyFont="1" applyBorder="1" applyAlignment="1">
      <alignment horizontal="center" vertical="center" shrinkToFit="1"/>
    </xf>
    <xf numFmtId="9" fontId="41" fillId="0" borderId="27" xfId="2" applyFont="1" applyBorder="1" applyAlignment="1">
      <alignment horizontal="center" vertical="center" shrinkToFit="1"/>
    </xf>
    <xf numFmtId="0" fontId="41" fillId="0" borderId="27" xfId="0" applyFont="1" applyBorder="1" applyAlignment="1">
      <alignment horizontal="center" shrinkToFit="1"/>
    </xf>
    <xf numFmtId="0" fontId="41" fillId="0" borderId="26" xfId="4" applyFont="1" applyBorder="1" applyAlignment="1">
      <alignment horizontal="center" vertical="center" wrapText="1"/>
    </xf>
    <xf numFmtId="0" fontId="41" fillId="15" borderId="26" xfId="4" applyFont="1" applyFill="1" applyBorder="1" applyAlignment="1">
      <alignment horizontal="center" vertical="center"/>
    </xf>
    <xf numFmtId="9" fontId="41" fillId="0" borderId="26" xfId="2" applyFont="1" applyFill="1" applyBorder="1" applyAlignment="1">
      <alignment horizontal="center" vertical="center" shrinkToFit="1"/>
    </xf>
    <xf numFmtId="0" fontId="40" fillId="15" borderId="26" xfId="4" applyFont="1" applyFill="1" applyBorder="1" applyAlignment="1">
      <alignment horizontal="center"/>
    </xf>
    <xf numFmtId="0" fontId="64" fillId="0" borderId="88" xfId="4" applyFont="1" applyBorder="1" applyAlignment="1">
      <alignment horizontal="center" shrinkToFit="1"/>
    </xf>
    <xf numFmtId="9" fontId="41" fillId="0" borderId="59" xfId="2" applyFont="1" applyFill="1" applyBorder="1" applyAlignment="1">
      <alignment horizontal="center" shrinkToFit="1"/>
    </xf>
    <xf numFmtId="9" fontId="41" fillId="0" borderId="13" xfId="2" applyFont="1" applyFill="1" applyBorder="1" applyAlignment="1">
      <alignment horizontal="center" shrinkToFit="1"/>
    </xf>
    <xf numFmtId="0" fontId="35" fillId="0" borderId="13" xfId="0" applyFont="1" applyBorder="1" applyAlignment="1">
      <alignment horizontal="center" shrinkToFit="1"/>
    </xf>
    <xf numFmtId="0" fontId="35" fillId="0" borderId="13" xfId="2" applyNumberFormat="1" applyFont="1" applyFill="1" applyBorder="1" applyAlignment="1">
      <alignment horizontal="center" shrinkToFit="1"/>
    </xf>
    <xf numFmtId="0" fontId="41" fillId="0" borderId="13" xfId="2" applyNumberFormat="1" applyFont="1" applyFill="1" applyBorder="1" applyAlignment="1">
      <alignment horizontal="center" shrinkToFit="1"/>
    </xf>
    <xf numFmtId="0" fontId="64" fillId="15" borderId="1" xfId="4" applyFont="1" applyFill="1" applyBorder="1" applyAlignment="1">
      <alignment horizontal="center" shrinkToFit="1"/>
    </xf>
    <xf numFmtId="0" fontId="41" fillId="15" borderId="26" xfId="4" applyFont="1" applyFill="1" applyBorder="1" applyAlignment="1">
      <alignment horizontal="center" wrapText="1"/>
    </xf>
    <xf numFmtId="9" fontId="41" fillId="15" borderId="26" xfId="2" applyFont="1" applyFill="1" applyBorder="1" applyAlignment="1">
      <alignment horizontal="center" shrinkToFit="1"/>
    </xf>
    <xf numFmtId="9" fontId="41" fillId="15" borderId="27" xfId="2" applyFont="1" applyFill="1" applyBorder="1" applyAlignment="1">
      <alignment horizontal="center" vertical="center" shrinkToFit="1"/>
    </xf>
    <xf numFmtId="0" fontId="41" fillId="15" borderId="27" xfId="4" applyFont="1" applyFill="1" applyBorder="1" applyAlignment="1">
      <alignment horizontal="center" wrapText="1"/>
    </xf>
    <xf numFmtId="0" fontId="41" fillId="15" borderId="27" xfId="2" applyNumberFormat="1" applyFont="1" applyFill="1" applyBorder="1" applyAlignment="1">
      <alignment horizontal="center" shrinkToFit="1"/>
    </xf>
    <xf numFmtId="0" fontId="41" fillId="15" borderId="26" xfId="2" applyNumberFormat="1" applyFont="1" applyFill="1" applyBorder="1" applyAlignment="1">
      <alignment horizontal="center" vertical="center" shrinkToFit="1"/>
    </xf>
    <xf numFmtId="0" fontId="41" fillId="15" borderId="28" xfId="0" applyFont="1" applyFill="1" applyBorder="1" applyAlignment="1">
      <alignment horizontal="center" vertical="center" wrapText="1"/>
    </xf>
    <xf numFmtId="9" fontId="41" fillId="15" borderId="26" xfId="2" applyFont="1" applyFill="1" applyBorder="1" applyAlignment="1">
      <alignment horizontal="center" vertical="center" shrinkToFit="1"/>
    </xf>
    <xf numFmtId="0" fontId="41" fillId="15" borderId="27" xfId="2" applyNumberFormat="1" applyFont="1" applyFill="1" applyBorder="1" applyAlignment="1">
      <alignment horizontal="center" vertical="center" shrinkToFit="1"/>
    </xf>
    <xf numFmtId="9" fontId="41" fillId="15" borderId="27" xfId="2" applyFont="1" applyFill="1" applyBorder="1" applyAlignment="1">
      <alignment horizontal="center" shrinkToFit="1"/>
    </xf>
    <xf numFmtId="0" fontId="41" fillId="15" borderId="27" xfId="0" applyFont="1" applyFill="1" applyBorder="1" applyAlignment="1">
      <alignment horizontal="center" wrapText="1"/>
    </xf>
    <xf numFmtId="0" fontId="65" fillId="15" borderId="26" xfId="4" applyFont="1" applyFill="1" applyBorder="1" applyAlignment="1">
      <alignment horizontal="center"/>
    </xf>
    <xf numFmtId="0" fontId="35" fillId="15" borderId="27" xfId="0" applyFont="1" applyFill="1" applyBorder="1" applyAlignment="1">
      <alignment horizontal="center" shrinkToFit="1"/>
    </xf>
    <xf numFmtId="0" fontId="35" fillId="15" borderId="27" xfId="2" applyNumberFormat="1" applyFont="1" applyFill="1" applyBorder="1" applyAlignment="1">
      <alignment horizontal="center" vertical="center" shrinkToFit="1"/>
    </xf>
    <xf numFmtId="0" fontId="64" fillId="15" borderId="35" xfId="4" applyFont="1" applyFill="1" applyBorder="1" applyAlignment="1">
      <alignment horizontal="center" shrinkToFit="1"/>
    </xf>
    <xf numFmtId="0" fontId="41" fillId="15" borderId="59" xfId="4" applyFont="1" applyFill="1" applyBorder="1" applyAlignment="1">
      <alignment horizontal="center" wrapText="1"/>
    </xf>
    <xf numFmtId="9" fontId="41" fillId="15" borderId="59" xfId="2" applyFont="1" applyFill="1" applyBorder="1" applyAlignment="1">
      <alignment horizontal="center" shrinkToFit="1"/>
    </xf>
    <xf numFmtId="9" fontId="41" fillId="15" borderId="13" xfId="2" applyFont="1" applyFill="1" applyBorder="1" applyAlignment="1">
      <alignment horizontal="center" vertical="center" shrinkToFit="1"/>
    </xf>
    <xf numFmtId="0" fontId="41" fillId="15" borderId="13" xfId="4" applyFont="1" applyFill="1" applyBorder="1" applyAlignment="1">
      <alignment horizontal="center" wrapText="1"/>
    </xf>
    <xf numFmtId="0" fontId="41" fillId="15" borderId="13" xfId="2" applyNumberFormat="1" applyFont="1" applyFill="1" applyBorder="1" applyAlignment="1">
      <alignment horizontal="center" shrinkToFit="1"/>
    </xf>
    <xf numFmtId="0" fontId="41" fillId="15" borderId="59" xfId="2" applyNumberFormat="1" applyFont="1" applyFill="1" applyBorder="1" applyAlignment="1">
      <alignment horizontal="center" vertical="center" shrinkToFit="1"/>
    </xf>
    <xf numFmtId="0" fontId="41" fillId="15" borderId="38" xfId="0" applyFont="1" applyFill="1" applyBorder="1" applyAlignment="1">
      <alignment horizontal="center" vertical="center" wrapText="1"/>
    </xf>
    <xf numFmtId="0" fontId="41" fillId="15" borderId="27" xfId="0" applyFont="1" applyFill="1" applyBorder="1" applyAlignment="1">
      <alignment horizontal="center" shrinkToFit="1"/>
    </xf>
    <xf numFmtId="0" fontId="64" fillId="15" borderId="8" xfId="4" applyFont="1" applyFill="1" applyBorder="1" applyAlignment="1">
      <alignment horizontal="center" shrinkToFit="1"/>
    </xf>
    <xf numFmtId="0" fontId="41" fillId="15" borderId="56" xfId="4" applyFont="1" applyFill="1" applyBorder="1" applyAlignment="1">
      <alignment horizontal="center" wrapText="1"/>
    </xf>
    <xf numFmtId="0" fontId="41" fillId="15" borderId="56" xfId="4" applyFont="1" applyFill="1" applyBorder="1" applyAlignment="1">
      <alignment horizontal="center"/>
    </xf>
    <xf numFmtId="9" fontId="41" fillId="15" borderId="56" xfId="2" applyFont="1" applyFill="1" applyBorder="1" applyAlignment="1">
      <alignment horizontal="center" shrinkToFit="1"/>
    </xf>
    <xf numFmtId="9" fontId="41" fillId="15" borderId="57" xfId="2" applyFont="1" applyFill="1" applyBorder="1" applyAlignment="1">
      <alignment horizontal="center" vertical="center" shrinkToFit="1"/>
    </xf>
    <xf numFmtId="0" fontId="41" fillId="15" borderId="57" xfId="4" applyFont="1" applyFill="1" applyBorder="1" applyAlignment="1">
      <alignment horizontal="center" wrapText="1"/>
    </xf>
    <xf numFmtId="0" fontId="41" fillId="15" borderId="57" xfId="2" applyNumberFormat="1" applyFont="1" applyFill="1" applyBorder="1" applyAlignment="1">
      <alignment horizontal="center" shrinkToFit="1"/>
    </xf>
    <xf numFmtId="0" fontId="41" fillId="15" borderId="56" xfId="2" applyNumberFormat="1" applyFont="1" applyFill="1" applyBorder="1" applyAlignment="1">
      <alignment horizontal="center" vertical="center" shrinkToFit="1"/>
    </xf>
    <xf numFmtId="0" fontId="41" fillId="15" borderId="58" xfId="0" applyFont="1" applyFill="1" applyBorder="1" applyAlignment="1">
      <alignment horizontal="center" vertical="center" wrapText="1"/>
    </xf>
    <xf numFmtId="0" fontId="38" fillId="0" borderId="0" xfId="4" applyFont="1" applyAlignment="1">
      <alignment horizontal="right" wrapText="1"/>
    </xf>
    <xf numFmtId="0" fontId="35" fillId="0" borderId="0" xfId="4" applyFont="1" applyAlignment="1">
      <alignment horizontal="right" wrapText="1"/>
    </xf>
    <xf numFmtId="0" fontId="35" fillId="0" borderId="0" xfId="4" applyFont="1" applyAlignment="1">
      <alignment horizontal="right"/>
    </xf>
    <xf numFmtId="0" fontId="35" fillId="0" borderId="0" xfId="4" applyFont="1" applyAlignment="1">
      <alignment horizontal="left" wrapText="1"/>
    </xf>
    <xf numFmtId="0" fontId="38" fillId="0" borderId="0" xfId="4" applyFont="1" applyAlignment="1">
      <alignment horizontal="right"/>
    </xf>
    <xf numFmtId="0" fontId="66" fillId="0" borderId="24" xfId="5" applyFont="1" applyBorder="1" applyAlignment="1">
      <alignment horizontal="centerContinuous" vertical="center" wrapText="1"/>
    </xf>
    <xf numFmtId="0" fontId="67" fillId="0" borderId="24" xfId="5" applyFont="1" applyBorder="1" applyAlignment="1">
      <alignment horizontal="centerContinuous" vertical="center" wrapText="1"/>
    </xf>
    <xf numFmtId="0" fontId="35" fillId="0" borderId="0" xfId="5" applyFont="1" applyAlignment="1">
      <alignment vertical="center" wrapText="1"/>
    </xf>
    <xf numFmtId="0" fontId="36" fillId="9" borderId="21" xfId="5" applyFont="1" applyFill="1" applyBorder="1" applyAlignment="1">
      <alignment horizontal="centerContinuous" vertical="center"/>
    </xf>
    <xf numFmtId="0" fontId="36" fillId="9" borderId="22" xfId="5" applyFont="1" applyFill="1" applyBorder="1" applyAlignment="1">
      <alignment horizontal="center" vertical="center"/>
    </xf>
    <xf numFmtId="0" fontId="36" fillId="9" borderId="22" xfId="0" applyFont="1" applyFill="1" applyBorder="1" applyAlignment="1">
      <alignment horizontal="center" vertical="center" wrapText="1"/>
    </xf>
    <xf numFmtId="0" fontId="36" fillId="9" borderId="23" xfId="0" applyFont="1" applyFill="1" applyBorder="1" applyAlignment="1">
      <alignment horizontal="centerContinuous" vertical="center" wrapText="1"/>
    </xf>
    <xf numFmtId="0" fontId="38" fillId="0" borderId="0" xfId="5" applyFont="1" applyAlignment="1">
      <alignment vertical="center"/>
    </xf>
    <xf numFmtId="0" fontId="68" fillId="0" borderId="1" xfId="5" applyFont="1" applyBorder="1" applyAlignment="1">
      <alignment horizontal="center" vertical="center" shrinkToFit="1"/>
    </xf>
    <xf numFmtId="0" fontId="41" fillId="0" borderId="26" xfId="5" applyFont="1" applyBorder="1" applyAlignment="1">
      <alignment horizontal="center" vertical="center" wrapText="1"/>
    </xf>
    <xf numFmtId="0" fontId="41" fillId="0" borderId="26" xfId="5" applyFont="1" applyBorder="1" applyAlignment="1">
      <alignment horizontal="center" vertical="center" shrinkToFit="1"/>
    </xf>
    <xf numFmtId="0" fontId="41" fillId="0" borderId="158" xfId="0" applyFont="1" applyBorder="1" applyAlignment="1">
      <alignment horizontal="center" vertical="center" wrapText="1"/>
    </xf>
    <xf numFmtId="0" fontId="38" fillId="0" borderId="0" xfId="5" applyFont="1" applyAlignment="1">
      <alignment vertical="center" wrapText="1"/>
    </xf>
    <xf numFmtId="0" fontId="68" fillId="20" borderId="1" xfId="5" applyFont="1" applyFill="1" applyBorder="1" applyAlignment="1">
      <alignment horizontal="center" vertical="center" shrinkToFit="1"/>
    </xf>
    <xf numFmtId="0" fontId="41" fillId="20" borderId="26" xfId="5" applyFont="1" applyFill="1" applyBorder="1" applyAlignment="1">
      <alignment horizontal="center" vertical="center" wrapText="1"/>
    </xf>
    <xf numFmtId="0" fontId="41" fillId="20" borderId="26" xfId="5" applyFont="1" applyFill="1" applyBorder="1" applyAlignment="1">
      <alignment horizontal="center" vertical="center" shrinkToFit="1"/>
    </xf>
    <xf numFmtId="9" fontId="41" fillId="20" borderId="27" xfId="2" applyFont="1" applyFill="1" applyBorder="1" applyAlignment="1">
      <alignment horizontal="center" vertical="center" shrinkToFit="1"/>
    </xf>
    <xf numFmtId="0" fontId="41" fillId="20" borderId="27" xfId="2" applyNumberFormat="1" applyFont="1" applyFill="1" applyBorder="1" applyAlignment="1">
      <alignment horizontal="center" vertical="center" shrinkToFit="1"/>
    </xf>
    <xf numFmtId="0" fontId="41" fillId="20" borderId="28" xfId="0" applyFont="1" applyFill="1" applyBorder="1" applyAlignment="1">
      <alignment horizontal="center" vertical="center" wrapText="1"/>
    </xf>
    <xf numFmtId="0" fontId="69" fillId="18" borderId="1" xfId="5" applyFont="1" applyFill="1" applyBorder="1" applyAlignment="1">
      <alignment horizontal="center" vertical="center" shrinkToFit="1"/>
    </xf>
    <xf numFmtId="0" fontId="69" fillId="18" borderId="123" xfId="5" applyFont="1" applyFill="1" applyBorder="1" applyAlignment="1">
      <alignment horizontal="center" vertical="center" wrapText="1"/>
    </xf>
    <xf numFmtId="0" fontId="69" fillId="18" borderId="123" xfId="5" applyFont="1" applyFill="1" applyBorder="1" applyAlignment="1">
      <alignment horizontal="center" vertical="center" shrinkToFit="1"/>
    </xf>
    <xf numFmtId="9" fontId="69" fillId="18" borderId="123" xfId="2" applyFont="1" applyFill="1" applyBorder="1" applyAlignment="1">
      <alignment horizontal="center" vertical="center" shrinkToFit="1"/>
    </xf>
    <xf numFmtId="0" fontId="69" fillId="18" borderId="123" xfId="2" applyNumberFormat="1" applyFont="1" applyFill="1" applyBorder="1" applyAlignment="1">
      <alignment horizontal="center" vertical="center" shrinkToFit="1"/>
    </xf>
    <xf numFmtId="0" fontId="69" fillId="18" borderId="175" xfId="2" applyNumberFormat="1" applyFont="1" applyFill="1" applyBorder="1" applyAlignment="1">
      <alignment horizontal="center" vertical="center" shrinkToFit="1"/>
    </xf>
    <xf numFmtId="0" fontId="69" fillId="18" borderId="176" xfId="0" applyFont="1" applyFill="1" applyBorder="1" applyAlignment="1">
      <alignment horizontal="center" vertical="center" wrapText="1"/>
    </xf>
    <xf numFmtId="0" fontId="69" fillId="18" borderId="122" xfId="5" applyFont="1" applyFill="1" applyBorder="1" applyAlignment="1">
      <alignment horizontal="center" vertical="center" shrinkToFit="1"/>
    </xf>
    <xf numFmtId="0" fontId="68" fillId="0" borderId="35" xfId="5" applyFont="1" applyBorder="1" applyAlignment="1">
      <alignment horizontal="center" vertical="center" shrinkToFit="1"/>
    </xf>
    <xf numFmtId="0" fontId="41" fillId="0" borderId="59" xfId="5" applyFont="1" applyBorder="1" applyAlignment="1">
      <alignment horizontal="center" vertical="center" wrapText="1"/>
    </xf>
    <xf numFmtId="9" fontId="41" fillId="0" borderId="59" xfId="2" applyFont="1" applyBorder="1" applyAlignment="1">
      <alignment horizontal="center" vertical="center" shrinkToFit="1"/>
    </xf>
    <xf numFmtId="0" fontId="41" fillId="0" borderId="13" xfId="2" applyNumberFormat="1" applyFont="1" applyBorder="1" applyAlignment="1">
      <alignment horizontal="center" vertical="center" shrinkToFit="1"/>
    </xf>
    <xf numFmtId="0" fontId="41" fillId="0" borderId="27" xfId="5" applyFont="1" applyBorder="1" applyAlignment="1">
      <alignment horizontal="center" vertical="center" shrinkToFit="1"/>
    </xf>
    <xf numFmtId="0" fontId="68" fillId="0" borderId="1" xfId="0" applyFont="1" applyBorder="1" applyAlignment="1">
      <alignment horizontal="center" vertical="center" shrinkToFit="1"/>
    </xf>
    <xf numFmtId="0" fontId="41" fillId="0" borderId="26"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7" xfId="0" applyFont="1" applyBorder="1" applyAlignment="1">
      <alignment horizontal="center" vertical="center" shrinkToFit="1"/>
    </xf>
    <xf numFmtId="0" fontId="41" fillId="20" borderId="1" xfId="5" applyFont="1" applyFill="1" applyBorder="1" applyAlignment="1">
      <alignment horizontal="center" vertical="center" shrinkToFit="1"/>
    </xf>
    <xf numFmtId="9" fontId="41" fillId="20" borderId="26" xfId="2" applyFont="1" applyFill="1" applyBorder="1" applyAlignment="1">
      <alignment horizontal="center" vertical="center" shrinkToFit="1"/>
    </xf>
    <xf numFmtId="0" fontId="41" fillId="20" borderId="27" xfId="5" applyFont="1" applyFill="1" applyBorder="1" applyAlignment="1">
      <alignment horizontal="center" vertical="center" shrinkToFit="1"/>
    </xf>
    <xf numFmtId="0" fontId="69" fillId="18" borderId="122" xfId="0" applyFont="1" applyFill="1" applyBorder="1" applyAlignment="1">
      <alignment horizontal="center" vertical="center" shrinkToFit="1"/>
    </xf>
    <xf numFmtId="0" fontId="69" fillId="18" borderId="123" xfId="0" applyFont="1" applyFill="1" applyBorder="1" applyAlignment="1">
      <alignment horizontal="center" vertical="center" wrapText="1"/>
    </xf>
    <xf numFmtId="9" fontId="41" fillId="0" borderId="59" xfId="2" applyFont="1" applyFill="1" applyBorder="1" applyAlignment="1">
      <alignment horizontal="center" vertical="center" shrinkToFit="1"/>
    </xf>
    <xf numFmtId="0" fontId="41" fillId="20" borderId="1" xfId="0" applyFont="1" applyFill="1" applyBorder="1" applyAlignment="1">
      <alignment horizontal="center" vertical="center" shrinkToFit="1"/>
    </xf>
    <xf numFmtId="0" fontId="41" fillId="20" borderId="26" xfId="0" applyFont="1" applyFill="1" applyBorder="1" applyAlignment="1">
      <alignment horizontal="center" vertical="center" wrapText="1"/>
    </xf>
    <xf numFmtId="0" fontId="41" fillId="20" borderId="27" xfId="0" applyFont="1" applyFill="1" applyBorder="1" applyAlignment="1">
      <alignment horizontal="center" vertical="center" shrinkToFit="1"/>
    </xf>
    <xf numFmtId="0" fontId="69" fillId="18" borderId="123" xfId="0" applyFont="1" applyFill="1" applyBorder="1" applyAlignment="1">
      <alignment horizontal="center" vertical="center" shrinkToFit="1"/>
    </xf>
    <xf numFmtId="9" fontId="41" fillId="0" borderId="27" xfId="6" applyFont="1" applyFill="1" applyBorder="1" applyAlignment="1">
      <alignment horizontal="center" vertical="center" shrinkToFit="1"/>
    </xf>
    <xf numFmtId="0" fontId="41" fillId="0" borderId="27" xfId="6" applyNumberFormat="1" applyFont="1" applyFill="1" applyBorder="1" applyAlignment="1">
      <alignment horizontal="center" vertical="center" shrinkToFit="1"/>
    </xf>
    <xf numFmtId="0" fontId="68" fillId="0" borderId="35" xfId="0" applyFont="1" applyBorder="1" applyAlignment="1">
      <alignment horizontal="center" vertical="center" shrinkToFit="1"/>
    </xf>
    <xf numFmtId="0" fontId="41" fillId="0" borderId="59" xfId="0" applyFont="1" applyBorder="1" applyAlignment="1">
      <alignment horizontal="center" vertical="center" wrapText="1"/>
    </xf>
    <xf numFmtId="9" fontId="41" fillId="0" borderId="13" xfId="2" applyFont="1" applyFill="1" applyBorder="1" applyAlignment="1">
      <alignment horizontal="center" vertical="center" shrinkToFit="1"/>
    </xf>
    <xf numFmtId="0" fontId="41" fillId="0" borderId="13" xfId="0" applyFont="1" applyBorder="1" applyAlignment="1">
      <alignment horizontal="center" vertical="center" wrapText="1"/>
    </xf>
    <xf numFmtId="0" fontId="41" fillId="0" borderId="13" xfId="2" applyNumberFormat="1" applyFont="1" applyFill="1" applyBorder="1" applyAlignment="1">
      <alignment horizontal="center" vertical="center" shrinkToFit="1"/>
    </xf>
    <xf numFmtId="0" fontId="35" fillId="0" borderId="0" xfId="5" applyFont="1" applyAlignment="1">
      <alignment vertical="center"/>
    </xf>
    <xf numFmtId="0" fontId="38" fillId="0" borderId="0" xfId="5" applyFont="1" applyAlignment="1">
      <alignment horizontal="right" vertical="center" wrapText="1"/>
    </xf>
    <xf numFmtId="0" fontId="35" fillId="0" borderId="0" xfId="5" applyFont="1" applyAlignment="1">
      <alignment horizontal="left" vertical="center" wrapText="1"/>
    </xf>
    <xf numFmtId="0" fontId="38" fillId="0" borderId="0" xfId="5" applyFont="1" applyAlignment="1">
      <alignment horizontal="center" vertical="center" wrapText="1"/>
    </xf>
    <xf numFmtId="0" fontId="70" fillId="0" borderId="31" xfId="0" applyFont="1" applyBorder="1" applyAlignment="1">
      <alignment horizontal="centerContinuous" wrapText="1"/>
    </xf>
    <xf numFmtId="0" fontId="34" fillId="0" borderId="32" xfId="0" applyFont="1" applyBorder="1" applyAlignment="1">
      <alignment horizontal="centerContinuous" wrapText="1"/>
    </xf>
    <xf numFmtId="0" fontId="34" fillId="0" borderId="33" xfId="0" applyFont="1" applyBorder="1" applyAlignment="1">
      <alignment horizontal="centerContinuous" wrapText="1"/>
    </xf>
    <xf numFmtId="0" fontId="35" fillId="0" borderId="0" xfId="0" applyFont="1" applyAlignment="1">
      <alignment wrapText="1"/>
    </xf>
    <xf numFmtId="0" fontId="71" fillId="0" borderId="0" xfId="0" applyFont="1" applyAlignment="1">
      <alignment horizontal="centerContinuous" vertical="center" wrapText="1"/>
    </xf>
    <xf numFmtId="0" fontId="72" fillId="0" borderId="0" xfId="0" applyFont="1" applyAlignment="1">
      <alignment horizontal="centerContinuous" vertical="center" wrapText="1"/>
    </xf>
    <xf numFmtId="0" fontId="36" fillId="8" borderId="35" xfId="0" applyFont="1" applyFill="1" applyBorder="1" applyAlignment="1">
      <alignment horizontal="centerContinuous" wrapText="1"/>
    </xf>
    <xf numFmtId="0" fontId="36" fillId="8" borderId="36" xfId="0" applyFont="1" applyFill="1" applyBorder="1" applyAlignment="1">
      <alignment horizontal="center" wrapText="1"/>
    </xf>
    <xf numFmtId="0" fontId="36" fillId="8" borderId="37" xfId="0" applyFont="1" applyFill="1" applyBorder="1" applyAlignment="1">
      <alignment horizontal="center" wrapText="1"/>
    </xf>
    <xf numFmtId="0" fontId="73" fillId="0" borderId="181" xfId="0" applyFont="1" applyBorder="1" applyAlignment="1">
      <alignment horizontal="center"/>
    </xf>
    <xf numFmtId="0" fontId="73" fillId="0" borderId="177" xfId="0" applyFont="1" applyBorder="1" applyAlignment="1">
      <alignment horizontal="center"/>
    </xf>
    <xf numFmtId="0" fontId="73" fillId="0" borderId="178" xfId="0" applyFont="1" applyBorder="1" applyAlignment="1">
      <alignment horizontal="center"/>
    </xf>
    <xf numFmtId="0" fontId="73" fillId="0" borderId="179" xfId="0" applyFont="1" applyBorder="1" applyAlignment="1">
      <alignment horizontal="center"/>
    </xf>
    <xf numFmtId="0" fontId="41" fillId="0" borderId="1" xfId="0" applyFont="1" applyBorder="1" applyAlignment="1">
      <alignment horizontal="center" shrinkToFit="1"/>
    </xf>
    <xf numFmtId="49" fontId="41" fillId="0" borderId="26" xfId="0" applyNumberFormat="1" applyFont="1" applyBorder="1" applyAlignment="1">
      <alignment horizontal="center"/>
    </xf>
    <xf numFmtId="0" fontId="74" fillId="0" borderId="182" xfId="0" applyFont="1" applyBorder="1" applyAlignment="1">
      <alignment horizontal="center"/>
    </xf>
    <xf numFmtId="0" fontId="74" fillId="0" borderId="100" xfId="0" applyFont="1" applyBorder="1" applyAlignment="1">
      <alignment horizontal="center"/>
    </xf>
    <xf numFmtId="0" fontId="74" fillId="0" borderId="101" xfId="0" applyFont="1" applyBorder="1" applyAlignment="1">
      <alignment horizontal="center"/>
    </xf>
    <xf numFmtId="0" fontId="74" fillId="0" borderId="180" xfId="0" applyFont="1" applyBorder="1" applyAlignment="1">
      <alignment horizontal="center"/>
    </xf>
    <xf numFmtId="0" fontId="75" fillId="0" borderId="0" xfId="0" applyFont="1" applyAlignment="1">
      <alignment horizontal="centerContinuous" wrapText="1"/>
    </xf>
    <xf numFmtId="0" fontId="34" fillId="0" borderId="0" xfId="0" applyFont="1" applyAlignment="1">
      <alignment horizontal="centerContinuous" wrapText="1"/>
    </xf>
    <xf numFmtId="0" fontId="41" fillId="0" borderId="35" xfId="0" applyFont="1" applyBorder="1" applyAlignment="1">
      <alignment horizontal="center" shrinkToFit="1"/>
    </xf>
    <xf numFmtId="49" fontId="41" fillId="0" borderId="59" xfId="0" applyNumberFormat="1" applyFont="1" applyBorder="1" applyAlignment="1">
      <alignment horizontal="center"/>
    </xf>
    <xf numFmtId="0" fontId="38" fillId="0" borderId="5" xfId="0" applyFont="1" applyBorder="1" applyAlignment="1">
      <alignment horizontal="centerContinuous"/>
    </xf>
    <xf numFmtId="0" fontId="35" fillId="0" borderId="6" xfId="0" applyFont="1" applyBorder="1" applyAlignment="1">
      <alignment horizontal="centerContinuous" wrapText="1"/>
    </xf>
    <xf numFmtId="0" fontId="35" fillId="0" borderId="7" xfId="0" applyFont="1" applyBorder="1" applyAlignment="1">
      <alignment horizontal="centerContinuous" wrapText="1"/>
    </xf>
    <xf numFmtId="0" fontId="40" fillId="0" borderId="1" xfId="0" applyFont="1" applyBorder="1" applyAlignment="1">
      <alignment horizontal="center" shrinkToFit="1"/>
    </xf>
    <xf numFmtId="0" fontId="38" fillId="0" borderId="8" xfId="0" applyFont="1" applyBorder="1" applyAlignment="1">
      <alignment horizontal="center" wrapText="1"/>
    </xf>
    <xf numFmtId="0" fontId="38" fillId="0" borderId="9" xfId="0" applyFont="1" applyBorder="1" applyAlignment="1">
      <alignment horizontal="center" wrapText="1"/>
    </xf>
    <xf numFmtId="0" fontId="38" fillId="0" borderId="10" xfId="0" applyFont="1" applyBorder="1" applyAlignment="1">
      <alignment horizontal="center" wrapText="1"/>
    </xf>
    <xf numFmtId="0" fontId="38" fillId="0" borderId="78" xfId="0" applyFont="1" applyBorder="1" applyAlignment="1">
      <alignment horizontal="right" wrapText="1"/>
    </xf>
    <xf numFmtId="0" fontId="35" fillId="0" borderId="76" xfId="0" applyFont="1" applyBorder="1" applyAlignment="1">
      <alignment horizontal="center" wrapText="1"/>
    </xf>
    <xf numFmtId="0" fontId="35" fillId="0" borderId="72" xfId="0" applyFont="1" applyBorder="1" applyAlignment="1">
      <alignment horizontal="center" wrapText="1"/>
    </xf>
    <xf numFmtId="0" fontId="35" fillId="15" borderId="72" xfId="0" applyFont="1" applyFill="1" applyBorder="1" applyAlignment="1">
      <alignment horizontal="center" wrapText="1"/>
    </xf>
    <xf numFmtId="0" fontId="35" fillId="15" borderId="73" xfId="0" applyFont="1" applyFill="1" applyBorder="1" applyAlignment="1">
      <alignment horizontal="center" wrapText="1"/>
    </xf>
    <xf numFmtId="0" fontId="38" fillId="0" borderId="60" xfId="0" applyFont="1" applyBorder="1" applyAlignment="1">
      <alignment horizontal="right" wrapText="1"/>
    </xf>
    <xf numFmtId="0" fontId="35" fillId="0" borderId="77" xfId="0" applyFont="1" applyBorder="1" applyAlignment="1">
      <alignment horizontal="center" wrapText="1"/>
    </xf>
    <xf numFmtId="0" fontId="35" fillId="0" borderId="43" xfId="0" applyFont="1" applyBorder="1" applyAlignment="1">
      <alignment horizontal="center" wrapText="1"/>
    </xf>
    <xf numFmtId="0" fontId="35" fillId="15" borderId="43" xfId="0" applyFont="1" applyFill="1" applyBorder="1" applyAlignment="1">
      <alignment horizontal="center" wrapText="1"/>
    </xf>
    <xf numFmtId="0" fontId="35" fillId="15" borderId="44" xfId="0" applyFont="1" applyFill="1" applyBorder="1" applyAlignment="1">
      <alignment horizontal="center" wrapText="1"/>
    </xf>
    <xf numFmtId="0" fontId="41" fillId="0" borderId="8" xfId="0" applyFont="1" applyBorder="1" applyAlignment="1">
      <alignment horizontal="center" shrinkToFit="1"/>
    </xf>
    <xf numFmtId="0" fontId="41" fillId="0" borderId="56" xfId="0" applyFont="1" applyBorder="1" applyAlignment="1">
      <alignment horizontal="center"/>
    </xf>
    <xf numFmtId="49" fontId="41" fillId="0" borderId="56" xfId="0" applyNumberFormat="1" applyFont="1" applyBorder="1" applyAlignment="1">
      <alignment horizontal="center"/>
    </xf>
    <xf numFmtId="0" fontId="38" fillId="0" borderId="99" xfId="0" applyFont="1" applyBorder="1" applyAlignment="1">
      <alignment horizontal="right" wrapText="1"/>
    </xf>
    <xf numFmtId="0" fontId="35" fillId="0" borderId="103" xfId="0" applyFont="1" applyBorder="1" applyAlignment="1">
      <alignment horizontal="center" wrapText="1"/>
    </xf>
    <xf numFmtId="0" fontId="35" fillId="0" borderId="62" xfId="0" applyFont="1" applyBorder="1" applyAlignment="1">
      <alignment horizontal="center" wrapText="1"/>
    </xf>
    <xf numFmtId="0" fontId="35" fillId="15" borderId="62" xfId="0" applyFont="1" applyFill="1" applyBorder="1" applyAlignment="1">
      <alignment horizontal="center" wrapText="1"/>
    </xf>
    <xf numFmtId="0" fontId="35" fillId="15" borderId="74" xfId="0" applyFont="1" applyFill="1" applyBorder="1" applyAlignment="1">
      <alignment horizontal="center" wrapText="1"/>
    </xf>
    <xf numFmtId="0" fontId="38" fillId="0" borderId="69" xfId="0" applyFont="1" applyBorder="1" applyAlignment="1">
      <alignment horizontal="right" wrapText="1"/>
    </xf>
    <xf numFmtId="0" fontId="76" fillId="12" borderId="100" xfId="0" applyFont="1" applyFill="1" applyBorder="1" applyAlignment="1">
      <alignment horizontal="center" wrapText="1"/>
    </xf>
    <xf numFmtId="0" fontId="76" fillId="12" borderId="101" xfId="0" applyFont="1" applyFill="1" applyBorder="1" applyAlignment="1">
      <alignment horizontal="center" wrapText="1"/>
    </xf>
    <xf numFmtId="0" fontId="38" fillId="15" borderId="101" xfId="0" applyFont="1" applyFill="1" applyBorder="1" applyAlignment="1">
      <alignment horizontal="center" wrapText="1"/>
    </xf>
    <xf numFmtId="0" fontId="38" fillId="15" borderId="102" xfId="0" applyFont="1" applyFill="1" applyBorder="1" applyAlignment="1">
      <alignment horizontal="center" wrapText="1"/>
    </xf>
    <xf numFmtId="0" fontId="77" fillId="0" borderId="31" xfId="0" applyFont="1" applyBorder="1" applyAlignment="1">
      <alignment horizontal="centerContinuous" wrapText="1"/>
    </xf>
    <xf numFmtId="0" fontId="78" fillId="0" borderId="32" xfId="0" applyFont="1" applyBorder="1" applyAlignment="1">
      <alignment horizontal="centerContinuous" wrapText="1"/>
    </xf>
    <xf numFmtId="0" fontId="78" fillId="0" borderId="33" xfId="0" applyFont="1" applyBorder="1" applyAlignment="1">
      <alignment horizontal="centerContinuous" wrapText="1"/>
    </xf>
    <xf numFmtId="0" fontId="36" fillId="9" borderId="35" xfId="0" applyFont="1" applyFill="1" applyBorder="1" applyAlignment="1">
      <alignment horizontal="centerContinuous" wrapText="1"/>
    </xf>
    <xf numFmtId="0" fontId="36" fillId="9" borderId="36" xfId="0" applyFont="1" applyFill="1" applyBorder="1" applyAlignment="1">
      <alignment horizontal="center" wrapText="1"/>
    </xf>
    <xf numFmtId="0" fontId="36" fillId="9" borderId="37" xfId="0" applyFont="1" applyFill="1" applyBorder="1" applyAlignment="1">
      <alignment horizontal="center" wrapText="1"/>
    </xf>
    <xf numFmtId="0" fontId="38" fillId="15" borderId="60" xfId="0" applyFont="1" applyFill="1" applyBorder="1" applyAlignment="1">
      <alignment horizontal="right" wrapText="1"/>
    </xf>
    <xf numFmtId="0" fontId="35" fillId="15" borderId="77" xfId="0" applyFont="1" applyFill="1" applyBorder="1" applyAlignment="1">
      <alignment horizontal="center" wrapText="1"/>
    </xf>
    <xf numFmtId="0" fontId="76" fillId="11" borderId="100" xfId="0" applyFont="1" applyFill="1" applyBorder="1" applyAlignment="1">
      <alignment horizontal="center" wrapText="1"/>
    </xf>
    <xf numFmtId="0" fontId="76" fillId="11" borderId="101" xfId="0" applyFont="1" applyFill="1" applyBorder="1" applyAlignment="1">
      <alignment horizontal="center" wrapText="1"/>
    </xf>
    <xf numFmtId="0" fontId="35" fillId="0" borderId="0" xfId="0" applyFont="1" applyAlignment="1">
      <alignment horizontal="centerContinuous"/>
    </xf>
    <xf numFmtId="0" fontId="35" fillId="0" borderId="0" xfId="0" applyFont="1" applyAlignment="1">
      <alignment horizontal="centerContinuous" wrapText="1"/>
    </xf>
    <xf numFmtId="0" fontId="38" fillId="0" borderId="82" xfId="0" applyFont="1" applyBorder="1" applyAlignment="1">
      <alignment horizontal="right"/>
    </xf>
    <xf numFmtId="0" fontId="38" fillId="0" borderId="104" xfId="0" applyFont="1" applyBorder="1" applyAlignment="1">
      <alignment horizontal="centerContinuous"/>
    </xf>
    <xf numFmtId="0" fontId="38" fillId="0" borderId="105" xfId="0" applyFont="1" applyBorder="1" applyAlignment="1">
      <alignment horizontal="centerContinuous"/>
    </xf>
    <xf numFmtId="0" fontId="79" fillId="21" borderId="130" xfId="0" applyFont="1" applyFill="1" applyBorder="1" applyAlignment="1">
      <alignment horizontal="center"/>
    </xf>
    <xf numFmtId="0" fontId="74" fillId="16" borderId="115" xfId="0" applyFont="1" applyFill="1" applyBorder="1" applyAlignment="1">
      <alignment horizontal="centerContinuous"/>
    </xf>
    <xf numFmtId="0" fontId="74" fillId="16" borderId="149" xfId="0" applyFont="1" applyFill="1" applyBorder="1" applyAlignment="1">
      <alignment horizontal="centerContinuous"/>
    </xf>
    <xf numFmtId="0" fontId="79" fillId="18" borderId="148" xfId="0" applyFont="1" applyFill="1" applyBorder="1" applyAlignment="1">
      <alignment horizontal="centerContinuous"/>
    </xf>
    <xf numFmtId="0" fontId="79" fillId="18" borderId="116" xfId="0" applyFont="1" applyFill="1" applyBorder="1" applyAlignment="1">
      <alignment horizontal="centerContinuous"/>
    </xf>
    <xf numFmtId="0" fontId="80" fillId="13" borderId="116" xfId="0" applyFont="1" applyFill="1" applyBorder="1" applyAlignment="1">
      <alignment horizontal="centerContinuous"/>
    </xf>
    <xf numFmtId="0" fontId="38" fillId="0" borderId="12" xfId="0" applyFont="1" applyBorder="1" applyAlignment="1">
      <alignment horizontal="right"/>
    </xf>
    <xf numFmtId="0" fontId="35" fillId="0" borderId="27" xfId="0" applyFont="1" applyBorder="1" applyAlignment="1">
      <alignment horizontal="centerContinuous" wrapText="1"/>
    </xf>
    <xf numFmtId="0" fontId="79" fillId="21" borderId="26" xfId="0" applyFont="1" applyFill="1" applyBorder="1" applyAlignment="1">
      <alignment horizontal="center" wrapText="1"/>
    </xf>
    <xf numFmtId="0" fontId="81" fillId="16" borderId="27" xfId="0" applyFont="1" applyFill="1" applyBorder="1" applyAlignment="1">
      <alignment horizontal="centerContinuous" wrapText="1"/>
    </xf>
    <xf numFmtId="0" fontId="81" fillId="16" borderId="150" xfId="0" applyFont="1" applyFill="1" applyBorder="1" applyAlignment="1">
      <alignment horizontal="centerContinuous" wrapText="1"/>
    </xf>
    <xf numFmtId="49" fontId="82" fillId="18" borderId="0" xfId="0" applyNumberFormat="1" applyFont="1" applyFill="1" applyAlignment="1">
      <alignment horizontal="centerContinuous" wrapText="1"/>
    </xf>
    <xf numFmtId="0" fontId="82" fillId="18" borderId="2" xfId="0" applyFont="1" applyFill="1" applyBorder="1" applyAlignment="1">
      <alignment horizontal="centerContinuous" wrapText="1"/>
    </xf>
    <xf numFmtId="0" fontId="83" fillId="13" borderId="2" xfId="0" applyFont="1" applyFill="1" applyBorder="1" applyAlignment="1">
      <alignment horizontal="centerContinuous" wrapText="1"/>
    </xf>
    <xf numFmtId="0" fontId="38" fillId="0" borderId="14" xfId="0" applyFont="1" applyBorder="1" applyAlignment="1">
      <alignment horizontal="right"/>
    </xf>
    <xf numFmtId="0" fontId="35" fillId="0" borderId="9" xfId="0" applyFont="1" applyBorder="1" applyAlignment="1">
      <alignment horizontal="centerContinuous" wrapText="1"/>
    </xf>
    <xf numFmtId="0" fontId="35" fillId="0" borderId="57" xfId="0" applyFont="1" applyBorder="1" applyAlignment="1">
      <alignment horizontal="centerContinuous" wrapText="1"/>
    </xf>
    <xf numFmtId="0" fontId="79" fillId="21" borderId="56" xfId="0" applyFont="1" applyFill="1" applyBorder="1" applyAlignment="1">
      <alignment horizontal="center" wrapText="1"/>
    </xf>
    <xf numFmtId="0" fontId="81" fillId="16" borderId="57" xfId="0" applyFont="1" applyFill="1" applyBorder="1" applyAlignment="1">
      <alignment horizontal="centerContinuous" wrapText="1"/>
    </xf>
    <xf numFmtId="0" fontId="81" fillId="16" borderId="151" xfId="0" applyFont="1" applyFill="1" applyBorder="1" applyAlignment="1">
      <alignment horizontal="centerContinuous" wrapText="1"/>
    </xf>
    <xf numFmtId="49" fontId="82" fillId="18" borderId="9" xfId="0" applyNumberFormat="1" applyFont="1" applyFill="1" applyBorder="1" applyAlignment="1">
      <alignment horizontal="centerContinuous" wrapText="1"/>
    </xf>
    <xf numFmtId="0" fontId="82" fillId="18" borderId="10" xfId="0" applyFont="1" applyFill="1" applyBorder="1" applyAlignment="1">
      <alignment horizontal="centerContinuous" wrapText="1"/>
    </xf>
    <xf numFmtId="0" fontId="83" fillId="13" borderId="10" xfId="0" applyFont="1" applyFill="1" applyBorder="1" applyAlignment="1">
      <alignment horizontal="centerContinuous" wrapText="1"/>
    </xf>
    <xf numFmtId="0" fontId="35" fillId="0" borderId="0" xfId="0" applyFont="1" applyAlignment="1">
      <alignment vertical="center" wrapText="1"/>
    </xf>
    <xf numFmtId="0" fontId="38" fillId="0" borderId="0" xfId="0" applyFont="1" applyAlignment="1">
      <alignment horizontal="right" wrapText="1"/>
    </xf>
    <xf numFmtId="0" fontId="35" fillId="0" borderId="0" xfId="0" applyFont="1" applyAlignment="1">
      <alignment horizontal="left" wrapText="1"/>
    </xf>
    <xf numFmtId="0" fontId="84" fillId="21" borderId="34" xfId="0" applyFont="1" applyFill="1" applyBorder="1" applyAlignment="1">
      <alignment horizontal="centerContinuous"/>
    </xf>
    <xf numFmtId="0" fontId="85" fillId="0" borderId="34" xfId="0" applyFont="1" applyBorder="1" applyAlignment="1">
      <alignment horizontal="centerContinuous"/>
    </xf>
    <xf numFmtId="0" fontId="86" fillId="0" borderId="111" xfId="0" applyFont="1" applyBorder="1" applyAlignment="1">
      <alignment horizontal="centerContinuous"/>
    </xf>
    <xf numFmtId="0" fontId="87" fillId="0" borderId="106" xfId="0" applyFont="1" applyBorder="1" applyAlignment="1">
      <alignment horizontal="centerContinuous"/>
    </xf>
    <xf numFmtId="0" fontId="88" fillId="13" borderId="108" xfId="0" applyFont="1" applyFill="1" applyBorder="1" applyAlignment="1">
      <alignment horizontal="right" vertical="center"/>
    </xf>
    <xf numFmtId="0" fontId="89" fillId="13" borderId="187" xfId="0" applyFont="1" applyFill="1" applyBorder="1" applyAlignment="1">
      <alignment horizontal="centerContinuous" vertical="center"/>
    </xf>
    <xf numFmtId="0" fontId="71" fillId="0" borderId="111" xfId="0" applyFont="1" applyBorder="1" applyAlignment="1">
      <alignment horizontal="centerContinuous"/>
    </xf>
    <xf numFmtId="0" fontId="87" fillId="0" borderId="80" xfId="0" applyFont="1" applyBorder="1" applyAlignment="1">
      <alignment horizontal="centerContinuous"/>
    </xf>
    <xf numFmtId="0" fontId="41" fillId="21" borderId="117" xfId="0" applyFont="1" applyFill="1" applyBorder="1" applyAlignment="1">
      <alignment horizontal="center" shrinkToFit="1"/>
    </xf>
    <xf numFmtId="0" fontId="58" fillId="0" borderId="60" xfId="0" applyFont="1" applyBorder="1" applyAlignment="1">
      <alignment horizontal="centerContinuous"/>
    </xf>
    <xf numFmtId="0" fontId="38" fillId="0" borderId="51" xfId="0" applyFont="1" applyBorder="1" applyAlignment="1">
      <alignment horizontal="right"/>
    </xf>
    <xf numFmtId="0" fontId="35" fillId="0" borderId="139" xfId="0" applyFont="1" applyBorder="1" applyAlignment="1">
      <alignment horizontal="centerContinuous"/>
    </xf>
    <xf numFmtId="0" fontId="38" fillId="0" borderId="42" xfId="0" applyFont="1" applyBorder="1" applyAlignment="1">
      <alignment horizontal="right" vertical="center"/>
    </xf>
    <xf numFmtId="0" fontId="35" fillId="0" borderId="132" xfId="0" applyFont="1" applyBorder="1" applyAlignment="1">
      <alignment horizontal="centerContinuous" vertical="center"/>
    </xf>
    <xf numFmtId="0" fontId="35" fillId="0" borderId="163" xfId="0" applyFont="1" applyBorder="1" applyAlignment="1">
      <alignment horizontal="centerContinuous"/>
    </xf>
    <xf numFmtId="0" fontId="41" fillId="21" borderId="65" xfId="0" applyFont="1" applyFill="1" applyBorder="1" applyAlignment="1">
      <alignment horizontal="center" shrinkToFit="1"/>
    </xf>
    <xf numFmtId="0" fontId="58" fillId="0" borderId="60" xfId="0" applyFont="1" applyBorder="1" applyAlignment="1">
      <alignment horizontal="center" shrinkToFit="1"/>
    </xf>
    <xf numFmtId="0" fontId="38" fillId="0" borderId="42" xfId="0" applyFont="1" applyBorder="1" applyAlignment="1">
      <alignment horizontal="right"/>
    </xf>
    <xf numFmtId="0" fontId="35" fillId="0" borderId="132" xfId="0" applyFont="1" applyBorder="1" applyAlignment="1">
      <alignment horizontal="centerContinuous"/>
    </xf>
    <xf numFmtId="0" fontId="88" fillId="13" borderId="42" xfId="0" applyFont="1" applyFill="1" applyBorder="1" applyAlignment="1">
      <alignment horizontal="right" vertical="center"/>
    </xf>
    <xf numFmtId="0" fontId="89" fillId="13" borderId="132" xfId="0" applyFont="1" applyFill="1" applyBorder="1" applyAlignment="1">
      <alignment horizontal="centerContinuous" vertical="center"/>
    </xf>
    <xf numFmtId="0" fontId="90" fillId="13" borderId="118" xfId="0" applyFont="1" applyFill="1" applyBorder="1" applyAlignment="1">
      <alignment horizontal="centerContinuous"/>
    </xf>
    <xf numFmtId="0" fontId="58" fillId="15" borderId="60" xfId="0" applyFont="1" applyFill="1" applyBorder="1" applyAlignment="1">
      <alignment horizontal="center" shrinkToFit="1"/>
    </xf>
    <xf numFmtId="0" fontId="38" fillId="0" borderId="45" xfId="0" applyFont="1" applyBorder="1" applyAlignment="1">
      <alignment horizontal="right"/>
    </xf>
    <xf numFmtId="0" fontId="35" fillId="0" borderId="147" xfId="0" applyFont="1" applyBorder="1" applyAlignment="1">
      <alignment horizontal="centerContinuous"/>
    </xf>
    <xf numFmtId="0" fontId="38" fillId="0" borderId="45" xfId="0" applyFont="1" applyBorder="1" applyAlignment="1">
      <alignment horizontal="right" vertical="center"/>
    </xf>
    <xf numFmtId="0" fontId="35" fillId="17" borderId="147" xfId="0" applyFont="1" applyFill="1" applyBorder="1" applyAlignment="1">
      <alignment horizontal="centerContinuous" vertical="center"/>
    </xf>
    <xf numFmtId="0" fontId="69" fillId="13" borderId="117" xfId="0" applyFont="1" applyFill="1" applyBorder="1" applyAlignment="1">
      <alignment horizontal="centerContinuous" shrinkToFit="1"/>
    </xf>
    <xf numFmtId="0" fontId="69" fillId="13" borderId="60" xfId="0" applyFont="1" applyFill="1" applyBorder="1" applyAlignment="1">
      <alignment horizontal="center" shrinkToFit="1"/>
    </xf>
    <xf numFmtId="0" fontId="69" fillId="13" borderId="60" xfId="0" applyFont="1" applyFill="1" applyBorder="1" applyAlignment="1">
      <alignment horizontal="centerContinuous" shrinkToFit="1"/>
    </xf>
    <xf numFmtId="0" fontId="58" fillId="15" borderId="89" xfId="0" applyFont="1" applyFill="1" applyBorder="1" applyAlignment="1">
      <alignment horizontal="center" shrinkToFit="1"/>
    </xf>
    <xf numFmtId="0" fontId="58" fillId="0" borderId="65" xfId="0" applyFont="1" applyBorder="1" applyAlignment="1">
      <alignment horizontal="center" shrinkToFit="1"/>
    </xf>
    <xf numFmtId="0" fontId="69" fillId="15" borderId="65" xfId="0" applyFont="1" applyFill="1" applyBorder="1" applyAlignment="1">
      <alignment horizontal="centerContinuous" shrinkToFit="1"/>
    </xf>
    <xf numFmtId="0" fontId="58" fillId="0" borderId="0" xfId="0" applyFont="1" applyAlignment="1">
      <alignment horizontal="center" shrinkToFit="1"/>
    </xf>
    <xf numFmtId="0" fontId="91" fillId="0" borderId="34" xfId="0" applyFont="1" applyBorder="1" applyAlignment="1">
      <alignment horizontal="centerContinuous" vertical="center" wrapText="1"/>
    </xf>
    <xf numFmtId="0" fontId="92" fillId="12" borderId="34" xfId="0" applyFont="1" applyFill="1" applyBorder="1" applyAlignment="1">
      <alignment horizontal="centerContinuous"/>
    </xf>
    <xf numFmtId="0" fontId="41" fillId="0" borderId="68" xfId="0" applyFont="1" applyBorder="1" applyAlignment="1">
      <alignment horizontal="centerContinuous"/>
    </xf>
    <xf numFmtId="0" fontId="69" fillId="12" borderId="60" xfId="0" applyFont="1" applyFill="1" applyBorder="1" applyAlignment="1">
      <alignment horizontal="centerContinuous" shrinkToFit="1"/>
    </xf>
    <xf numFmtId="0" fontId="41" fillId="0" borderId="69" xfId="0" applyFont="1" applyBorder="1" applyAlignment="1">
      <alignment horizontal="centerContinuous"/>
    </xf>
    <xf numFmtId="0" fontId="69" fillId="12" borderId="131" xfId="0" applyFont="1" applyFill="1" applyBorder="1" applyAlignment="1">
      <alignment horizontal="center" shrinkToFit="1"/>
    </xf>
    <xf numFmtId="0" fontId="92" fillId="22" borderId="121" xfId="0" applyFont="1" applyFill="1" applyBorder="1" applyAlignment="1">
      <alignment horizontal="centerContinuous"/>
    </xf>
    <xf numFmtId="0" fontId="93" fillId="0" borderId="34" xfId="0" applyFont="1" applyBorder="1" applyAlignment="1">
      <alignment horizontal="centerContinuous"/>
    </xf>
    <xf numFmtId="0" fontId="58" fillId="0" borderId="89" xfId="0" applyFont="1" applyBorder="1" applyAlignment="1">
      <alignment horizontal="centerContinuous" shrinkToFit="1"/>
    </xf>
    <xf numFmtId="0" fontId="58" fillId="0" borderId="89" xfId="0" applyFont="1" applyBorder="1" applyAlignment="1">
      <alignment horizontal="center" shrinkToFit="1"/>
    </xf>
    <xf numFmtId="0" fontId="58" fillId="0" borderId="117" xfId="0" applyFont="1" applyBorder="1" applyAlignment="1">
      <alignment horizontal="center" shrinkToFit="1"/>
    </xf>
    <xf numFmtId="0" fontId="94" fillId="0" borderId="69" xfId="0" applyFont="1" applyBorder="1" applyAlignment="1">
      <alignment horizontal="centerContinuous"/>
    </xf>
    <xf numFmtId="0" fontId="95" fillId="0" borderId="34" xfId="0" applyFont="1" applyBorder="1" applyAlignment="1">
      <alignment horizontal="centerContinuous" vertical="center" wrapText="1"/>
    </xf>
    <xf numFmtId="0" fontId="41" fillId="0" borderId="65" xfId="0" applyFont="1" applyBorder="1" applyAlignment="1">
      <alignment horizontal="centerContinuous"/>
    </xf>
    <xf numFmtId="0" fontId="58" fillId="0" borderId="69" xfId="0" applyFont="1" applyBorder="1" applyAlignment="1">
      <alignment horizontal="center" shrinkToFit="1"/>
    </xf>
    <xf numFmtId="0" fontId="41" fillId="0" borderId="0" xfId="0" applyFont="1" applyAlignment="1">
      <alignment horizontal="centerContinuous"/>
    </xf>
    <xf numFmtId="0" fontId="96" fillId="0" borderId="34" xfId="0" applyFont="1" applyBorder="1" applyAlignment="1">
      <alignment horizontal="centerContinuous" vertical="center" wrapText="1"/>
    </xf>
    <xf numFmtId="0" fontId="90" fillId="18" borderId="118" xfId="0" applyFont="1" applyFill="1" applyBorder="1" applyAlignment="1">
      <alignment horizontal="centerContinuous"/>
    </xf>
    <xf numFmtId="0" fontId="41" fillId="0" borderId="60" xfId="0" applyFont="1" applyBorder="1" applyAlignment="1">
      <alignment horizontal="centerContinuous"/>
    </xf>
    <xf numFmtId="0" fontId="69" fillId="18" borderId="184" xfId="0" applyFont="1" applyFill="1" applyBorder="1" applyAlignment="1">
      <alignment horizontal="center" shrinkToFit="1"/>
    </xf>
    <xf numFmtId="0" fontId="69" fillId="18" borderId="185" xfId="0" applyFont="1" applyFill="1" applyBorder="1" applyAlignment="1">
      <alignment horizontal="center" shrinkToFit="1"/>
    </xf>
    <xf numFmtId="0" fontId="69" fillId="18" borderId="186" xfId="0" applyFont="1" applyFill="1" applyBorder="1" applyAlignment="1">
      <alignment horizontal="center" shrinkToFit="1"/>
    </xf>
    <xf numFmtId="0" fontId="84" fillId="0" borderId="0" xfId="0" applyFont="1" applyAlignment="1">
      <alignment horizontal="centerContinuous" vertical="center"/>
    </xf>
    <xf numFmtId="0" fontId="97" fillId="0" borderId="0" xfId="0" applyFont="1" applyAlignment="1">
      <alignment horizontal="centerContinuous" vertical="center"/>
    </xf>
    <xf numFmtId="0" fontId="35" fillId="0" borderId="0" xfId="0" applyFont="1" applyAlignment="1">
      <alignment vertical="center"/>
    </xf>
    <xf numFmtId="0" fontId="98" fillId="14" borderId="15" xfId="0" applyFont="1" applyFill="1" applyBorder="1" applyAlignment="1">
      <alignment horizontal="center" vertical="center"/>
    </xf>
    <xf numFmtId="0" fontId="98" fillId="14" borderId="16" xfId="0" applyFont="1" applyFill="1" applyBorder="1" applyAlignment="1">
      <alignment horizontal="center" vertical="center"/>
    </xf>
    <xf numFmtId="49" fontId="98" fillId="14" borderId="16" xfId="0" applyNumberFormat="1" applyFont="1" applyFill="1" applyBorder="1" applyAlignment="1">
      <alignment horizontal="center" vertical="center"/>
    </xf>
    <xf numFmtId="0" fontId="98" fillId="14" borderId="20" xfId="0" applyFont="1" applyFill="1" applyBorder="1" applyAlignment="1">
      <alignment horizontal="center" vertical="center"/>
    </xf>
    <xf numFmtId="0" fontId="88" fillId="13" borderId="20" xfId="0" applyFont="1" applyFill="1" applyBorder="1" applyAlignment="1">
      <alignment horizontal="center" vertical="center"/>
    </xf>
    <xf numFmtId="0" fontId="98" fillId="14" borderId="17" xfId="0" applyFont="1" applyFill="1" applyBorder="1" applyAlignment="1">
      <alignment horizontal="center" vertical="center"/>
    </xf>
    <xf numFmtId="0" fontId="35" fillId="0" borderId="143" xfId="0" applyFont="1" applyBorder="1" applyAlignment="1">
      <alignment horizontal="center" vertical="center"/>
    </xf>
    <xf numFmtId="0" fontId="35" fillId="0" borderId="96" xfId="0" applyFont="1" applyBorder="1" applyAlignment="1">
      <alignment horizontal="center" vertical="center"/>
    </xf>
    <xf numFmtId="0" fontId="79" fillId="0" borderId="96" xfId="0" quotePrefix="1" applyFont="1" applyBorder="1" applyAlignment="1">
      <alignment horizontal="center" vertical="center" wrapText="1"/>
    </xf>
    <xf numFmtId="49" fontId="35" fillId="0" borderId="96" xfId="2" applyNumberFormat="1" applyFont="1" applyBorder="1" applyAlignment="1">
      <alignment horizontal="center" vertical="center"/>
    </xf>
    <xf numFmtId="0" fontId="35" fillId="0" borderId="96" xfId="0" applyFont="1" applyBorder="1" applyAlignment="1">
      <alignment horizontal="center" vertical="center" shrinkToFit="1"/>
    </xf>
    <xf numFmtId="164" fontId="35" fillId="0" borderId="96" xfId="0" applyNumberFormat="1" applyFont="1" applyBorder="1" applyAlignment="1">
      <alignment horizontal="center" vertical="center"/>
    </xf>
    <xf numFmtId="1" fontId="89" fillId="13" borderId="96" xfId="0" applyNumberFormat="1" applyFont="1" applyFill="1" applyBorder="1" applyAlignment="1">
      <alignment horizontal="center" vertical="center"/>
    </xf>
    <xf numFmtId="1" fontId="35" fillId="0" borderId="96" xfId="0" applyNumberFormat="1" applyFont="1" applyBorder="1" applyAlignment="1">
      <alignment horizontal="center" vertical="center"/>
    </xf>
    <xf numFmtId="0" fontId="35" fillId="0" borderId="144" xfId="0" applyFont="1" applyBorder="1" applyAlignment="1">
      <alignment horizontal="center" vertical="center"/>
    </xf>
    <xf numFmtId="0" fontId="35" fillId="0" borderId="172" xfId="0" applyFont="1" applyBorder="1" applyAlignment="1">
      <alignment horizontal="center" vertical="center"/>
    </xf>
    <xf numFmtId="0" fontId="35" fillId="0" borderId="173" xfId="0" applyFont="1" applyBorder="1" applyAlignment="1">
      <alignment horizontal="center" vertical="center"/>
    </xf>
    <xf numFmtId="0" fontId="79" fillId="0" borderId="173" xfId="0" quotePrefix="1" applyFont="1" applyBorder="1" applyAlignment="1">
      <alignment horizontal="center" vertical="center" wrapText="1"/>
    </xf>
    <xf numFmtId="49" fontId="35" fillId="0" borderId="173" xfId="2" applyNumberFormat="1" applyFont="1" applyBorder="1" applyAlignment="1">
      <alignment horizontal="center" vertical="center"/>
    </xf>
    <xf numFmtId="0" fontId="35" fillId="0" borderId="173" xfId="0" applyFont="1" applyBorder="1" applyAlignment="1">
      <alignment horizontal="center" vertical="center" shrinkToFit="1"/>
    </xf>
    <xf numFmtId="164" fontId="35" fillId="0" borderId="173" xfId="0" applyNumberFormat="1" applyFont="1" applyBorder="1" applyAlignment="1">
      <alignment horizontal="center" vertical="center"/>
    </xf>
    <xf numFmtId="1" fontId="89" fillId="13" borderId="173" xfId="0" applyNumberFormat="1" applyFont="1" applyFill="1" applyBorder="1" applyAlignment="1">
      <alignment horizontal="center" vertical="center"/>
    </xf>
    <xf numFmtId="1" fontId="35" fillId="0" borderId="173" xfId="0" applyNumberFormat="1" applyFont="1" applyBorder="1" applyAlignment="1">
      <alignment horizontal="center" vertical="center"/>
    </xf>
    <xf numFmtId="0" fontId="35" fillId="0" borderId="174" xfId="0" applyFont="1" applyBorder="1" applyAlignment="1">
      <alignment horizontal="center" vertical="center"/>
    </xf>
    <xf numFmtId="0" fontId="38" fillId="11" borderId="64" xfId="0" applyFont="1" applyFill="1" applyBorder="1" applyAlignment="1">
      <alignment horizontal="centerContinuous" vertical="center"/>
    </xf>
    <xf numFmtId="49" fontId="38" fillId="11" borderId="135" xfId="2" applyNumberFormat="1" applyFont="1" applyFill="1" applyBorder="1" applyAlignment="1">
      <alignment horizontal="centerContinuous" vertical="center"/>
    </xf>
    <xf numFmtId="0" fontId="38" fillId="11" borderId="135" xfId="0" applyFont="1" applyFill="1" applyBorder="1" applyAlignment="1">
      <alignment horizontal="centerContinuous" vertical="center" shrinkToFit="1"/>
    </xf>
    <xf numFmtId="164" fontId="38" fillId="11" borderId="135" xfId="0" applyNumberFormat="1" applyFont="1" applyFill="1" applyBorder="1" applyAlignment="1">
      <alignment horizontal="centerContinuous" vertical="center"/>
    </xf>
    <xf numFmtId="1" fontId="38" fillId="11" borderId="135" xfId="0" applyNumberFormat="1" applyFont="1" applyFill="1" applyBorder="1" applyAlignment="1">
      <alignment horizontal="centerContinuous" vertical="center"/>
    </xf>
    <xf numFmtId="0" fontId="38" fillId="11" borderId="29" xfId="0" applyFont="1" applyFill="1" applyBorder="1" applyAlignment="1">
      <alignment horizontal="centerContinuous" vertical="center"/>
    </xf>
    <xf numFmtId="0" fontId="35" fillId="11" borderId="136" xfId="0" applyFont="1" applyFill="1" applyBorder="1" applyAlignment="1">
      <alignment horizontal="center" vertical="center"/>
    </xf>
    <xf numFmtId="49" fontId="35" fillId="11" borderId="137" xfId="2" applyNumberFormat="1" applyFont="1" applyFill="1" applyBorder="1" applyAlignment="1">
      <alignment horizontal="center" vertical="center"/>
    </xf>
    <xf numFmtId="0" fontId="35" fillId="11" borderId="137" xfId="0" applyFont="1" applyFill="1" applyBorder="1" applyAlignment="1">
      <alignment horizontal="center" vertical="center" shrinkToFit="1"/>
    </xf>
    <xf numFmtId="164" fontId="35" fillId="11" borderId="137" xfId="0" applyNumberFormat="1" applyFont="1" applyFill="1" applyBorder="1" applyAlignment="1">
      <alignment horizontal="center" vertical="center"/>
    </xf>
    <xf numFmtId="164" fontId="35" fillId="11" borderId="138" xfId="0" applyNumberFormat="1" applyFont="1" applyFill="1" applyBorder="1" applyAlignment="1">
      <alignment horizontal="center" vertical="center"/>
    </xf>
    <xf numFmtId="1" fontId="89" fillId="13" borderId="137" xfId="0" applyNumberFormat="1" applyFont="1" applyFill="1" applyBorder="1" applyAlignment="1">
      <alignment horizontal="center" vertical="center"/>
    </xf>
    <xf numFmtId="1" fontId="35" fillId="11" borderId="138" xfId="0" applyNumberFormat="1" applyFont="1" applyFill="1" applyBorder="1" applyAlignment="1">
      <alignment horizontal="center" vertical="center"/>
    </xf>
    <xf numFmtId="0" fontId="35" fillId="11" borderId="139" xfId="0" applyFont="1" applyFill="1" applyBorder="1" applyAlignment="1">
      <alignment horizontal="center" vertical="center"/>
    </xf>
    <xf numFmtId="0" fontId="35" fillId="11" borderId="146" xfId="0" applyFont="1" applyFill="1" applyBorder="1" applyAlignment="1">
      <alignment horizontal="center" vertical="center"/>
    </xf>
    <xf numFmtId="0" fontId="35" fillId="11" borderId="98" xfId="0" applyFont="1" applyFill="1" applyBorder="1" applyAlignment="1">
      <alignment horizontal="center" vertical="center"/>
    </xf>
    <xf numFmtId="164" fontId="35" fillId="11" borderId="98" xfId="0" applyNumberFormat="1" applyFont="1" applyFill="1" applyBorder="1" applyAlignment="1">
      <alignment horizontal="center" vertical="center"/>
    </xf>
    <xf numFmtId="164" fontId="35" fillId="11" borderId="110" xfId="0" applyNumberFormat="1" applyFont="1" applyFill="1" applyBorder="1" applyAlignment="1">
      <alignment horizontal="center" vertical="center"/>
    </xf>
    <xf numFmtId="1" fontId="89" fillId="13" borderId="110" xfId="0" applyNumberFormat="1" applyFont="1" applyFill="1" applyBorder="1" applyAlignment="1">
      <alignment horizontal="center" vertical="center"/>
    </xf>
    <xf numFmtId="1" fontId="35" fillId="11" borderId="110" xfId="0" applyNumberFormat="1" applyFont="1" applyFill="1" applyBorder="1" applyAlignment="1">
      <alignment horizontal="center" vertical="center"/>
    </xf>
    <xf numFmtId="0" fontId="35" fillId="11" borderId="147" xfId="0" applyFont="1" applyFill="1" applyBorder="1" applyAlignment="1">
      <alignment horizontal="center" vertical="center"/>
    </xf>
    <xf numFmtId="0" fontId="35" fillId="0" borderId="0" xfId="0" applyFont="1" applyAlignment="1">
      <alignment horizontal="center" vertical="center"/>
    </xf>
    <xf numFmtId="0" fontId="35" fillId="11" borderId="143" xfId="0" applyFont="1" applyFill="1" applyBorder="1" applyAlignment="1">
      <alignment horizontal="center" vertical="center"/>
    </xf>
    <xf numFmtId="0" fontId="35" fillId="11" borderId="96" xfId="0" applyFont="1" applyFill="1" applyBorder="1" applyAlignment="1">
      <alignment horizontal="center" vertical="center"/>
    </xf>
    <xf numFmtId="0" fontId="79" fillId="11" borderId="96" xfId="0" quotePrefix="1" applyFont="1" applyFill="1" applyBorder="1" applyAlignment="1">
      <alignment horizontal="center" vertical="center" wrapText="1"/>
    </xf>
    <xf numFmtId="49" fontId="35" fillId="11" borderId="96" xfId="2" applyNumberFormat="1" applyFont="1" applyFill="1" applyBorder="1" applyAlignment="1">
      <alignment horizontal="center" vertical="center"/>
    </xf>
    <xf numFmtId="49" fontId="35" fillId="11" borderId="96" xfId="0" applyNumberFormat="1" applyFont="1" applyFill="1" applyBorder="1" applyAlignment="1">
      <alignment horizontal="center" vertical="center"/>
    </xf>
    <xf numFmtId="164" fontId="35" fillId="11" borderId="96" xfId="0" applyNumberFormat="1" applyFont="1" applyFill="1" applyBorder="1" applyAlignment="1">
      <alignment horizontal="center" vertical="center"/>
    </xf>
    <xf numFmtId="1" fontId="89" fillId="13" borderId="133" xfId="0" applyNumberFormat="1" applyFont="1" applyFill="1" applyBorder="1" applyAlignment="1">
      <alignment horizontal="center" vertical="center"/>
    </xf>
    <xf numFmtId="1" fontId="35" fillId="11" borderId="96" xfId="0" applyNumberFormat="1" applyFont="1" applyFill="1" applyBorder="1" applyAlignment="1">
      <alignment horizontal="center" vertical="center"/>
    </xf>
    <xf numFmtId="0" fontId="35" fillId="11" borderId="144" xfId="0" applyFont="1" applyFill="1" applyBorder="1" applyAlignment="1">
      <alignment horizontal="center" vertical="center"/>
    </xf>
    <xf numFmtId="0" fontId="35" fillId="11" borderId="161" xfId="0" applyFont="1" applyFill="1" applyBorder="1" applyAlignment="1">
      <alignment horizontal="center" vertical="center"/>
    </xf>
    <xf numFmtId="0" fontId="35" fillId="11" borderId="162" xfId="0" applyFont="1" applyFill="1" applyBorder="1" applyAlignment="1">
      <alignment horizontal="center" vertical="center"/>
    </xf>
    <xf numFmtId="49" fontId="35" fillId="11" borderId="162" xfId="2" applyNumberFormat="1" applyFont="1" applyFill="1" applyBorder="1" applyAlignment="1">
      <alignment horizontal="center" vertical="center"/>
    </xf>
    <xf numFmtId="49" fontId="35" fillId="11" borderId="162" xfId="0" applyNumberFormat="1" applyFont="1" applyFill="1" applyBorder="1" applyAlignment="1">
      <alignment horizontal="center" vertical="center"/>
    </xf>
    <xf numFmtId="164" fontId="35" fillId="11" borderId="162" xfId="0" applyNumberFormat="1" applyFont="1" applyFill="1" applyBorder="1" applyAlignment="1">
      <alignment horizontal="center" vertical="center"/>
    </xf>
    <xf numFmtId="1" fontId="35" fillId="11" borderId="162" xfId="0" applyNumberFormat="1" applyFont="1" applyFill="1" applyBorder="1" applyAlignment="1">
      <alignment horizontal="center" vertical="center"/>
    </xf>
    <xf numFmtId="0" fontId="35" fillId="11" borderId="163" xfId="0" applyFont="1" applyFill="1" applyBorder="1" applyAlignment="1">
      <alignment horizontal="center" vertical="center"/>
    </xf>
    <xf numFmtId="0" fontId="35" fillId="0" borderId="145" xfId="0" applyFont="1" applyBorder="1" applyAlignment="1">
      <alignment horizontal="center" vertical="center"/>
    </xf>
    <xf numFmtId="0" fontId="35" fillId="0" borderId="133" xfId="0" applyFont="1" applyBorder="1" applyAlignment="1">
      <alignment horizontal="center" vertical="center"/>
    </xf>
    <xf numFmtId="0" fontId="79" fillId="0" borderId="133" xfId="0" quotePrefix="1" applyFont="1" applyBorder="1" applyAlignment="1">
      <alignment horizontal="center" vertical="center" wrapText="1"/>
    </xf>
    <xf numFmtId="49" fontId="35" fillId="0" borderId="133" xfId="2" applyNumberFormat="1" applyFont="1" applyBorder="1" applyAlignment="1">
      <alignment horizontal="center" vertical="center"/>
    </xf>
    <xf numFmtId="49" fontId="35" fillId="0" borderId="133" xfId="0" applyNumberFormat="1" applyFont="1" applyBorder="1" applyAlignment="1">
      <alignment horizontal="center" vertical="center"/>
    </xf>
    <xf numFmtId="164" fontId="35" fillId="0" borderId="133" xfId="0" applyNumberFormat="1" applyFont="1" applyBorder="1" applyAlignment="1">
      <alignment horizontal="center" vertical="center"/>
    </xf>
    <xf numFmtId="1" fontId="35" fillId="0" borderId="133" xfId="0" applyNumberFormat="1" applyFont="1" applyBorder="1" applyAlignment="1">
      <alignment horizontal="center" vertical="center"/>
    </xf>
    <xf numFmtId="0" fontId="35" fillId="0" borderId="132" xfId="0" applyFont="1" applyBorder="1" applyAlignment="1">
      <alignment horizontal="center" vertical="center"/>
    </xf>
    <xf numFmtId="0" fontId="35" fillId="0" borderId="133" xfId="0" quotePrefix="1" applyFont="1" applyBorder="1" applyAlignment="1">
      <alignment horizontal="center" vertical="center" wrapText="1"/>
    </xf>
    <xf numFmtId="0" fontId="35" fillId="0" borderId="132" xfId="0" quotePrefix="1" applyFont="1" applyBorder="1" applyAlignment="1">
      <alignment horizontal="center" vertical="center"/>
    </xf>
    <xf numFmtId="0" fontId="35" fillId="0" borderId="156" xfId="0" applyFont="1" applyBorder="1" applyAlignment="1">
      <alignment horizontal="center" vertical="center"/>
    </xf>
    <xf numFmtId="0" fontId="35" fillId="0" borderId="120" xfId="0" applyFont="1" applyBorder="1" applyAlignment="1">
      <alignment horizontal="center" vertical="center"/>
    </xf>
    <xf numFmtId="0" fontId="35" fillId="0" borderId="120" xfId="0" quotePrefix="1" applyFont="1" applyBorder="1" applyAlignment="1">
      <alignment horizontal="center" vertical="center" wrapText="1"/>
    </xf>
    <xf numFmtId="49" fontId="35" fillId="0" borderId="120" xfId="2" applyNumberFormat="1" applyFont="1" applyBorder="1" applyAlignment="1">
      <alignment horizontal="center" vertical="center"/>
    </xf>
    <xf numFmtId="49" fontId="35" fillId="0" borderId="120" xfId="0" applyNumberFormat="1" applyFont="1" applyBorder="1" applyAlignment="1">
      <alignment horizontal="center" vertical="center"/>
    </xf>
    <xf numFmtId="164" fontId="35" fillId="0" borderId="120" xfId="0" applyNumberFormat="1" applyFont="1" applyBorder="1" applyAlignment="1">
      <alignment horizontal="center" vertical="center"/>
    </xf>
    <xf numFmtId="0" fontId="35" fillId="0" borderId="157" xfId="0" applyFont="1" applyBorder="1" applyAlignment="1">
      <alignment horizontal="center" vertical="center"/>
    </xf>
    <xf numFmtId="1" fontId="89" fillId="13" borderId="120" xfId="0" applyNumberFormat="1" applyFont="1" applyFill="1" applyBorder="1" applyAlignment="1">
      <alignment horizontal="center" vertical="center"/>
    </xf>
    <xf numFmtId="1" fontId="35" fillId="0" borderId="120" xfId="0" applyNumberFormat="1" applyFont="1" applyBorder="1" applyAlignment="1">
      <alignment horizontal="center" vertical="center"/>
    </xf>
    <xf numFmtId="0" fontId="35" fillId="0" borderId="146" xfId="0" applyFont="1" applyBorder="1" applyAlignment="1">
      <alignment horizontal="center" vertical="center"/>
    </xf>
    <xf numFmtId="0" fontId="35" fillId="0" borderId="98" xfId="0" applyFont="1" applyBorder="1" applyAlignment="1">
      <alignment horizontal="center" vertical="center"/>
    </xf>
    <xf numFmtId="0" fontId="35" fillId="0" borderId="98" xfId="0" quotePrefix="1" applyFont="1" applyBorder="1" applyAlignment="1">
      <alignment horizontal="center" vertical="center" wrapText="1"/>
    </xf>
    <xf numFmtId="49" fontId="35" fillId="0" borderId="98" xfId="2" applyNumberFormat="1" applyFont="1" applyBorder="1" applyAlignment="1">
      <alignment horizontal="center" vertical="center"/>
    </xf>
    <xf numFmtId="49" fontId="35" fillId="0" borderId="98" xfId="0" applyNumberFormat="1" applyFont="1" applyBorder="1" applyAlignment="1">
      <alignment horizontal="center" vertical="center"/>
    </xf>
    <xf numFmtId="164" fontId="35" fillId="0" borderId="98" xfId="0" applyNumberFormat="1" applyFont="1" applyBorder="1" applyAlignment="1">
      <alignment horizontal="center" vertical="center"/>
    </xf>
    <xf numFmtId="1" fontId="89" fillId="13" borderId="98" xfId="0" applyNumberFormat="1" applyFont="1" applyFill="1" applyBorder="1" applyAlignment="1">
      <alignment horizontal="center" vertical="center"/>
    </xf>
    <xf numFmtId="1" fontId="35" fillId="0" borderId="98" xfId="0" applyNumberFormat="1" applyFont="1" applyBorder="1" applyAlignment="1">
      <alignment horizontal="center" vertical="center"/>
    </xf>
    <xf numFmtId="0" fontId="35" fillId="0" borderId="147" xfId="0" applyFont="1" applyBorder="1" applyAlignment="1">
      <alignment horizontal="center" vertical="center"/>
    </xf>
    <xf numFmtId="0" fontId="35" fillId="0" borderId="0" xfId="0" applyFont="1" applyAlignment="1">
      <alignment horizontal="centerContinuous" vertical="center"/>
    </xf>
    <xf numFmtId="164" fontId="35" fillId="0" borderId="0" xfId="0" applyNumberFormat="1" applyFont="1" applyAlignment="1">
      <alignment horizontal="center" vertical="center"/>
    </xf>
    <xf numFmtId="0" fontId="98" fillId="14" borderId="20" xfId="0" applyFont="1" applyFill="1" applyBorder="1" applyAlignment="1">
      <alignment horizontal="centerContinuous" vertical="center"/>
    </xf>
    <xf numFmtId="0" fontId="98" fillId="14" borderId="83" xfId="0" applyFont="1" applyFill="1" applyBorder="1" applyAlignment="1">
      <alignment horizontal="centerContinuous" vertical="center"/>
    </xf>
    <xf numFmtId="0" fontId="98" fillId="14" borderId="70" xfId="0" applyFont="1" applyFill="1" applyBorder="1" applyAlignment="1">
      <alignment horizontal="centerContinuous" vertical="center"/>
    </xf>
    <xf numFmtId="9" fontId="35" fillId="0" borderId="96" xfId="0" applyNumberFormat="1" applyFont="1" applyBorder="1" applyAlignment="1">
      <alignment horizontal="center" vertical="center"/>
    </xf>
    <xf numFmtId="164" fontId="35" fillId="0" borderId="141" xfId="0" applyNumberFormat="1" applyFont="1" applyBorder="1" applyAlignment="1">
      <alignment horizontal="centerContinuous" vertical="center"/>
    </xf>
    <xf numFmtId="164" fontId="35" fillId="0" borderId="95" xfId="0" applyNumberFormat="1" applyFont="1" applyBorder="1" applyAlignment="1">
      <alignment horizontal="centerContinuous" vertical="center"/>
    </xf>
    <xf numFmtId="0" fontId="35" fillId="0" borderId="97" xfId="0" quotePrefix="1" applyFont="1" applyBorder="1" applyAlignment="1">
      <alignment horizontal="centerContinuous" vertical="center"/>
    </xf>
    <xf numFmtId="0" fontId="35" fillId="0" borderId="12" xfId="0" applyFont="1" applyBorder="1" applyAlignment="1">
      <alignment horizontal="center" vertical="center"/>
    </xf>
    <xf numFmtId="0" fontId="35" fillId="0" borderId="26" xfId="0" applyFont="1" applyBorder="1" applyAlignment="1">
      <alignment horizontal="center" vertical="center"/>
    </xf>
    <xf numFmtId="9" fontId="35" fillId="0" borderId="26" xfId="0" applyNumberFormat="1" applyFont="1" applyBorder="1" applyAlignment="1">
      <alignment horizontal="center" vertical="center"/>
    </xf>
    <xf numFmtId="164" fontId="35" fillId="0" borderId="26" xfId="0" applyNumberFormat="1" applyFont="1" applyBorder="1" applyAlignment="1">
      <alignment horizontal="center" vertical="center"/>
    </xf>
    <xf numFmtId="164" fontId="35" fillId="0" borderId="27" xfId="0" applyNumberFormat="1" applyFont="1" applyBorder="1" applyAlignment="1">
      <alignment horizontal="centerContinuous" vertical="center"/>
    </xf>
    <xf numFmtId="164" fontId="35" fillId="0" borderId="0" xfId="0" applyNumberFormat="1" applyFont="1" applyAlignment="1">
      <alignment horizontal="centerContinuous" vertical="center"/>
    </xf>
    <xf numFmtId="0" fontId="35" fillId="0" borderId="2" xfId="0" quotePrefix="1" applyFont="1" applyBorder="1" applyAlignment="1">
      <alignment horizontal="centerContinuous" vertical="center"/>
    </xf>
    <xf numFmtId="0" fontId="35" fillId="11" borderId="98" xfId="0" quotePrefix="1" applyFont="1" applyFill="1" applyBorder="1" applyAlignment="1">
      <alignment horizontal="center" vertical="center"/>
    </xf>
    <xf numFmtId="9" fontId="35" fillId="11" borderId="98" xfId="0" applyNumberFormat="1" applyFont="1" applyFill="1" applyBorder="1" applyAlignment="1">
      <alignment horizontal="center" vertical="center"/>
    </xf>
    <xf numFmtId="164" fontId="35" fillId="11" borderId="110" xfId="0" applyNumberFormat="1" applyFont="1" applyFill="1" applyBorder="1" applyAlignment="1">
      <alignment horizontal="centerContinuous" vertical="center"/>
    </xf>
    <xf numFmtId="164" fontId="35" fillId="11" borderId="92" xfId="0" applyNumberFormat="1" applyFont="1" applyFill="1" applyBorder="1" applyAlignment="1">
      <alignment horizontal="centerContinuous" vertical="center"/>
    </xf>
    <xf numFmtId="0" fontId="35" fillId="11" borderId="93" xfId="0" applyFont="1" applyFill="1" applyBorder="1" applyAlignment="1">
      <alignment horizontal="centerContinuous" vertical="center"/>
    </xf>
    <xf numFmtId="0" fontId="99" fillId="0" borderId="0" xfId="0" applyFont="1" applyAlignment="1">
      <alignment horizontal="right" vertical="center"/>
    </xf>
    <xf numFmtId="0" fontId="98" fillId="14" borderId="18" xfId="0" applyFont="1" applyFill="1" applyBorder="1" applyAlignment="1">
      <alignment horizontal="centerContinuous" vertical="center"/>
    </xf>
    <xf numFmtId="0" fontId="98" fillId="14" borderId="19" xfId="0" applyFont="1" applyFill="1" applyBorder="1" applyAlignment="1">
      <alignment horizontal="centerContinuous" vertical="center"/>
    </xf>
    <xf numFmtId="0" fontId="35" fillId="0" borderId="94" xfId="0" applyFont="1" applyBorder="1" applyAlignment="1">
      <alignment horizontal="centerContinuous" vertical="center"/>
    </xf>
    <xf numFmtId="0" fontId="35" fillId="0" borderId="140" xfId="0" applyFont="1" applyBorder="1" applyAlignment="1">
      <alignment horizontal="centerContinuous" vertical="center"/>
    </xf>
    <xf numFmtId="0" fontId="35" fillId="0" borderId="141" xfId="0" applyFont="1" applyBorder="1" applyAlignment="1">
      <alignment horizontal="centerContinuous" vertical="center"/>
    </xf>
    <xf numFmtId="49" fontId="35" fillId="0" borderId="141" xfId="0" applyNumberFormat="1" applyFont="1" applyBorder="1" applyAlignment="1">
      <alignment horizontal="center" vertical="center"/>
    </xf>
    <xf numFmtId="49" fontId="35" fillId="0" borderId="141" xfId="0" quotePrefix="1" applyNumberFormat="1" applyFont="1" applyBorder="1" applyAlignment="1">
      <alignment horizontal="centerContinuous" vertical="center"/>
    </xf>
    <xf numFmtId="49" fontId="35" fillId="0" borderId="95" xfId="0" applyNumberFormat="1" applyFont="1" applyBorder="1" applyAlignment="1">
      <alignment horizontal="centerContinuous" vertical="center"/>
    </xf>
    <xf numFmtId="0" fontId="35" fillId="0" borderId="97" xfId="0" applyFont="1" applyBorder="1" applyAlignment="1">
      <alignment horizontal="centerContinuous" vertical="center"/>
    </xf>
    <xf numFmtId="0" fontId="35" fillId="0" borderId="45" xfId="0" applyFont="1" applyBorder="1" applyAlignment="1">
      <alignment horizontal="centerContinuous" vertical="center"/>
    </xf>
    <xf numFmtId="0" fontId="35" fillId="0" borderId="142" xfId="0" applyFont="1" applyBorder="1" applyAlignment="1">
      <alignment horizontal="centerContinuous" vertical="center"/>
    </xf>
    <xf numFmtId="0" fontId="35" fillId="0" borderId="110" xfId="0" applyFont="1" applyBorder="1" applyAlignment="1">
      <alignment horizontal="centerContinuous" vertical="center"/>
    </xf>
    <xf numFmtId="164" fontId="35" fillId="0" borderId="110" xfId="0" applyNumberFormat="1" applyFont="1" applyBorder="1" applyAlignment="1">
      <alignment horizontal="centerContinuous" vertical="center"/>
    </xf>
    <xf numFmtId="164" fontId="35" fillId="0" borderId="92" xfId="0" applyNumberFormat="1" applyFont="1" applyBorder="1" applyAlignment="1">
      <alignment horizontal="centerContinuous" vertical="center"/>
    </xf>
    <xf numFmtId="0" fontId="35" fillId="0" borderId="93" xfId="0" applyFont="1" applyBorder="1" applyAlignment="1">
      <alignment horizontal="centerContinuous" vertical="center"/>
    </xf>
    <xf numFmtId="0" fontId="98" fillId="14" borderId="85" xfId="0" applyFont="1" applyFill="1" applyBorder="1" applyAlignment="1">
      <alignment horizontal="center" vertical="center"/>
    </xf>
    <xf numFmtId="0" fontId="35" fillId="0" borderId="94" xfId="0" applyFont="1" applyBorder="1" applyAlignment="1">
      <alignment horizontal="centerContinuous" vertical="center" shrinkToFit="1"/>
    </xf>
    <xf numFmtId="0" fontId="98" fillId="0" borderId="95" xfId="0" applyFont="1" applyBorder="1" applyAlignment="1">
      <alignment horizontal="centerContinuous" vertical="center"/>
    </xf>
    <xf numFmtId="0" fontId="35" fillId="0" borderId="42" xfId="0" applyFont="1" applyBorder="1" applyAlignment="1">
      <alignment horizontal="centerContinuous" vertical="center" shrinkToFit="1"/>
    </xf>
    <xf numFmtId="0" fontId="35" fillId="0" borderId="90" xfId="0" applyFont="1" applyBorder="1" applyAlignment="1">
      <alignment horizontal="centerContinuous" vertical="center"/>
    </xf>
    <xf numFmtId="0" fontId="35" fillId="0" borderId="91" xfId="0" applyFont="1" applyBorder="1" applyAlignment="1">
      <alignment horizontal="centerContinuous" vertical="center"/>
    </xf>
    <xf numFmtId="0" fontId="98" fillId="0" borderId="90" xfId="0" applyFont="1" applyBorder="1" applyAlignment="1">
      <alignment horizontal="centerContinuous" vertical="center"/>
    </xf>
    <xf numFmtId="0" fontId="35" fillId="0" borderId="45" xfId="0" applyFont="1" applyBorder="1" applyAlignment="1">
      <alignment horizontal="centerContinuous" vertical="center" shrinkToFit="1"/>
    </xf>
    <xf numFmtId="0" fontId="98" fillId="0" borderId="92" xfId="0" applyFont="1" applyBorder="1" applyAlignment="1">
      <alignment horizontal="centerContinuous" vertical="center"/>
    </xf>
    <xf numFmtId="0" fontId="84" fillId="0" borderId="0" xfId="0" applyFont="1" applyAlignment="1">
      <alignment horizontal="centerContinuous"/>
    </xf>
    <xf numFmtId="164" fontId="84" fillId="0" borderId="0" xfId="0" applyNumberFormat="1" applyFont="1" applyAlignment="1">
      <alignment horizontal="centerContinuous"/>
    </xf>
    <xf numFmtId="0" fontId="98" fillId="3" borderId="39" xfId="0" applyFont="1" applyFill="1" applyBorder="1" applyAlignment="1">
      <alignment horizontal="center"/>
    </xf>
    <xf numFmtId="164" fontId="98" fillId="3" borderId="40" xfId="0" applyNumberFormat="1" applyFont="1" applyFill="1" applyBorder="1" applyAlignment="1">
      <alignment horizontal="center"/>
    </xf>
    <xf numFmtId="0" fontId="98" fillId="3" borderId="39" xfId="0" applyFont="1" applyFill="1" applyBorder="1" applyAlignment="1">
      <alignment horizontal="right"/>
    </xf>
    <xf numFmtId="0" fontId="98" fillId="3" borderId="41" xfId="0" applyFont="1" applyFill="1" applyBorder="1"/>
    <xf numFmtId="0" fontId="35" fillId="0" borderId="126" xfId="0" applyFont="1" applyBorder="1" applyAlignment="1">
      <alignment horizontal="center" shrinkToFit="1"/>
    </xf>
    <xf numFmtId="0" fontId="35" fillId="0" borderId="164" xfId="0" applyFont="1" applyBorder="1" applyAlignment="1">
      <alignment horizontal="center" shrinkToFit="1"/>
    </xf>
    <xf numFmtId="164" fontId="35" fillId="0" borderId="52" xfId="0" applyNumberFormat="1" applyFont="1" applyBorder="1" applyAlignment="1">
      <alignment horizontal="center" shrinkToFit="1"/>
    </xf>
    <xf numFmtId="0" fontId="35" fillId="0" borderId="52" xfId="0" applyFont="1" applyBorder="1" applyAlignment="1">
      <alignment horizontal="left"/>
    </xf>
    <xf numFmtId="0" fontId="35" fillId="0" borderId="49" xfId="0" applyFont="1" applyBorder="1" applyAlignment="1">
      <alignment horizontal="left" shrinkToFit="1"/>
    </xf>
    <xf numFmtId="0" fontId="35" fillId="0" borderId="119" xfId="0" applyFont="1" applyBorder="1" applyAlignment="1">
      <alignment horizontal="center" shrinkToFit="1"/>
    </xf>
    <xf numFmtId="0" fontId="35" fillId="0" borderId="77" xfId="0" applyFont="1" applyBorder="1" applyAlignment="1">
      <alignment horizontal="center" shrinkToFit="1"/>
    </xf>
    <xf numFmtId="164" fontId="35" fillId="0" borderId="43" xfId="0" applyNumberFormat="1" applyFont="1" applyBorder="1" applyAlignment="1">
      <alignment horizontal="center" shrinkToFit="1"/>
    </xf>
    <xf numFmtId="0" fontId="35" fillId="0" borderId="43" xfId="0" quotePrefix="1" applyFont="1" applyBorder="1" applyAlignment="1">
      <alignment horizontal="left"/>
    </xf>
    <xf numFmtId="0" fontId="35" fillId="0" borderId="44" xfId="0" applyFont="1" applyBorder="1" applyAlignment="1">
      <alignment horizontal="left" shrinkToFit="1"/>
    </xf>
    <xf numFmtId="0" fontId="35" fillId="0" borderId="43" xfId="0" applyFont="1" applyBorder="1" applyAlignment="1">
      <alignment horizontal="center" shrinkToFit="1"/>
    </xf>
    <xf numFmtId="0" fontId="35" fillId="0" borderId="43" xfId="0" applyFont="1" applyBorder="1" applyAlignment="1">
      <alignment horizontal="left"/>
    </xf>
    <xf numFmtId="0" fontId="35" fillId="0" borderId="119" xfId="0" applyFont="1" applyBorder="1" applyAlignment="1">
      <alignment horizontal="center" vertical="center" shrinkToFit="1"/>
    </xf>
    <xf numFmtId="0" fontId="35" fillId="0" borderId="77" xfId="0" applyFont="1" applyBorder="1" applyAlignment="1">
      <alignment horizontal="center" vertical="center" shrinkToFit="1"/>
    </xf>
    <xf numFmtId="164" fontId="35" fillId="0" borderId="43" xfId="0" applyNumberFormat="1" applyFont="1" applyBorder="1" applyAlignment="1">
      <alignment horizontal="center" vertical="center" shrinkToFit="1"/>
    </xf>
    <xf numFmtId="0" fontId="35" fillId="0" borderId="169" xfId="0" applyFont="1" applyBorder="1" applyAlignment="1">
      <alignment horizontal="center" shrinkToFit="1"/>
    </xf>
    <xf numFmtId="0" fontId="35" fillId="0" borderId="171" xfId="0" applyFont="1" applyBorder="1" applyAlignment="1">
      <alignment horizontal="center" shrinkToFit="1"/>
    </xf>
    <xf numFmtId="164" fontId="35" fillId="0" borderId="170" xfId="0" applyNumberFormat="1" applyFont="1" applyBorder="1" applyAlignment="1">
      <alignment horizontal="center" shrinkToFit="1"/>
    </xf>
    <xf numFmtId="0" fontId="35" fillId="0" borderId="169" xfId="0" applyFont="1" applyBorder="1" applyAlignment="1">
      <alignment horizontal="center" vertical="center" shrinkToFit="1"/>
    </xf>
    <xf numFmtId="0" fontId="35" fillId="0" borderId="170" xfId="0" applyFont="1" applyBorder="1" applyAlignment="1">
      <alignment horizontal="center" vertical="center" shrinkToFit="1"/>
    </xf>
    <xf numFmtId="164" fontId="35" fillId="0" borderId="170" xfId="0" applyNumberFormat="1" applyFont="1" applyBorder="1" applyAlignment="1">
      <alignment horizontal="center" vertical="center" shrinkToFit="1"/>
    </xf>
    <xf numFmtId="0" fontId="35" fillId="0" borderId="75" xfId="0" applyFont="1" applyBorder="1" applyAlignment="1">
      <alignment horizontal="center" shrinkToFit="1"/>
    </xf>
    <xf numFmtId="0" fontId="35" fillId="0" borderId="165" xfId="0" applyFont="1" applyBorder="1" applyAlignment="1">
      <alignment horizontal="center" shrinkToFit="1"/>
    </xf>
    <xf numFmtId="164" fontId="35" fillId="0" borderId="46" xfId="0" applyNumberFormat="1" applyFont="1" applyBorder="1" applyAlignment="1">
      <alignment horizontal="center" shrinkToFit="1"/>
    </xf>
    <xf numFmtId="0" fontId="35" fillId="0" borderId="46" xfId="0" applyFont="1" applyBorder="1" applyAlignment="1">
      <alignment horizontal="left"/>
    </xf>
    <xf numFmtId="0" fontId="35" fillId="0" borderId="48" xfId="0" applyFont="1" applyBorder="1" applyAlignment="1">
      <alignment horizontal="left" shrinkToFit="1"/>
    </xf>
    <xf numFmtId="164" fontId="84" fillId="0" borderId="0" xfId="0" applyNumberFormat="1" applyFont="1" applyAlignment="1">
      <alignment horizontal="centerContinuous" shrinkToFit="1"/>
    </xf>
    <xf numFmtId="0" fontId="84" fillId="0" borderId="0" xfId="0" applyFont="1" applyAlignment="1">
      <alignment horizontal="centerContinuous" shrinkToFit="1"/>
    </xf>
    <xf numFmtId="0" fontId="35" fillId="0" borderId="52" xfId="0" quotePrefix="1" applyFont="1" applyBorder="1" applyAlignment="1">
      <alignment horizontal="left"/>
    </xf>
    <xf numFmtId="164" fontId="35" fillId="0" borderId="0" xfId="0" applyNumberFormat="1" applyFont="1" applyAlignment="1">
      <alignment horizontal="center"/>
    </xf>
    <xf numFmtId="0" fontId="84" fillId="0" borderId="0" xfId="0" applyFont="1"/>
    <xf numFmtId="0" fontId="35" fillId="0" borderId="134" xfId="0" applyFont="1" applyBorder="1" applyAlignment="1">
      <alignment horizontal="center" shrinkToFit="1"/>
    </xf>
    <xf numFmtId="0" fontId="35" fillId="0" borderId="166" xfId="0" applyFont="1" applyBorder="1" applyAlignment="1">
      <alignment horizontal="center" shrinkToFit="1"/>
    </xf>
    <xf numFmtId="164" fontId="35" fillId="0" borderId="54" xfId="0" applyNumberFormat="1" applyFont="1" applyBorder="1" applyAlignment="1">
      <alignment horizontal="center" shrinkToFit="1"/>
    </xf>
    <xf numFmtId="0" fontId="35" fillId="0" borderId="54" xfId="0" applyFont="1" applyBorder="1" applyAlignment="1">
      <alignment horizontal="left"/>
    </xf>
    <xf numFmtId="0" fontId="35" fillId="0" borderId="50" xfId="0" quotePrefix="1" applyFont="1" applyBorder="1" applyAlignment="1">
      <alignment horizontal="left" shrinkToFit="1"/>
    </xf>
    <xf numFmtId="0" fontId="98" fillId="3" borderId="167" xfId="0" applyFont="1" applyFill="1" applyBorder="1" applyAlignment="1">
      <alignment horizontal="center"/>
    </xf>
    <xf numFmtId="0" fontId="35" fillId="0" borderId="51" xfId="0" applyFont="1" applyBorder="1" applyAlignment="1">
      <alignment horizontal="center" shrinkToFit="1"/>
    </xf>
    <xf numFmtId="0" fontId="35" fillId="0" borderId="55" xfId="0" applyFont="1" applyBorder="1" applyAlignment="1">
      <alignment horizontal="center" shrinkToFit="1"/>
    </xf>
    <xf numFmtId="0" fontId="35" fillId="0" borderId="53" xfId="0" applyFont="1" applyBorder="1" applyAlignment="1">
      <alignment horizontal="left"/>
    </xf>
    <xf numFmtId="0" fontId="35" fillId="0" borderId="55" xfId="0" applyFont="1" applyBorder="1" applyAlignment="1">
      <alignment horizontal="left"/>
    </xf>
    <xf numFmtId="0" fontId="35" fillId="0" borderId="50" xfId="0" applyFont="1" applyBorder="1" applyAlignment="1">
      <alignment horizontal="left" shrinkToFit="1"/>
    </xf>
    <xf numFmtId="0" fontId="35" fillId="0" borderId="42" xfId="0" applyFont="1" applyBorder="1" applyAlignment="1">
      <alignment horizontal="center" shrinkToFit="1"/>
    </xf>
    <xf numFmtId="0" fontId="35" fillId="0" borderId="168" xfId="0" applyFont="1" applyBorder="1" applyAlignment="1">
      <alignment horizontal="center" shrinkToFit="1"/>
    </xf>
    <xf numFmtId="0" fontId="35" fillId="0" borderId="45" xfId="0" applyFont="1" applyBorder="1" applyAlignment="1">
      <alignment horizontal="center" shrinkToFit="1"/>
    </xf>
    <xf numFmtId="0" fontId="35" fillId="0" borderId="47" xfId="0" applyFont="1" applyBorder="1" applyAlignment="1">
      <alignment horizontal="center" shrinkToFit="1"/>
    </xf>
    <xf numFmtId="0" fontId="35" fillId="0" borderId="47" xfId="0" applyFont="1" applyBorder="1" applyAlignment="1">
      <alignment horizontal="left"/>
    </xf>
    <xf numFmtId="0" fontId="100" fillId="2" borderId="127" xfId="8" applyFont="1" applyFill="1" applyBorder="1" applyAlignment="1">
      <alignment horizontal="right"/>
    </xf>
    <xf numFmtId="0" fontId="101" fillId="2" borderId="128" xfId="8" applyFont="1" applyFill="1" applyBorder="1" applyAlignment="1">
      <alignment horizontal="left"/>
    </xf>
    <xf numFmtId="0" fontId="102" fillId="2" borderId="128" xfId="8" applyFont="1" applyFill="1" applyBorder="1" applyAlignment="1">
      <alignment horizontal="left"/>
    </xf>
    <xf numFmtId="0" fontId="103" fillId="2" borderId="128" xfId="8" applyFont="1" applyFill="1" applyBorder="1" applyAlignment="1">
      <alignment horizontal="centerContinuous"/>
    </xf>
    <xf numFmtId="0" fontId="35" fillId="2" borderId="128" xfId="8" applyFont="1" applyFill="1" applyBorder="1" applyAlignment="1">
      <alignment horizontal="left"/>
    </xf>
    <xf numFmtId="0" fontId="38" fillId="2" borderId="128" xfId="8" applyFont="1" applyFill="1" applyBorder="1" applyAlignment="1">
      <alignment horizontal="centerContinuous"/>
    </xf>
    <xf numFmtId="0" fontId="104" fillId="2" borderId="129" xfId="8" applyFont="1" applyFill="1" applyBorder="1" applyAlignment="1">
      <alignment horizontal="right"/>
    </xf>
    <xf numFmtId="0" fontId="35" fillId="0" borderId="0" xfId="8" applyFont="1"/>
    <xf numFmtId="0" fontId="40" fillId="0" borderId="1" xfId="8" applyFont="1" applyBorder="1" applyAlignment="1">
      <alignment horizontal="right"/>
    </xf>
    <xf numFmtId="0" fontId="41" fillId="0" borderId="0" xfId="8" applyFont="1" applyAlignment="1">
      <alignment horizontal="centerContinuous"/>
    </xf>
    <xf numFmtId="0" fontId="40" fillId="0" borderId="0" xfId="8" applyFont="1" applyAlignment="1">
      <alignment horizontal="right"/>
    </xf>
    <xf numFmtId="0" fontId="41" fillId="0" borderId="0" xfId="8" applyFont="1" applyAlignment="1">
      <alignment horizontal="center"/>
    </xf>
    <xf numFmtId="49" fontId="41" fillId="0" borderId="2" xfId="8" quotePrefix="1" applyNumberFormat="1" applyFont="1" applyBorder="1" applyAlignment="1">
      <alignment horizontal="center"/>
    </xf>
    <xf numFmtId="0" fontId="40" fillId="0" borderId="8" xfId="8" applyFont="1" applyBorder="1" applyAlignment="1">
      <alignment horizontal="right"/>
    </xf>
    <xf numFmtId="0" fontId="41" fillId="0" borderId="9" xfId="8" applyFont="1" applyBorder="1" applyAlignment="1">
      <alignment horizontal="centerContinuous"/>
    </xf>
    <xf numFmtId="0" fontId="40" fillId="0" borderId="9" xfId="8" applyFont="1" applyBorder="1" applyAlignment="1">
      <alignment horizontal="right"/>
    </xf>
    <xf numFmtId="0" fontId="41" fillId="0" borderId="10" xfId="8" applyFont="1" applyBorder="1" applyAlignment="1">
      <alignment horizontal="center"/>
    </xf>
    <xf numFmtId="0" fontId="54" fillId="2" borderId="12" xfId="8" applyFont="1" applyFill="1" applyBorder="1" applyAlignment="1">
      <alignment horizontal="right"/>
    </xf>
    <xf numFmtId="0" fontId="41" fillId="0" borderId="13" xfId="8" applyFont="1" applyBorder="1" applyAlignment="1">
      <alignment horizontal="center"/>
    </xf>
    <xf numFmtId="0" fontId="105" fillId="0" borderId="130" xfId="8" applyFont="1" applyBorder="1" applyAlignment="1">
      <alignment horizontal="center"/>
    </xf>
    <xf numFmtId="0" fontId="54" fillId="4" borderId="155" xfId="8" applyFont="1" applyFill="1" applyBorder="1" applyAlignment="1">
      <alignment horizontal="right"/>
    </xf>
    <xf numFmtId="1" fontId="41" fillId="0" borderId="109" xfId="8" applyNumberFormat="1" applyFont="1" applyBorder="1" applyAlignment="1">
      <alignment horizontal="center"/>
    </xf>
    <xf numFmtId="0" fontId="40" fillId="23" borderId="80" xfId="8" applyFont="1" applyFill="1" applyBorder="1" applyAlignment="1">
      <alignment horizontal="center"/>
    </xf>
    <xf numFmtId="0" fontId="41" fillId="0" borderId="7" xfId="8" applyFont="1" applyBorder="1" applyAlignment="1">
      <alignment horizontal="center"/>
    </xf>
    <xf numFmtId="0" fontId="45" fillId="2" borderId="4" xfId="8" applyFont="1" applyFill="1" applyBorder="1" applyAlignment="1">
      <alignment horizontal="right"/>
    </xf>
    <xf numFmtId="0" fontId="41" fillId="0" borderId="3" xfId="8" applyFont="1" applyBorder="1" applyAlignment="1">
      <alignment horizontal="center"/>
    </xf>
    <xf numFmtId="0" fontId="105" fillId="0" borderId="11" xfId="8" applyFont="1" applyBorder="1" applyAlignment="1">
      <alignment horizontal="center"/>
    </xf>
    <xf numFmtId="0" fontId="46" fillId="4" borderId="42" xfId="8" applyFont="1" applyFill="1" applyBorder="1" applyAlignment="1">
      <alignment horizontal="right"/>
    </xf>
    <xf numFmtId="0" fontId="41" fillId="0" borderId="133" xfId="8" applyFont="1" applyBorder="1" applyAlignment="1">
      <alignment horizontal="center"/>
    </xf>
    <xf numFmtId="0" fontId="41" fillId="0" borderId="61" xfId="8" applyFont="1" applyBorder="1" applyAlignment="1">
      <alignment horizontal="center"/>
    </xf>
    <xf numFmtId="0" fontId="41" fillId="0" borderId="2" xfId="8" applyFont="1" applyBorder="1" applyAlignment="1">
      <alignment horizontal="center"/>
    </xf>
    <xf numFmtId="0" fontId="57" fillId="2" borderId="4" xfId="8" applyFont="1" applyFill="1" applyBorder="1" applyAlignment="1">
      <alignment horizontal="right"/>
    </xf>
    <xf numFmtId="0" fontId="54" fillId="4" borderId="42" xfId="8" applyFont="1" applyFill="1" applyBorder="1" applyAlignment="1">
      <alignment horizontal="right"/>
    </xf>
    <xf numFmtId="0" fontId="41" fillId="0" borderId="132" xfId="8" quotePrefix="1" applyFont="1" applyBorder="1" applyAlignment="1">
      <alignment horizontal="center"/>
    </xf>
    <xf numFmtId="0" fontId="54" fillId="0" borderId="1" xfId="8" applyFont="1" applyBorder="1" applyAlignment="1">
      <alignment horizontal="right"/>
    </xf>
    <xf numFmtId="0" fontId="46" fillId="2" borderId="4" xfId="8" applyFont="1" applyFill="1" applyBorder="1" applyAlignment="1">
      <alignment horizontal="right"/>
    </xf>
    <xf numFmtId="0" fontId="41" fillId="0" borderId="132" xfId="8" applyFont="1" applyBorder="1" applyAlignment="1">
      <alignment horizontal="center"/>
    </xf>
    <xf numFmtId="0" fontId="46" fillId="0" borderId="1" xfId="8" applyFont="1" applyBorder="1" applyAlignment="1">
      <alignment horizontal="right"/>
    </xf>
    <xf numFmtId="0" fontId="60" fillId="2" borderId="4" xfId="8" applyFont="1" applyFill="1" applyBorder="1" applyAlignment="1">
      <alignment horizontal="right"/>
    </xf>
    <xf numFmtId="0" fontId="105" fillId="0" borderId="3" xfId="8" applyFont="1" applyBorder="1" applyAlignment="1">
      <alignment horizontal="center"/>
    </xf>
    <xf numFmtId="0" fontId="106" fillId="4" borderId="145" xfId="8" applyFont="1" applyFill="1" applyBorder="1" applyAlignment="1">
      <alignment horizontal="right"/>
    </xf>
    <xf numFmtId="49" fontId="41" fillId="0" borderId="91" xfId="8" applyNumberFormat="1" applyFont="1" applyBorder="1" applyAlignment="1">
      <alignment horizontal="center"/>
    </xf>
    <xf numFmtId="0" fontId="51" fillId="2" borderId="14" xfId="8" applyFont="1" applyFill="1" applyBorder="1" applyAlignment="1">
      <alignment horizontal="right"/>
    </xf>
    <xf numFmtId="0" fontId="41" fillId="0" borderId="25" xfId="8" applyFont="1" applyBorder="1" applyAlignment="1">
      <alignment horizontal="center"/>
    </xf>
    <xf numFmtId="0" fontId="105" fillId="0" borderId="25" xfId="8" applyFont="1" applyBorder="1" applyAlignment="1">
      <alignment horizontal="center"/>
    </xf>
    <xf numFmtId="0" fontId="57" fillId="4" borderId="146" xfId="8" applyFont="1" applyFill="1" applyBorder="1" applyAlignment="1">
      <alignment horizontal="right"/>
    </xf>
    <xf numFmtId="0" fontId="41" fillId="0" borderId="147" xfId="8" applyFont="1" applyBorder="1" applyAlignment="1">
      <alignment horizontal="center"/>
    </xf>
    <xf numFmtId="0" fontId="41" fillId="0" borderId="0" xfId="8" applyFont="1" applyAlignment="1">
      <alignment horizontal="left"/>
    </xf>
    <xf numFmtId="0" fontId="41" fillId="0" borderId="2" xfId="8" applyFont="1" applyBorder="1" applyAlignment="1">
      <alignment horizontal="left"/>
    </xf>
    <xf numFmtId="0" fontId="46" fillId="0" borderId="0" xfId="8" applyFont="1" applyAlignment="1">
      <alignment horizontal="right"/>
    </xf>
    <xf numFmtId="0" fontId="41" fillId="0" borderId="1" xfId="8" applyFont="1" applyBorder="1"/>
    <xf numFmtId="0" fontId="41" fillId="0" borderId="8" xfId="8" applyFont="1" applyBorder="1"/>
    <xf numFmtId="0" fontId="41" fillId="0" borderId="9" xfId="8" applyFont="1" applyBorder="1"/>
    <xf numFmtId="0" fontId="41" fillId="0" borderId="10" xfId="8" applyFont="1" applyBorder="1"/>
    <xf numFmtId="0" fontId="38" fillId="0" borderId="0" xfId="8" applyFont="1" applyAlignment="1">
      <alignment horizontal="right"/>
    </xf>
    <xf numFmtId="0" fontId="35" fillId="0" borderId="0" xfId="8" applyFont="1" applyAlignment="1">
      <alignment horizontal="left"/>
    </xf>
    <xf numFmtId="0" fontId="107" fillId="2" borderId="127" xfId="8" applyFont="1" applyFill="1" applyBorder="1" applyAlignment="1">
      <alignment horizontal="right"/>
    </xf>
    <xf numFmtId="0" fontId="108" fillId="2" borderId="128" xfId="8" applyFont="1" applyFill="1" applyBorder="1" applyAlignment="1">
      <alignment horizontal="left"/>
    </xf>
    <xf numFmtId="0" fontId="40" fillId="0" borderId="152" xfId="8" applyFont="1" applyBorder="1" applyAlignment="1">
      <alignment horizontal="right"/>
    </xf>
    <xf numFmtId="0" fontId="41" fillId="0" borderId="153" xfId="8" applyFont="1" applyBorder="1" applyAlignment="1">
      <alignment horizontal="centerContinuous"/>
    </xf>
    <xf numFmtId="0" fontId="40" fillId="0" borderId="153" xfId="8" applyFont="1" applyBorder="1" applyAlignment="1">
      <alignment horizontal="right"/>
    </xf>
    <xf numFmtId="0" fontId="41" fillId="0" borderId="153" xfId="8" applyFont="1" applyBorder="1" applyAlignment="1">
      <alignment horizontal="center"/>
    </xf>
    <xf numFmtId="49" fontId="41" fillId="0" borderId="154" xfId="8" quotePrefix="1" applyNumberFormat="1" applyFont="1" applyBorder="1" applyAlignment="1">
      <alignment horizontal="center"/>
    </xf>
    <xf numFmtId="0" fontId="105" fillId="0" borderId="13" xfId="8" applyFont="1" applyBorder="1" applyAlignment="1">
      <alignment horizontal="center"/>
    </xf>
    <xf numFmtId="1" fontId="41" fillId="0" borderId="107" xfId="8" applyNumberFormat="1" applyFont="1" applyBorder="1" applyAlignment="1">
      <alignment horizontal="center"/>
    </xf>
    <xf numFmtId="0" fontId="40" fillId="23" borderId="117" xfId="8" applyFont="1" applyFill="1" applyBorder="1" applyAlignment="1">
      <alignment horizontal="center"/>
    </xf>
    <xf numFmtId="0" fontId="41" fillId="0" borderId="60" xfId="8" applyFont="1" applyBorder="1" applyAlignment="1">
      <alignment horizontal="center"/>
    </xf>
    <xf numFmtId="0" fontId="109" fillId="0" borderId="24" xfId="0" applyFont="1" applyBorder="1" applyAlignment="1">
      <alignment horizontal="right" vertical="center" wrapText="1"/>
    </xf>
    <xf numFmtId="0" fontId="38" fillId="0" borderId="24" xfId="0" applyFont="1" applyBorder="1" applyAlignment="1">
      <alignment horizontal="center" vertical="center"/>
    </xf>
    <xf numFmtId="0" fontId="54" fillId="0" borderId="24" xfId="0" applyFont="1" applyBorder="1" applyAlignment="1">
      <alignment horizontal="center" vertical="center"/>
    </xf>
    <xf numFmtId="0" fontId="45" fillId="0" borderId="24" xfId="0" applyFont="1" applyBorder="1" applyAlignment="1">
      <alignment horizontal="center" vertical="center"/>
    </xf>
    <xf numFmtId="0" fontId="57" fillId="0" borderId="24" xfId="0" applyFont="1" applyBorder="1" applyAlignment="1">
      <alignment horizontal="center" vertical="center"/>
    </xf>
    <xf numFmtId="0" fontId="46" fillId="0" borderId="24" xfId="0" applyFont="1" applyBorder="1" applyAlignment="1">
      <alignment horizontal="center" vertical="center"/>
    </xf>
    <xf numFmtId="0" fontId="60" fillId="0" borderId="24" xfId="0" applyFont="1" applyBorder="1" applyAlignment="1">
      <alignment horizontal="center" vertical="center"/>
    </xf>
    <xf numFmtId="0" fontId="51" fillId="0" borderId="24" xfId="0" applyFont="1" applyBorder="1" applyAlignment="1">
      <alignment horizontal="center" vertical="center"/>
    </xf>
    <xf numFmtId="0" fontId="40" fillId="0" borderId="24" xfId="0" applyFont="1" applyBorder="1" applyAlignment="1">
      <alignment horizontal="center" vertical="center"/>
    </xf>
    <xf numFmtId="0" fontId="110" fillId="0" borderId="24" xfId="0" applyFont="1" applyBorder="1" applyAlignment="1">
      <alignment horizontal="center" vertical="center"/>
    </xf>
    <xf numFmtId="49" fontId="38" fillId="0" borderId="24" xfId="5" applyNumberFormat="1" applyFont="1" applyBorder="1" applyAlignment="1">
      <alignment horizontal="center" vertical="center" wrapText="1"/>
    </xf>
    <xf numFmtId="0" fontId="38" fillId="0" borderId="24" xfId="5" applyFont="1" applyBorder="1" applyAlignment="1">
      <alignment horizontal="center" vertical="center" wrapText="1"/>
    </xf>
    <xf numFmtId="0" fontId="110" fillId="0" borderId="24" xfId="5" applyFont="1" applyBorder="1" applyAlignment="1">
      <alignment horizontal="center" vertical="center" wrapText="1"/>
    </xf>
    <xf numFmtId="0" fontId="111" fillId="18" borderId="119" xfId="0" applyFont="1" applyFill="1" applyBorder="1" applyAlignment="1">
      <alignment horizontal="right" vertical="center" wrapText="1"/>
    </xf>
    <xf numFmtId="0" fontId="35" fillId="0" borderId="43" xfId="0" applyFont="1" applyBorder="1" applyAlignment="1">
      <alignment horizontal="center" vertical="center" wrapText="1"/>
    </xf>
    <xf numFmtId="0" fontId="35" fillId="0" borderId="43" xfId="0" applyFont="1" applyBorder="1" applyAlignment="1">
      <alignment horizontal="center" vertical="center"/>
    </xf>
    <xf numFmtId="0" fontId="35" fillId="15" borderId="43" xfId="0" applyFont="1" applyFill="1" applyBorder="1" applyAlignment="1">
      <alignment horizontal="center" vertical="center" wrapText="1"/>
    </xf>
    <xf numFmtId="0" fontId="35" fillId="0" borderId="43" xfId="0" quotePrefix="1" applyFont="1" applyBorder="1" applyAlignment="1">
      <alignment horizontal="center" vertical="center" wrapText="1"/>
    </xf>
    <xf numFmtId="49" fontId="35" fillId="0" borderId="43" xfId="0" quotePrefix="1" applyNumberFormat="1" applyFont="1" applyBorder="1" applyAlignment="1">
      <alignment horizontal="center" vertical="center" wrapText="1"/>
    </xf>
    <xf numFmtId="0" fontId="35" fillId="15" borderId="44" xfId="0" applyFont="1" applyFill="1" applyBorder="1" applyAlignment="1">
      <alignment horizontal="center" vertical="center" wrapText="1"/>
    </xf>
    <xf numFmtId="0" fontId="109" fillId="24" borderId="119" xfId="0" applyFont="1" applyFill="1" applyBorder="1" applyAlignment="1">
      <alignment horizontal="right" vertical="center" wrapText="1"/>
    </xf>
    <xf numFmtId="0" fontId="109" fillId="15" borderId="119" xfId="0" applyFont="1" applyFill="1" applyBorder="1" applyAlignment="1">
      <alignment horizontal="right" vertical="center" wrapText="1"/>
    </xf>
    <xf numFmtId="0" fontId="35" fillId="15" borderId="43" xfId="0" applyFont="1" applyFill="1" applyBorder="1" applyAlignment="1">
      <alignment horizontal="center" vertical="center"/>
    </xf>
    <xf numFmtId="0" fontId="35" fillId="15" borderId="43" xfId="0" quotePrefix="1" applyFont="1" applyFill="1" applyBorder="1" applyAlignment="1">
      <alignment horizontal="center" vertical="center" wrapText="1"/>
    </xf>
    <xf numFmtId="49" fontId="35" fillId="15" borderId="43" xfId="0" quotePrefix="1" applyNumberFormat="1" applyFont="1" applyFill="1" applyBorder="1" applyAlignment="1">
      <alignment horizontal="center" vertical="center" wrapText="1"/>
    </xf>
    <xf numFmtId="0" fontId="109" fillId="0" borderId="119" xfId="0" applyFont="1" applyBorder="1" applyAlignment="1">
      <alignment horizontal="right" vertical="center" wrapText="1"/>
    </xf>
    <xf numFmtId="49" fontId="35" fillId="0" borderId="43" xfId="0" applyNumberFormat="1" applyFont="1" applyBorder="1" applyAlignment="1">
      <alignment horizontal="center" vertical="center" wrapText="1"/>
    </xf>
    <xf numFmtId="0" fontId="109" fillId="0" borderId="75" xfId="0" applyFont="1" applyBorder="1" applyAlignment="1">
      <alignment horizontal="right" vertical="center" wrapText="1"/>
    </xf>
    <xf numFmtId="0" fontId="35" fillId="0" borderId="46" xfId="0" applyFont="1" applyBorder="1" applyAlignment="1">
      <alignment horizontal="center" vertical="center" wrapText="1"/>
    </xf>
    <xf numFmtId="0" fontId="35" fillId="0" borderId="46" xfId="0" applyFont="1" applyBorder="1" applyAlignment="1">
      <alignment horizontal="center" vertical="center"/>
    </xf>
    <xf numFmtId="0" fontId="35" fillId="15" borderId="46" xfId="0" applyFont="1" applyFill="1" applyBorder="1" applyAlignment="1">
      <alignment horizontal="center" vertical="center" wrapText="1"/>
    </xf>
    <xf numFmtId="49" fontId="35" fillId="0" borderId="46" xfId="0" applyNumberFormat="1" applyFont="1" applyBorder="1" applyAlignment="1">
      <alignment horizontal="center" vertical="center" wrapText="1"/>
    </xf>
    <xf numFmtId="49" fontId="35" fillId="0" borderId="46" xfId="0" quotePrefix="1" applyNumberFormat="1" applyFont="1" applyBorder="1" applyAlignment="1">
      <alignment horizontal="center" vertical="center" wrapText="1"/>
    </xf>
    <xf numFmtId="0" fontId="35" fillId="0" borderId="46" xfId="0" quotePrefix="1" applyFont="1" applyBorder="1" applyAlignment="1">
      <alignment horizontal="center" vertical="center" wrapText="1"/>
    </xf>
    <xf numFmtId="0" fontId="35" fillId="15" borderId="48" xfId="0" applyFont="1" applyFill="1" applyBorder="1" applyAlignment="1">
      <alignment horizontal="center" vertical="center" wrapText="1"/>
    </xf>
    <xf numFmtId="0" fontId="109" fillId="0" borderId="0" xfId="0" applyFont="1" applyAlignment="1">
      <alignment vertical="center" wrapText="1"/>
    </xf>
    <xf numFmtId="0" fontId="35" fillId="0" borderId="0" xfId="0" applyFont="1" applyAlignment="1">
      <alignment horizontal="center" vertical="center" wrapText="1"/>
    </xf>
    <xf numFmtId="0" fontId="62" fillId="0" borderId="0" xfId="0" applyFont="1" applyAlignment="1">
      <alignment vertical="center"/>
    </xf>
    <xf numFmtId="0" fontId="114" fillId="0" borderId="0" xfId="3" applyFont="1" applyAlignment="1">
      <alignment vertical="center" wrapText="1"/>
    </xf>
    <xf numFmtId="0" fontId="115" fillId="18" borderId="0" xfId="0" applyFont="1" applyFill="1" applyAlignment="1">
      <alignment horizontal="right" vertical="center"/>
    </xf>
    <xf numFmtId="0" fontId="116" fillId="18" borderId="0" xfId="0" applyFont="1" applyFill="1" applyAlignment="1">
      <alignment vertical="center"/>
    </xf>
    <xf numFmtId="0" fontId="109" fillId="0" borderId="0" xfId="0" applyFont="1" applyAlignment="1">
      <alignment horizontal="right" vertical="center" wrapText="1"/>
    </xf>
    <xf numFmtId="0" fontId="117" fillId="0" borderId="0" xfId="0" applyFont="1" applyAlignment="1">
      <alignment horizontal="right" vertical="center"/>
    </xf>
    <xf numFmtId="0" fontId="38" fillId="0" borderId="0" xfId="0" applyFont="1" applyAlignment="1">
      <alignment vertical="center"/>
    </xf>
    <xf numFmtId="0" fontId="109" fillId="0" borderId="0" xfId="0" applyFont="1" applyAlignment="1">
      <alignment horizontal="right" vertical="center"/>
    </xf>
    <xf numFmtId="0" fontId="35" fillId="0" borderId="0" xfId="0" quotePrefix="1" applyFont="1" applyAlignment="1">
      <alignment vertical="center"/>
    </xf>
  </cellXfs>
  <cellStyles count="10">
    <cellStyle name="Excel Built-in Normal" xfId="7" xr:uid="{00000000-0005-0000-0000-000000000000}"/>
    <cellStyle name="Hyperlink" xfId="1" builtinId="8"/>
    <cellStyle name="Normal" xfId="0" builtinId="0"/>
    <cellStyle name="Normal 2" xfId="3" xr:uid="{00000000-0005-0000-0000-000003000000}"/>
    <cellStyle name="Normal 2 2" xfId="5" xr:uid="{00000000-0005-0000-0000-000004000000}"/>
    <cellStyle name="Normal 3" xfId="4" xr:uid="{00000000-0005-0000-0000-000005000000}"/>
    <cellStyle name="Normal 4" xfId="8" xr:uid="{00000000-0005-0000-0000-000006000000}"/>
    <cellStyle name="Normal 5" xfId="9" xr:uid="{00000000-0005-0000-0000-000007000000}"/>
    <cellStyle name="Percent" xfId="2" builtinId="5"/>
    <cellStyle name="Percent 2" xfId="6" xr:uid="{00000000-0005-0000-0000-000009000000}"/>
  </cellStyles>
  <dxfs count="15">
    <dxf>
      <fill>
        <patternFill>
          <bgColor theme="0" tint="-0.24994659260841701"/>
        </patternFill>
      </fill>
    </dxf>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9" defaultPivotStyle="PivotStyleLight16">
    <tableStyle name="Invisible" pivot="0" table="0" count="0" xr9:uid="{BFD5D055-35B9-4998-84C9-43F9630702B5}"/>
  </tableStyles>
  <colors>
    <mruColors>
      <color rgb="FF9900FF"/>
      <color rgb="FFCC99FF"/>
      <color rgb="FF66FFFF"/>
      <color rgb="FFFFCCFF"/>
      <color rgb="FF0000FF"/>
      <color rgb="FF3333FF"/>
      <color rgb="FF00FF00"/>
      <color rgb="FFCCFFCC"/>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66673</xdr:rowOff>
    </xdr:from>
    <xdr:to>
      <xdr:col>6</xdr:col>
      <xdr:colOff>1828800</xdr:colOff>
      <xdr:row>51</xdr:row>
      <xdr:rowOff>209549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50" y="4204333"/>
          <a:ext cx="7875270" cy="82581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mn-lt"/>
              <a:cs typeface="Times New Roman" pitchFamily="18" charset="0"/>
            </a:rPr>
            <a:t>Personality:  </a:t>
          </a:r>
          <a:r>
            <a:rPr lang="en-US" sz="1200">
              <a:latin typeface="+mn-lt"/>
              <a:cs typeface="Times New Roman" pitchFamily="18" charset="0"/>
            </a:rPr>
            <a:t>Not a team player.  Doesn’t always play nice.</a:t>
          </a:r>
        </a:p>
        <a:p>
          <a:pPr algn="just"/>
          <a:endParaRPr lang="en-US" sz="1200">
            <a:latin typeface="+mn-lt"/>
            <a:cs typeface="Times New Roman" pitchFamily="18" charset="0"/>
          </a:endParaRPr>
        </a:p>
        <a:p>
          <a:pPr algn="just"/>
          <a:r>
            <a:rPr lang="en-US" sz="1200">
              <a:latin typeface="+mn-lt"/>
              <a:cs typeface="Times New Roman" pitchFamily="18" charset="0"/>
            </a:rPr>
            <a:t>Insults</a:t>
          </a:r>
          <a:r>
            <a:rPr lang="en-US" sz="1200" baseline="0">
              <a:latin typeface="+mn-lt"/>
              <a:cs typeface="Times New Roman" pitchFamily="18" charset="0"/>
            </a:rPr>
            <a:t> others by calling them things that </a:t>
          </a:r>
          <a:r>
            <a:rPr lang="en-US" sz="1200" i="1" baseline="0">
              <a:latin typeface="+mn-lt"/>
              <a:cs typeface="Times New Roman" pitchFamily="18" charset="0"/>
            </a:rPr>
            <a:t>he</a:t>
          </a:r>
          <a:r>
            <a:rPr lang="en-US" sz="1200" i="0" baseline="0">
              <a:latin typeface="+mn-lt"/>
              <a:cs typeface="Times New Roman" pitchFamily="18" charset="0"/>
            </a:rPr>
            <a:t> actually is.  Calls most liches “bitches” while admiring them.</a:t>
          </a:r>
        </a:p>
        <a:p>
          <a:pPr algn="just"/>
          <a:endParaRPr lang="en-US" sz="1200" i="0" baseline="0">
            <a:latin typeface="+mn-lt"/>
            <a:cs typeface="Times New Roman" pitchFamily="18" charset="0"/>
          </a:endParaRPr>
        </a:p>
        <a:p>
          <a:pPr algn="just"/>
          <a:r>
            <a:rPr lang="en-US" sz="1200" i="0" baseline="0">
              <a:latin typeface="+mn-lt"/>
              <a:cs typeface="Times New Roman" pitchFamily="18" charset="0"/>
            </a:rPr>
            <a:t>Wishes there were a skill called </a:t>
          </a:r>
          <a:r>
            <a:rPr lang="en-US" sz="1200" i="1" baseline="0">
              <a:latin typeface="+mn-lt"/>
              <a:cs typeface="Times New Roman" pitchFamily="18" charset="0"/>
            </a:rPr>
            <a:t>juggling skulls and nuts</a:t>
          </a:r>
          <a:r>
            <a:rPr lang="en-US" sz="1200" i="0" baseline="0">
              <a:latin typeface="+mn-lt"/>
              <a:cs typeface="Times New Roman" pitchFamily="18" charset="0"/>
            </a:rPr>
            <a:t>, then changes his mind.</a:t>
          </a:r>
        </a:p>
        <a:p>
          <a:pPr algn="just"/>
          <a:endParaRPr lang="en-US" sz="1200" i="0" baseline="0">
            <a:latin typeface="+mn-lt"/>
            <a:cs typeface="Times New Roman" pitchFamily="18" charset="0"/>
          </a:endParaRPr>
        </a:p>
        <a:p>
          <a:pPr algn="just"/>
          <a:r>
            <a:rPr lang="en-US" sz="1200" i="0" baseline="0">
              <a:solidFill>
                <a:schemeClr val="dk1"/>
              </a:solidFill>
              <a:effectLst/>
              <a:latin typeface="+mn-lt"/>
              <a:ea typeface="+mn-ea"/>
              <a:cs typeface="Times New Roman" pitchFamily="18" charset="0"/>
            </a:rPr>
            <a:t>When rushing into battle, </a:t>
          </a:r>
          <a:r>
            <a:rPr lang="en-US" sz="1200" i="0" baseline="0">
              <a:latin typeface="+mn-lt"/>
              <a:cs typeface="Times New Roman" pitchFamily="18" charset="0"/>
            </a:rPr>
            <a:t>has a penchant for interrupting a group of strangers by answering unasked questions with an emphatic:  “Yeeah, fuckers!!!”</a:t>
          </a:r>
        </a:p>
        <a:p>
          <a:pPr algn="just"/>
          <a:endParaRPr lang="en-US" sz="1200" i="0" baseline="0">
            <a:latin typeface="+mn-lt"/>
            <a:cs typeface="Times New Roman" pitchFamily="18" charset="0"/>
          </a:endParaRPr>
        </a:p>
        <a:p>
          <a:pPr marL="0" marR="0" indent="0" algn="just" defTabSz="914400" eaLnBrk="1" fontAlgn="auto" latinLnBrk="0" hangingPunct="1">
            <a:lnSpc>
              <a:spcPct val="100000"/>
            </a:lnSpc>
            <a:spcBef>
              <a:spcPts val="0"/>
            </a:spcBef>
            <a:spcAft>
              <a:spcPts val="0"/>
            </a:spcAft>
            <a:buClrTx/>
            <a:buSzTx/>
            <a:buFontTx/>
            <a:buNone/>
            <a:tabLst/>
            <a:defRPr/>
          </a:pPr>
          <a:r>
            <a:rPr lang="en-US" sz="1200" i="0" baseline="0">
              <a:solidFill>
                <a:schemeClr val="dk1"/>
              </a:solidFill>
              <a:effectLst/>
              <a:latin typeface="+mn-lt"/>
              <a:ea typeface="+mn-ea"/>
              <a:cs typeface="Times New Roman" pitchFamily="18" charset="0"/>
            </a:rPr>
            <a:t>Plays with dead things like you and I interact with plastic things.  Knows his shit too.</a:t>
          </a:r>
          <a:endParaRPr lang="en-US" sz="1200">
            <a:effectLst/>
            <a:latin typeface="+mn-lt"/>
            <a:cs typeface="Times New Roman" pitchFamily="18" charset="0"/>
          </a:endParaRPr>
        </a:p>
        <a:p>
          <a:pPr algn="just"/>
          <a:endParaRPr lang="en-US" sz="1200" i="0" baseline="0">
            <a:latin typeface="+mn-lt"/>
            <a:cs typeface="Times New Roman" pitchFamily="18" charset="0"/>
          </a:endParaRPr>
        </a:p>
        <a:p>
          <a:pPr algn="just"/>
          <a:r>
            <a:rPr lang="en-US" sz="1200" b="1" i="0" baseline="0">
              <a:latin typeface="+mn-lt"/>
              <a:cs typeface="Times New Roman" pitchFamily="18" charset="0"/>
            </a:rPr>
            <a:t>Publications:  </a:t>
          </a:r>
          <a:r>
            <a:rPr lang="en-US" sz="1200" i="1" baseline="0">
              <a:latin typeface="+mn-lt"/>
              <a:cs typeface="Times New Roman" pitchFamily="18" charset="0"/>
            </a:rPr>
            <a:t>The Graveyard Shaft </a:t>
          </a:r>
          <a:r>
            <a:rPr lang="en-US" sz="1200" i="0" baseline="0">
              <a:latin typeface="+mn-lt"/>
              <a:cs typeface="Times New Roman" pitchFamily="18" charset="0"/>
            </a:rPr>
            <a:t>(1371), </a:t>
          </a:r>
          <a:r>
            <a:rPr lang="en-US" sz="1200" i="1" baseline="0">
              <a:latin typeface="+mn-lt"/>
              <a:cs typeface="Times New Roman" pitchFamily="18" charset="0"/>
            </a:rPr>
            <a:t>Necrophilia for Dummies </a:t>
          </a:r>
          <a:r>
            <a:rPr lang="en-US" sz="1200" i="0" baseline="0">
              <a:latin typeface="+mn-lt"/>
              <a:cs typeface="Times New Roman" pitchFamily="18" charset="0"/>
            </a:rPr>
            <a:t>(1373), </a:t>
          </a:r>
          <a:r>
            <a:rPr lang="en-US" sz="1200" i="1" baseline="0">
              <a:latin typeface="+mn-lt"/>
              <a:cs typeface="Times New Roman" pitchFamily="18" charset="0"/>
            </a:rPr>
            <a:t>Dead Girls Don’t Cry</a:t>
          </a:r>
          <a:r>
            <a:rPr lang="en-US" sz="1200" i="0" baseline="0">
              <a:latin typeface="+mn-lt"/>
              <a:cs typeface="Times New Roman" pitchFamily="18" charset="0"/>
            </a:rPr>
            <a:t> (1374).</a:t>
          </a:r>
        </a:p>
        <a:p>
          <a:pPr algn="just"/>
          <a:endParaRPr lang="en-US" sz="1200" i="0" baseline="0">
            <a:latin typeface="+mn-lt"/>
            <a:cs typeface="Times New Roman" pitchFamily="18" charset="0"/>
          </a:endParaRPr>
        </a:p>
        <a:p>
          <a:pPr algn="just"/>
          <a:r>
            <a:rPr lang="en-US" sz="1200" b="1" i="0" baseline="0">
              <a:latin typeface="+mn-lt"/>
              <a:cs typeface="Times New Roman" pitchFamily="18" charset="0"/>
            </a:rPr>
            <a:t>Favorite Lucasfilm character:  </a:t>
          </a:r>
          <a:r>
            <a:rPr lang="en-US" sz="1200" i="0" baseline="0">
              <a:latin typeface="+mn-lt"/>
              <a:cs typeface="Times New Roman" pitchFamily="18" charset="0"/>
            </a:rPr>
            <a:t>Salacious B. Crumb.</a:t>
          </a:r>
        </a:p>
        <a:p>
          <a:pPr algn="just"/>
          <a:endParaRPr lang="en-US" sz="1200" i="0" baseline="0">
            <a:latin typeface="+mn-lt"/>
            <a:cs typeface="Times New Roman" pitchFamily="18" charset="0"/>
          </a:endParaRPr>
        </a:p>
        <a:p>
          <a:pPr algn="just"/>
          <a:r>
            <a:rPr lang="en-US" sz="1200" b="1" i="0" baseline="0">
              <a:latin typeface="+mn-lt"/>
              <a:cs typeface="Times New Roman" pitchFamily="18" charset="0"/>
            </a:rPr>
            <a:t>Favorite human:  </a:t>
          </a:r>
          <a:r>
            <a:rPr lang="en-US" sz="1200" i="0" baseline="0">
              <a:latin typeface="+mn-lt"/>
              <a:cs typeface="Times New Roman" pitchFamily="18" charset="0"/>
            </a:rPr>
            <a:t>Beavis of Highland.</a:t>
          </a:r>
        </a:p>
        <a:p>
          <a:pPr algn="just"/>
          <a:endParaRPr lang="en-US" sz="1200" i="0" baseline="0">
            <a:latin typeface="+mn-lt"/>
            <a:cs typeface="Times New Roman" pitchFamily="18" charset="0"/>
          </a:endParaRPr>
        </a:p>
        <a:p>
          <a:pPr algn="just"/>
          <a:r>
            <a:rPr lang="en-US" sz="1200" i="0" baseline="0">
              <a:latin typeface="+mn-lt"/>
              <a:cs typeface="Times New Roman" pitchFamily="18" charset="0"/>
            </a:rPr>
            <a:t>Sometimes known by the name Azim “The Cold” ibn-Uthmån.</a:t>
          </a:r>
        </a:p>
        <a:p>
          <a:pPr algn="just"/>
          <a:endParaRPr lang="en-US" sz="1200" i="0" baseline="0">
            <a:latin typeface="+mn-lt"/>
            <a:cs typeface="Times New Roman" pitchFamily="18" charset="0"/>
          </a:endParaRPr>
        </a:p>
        <a:p>
          <a:pPr algn="just"/>
          <a:r>
            <a:rPr lang="en-US" sz="1200" i="0" baseline="0">
              <a:latin typeface="+mn-lt"/>
              <a:cs typeface="Times New Roman" pitchFamily="18" charset="0"/>
            </a:rPr>
            <a:t>And if you haven’t guessed, necrophiliac extraordinaire.</a:t>
          </a:r>
        </a:p>
        <a:p>
          <a:pPr algn="just"/>
          <a:endParaRPr lang="en-US" sz="1200" i="0" baseline="0">
            <a:latin typeface="+mn-lt"/>
            <a:cs typeface="Times New Roman" pitchFamily="18" charset="0"/>
          </a:endParaRPr>
        </a:p>
        <a:p>
          <a:r>
            <a:rPr lang="en-US" sz="1100">
              <a:solidFill>
                <a:schemeClr val="dk1"/>
              </a:solidFill>
              <a:effectLst/>
              <a:latin typeface="+mn-lt"/>
              <a:ea typeface="+mn-ea"/>
              <a:cs typeface="Times New Roman" panose="02020603050405020304" pitchFamily="18" charset="0"/>
            </a:rPr>
            <a:t>Azimuth “Kneecaps” Brimstone was born into a small, isolated halfling village known for its simple, peaceful lifestyle. His early years were unremarkable, filled with the ordinary joys and trials of childhood. However, everything changed when a devastating plague swept through his village, claiming the lives of many, including his beloved family. This tragic loss shattered Azimuth’s world, filling him with a profound grief and anger that transformed his very essence.</a:t>
          </a:r>
        </a:p>
        <a:p>
          <a:r>
            <a:rPr lang="en-US" sz="1100">
              <a:solidFill>
                <a:schemeClr val="dk1"/>
              </a:solidFill>
              <a:effectLst/>
              <a:latin typeface="+mn-lt"/>
              <a:ea typeface="+mn-ea"/>
              <a:cs typeface="Times New Roman" panose="02020603050405020304" pitchFamily="18" charset="0"/>
            </a:rPr>
            <a:t> </a:t>
          </a:r>
        </a:p>
        <a:p>
          <a:r>
            <a:rPr lang="en-US" sz="1100">
              <a:solidFill>
                <a:schemeClr val="dk1"/>
              </a:solidFill>
              <a:effectLst/>
              <a:latin typeface="+mn-lt"/>
              <a:ea typeface="+mn-ea"/>
              <a:cs typeface="Times New Roman" panose="02020603050405020304" pitchFamily="18" charset="0"/>
            </a:rPr>
            <a:t>In his quest for answers and control over the forces that had taken his loved ones, Azimuth turned to forbidden texts and dark rituals. His fascination with the macabre and the mysteries of death was born out of this desperate need for understanding and power. His path eventually led him to the cult of Velsharoon, the god of necromancy. But unlike others who sought initiation through supplication, Azimuth took a more forceful approach. He confronted the high priest, threatening him to gain his attention. This audacious act not only secured his place within the cult but also marked the beginning of his ruthless ascent.</a:t>
          </a:r>
        </a:p>
        <a:p>
          <a:r>
            <a:rPr lang="en-US" sz="1100">
              <a:solidFill>
                <a:schemeClr val="dk1"/>
              </a:solidFill>
              <a:effectLst/>
              <a:latin typeface="+mn-lt"/>
              <a:ea typeface="+mn-ea"/>
              <a:cs typeface="Times New Roman" panose="02020603050405020304" pitchFamily="18" charset="0"/>
            </a:rPr>
            <a:t> </a:t>
          </a:r>
        </a:p>
        <a:p>
          <a:r>
            <a:rPr lang="en-US" sz="1100">
              <a:solidFill>
                <a:schemeClr val="dk1"/>
              </a:solidFill>
              <a:effectLst/>
              <a:latin typeface="+mn-lt"/>
              <a:ea typeface="+mn-ea"/>
              <a:cs typeface="Times New Roman" panose="02020603050405020304" pitchFamily="18" charset="0"/>
            </a:rPr>
            <a:t>Under Velsharoon’s shadowy guidance, Azimuth’s skills in necromancy grew rapidly. However, his ambition and thirst for power knew no bounds. Harboring a long-held desire for vengeance, he eventually slew the high priest who had once stood in his way, solidifying his reputation as a force to be reckoned with. Free from the constraints of any master, Azimuth dedicated himself to the study of both divine and arcane necromancy, honing his abilities in solitude.</a:t>
          </a:r>
        </a:p>
        <a:p>
          <a:r>
            <a:rPr lang="en-US" sz="1100">
              <a:solidFill>
                <a:schemeClr val="dk1"/>
              </a:solidFill>
              <a:effectLst/>
              <a:latin typeface="+mn-lt"/>
              <a:ea typeface="+mn-ea"/>
              <a:cs typeface="Times New Roman" panose="02020603050405020304" pitchFamily="18" charset="0"/>
            </a:rPr>
            <a:t> </a:t>
          </a:r>
        </a:p>
        <a:p>
          <a:r>
            <a:rPr lang="en-US" sz="1100">
              <a:solidFill>
                <a:schemeClr val="dk1"/>
              </a:solidFill>
              <a:effectLst/>
              <a:latin typeface="+mn-lt"/>
              <a:ea typeface="+mn-ea"/>
              <a:cs typeface="Times New Roman" panose="02020603050405020304" pitchFamily="18" charset="0"/>
            </a:rPr>
            <a:t>Now, Azimuth “Kneecaps” Brimstone rarely interacts with the living, preferring the company of the dead and undead. His macabre experiments and unholy rituals are conducted in seclusion, driven by a relentless pursuit of necromantic mastery. His publications, such as “Necrophilia for Dummies” and “Dead Girls Don’t Cry,” are testaments to his twisted expertise and dark humor. Known to some as Azim “The Cold” ibn-Uthmån, his peculiar personality and dysfunctional nature make him a formidable and unpredictable presence, feared by both the living and the dead.</a:t>
          </a:r>
        </a:p>
        <a:p>
          <a:pPr algn="just"/>
          <a:endParaRPr lang="en-US" sz="1200">
            <a:latin typeface="+mn-lt"/>
            <a:cs typeface="Times New Roman" pitchFamily="18" charset="0"/>
          </a:endParaRPr>
        </a:p>
      </xdr:txBody>
    </xdr:sp>
    <xdr:clientData/>
  </xdr:twoCellAnchor>
  <xdr:twoCellAnchor editAs="oneCell">
    <xdr:from>
      <xdr:col>5</xdr:col>
      <xdr:colOff>53341</xdr:colOff>
      <xdr:row>1</xdr:row>
      <xdr:rowOff>53340</xdr:rowOff>
    </xdr:from>
    <xdr:to>
      <xdr:col>6</xdr:col>
      <xdr:colOff>1870215</xdr:colOff>
      <xdr:row>17</xdr:row>
      <xdr:rowOff>144780</xdr:rowOff>
    </xdr:to>
    <xdr:pic>
      <xdr:nvPicPr>
        <xdr:cNvPr id="5" name="Picture 4" descr="10' tall skeletal warrior wears full plate armor, which has an abdominal metal hatch that swings open, allowing an evil,...">
          <a:extLst>
            <a:ext uri="{FF2B5EF4-FFF2-40B4-BE49-F238E27FC236}">
              <a16:creationId xmlns:a16="http://schemas.microsoft.com/office/drawing/2014/main" id="{F8D82156-EB63-5BAE-ABE8-52BFBD92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9581" y="426720"/>
          <a:ext cx="3714254" cy="3672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8</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0" y="19050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Attack:  </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Bite (1d6+1+paralysis </a:t>
          </a:r>
          <a:r>
            <a:rPr lang="en-US" sz="1200" b="0" i="1"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[Fort DC 12, 1d4+1 rounds]</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t>
          </a:r>
          <a:r>
            <a:rPr lang="en-US" sz="1200" b="0" i="0" u="none" strike="noStrike" baseline="0">
              <a:solidFill>
                <a:srgbClr val="3333FF"/>
              </a:solidFill>
              <a:latin typeface="Calibri Light" panose="020F0302020204030204" pitchFamily="34" charset="0"/>
              <a:ea typeface="Calibri Light" panose="020F0302020204030204" pitchFamily="34" charset="0"/>
              <a:cs typeface="Calibri Light" panose="020F0302020204030204" pitchFamily="34" charset="0"/>
            </a:rPr>
            <a:t>1d6 cold</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  Ghoul Fever (Fort DC 12) 1d3 Con + 1d3 Dex.</a:t>
          </a:r>
        </a:p>
      </xdr:txBody>
    </xdr:sp>
    <xdr:clientData/>
  </xdr:twoCellAnchor>
  <xdr:twoCellAnchor>
    <xdr:from>
      <xdr:col>5</xdr:col>
      <xdr:colOff>9525</xdr:colOff>
      <xdr:row>6</xdr:row>
      <xdr:rowOff>9525</xdr:rowOff>
    </xdr:from>
    <xdr:to>
      <xdr:col>6</xdr:col>
      <xdr:colOff>1333500</xdr:colOff>
      <xdr:row>11</xdr:row>
      <xdr:rowOff>209551</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4629150" y="1466850"/>
          <a:ext cx="2457450" cy="12763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Feats and Special Qualities:  </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t>
          </a:r>
        </a:p>
      </xdr:txBody>
    </xdr:sp>
    <xdr:clientData/>
  </xdr:twoCellAnchor>
  <xdr:oneCellAnchor>
    <xdr:from>
      <xdr:col>0</xdr:col>
      <xdr:colOff>872455</xdr:colOff>
      <xdr:row>4</xdr:row>
      <xdr:rowOff>93626</xdr:rowOff>
    </xdr:from>
    <xdr:ext cx="4935389" cy="1219436"/>
    <xdr:sp macro="" textlink="">
      <xdr:nvSpPr>
        <xdr:cNvPr id="4" name="Rectangle 3">
          <a:extLst>
            <a:ext uri="{FF2B5EF4-FFF2-40B4-BE49-F238E27FC236}">
              <a16:creationId xmlns:a16="http://schemas.microsoft.com/office/drawing/2014/main" id="{D2894D3D-217C-4E1E-8AEF-5A28E70736F2}"/>
            </a:ext>
          </a:extLst>
        </xdr:cNvPr>
        <xdr:cNvSpPr/>
      </xdr:nvSpPr>
      <xdr:spPr>
        <a:xfrm rot="19977123">
          <a:off x="872455" y="1160426"/>
          <a:ext cx="4935389" cy="1219436"/>
        </a:xfrm>
        <a:prstGeom prst="rect">
          <a:avLst/>
        </a:prstGeom>
        <a:noFill/>
      </xdr:spPr>
      <xdr:txBody>
        <a:bodyPr wrap="none" lIns="91440" tIns="45720" rIns="91440" bIns="45720">
          <a:spAutoFit/>
        </a:bodyPr>
        <a:lstStyle/>
        <a:p>
          <a:pPr algn="ctr"/>
          <a:r>
            <a:rPr lang="en-US" sz="72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Calibri Light" panose="020F0302020204030204" pitchFamily="34" charset="0"/>
              <a:ea typeface="Calibri Light" panose="020F0302020204030204" pitchFamily="34" charset="0"/>
              <a:cs typeface="Calibri Light" panose="020F0302020204030204" pitchFamily="34" charset="0"/>
            </a:rPr>
            <a:t>Not available</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194275</xdr:colOff>
      <xdr:row>4</xdr:row>
      <xdr:rowOff>175259</xdr:rowOff>
    </xdr:from>
    <xdr:ext cx="4935389" cy="1219436"/>
    <xdr:sp macro="" textlink="">
      <xdr:nvSpPr>
        <xdr:cNvPr id="2" name="Rectangle 1">
          <a:extLst>
            <a:ext uri="{FF2B5EF4-FFF2-40B4-BE49-F238E27FC236}">
              <a16:creationId xmlns:a16="http://schemas.microsoft.com/office/drawing/2014/main" id="{44CB605A-50A1-4802-BB69-5A876A73A203}"/>
            </a:ext>
          </a:extLst>
        </xdr:cNvPr>
        <xdr:cNvSpPr/>
      </xdr:nvSpPr>
      <xdr:spPr>
        <a:xfrm rot="19977123">
          <a:off x="1939255" y="1417319"/>
          <a:ext cx="4935389" cy="1219436"/>
        </a:xfrm>
        <a:prstGeom prst="rect">
          <a:avLst/>
        </a:prstGeom>
        <a:noFill/>
      </xdr:spPr>
      <xdr:txBody>
        <a:bodyPr wrap="none" lIns="91440" tIns="45720" rIns="91440" bIns="45720">
          <a:spAutoFit/>
        </a:bodyPr>
        <a:lstStyle/>
        <a:p>
          <a:pPr algn="ctr"/>
          <a:r>
            <a:rPr lang="en-US" sz="72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Calibri Light" panose="020F0302020204030204" pitchFamily="34" charset="0"/>
              <a:ea typeface="Calibri Light" panose="020F0302020204030204" pitchFamily="34" charset="0"/>
              <a:cs typeface="Calibri Light" panose="020F0302020204030204" pitchFamily="34" charset="0"/>
            </a:rPr>
            <a:t>Not available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1</xdr:row>
      <xdr:rowOff>0</xdr:rowOff>
    </xdr:from>
    <xdr:to>
      <xdr:col>8</xdr:col>
      <xdr:colOff>0</xdr:colOff>
      <xdr:row>1</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19513" name="Rectangle 1">
          <a:extLst>
            <a:ext uri="{FF2B5EF4-FFF2-40B4-BE49-F238E27FC236}">
              <a16:creationId xmlns:a16="http://schemas.microsoft.com/office/drawing/2014/main" id="{00000000-0008-0000-0400-0000394C0000}"/>
            </a:ext>
          </a:extLst>
        </xdr:cNvPr>
        <xdr:cNvSpPr>
          <a:spLocks noChangeArrowheads="1"/>
        </xdr:cNvSpPr>
      </xdr:nvSpPr>
      <xdr:spPr bwMode="auto">
        <a:xfrm>
          <a:off x="589597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15</xdr:row>
      <xdr:rowOff>4762</xdr:rowOff>
    </xdr:from>
    <xdr:to>
      <xdr:col>17</xdr:col>
      <xdr:colOff>3</xdr:colOff>
      <xdr:row>16</xdr:row>
      <xdr:rowOff>180974</xdr:rowOff>
    </xdr:to>
    <xdr:sp macro="" textlink="">
      <xdr:nvSpPr>
        <xdr:cNvPr id="2" name="Left Brace 1">
          <a:extLst>
            <a:ext uri="{FF2B5EF4-FFF2-40B4-BE49-F238E27FC236}">
              <a16:creationId xmlns:a16="http://schemas.microsoft.com/office/drawing/2014/main" id="{00000000-0008-0000-0400-000002000000}"/>
            </a:ext>
          </a:extLst>
        </xdr:cNvPr>
        <xdr:cNvSpPr/>
      </xdr:nvSpPr>
      <xdr:spPr bwMode="auto">
        <a:xfrm rot="16200000">
          <a:off x="5745006" y="462436"/>
          <a:ext cx="397192" cy="4450083"/>
        </a:xfrm>
        <a:prstGeom prst="leftBrace">
          <a:avLst>
            <a:gd name="adj1" fmla="val 29436"/>
            <a:gd name="adj2" fmla="val 72213"/>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60198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xdr:row>
      <xdr:rowOff>207817</xdr:rowOff>
    </xdr:from>
    <xdr:to>
      <xdr:col>12</xdr:col>
      <xdr:colOff>13854</xdr:colOff>
      <xdr:row>29</xdr:row>
      <xdr:rowOff>42719</xdr:rowOff>
    </xdr:to>
    <xdr:pic>
      <xdr:nvPicPr>
        <xdr:cNvPr id="3" name="Picture 2" descr="10' tall skeletal warrior wears full plate armor, which has an abdominal metal hatch that swings open, allowing an evil,...">
          <a:extLst>
            <a:ext uri="{FF2B5EF4-FFF2-40B4-BE49-F238E27FC236}">
              <a16:creationId xmlns:a16="http://schemas.microsoft.com/office/drawing/2014/main" id="{560F511C-6D1F-5815-276D-CAFCC26F66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4327" y="1482435"/>
          <a:ext cx="5694218" cy="5639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318135</xdr:colOff>
      <xdr:row>1</xdr:row>
      <xdr:rowOff>116205</xdr:rowOff>
    </xdr:from>
    <xdr:to>
      <xdr:col>2</xdr:col>
      <xdr:colOff>360045</xdr:colOff>
      <xdr:row>2</xdr:row>
      <xdr:rowOff>59055</xdr:rowOff>
    </xdr:to>
    <xdr:sp macro="" textlink="">
      <xdr:nvSpPr>
        <xdr:cNvPr id="3078" name="Text Box 6" hidden="1">
          <a:extLst>
            <a:ext uri="{FF2B5EF4-FFF2-40B4-BE49-F238E27FC236}">
              <a16:creationId xmlns:a16="http://schemas.microsoft.com/office/drawing/2014/main" id="{00000000-0008-0000-06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14</xdr:row>
      <xdr:rowOff>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Natural Attack:  </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claw +1 (1d6+8+1+</a:t>
          </a:r>
          <a:r>
            <a:rPr lang="en-US" sz="1200" b="0" i="0" u="none" strike="noStrike" baseline="0">
              <a:solidFill>
                <a:srgbClr val="3333FF"/>
              </a:solidFill>
              <a:latin typeface="Calibri Light" panose="020F0302020204030204" pitchFamily="34" charset="0"/>
              <a:ea typeface="Calibri Light" panose="020F0302020204030204" pitchFamily="34" charset="0"/>
              <a:cs typeface="Calibri Light" panose="020F0302020204030204" pitchFamily="34" charset="0"/>
            </a:rPr>
            <a:t>1d6 cold</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Calibri Light" panose="020F0302020204030204" pitchFamily="34" charset="0"/>
              <a:ea typeface="Calibri Light" panose="020F0302020204030204" pitchFamily="34" charset="0"/>
              <a:cs typeface="Calibri Light" panose="020F0302020204030204" pitchFamily="34" charset="0"/>
            </a:rPr>
            <a:t>Feats and Special Qualities:  </a:t>
          </a:r>
          <a:r>
            <a:rPr lang="en-US" sz="1200" b="0" i="0" baseline="0">
              <a:effectLst/>
              <a:latin typeface="Calibri Light" panose="020F0302020204030204" pitchFamily="34" charset="0"/>
              <a:ea typeface="Calibri Light" panose="020F0302020204030204" pitchFamily="34" charset="0"/>
              <a:cs typeface="Calibri Light" panose="020F0302020204030204" pitchFamily="34" charset="0"/>
            </a:rPr>
            <a:t>Improved Initiative, Darkvision 60’, Immune to Cold, dr 5/bludgeoning.</a:t>
          </a:r>
          <a:endParaRPr lang="en-US" sz="1200">
            <a:effectLst/>
            <a:latin typeface="Calibri Light" panose="020F0302020204030204" pitchFamily="34" charset="0"/>
            <a:ea typeface="Calibri Light" panose="020F0302020204030204" pitchFamily="34" charset="0"/>
            <a:cs typeface="Calibri Light" panose="020F0302020204030204" pitchFamily="34" charset="0"/>
          </a:endParaRPr>
        </a:p>
      </xdr:txBody>
    </xdr:sp>
    <xdr:clientData/>
  </xdr:twoCellAnchor>
  <xdr:twoCellAnchor>
    <xdr:from>
      <xdr:col>5</xdr:col>
      <xdr:colOff>9525</xdr:colOff>
      <xdr:row>5</xdr:row>
      <xdr:rowOff>19050</xdr:rowOff>
    </xdr:from>
    <xdr:to>
      <xdr:col>6</xdr:col>
      <xdr:colOff>1333500</xdr:colOff>
      <xdr:row>13</xdr:row>
      <xdr:rowOff>209550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4629150" y="1266825"/>
          <a:ext cx="2457450" cy="1914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en-US" sz="1100" b="1" i="0" baseline="0">
              <a:effectLst/>
              <a:latin typeface="Calibri Light" panose="020F0302020204030204" pitchFamily="34" charset="0"/>
              <a:ea typeface="Calibri Light" panose="020F0302020204030204" pitchFamily="34" charset="0"/>
              <a:cs typeface="Calibri Light" panose="020F0302020204030204" pitchFamily="34" charset="0"/>
            </a:rPr>
            <a:t>Equipment:  </a:t>
          </a:r>
          <a:r>
            <a:rPr lang="en-US" sz="1100" b="0" i="0" baseline="0">
              <a:effectLst/>
              <a:latin typeface="Calibri Light" panose="020F0302020204030204" pitchFamily="34" charset="0"/>
              <a:ea typeface="Calibri Light" panose="020F0302020204030204" pitchFamily="34" charset="0"/>
              <a:cs typeface="Calibri Light" panose="020F0302020204030204" pitchFamily="34" charset="0"/>
            </a:rPr>
            <a:t>Full Plate +1, Heavy Steel Shield +1, Unholy Ranseur, Bastard Sword.</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rtl="0">
            <a:defRPr sz="1000"/>
          </a:pPr>
          <a:r>
            <a:rPr lang="en-US" sz="1100" b="1"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Also carries mundane equipment for other skeletal minions:</a:t>
          </a:r>
          <a:r>
            <a:rPr lang="en-US" sz="11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  2 scimitars, 1 scythe, 1 sickle, 1 glaive, 1 ranseur, 1 bastard sword, 1 sap, 1 club, 2 small wooden shields, 2 bucklers, 5 longbows, 100 arrows, some shiruken, and other miscellaneous weapons.</a:t>
          </a:r>
        </a:p>
      </xdr:txBody>
    </xdr:sp>
    <xdr:clientData/>
  </xdr:twoCellAnchor>
  <xdr:twoCellAnchor editAs="oneCell">
    <xdr:from>
      <xdr:col>0</xdr:col>
      <xdr:colOff>19050</xdr:colOff>
      <xdr:row>14</xdr:row>
      <xdr:rowOff>28575</xdr:rowOff>
    </xdr:from>
    <xdr:to>
      <xdr:col>7</xdr:col>
      <xdr:colOff>0</xdr:colOff>
      <xdr:row>36</xdr:row>
      <xdr:rowOff>59030</xdr:rowOff>
    </xdr:to>
    <xdr:pic>
      <xdr:nvPicPr>
        <xdr:cNvPr id="5" name="yui_3_5_1_5_1360294440495_518" descr="http://www.scenicreflections.com/files/Skeletal_Warrior_Wallpaper_1q8ss.jpeg">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236595"/>
          <a:ext cx="5909310" cy="4396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Attack:  </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Bite (1d6+1+</a:t>
          </a:r>
          <a:r>
            <a:rPr lang="en-US" sz="1200" b="0" i="0" u="none" strike="noStrike" baseline="0">
              <a:solidFill>
                <a:srgbClr val="3333FF"/>
              </a:solidFill>
              <a:latin typeface="Calibri Light" panose="020F0302020204030204" pitchFamily="34" charset="0"/>
              <a:ea typeface="Calibri Light" panose="020F0302020204030204" pitchFamily="34" charset="0"/>
              <a:cs typeface="Calibri Light" panose="020F0302020204030204" pitchFamily="34" charset="0"/>
            </a:rPr>
            <a:t>1d6 cold</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t>
          </a:r>
        </a:p>
        <a:p>
          <a:pPr algn="just" rtl="0">
            <a:defRPr sz="1000"/>
          </a:pPr>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xdr:txBody>
    </xdr:sp>
    <xdr:clientData/>
  </xdr:twoCellAnchor>
  <xdr:twoCellAnchor>
    <xdr:from>
      <xdr:col>5</xdr:col>
      <xdr:colOff>9525</xdr:colOff>
      <xdr:row>6</xdr:row>
      <xdr:rowOff>9525</xdr:rowOff>
    </xdr:from>
    <xdr:to>
      <xdr:col>6</xdr:col>
      <xdr:colOff>1333500</xdr:colOff>
      <xdr:row>11</xdr:row>
      <xdr:rowOff>209551</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4629150" y="1676400"/>
          <a:ext cx="2457450" cy="12763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Feats and Special Qualities:  </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Endurance, Run.</a:t>
          </a:r>
        </a:p>
      </xdr:txBody>
    </xdr:sp>
    <xdr:clientData/>
  </xdr:twoCellAnchor>
  <xdr:twoCellAnchor editAs="oneCell">
    <xdr:from>
      <xdr:col>0</xdr:col>
      <xdr:colOff>0</xdr:colOff>
      <xdr:row>12</xdr:row>
      <xdr:rowOff>47625</xdr:rowOff>
    </xdr:from>
    <xdr:to>
      <xdr:col>6</xdr:col>
      <xdr:colOff>791298</xdr:colOff>
      <xdr:row>32</xdr:row>
      <xdr:rowOff>180975</xdr:rowOff>
    </xdr:to>
    <xdr:pic>
      <xdr:nvPicPr>
        <xdr:cNvPr id="4" name="Picture 3" descr="C:\Users\Owner\Desktop\skeletal wolf.jpg">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09900"/>
          <a:ext cx="5835738" cy="414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721278</xdr:colOff>
      <xdr:row>7</xdr:row>
      <xdr:rowOff>137041</xdr:rowOff>
    </xdr:from>
    <xdr:ext cx="4935389" cy="1219436"/>
    <xdr:sp macro="" textlink="">
      <xdr:nvSpPr>
        <xdr:cNvPr id="5" name="Rectangle 4">
          <a:extLst>
            <a:ext uri="{FF2B5EF4-FFF2-40B4-BE49-F238E27FC236}">
              <a16:creationId xmlns:a16="http://schemas.microsoft.com/office/drawing/2014/main" id="{8F3D5B70-9CCF-EF8D-E0C9-670C0DCBC8DA}"/>
            </a:ext>
          </a:extLst>
        </xdr:cNvPr>
        <xdr:cNvSpPr/>
      </xdr:nvSpPr>
      <xdr:spPr>
        <a:xfrm rot="19977123">
          <a:off x="721278" y="1882021"/>
          <a:ext cx="4935389" cy="1219436"/>
        </a:xfrm>
        <a:prstGeom prst="rect">
          <a:avLst/>
        </a:prstGeom>
        <a:noFill/>
      </xdr:spPr>
      <xdr:txBody>
        <a:bodyPr wrap="none" lIns="91440" tIns="45720" rIns="91440" bIns="45720">
          <a:spAutoFit/>
        </a:bodyPr>
        <a:lstStyle/>
        <a:p>
          <a:pPr algn="ctr"/>
          <a:r>
            <a:rPr lang="en-US" sz="72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Calibri Light" panose="020F0302020204030204" pitchFamily="34" charset="0"/>
              <a:ea typeface="Calibri Light" panose="020F0302020204030204" pitchFamily="34" charset="0"/>
              <a:cs typeface="Calibri Light" panose="020F0302020204030204" pitchFamily="34" charset="0"/>
            </a:rPr>
            <a:t>Not available</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Jue/DoW/NPCs/Dreamscape/vintage%20whisper%2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 File"/>
      <sheetName val="Shade"/>
      <sheetName val="Skills"/>
      <sheetName val="Spells"/>
      <sheetName val="Feats"/>
      <sheetName val="Martial"/>
      <sheetName val="Equipment"/>
      <sheetName val="Familiar"/>
      <sheetName val="Leadersh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9">
          <cell r="A29" t="str">
            <v>Follower Name</v>
          </cell>
          <cell r="B29" t="str">
            <v>Race (Sex)</v>
          </cell>
          <cell r="C29" t="str">
            <v>Class</v>
          </cell>
          <cell r="D29" t="str">
            <v>Level</v>
          </cell>
          <cell r="E29" t="str">
            <v>Align</v>
          </cell>
          <cell r="F29" t="str">
            <v>Age</v>
          </cell>
          <cell r="G29" t="str">
            <v>Region</v>
          </cell>
          <cell r="H29" t="str">
            <v>Str</v>
          </cell>
          <cell r="I29" t="str">
            <v>Dex</v>
          </cell>
          <cell r="J29" t="str">
            <v>Con</v>
          </cell>
          <cell r="K29" t="str">
            <v>Int</v>
          </cell>
          <cell r="L29" t="str">
            <v>Wis</v>
          </cell>
          <cell r="M29" t="str">
            <v>Cha</v>
          </cell>
          <cell r="N29" t="str">
            <v>AB</v>
          </cell>
          <cell r="O29" t="str">
            <v>Init</v>
          </cell>
          <cell r="P29" t="str">
            <v>AC</v>
          </cell>
          <cell r="Q29" t="str">
            <v>TAC</v>
          </cell>
          <cell r="R29" t="str">
            <v>FF</v>
          </cell>
          <cell r="S29" t="str">
            <v>HP</v>
          </cell>
          <cell r="T29" t="str">
            <v>Fr</v>
          </cell>
          <cell r="U29" t="str">
            <v>Rf</v>
          </cell>
          <cell r="V29" t="str">
            <v>Wi</v>
          </cell>
          <cell r="W29" t="str">
            <v>Weapons</v>
          </cell>
          <cell r="X29" t="str">
            <v>Armor</v>
          </cell>
          <cell r="Y29" t="str">
            <v>Skills / Feats / Spells per Day</v>
          </cell>
          <cell r="Z29" t="str">
            <v>Spells Selected</v>
          </cell>
          <cell r="AA29" t="str">
            <v>Spells Known</v>
          </cell>
          <cell r="AB29" t="str">
            <v>Other</v>
          </cell>
        </row>
        <row r="30">
          <cell r="A30" t="str">
            <v>Cruel-Déjà Huhlgarix</v>
          </cell>
          <cell r="B30" t="str">
            <v>Gnome (F)</v>
          </cell>
          <cell r="C30" t="str">
            <v>Dread Necro</v>
          </cell>
          <cell r="D30">
            <v>4</v>
          </cell>
          <cell r="E30" t="str">
            <v>NE</v>
          </cell>
          <cell r="F30">
            <v>62</v>
          </cell>
          <cell r="G30" t="str">
            <v>nearby</v>
          </cell>
          <cell r="H30">
            <v>8</v>
          </cell>
          <cell r="I30">
            <v>14</v>
          </cell>
          <cell r="J30">
            <v>11</v>
          </cell>
          <cell r="K30">
            <v>13</v>
          </cell>
          <cell r="L30">
            <v>10</v>
          </cell>
          <cell r="M30">
            <v>17</v>
          </cell>
          <cell r="N30" t="str">
            <v>2</v>
          </cell>
          <cell r="O30" t="str">
            <v>+2</v>
          </cell>
          <cell r="P30">
            <v>12</v>
          </cell>
          <cell r="Q30">
            <v>12</v>
          </cell>
          <cell r="R30">
            <v>10</v>
          </cell>
          <cell r="S30">
            <v>18</v>
          </cell>
          <cell r="T30">
            <v>1</v>
          </cell>
          <cell r="U30">
            <v>1</v>
          </cell>
          <cell r="V30">
            <v>4</v>
          </cell>
          <cell r="W30" t="str">
            <v>Ranged Sickle</v>
          </cell>
          <cell r="X30" t="str">
            <v>none</v>
          </cell>
          <cell r="Y30" t="str">
            <v>2 feats, 6/4</v>
          </cell>
          <cell r="Z30" t="str">
            <v>spontaneous spellcaster</v>
          </cell>
          <cell r="AA30" t="str">
            <v>all dread spells up to 2nd level</v>
          </cell>
          <cell r="AB30" t="str">
            <v>Wand of Arcane Eye</v>
          </cell>
        </row>
        <row r="31">
          <cell r="A31" t="str">
            <v>Scrogg the Pleasurepain</v>
          </cell>
          <cell r="B31" t="str">
            <v>Half-orc (M)</v>
          </cell>
          <cell r="C31" t="str">
            <v>Fighter</v>
          </cell>
          <cell r="D31">
            <v>1</v>
          </cell>
          <cell r="E31" t="str">
            <v>CE</v>
          </cell>
          <cell r="F31">
            <v>25</v>
          </cell>
          <cell r="G31" t="str">
            <v>nearby</v>
          </cell>
          <cell r="H31">
            <v>15</v>
          </cell>
          <cell r="I31">
            <v>14</v>
          </cell>
          <cell r="J31">
            <v>13</v>
          </cell>
          <cell r="K31">
            <v>8</v>
          </cell>
          <cell r="L31">
            <v>9</v>
          </cell>
          <cell r="M31">
            <v>6</v>
          </cell>
          <cell r="N31">
            <v>1</v>
          </cell>
          <cell r="O31" t="str">
            <v>+2</v>
          </cell>
          <cell r="P31">
            <v>20</v>
          </cell>
          <cell r="Q31">
            <v>12</v>
          </cell>
          <cell r="R31">
            <v>18</v>
          </cell>
          <cell r="S31">
            <v>9</v>
          </cell>
          <cell r="T31">
            <v>2</v>
          </cell>
          <cell r="U31">
            <v>0</v>
          </cell>
          <cell r="V31">
            <v>0</v>
          </cell>
          <cell r="W31" t="str">
            <v>MW Guisarme</v>
          </cell>
          <cell r="X31" t="str">
            <v>Full Plate</v>
          </cell>
          <cell r="Y31" t="str">
            <v>1 feat +  fighter features</v>
          </cell>
          <cell r="AB31" t="str">
            <v>20’ move rate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3"/>
  <sheetViews>
    <sheetView showGridLines="0" tabSelected="1" zoomScaleNormal="100" workbookViewId="0"/>
  </sheetViews>
  <sheetFormatPr defaultColWidth="13" defaultRowHeight="15.6" x14ac:dyDescent="0.3"/>
  <cols>
    <col min="1" max="1" width="16.5" style="76" customWidth="1"/>
    <col min="2" max="2" width="10" style="77" customWidth="1"/>
    <col min="3" max="3" width="5.09765625" style="77" customWidth="1"/>
    <col min="4" max="4" width="13.69921875" style="76" bestFit="1" customWidth="1"/>
    <col min="5" max="5" width="9.8984375" style="77" bestFit="1" customWidth="1"/>
    <col min="6" max="6" width="24.8984375" style="76" customWidth="1"/>
    <col min="7" max="7" width="24.8984375" style="77" customWidth="1"/>
    <col min="8" max="16384" width="13" style="10"/>
  </cols>
  <sheetData>
    <row r="1" spans="1:7" ht="30" thickTop="1" thickBot="1" x14ac:dyDescent="0.6">
      <c r="A1" s="4" t="s">
        <v>339</v>
      </c>
      <c r="B1" s="5" t="s">
        <v>385</v>
      </c>
      <c r="C1" s="6"/>
      <c r="D1" s="7"/>
      <c r="E1" s="8"/>
      <c r="F1" s="7"/>
      <c r="G1" s="9" t="s">
        <v>660</v>
      </c>
    </row>
    <row r="2" spans="1:7" ht="18" thickTop="1" x14ac:dyDescent="0.35">
      <c r="A2" s="11" t="s">
        <v>673</v>
      </c>
      <c r="B2" s="12" t="s">
        <v>747</v>
      </c>
      <c r="C2" s="12"/>
      <c r="D2" s="13"/>
      <c r="E2" s="12"/>
      <c r="F2" s="14"/>
      <c r="G2" s="15"/>
    </row>
    <row r="3" spans="1:7" ht="17.399999999999999" x14ac:dyDescent="0.35">
      <c r="A3" s="16" t="s">
        <v>674</v>
      </c>
      <c r="B3" s="17" t="s">
        <v>507</v>
      </c>
      <c r="C3" s="18"/>
      <c r="D3" s="17"/>
      <c r="E3" s="19">
        <v>1</v>
      </c>
      <c r="F3" s="14"/>
      <c r="G3" s="15"/>
    </row>
    <row r="4" spans="1:7" ht="17.399999999999999" x14ac:dyDescent="0.35">
      <c r="A4" s="11"/>
      <c r="B4" s="12" t="s">
        <v>364</v>
      </c>
      <c r="C4" s="20"/>
      <c r="D4" s="12"/>
      <c r="E4" s="21">
        <v>2</v>
      </c>
      <c r="F4" s="14"/>
      <c r="G4" s="15"/>
    </row>
    <row r="5" spans="1:7" ht="17.399999999999999" x14ac:dyDescent="0.35">
      <c r="A5" s="11"/>
      <c r="B5" s="12" t="s">
        <v>320</v>
      </c>
      <c r="C5" s="12"/>
      <c r="D5" s="13"/>
      <c r="E5" s="21">
        <v>3</v>
      </c>
      <c r="F5" s="14"/>
      <c r="G5" s="15"/>
    </row>
    <row r="6" spans="1:7" ht="17.399999999999999" x14ac:dyDescent="0.35">
      <c r="A6" s="22"/>
      <c r="B6" s="23" t="s">
        <v>313</v>
      </c>
      <c r="C6" s="24"/>
      <c r="D6" s="23"/>
      <c r="E6" s="25">
        <v>1</v>
      </c>
      <c r="F6" s="14"/>
      <c r="G6" s="15"/>
    </row>
    <row r="7" spans="1:7" ht="17.399999999999999" x14ac:dyDescent="0.35">
      <c r="A7" s="11" t="s">
        <v>675</v>
      </c>
      <c r="B7" s="12" t="s">
        <v>110</v>
      </c>
      <c r="C7" s="12"/>
      <c r="D7" s="26" t="s">
        <v>539</v>
      </c>
      <c r="E7" s="21" t="s">
        <v>547</v>
      </c>
      <c r="F7" s="14"/>
      <c r="G7" s="15"/>
    </row>
    <row r="8" spans="1:7" ht="17.399999999999999" x14ac:dyDescent="0.35">
      <c r="A8" s="11" t="s">
        <v>676</v>
      </c>
      <c r="B8" s="12" t="s">
        <v>375</v>
      </c>
      <c r="C8" s="12"/>
      <c r="D8" s="26" t="s">
        <v>686</v>
      </c>
      <c r="E8" s="21" t="s">
        <v>661</v>
      </c>
      <c r="F8" s="14"/>
      <c r="G8" s="15"/>
    </row>
    <row r="9" spans="1:7" ht="18" thickBot="1" x14ac:dyDescent="0.4">
      <c r="A9" s="11" t="s">
        <v>677</v>
      </c>
      <c r="B9" s="12" t="s">
        <v>644</v>
      </c>
      <c r="C9" s="12"/>
      <c r="D9" s="26" t="s">
        <v>687</v>
      </c>
      <c r="E9" s="21" t="s">
        <v>662</v>
      </c>
      <c r="F9" s="14"/>
      <c r="G9" s="15"/>
    </row>
    <row r="10" spans="1:7" ht="18" thickTop="1" x14ac:dyDescent="0.35">
      <c r="A10" s="27" t="s">
        <v>678</v>
      </c>
      <c r="B10" s="28">
        <f>1+0+1+1+2</f>
        <v>5</v>
      </c>
      <c r="C10" s="29"/>
      <c r="D10" s="30" t="s">
        <v>688</v>
      </c>
      <c r="E10" s="31" t="s">
        <v>341</v>
      </c>
      <c r="F10" s="14"/>
      <c r="G10" s="15"/>
    </row>
    <row r="11" spans="1:7" ht="18" thickBot="1" x14ac:dyDescent="0.4">
      <c r="A11" s="32" t="s">
        <v>679</v>
      </c>
      <c r="B11" s="33" t="str">
        <f>C13</f>
        <v>+2</v>
      </c>
      <c r="C11" s="34"/>
      <c r="D11" s="35" t="s">
        <v>689</v>
      </c>
      <c r="E11" s="36" t="s">
        <v>341</v>
      </c>
      <c r="F11" s="14"/>
      <c r="G11" s="15"/>
    </row>
    <row r="12" spans="1:7" ht="18" thickTop="1" x14ac:dyDescent="0.35">
      <c r="A12" s="37" t="s">
        <v>680</v>
      </c>
      <c r="B12" s="38">
        <v>9</v>
      </c>
      <c r="C12" s="39">
        <f t="shared" ref="C12:C17" si="0">IF(B12&gt;9.9,CONCATENATE("+",ROUNDDOWN((B12-10)/2,0)),ROUNDUP((B12-10)/2,0))</f>
        <v>-1</v>
      </c>
      <c r="D12" s="40" t="s">
        <v>690</v>
      </c>
      <c r="E12" s="41" t="s">
        <v>722</v>
      </c>
      <c r="F12" s="14"/>
      <c r="G12" s="15"/>
    </row>
    <row r="13" spans="1:7" ht="17.399999999999999" x14ac:dyDescent="0.35">
      <c r="A13" s="42" t="s">
        <v>681</v>
      </c>
      <c r="B13" s="43">
        <v>14</v>
      </c>
      <c r="C13" s="44" t="str">
        <f t="shared" si="0"/>
        <v>+2</v>
      </c>
      <c r="D13" s="45" t="s">
        <v>691</v>
      </c>
      <c r="E13" s="46">
        <f>(SUM(Martial!G3:G25)+(SUM(Equipment!C3:C16)))</f>
        <v>10</v>
      </c>
      <c r="F13" s="14"/>
      <c r="G13" s="15"/>
    </row>
    <row r="14" spans="1:7" ht="17.399999999999999" x14ac:dyDescent="0.35">
      <c r="A14" s="47" t="s">
        <v>682</v>
      </c>
      <c r="B14" s="48">
        <f>9+2</f>
        <v>11</v>
      </c>
      <c r="C14" s="49" t="str">
        <f t="shared" si="0"/>
        <v>+0</v>
      </c>
      <c r="D14" s="50" t="s">
        <v>692</v>
      </c>
      <c r="E14" s="51">
        <f>ROUNDUP(((E3*6)*0.75)+((E4*6)*0.75)+((E5*4)*0.75)+((E6*6)*0.75)+(SUM(E3:E6)*C14),0)</f>
        <v>27</v>
      </c>
      <c r="F14" s="14"/>
      <c r="G14" s="15"/>
    </row>
    <row r="15" spans="1:7" ht="17.399999999999999" x14ac:dyDescent="0.35">
      <c r="A15" s="52" t="s">
        <v>683</v>
      </c>
      <c r="B15" s="43">
        <v>19</v>
      </c>
      <c r="C15" s="44" t="str">
        <f t="shared" si="0"/>
        <v>+4</v>
      </c>
      <c r="D15" s="53" t="s">
        <v>693</v>
      </c>
      <c r="E15" s="54">
        <f>1+10+C13</f>
        <v>13</v>
      </c>
      <c r="F15" s="11"/>
      <c r="G15" s="15"/>
    </row>
    <row r="16" spans="1:7" ht="17.399999999999999" x14ac:dyDescent="0.35">
      <c r="A16" s="55" t="s">
        <v>684</v>
      </c>
      <c r="B16" s="56">
        <v>18</v>
      </c>
      <c r="C16" s="44" t="str">
        <f t="shared" si="0"/>
        <v>+4</v>
      </c>
      <c r="D16" s="53" t="s">
        <v>694</v>
      </c>
      <c r="E16" s="54">
        <f>E17-C13</f>
        <v>16</v>
      </c>
      <c r="F16" s="14"/>
      <c r="G16" s="15"/>
    </row>
    <row r="17" spans="1:7" ht="18" thickBot="1" x14ac:dyDescent="0.4">
      <c r="A17" s="57" t="s">
        <v>685</v>
      </c>
      <c r="B17" s="58">
        <v>17</v>
      </c>
      <c r="C17" s="59" t="str">
        <f t="shared" si="0"/>
        <v>+3</v>
      </c>
      <c r="D17" s="60" t="s">
        <v>234</v>
      </c>
      <c r="E17" s="61">
        <f>E15+SUM(Martial!B19:B21)</f>
        <v>18</v>
      </c>
      <c r="F17" s="14"/>
      <c r="G17" s="15"/>
    </row>
    <row r="18" spans="1:7" ht="24.6" thickTop="1" thickBot="1" x14ac:dyDescent="0.5">
      <c r="A18" s="62" t="s">
        <v>27</v>
      </c>
      <c r="B18" s="63"/>
      <c r="C18" s="63"/>
      <c r="D18" s="64"/>
      <c r="E18" s="64"/>
      <c r="F18" s="64"/>
      <c r="G18" s="65"/>
    </row>
    <row r="19" spans="1:7" s="69" customFormat="1" ht="18" thickTop="1" x14ac:dyDescent="0.35">
      <c r="A19" s="66"/>
      <c r="B19" s="67"/>
      <c r="C19" s="67"/>
      <c r="D19" s="67"/>
      <c r="E19" s="67"/>
      <c r="F19" s="67"/>
      <c r="G19" s="68"/>
    </row>
    <row r="20" spans="1:7" s="69" customFormat="1" ht="17.399999999999999" x14ac:dyDescent="0.35">
      <c r="A20" s="70"/>
      <c r="B20" s="71"/>
      <c r="C20" s="71"/>
      <c r="D20" s="71"/>
      <c r="E20" s="71"/>
      <c r="F20" s="71"/>
      <c r="G20" s="72"/>
    </row>
    <row r="21" spans="1:7" s="69" customFormat="1" ht="17.399999999999999" x14ac:dyDescent="0.35">
      <c r="A21" s="70"/>
      <c r="B21" s="71"/>
      <c r="C21" s="71"/>
      <c r="D21" s="71"/>
      <c r="E21" s="71"/>
      <c r="F21" s="71"/>
      <c r="G21" s="72"/>
    </row>
    <row r="22" spans="1:7" s="69" customFormat="1" ht="17.399999999999999" x14ac:dyDescent="0.35">
      <c r="A22" s="70"/>
      <c r="B22" s="71"/>
      <c r="C22" s="71"/>
      <c r="D22" s="71"/>
      <c r="E22" s="71"/>
      <c r="F22" s="71"/>
      <c r="G22" s="72"/>
    </row>
    <row r="23" spans="1:7" s="69" customFormat="1" ht="17.399999999999999" x14ac:dyDescent="0.35">
      <c r="A23" s="70"/>
      <c r="B23" s="71"/>
      <c r="C23" s="71"/>
      <c r="D23" s="71"/>
      <c r="E23" s="71"/>
      <c r="F23" s="71"/>
      <c r="G23" s="72"/>
    </row>
    <row r="24" spans="1:7" s="69" customFormat="1" ht="17.399999999999999" x14ac:dyDescent="0.35">
      <c r="A24" s="70"/>
      <c r="B24" s="71"/>
      <c r="C24" s="71"/>
      <c r="D24" s="71"/>
      <c r="E24" s="71"/>
      <c r="F24" s="71"/>
      <c r="G24" s="72"/>
    </row>
    <row r="25" spans="1:7" s="69" customFormat="1" ht="17.399999999999999" x14ac:dyDescent="0.35">
      <c r="A25" s="70"/>
      <c r="B25" s="71"/>
      <c r="C25" s="71"/>
      <c r="D25" s="71"/>
      <c r="E25" s="71"/>
      <c r="F25" s="71"/>
      <c r="G25" s="72"/>
    </row>
    <row r="26" spans="1:7" s="69" customFormat="1" ht="17.399999999999999" x14ac:dyDescent="0.35">
      <c r="A26" s="70"/>
      <c r="B26" s="71"/>
      <c r="C26" s="71"/>
      <c r="D26" s="71"/>
      <c r="E26" s="71"/>
      <c r="F26" s="71"/>
      <c r="G26" s="72"/>
    </row>
    <row r="27" spans="1:7" s="69" customFormat="1" ht="17.399999999999999" x14ac:dyDescent="0.35">
      <c r="A27" s="70"/>
      <c r="B27" s="71"/>
      <c r="C27" s="71"/>
      <c r="D27" s="71"/>
      <c r="E27" s="71"/>
      <c r="F27" s="71"/>
      <c r="G27" s="72"/>
    </row>
    <row r="28" spans="1:7" s="69" customFormat="1" ht="17.399999999999999" x14ac:dyDescent="0.35">
      <c r="A28" s="70"/>
      <c r="B28" s="71"/>
      <c r="C28" s="71"/>
      <c r="D28" s="71"/>
      <c r="E28" s="71"/>
      <c r="F28" s="71"/>
      <c r="G28" s="72"/>
    </row>
    <row r="29" spans="1:7" s="69" customFormat="1" ht="17.399999999999999" x14ac:dyDescent="0.35">
      <c r="A29" s="70"/>
      <c r="B29" s="71"/>
      <c r="C29" s="71"/>
      <c r="D29" s="71"/>
      <c r="E29" s="71"/>
      <c r="F29" s="71"/>
      <c r="G29" s="72"/>
    </row>
    <row r="30" spans="1:7" s="69" customFormat="1" ht="17.399999999999999" x14ac:dyDescent="0.35">
      <c r="A30" s="70"/>
      <c r="B30" s="71"/>
      <c r="C30" s="71"/>
      <c r="D30" s="71"/>
      <c r="E30" s="71"/>
      <c r="F30" s="71"/>
      <c r="G30" s="72"/>
    </row>
    <row r="31" spans="1:7" s="69" customFormat="1" ht="17.399999999999999" x14ac:dyDescent="0.35">
      <c r="A31" s="70"/>
      <c r="B31" s="71"/>
      <c r="C31" s="71"/>
      <c r="D31" s="71"/>
      <c r="E31" s="71"/>
      <c r="F31" s="71"/>
      <c r="G31" s="72"/>
    </row>
    <row r="32" spans="1:7" s="69" customFormat="1" ht="17.399999999999999" x14ac:dyDescent="0.35">
      <c r="A32" s="70"/>
      <c r="B32" s="71"/>
      <c r="C32" s="71"/>
      <c r="D32" s="71"/>
      <c r="E32" s="71"/>
      <c r="F32" s="71"/>
      <c r="G32" s="72"/>
    </row>
    <row r="33" spans="1:7" s="69" customFormat="1" ht="17.399999999999999" x14ac:dyDescent="0.35">
      <c r="A33" s="70"/>
      <c r="B33" s="71"/>
      <c r="C33" s="71"/>
      <c r="D33" s="71"/>
      <c r="E33" s="71"/>
      <c r="F33" s="71"/>
      <c r="G33" s="72"/>
    </row>
    <row r="34" spans="1:7" s="69" customFormat="1" ht="17.399999999999999" x14ac:dyDescent="0.35">
      <c r="A34" s="70"/>
      <c r="B34" s="71"/>
      <c r="C34" s="71"/>
      <c r="D34" s="71"/>
      <c r="E34" s="71"/>
      <c r="F34" s="71"/>
      <c r="G34" s="72"/>
    </row>
    <row r="35" spans="1:7" s="69" customFormat="1" ht="17.399999999999999" x14ac:dyDescent="0.35">
      <c r="A35" s="70"/>
      <c r="B35" s="71"/>
      <c r="C35" s="71"/>
      <c r="D35" s="71"/>
      <c r="E35" s="71"/>
      <c r="F35" s="71"/>
      <c r="G35" s="72"/>
    </row>
    <row r="36" spans="1:7" s="69" customFormat="1" ht="17.399999999999999" x14ac:dyDescent="0.35">
      <c r="A36" s="70"/>
      <c r="B36" s="71"/>
      <c r="C36" s="71"/>
      <c r="D36" s="71"/>
      <c r="E36" s="71"/>
      <c r="F36" s="71"/>
      <c r="G36" s="72"/>
    </row>
    <row r="37" spans="1:7" s="69" customFormat="1" ht="17.399999999999999" x14ac:dyDescent="0.35">
      <c r="A37" s="70"/>
      <c r="B37" s="71"/>
      <c r="C37" s="71"/>
      <c r="D37" s="71"/>
      <c r="E37" s="71"/>
      <c r="F37" s="71"/>
      <c r="G37" s="72"/>
    </row>
    <row r="38" spans="1:7" s="69" customFormat="1" ht="17.399999999999999" x14ac:dyDescent="0.35">
      <c r="A38" s="70"/>
      <c r="B38" s="71"/>
      <c r="C38" s="71"/>
      <c r="D38" s="71"/>
      <c r="E38" s="71"/>
      <c r="F38" s="71"/>
      <c r="G38" s="72"/>
    </row>
    <row r="39" spans="1:7" s="69" customFormat="1" ht="17.399999999999999" x14ac:dyDescent="0.35">
      <c r="A39" s="70"/>
      <c r="B39" s="71"/>
      <c r="C39" s="71"/>
      <c r="D39" s="71"/>
      <c r="E39" s="71"/>
      <c r="F39" s="71"/>
      <c r="G39" s="72"/>
    </row>
    <row r="40" spans="1:7" s="69" customFormat="1" ht="17.399999999999999" x14ac:dyDescent="0.35">
      <c r="A40" s="70"/>
      <c r="B40" s="71"/>
      <c r="C40" s="71"/>
      <c r="D40" s="71"/>
      <c r="E40" s="71"/>
      <c r="F40" s="71"/>
      <c r="G40" s="72"/>
    </row>
    <row r="41" spans="1:7" s="69" customFormat="1" ht="17.399999999999999" x14ac:dyDescent="0.35">
      <c r="A41" s="70"/>
      <c r="B41" s="71"/>
      <c r="C41" s="71"/>
      <c r="D41" s="71"/>
      <c r="E41" s="71"/>
      <c r="F41" s="71"/>
      <c r="G41" s="72"/>
    </row>
    <row r="42" spans="1:7" s="69" customFormat="1" ht="17.399999999999999" x14ac:dyDescent="0.35">
      <c r="A42" s="70"/>
      <c r="B42" s="71"/>
      <c r="C42" s="71"/>
      <c r="D42" s="71"/>
      <c r="E42" s="71"/>
      <c r="F42" s="71"/>
      <c r="G42" s="72"/>
    </row>
    <row r="43" spans="1:7" s="69" customFormat="1" ht="17.399999999999999" x14ac:dyDescent="0.35">
      <c r="A43" s="70"/>
      <c r="B43" s="71"/>
      <c r="C43" s="71"/>
      <c r="D43" s="71"/>
      <c r="E43" s="71"/>
      <c r="F43" s="71"/>
      <c r="G43" s="72"/>
    </row>
    <row r="44" spans="1:7" s="69" customFormat="1" ht="17.399999999999999" x14ac:dyDescent="0.35">
      <c r="A44" s="70"/>
      <c r="B44" s="71"/>
      <c r="C44" s="71"/>
      <c r="D44" s="71"/>
      <c r="E44" s="71"/>
      <c r="F44" s="71"/>
      <c r="G44" s="72"/>
    </row>
    <row r="45" spans="1:7" s="69" customFormat="1" ht="17.399999999999999" x14ac:dyDescent="0.35">
      <c r="A45" s="70"/>
      <c r="B45" s="71"/>
      <c r="C45" s="71"/>
      <c r="D45" s="71"/>
      <c r="E45" s="71"/>
      <c r="F45" s="71"/>
      <c r="G45" s="72"/>
    </row>
    <row r="46" spans="1:7" s="69" customFormat="1" ht="17.399999999999999" x14ac:dyDescent="0.35">
      <c r="A46" s="70"/>
      <c r="B46" s="71"/>
      <c r="C46" s="71"/>
      <c r="D46" s="71"/>
      <c r="E46" s="71"/>
      <c r="F46" s="71"/>
      <c r="G46" s="72"/>
    </row>
    <row r="47" spans="1:7" s="69" customFormat="1" ht="17.399999999999999" x14ac:dyDescent="0.35">
      <c r="A47" s="70"/>
      <c r="B47" s="71"/>
      <c r="C47" s="71"/>
      <c r="D47" s="71"/>
      <c r="E47" s="71"/>
      <c r="F47" s="71"/>
      <c r="G47" s="72"/>
    </row>
    <row r="48" spans="1:7" s="69" customFormat="1" ht="17.399999999999999" x14ac:dyDescent="0.35">
      <c r="A48" s="70"/>
      <c r="B48" s="71"/>
      <c r="C48" s="71"/>
      <c r="D48" s="71"/>
      <c r="E48" s="71"/>
      <c r="F48" s="71"/>
      <c r="G48" s="72"/>
    </row>
    <row r="49" spans="1:7" s="69" customFormat="1" ht="17.399999999999999" x14ac:dyDescent="0.35">
      <c r="A49" s="70"/>
      <c r="B49" s="71"/>
      <c r="C49" s="71"/>
      <c r="D49" s="71"/>
      <c r="E49" s="71"/>
      <c r="F49" s="71"/>
      <c r="G49" s="72"/>
    </row>
    <row r="50" spans="1:7" s="69" customFormat="1" ht="17.399999999999999" x14ac:dyDescent="0.35">
      <c r="A50" s="70"/>
      <c r="B50" s="71"/>
      <c r="C50" s="71"/>
      <c r="D50" s="71"/>
      <c r="E50" s="71"/>
      <c r="F50" s="71"/>
      <c r="G50" s="72"/>
    </row>
    <row r="51" spans="1:7" s="69" customFormat="1" ht="17.399999999999999" x14ac:dyDescent="0.35">
      <c r="A51" s="70"/>
      <c r="B51" s="71"/>
      <c r="C51" s="71"/>
      <c r="D51" s="71"/>
      <c r="E51" s="71"/>
      <c r="F51" s="71"/>
      <c r="G51" s="72"/>
    </row>
    <row r="52" spans="1:7" ht="18" thickBot="1" x14ac:dyDescent="0.4">
      <c r="A52" s="73"/>
      <c r="B52" s="74"/>
      <c r="C52" s="74"/>
      <c r="D52" s="74"/>
      <c r="E52" s="74"/>
      <c r="F52" s="74"/>
      <c r="G52" s="75"/>
    </row>
    <row r="53" spans="1:7" ht="16.2" thickTop="1" x14ac:dyDescent="0.3"/>
  </sheetData>
  <phoneticPr fontId="0" type="noConversion"/>
  <conditionalFormatting sqref="E13">
    <cfRule type="cellIs" dxfId="14" priority="4" stopIfTrue="1" operator="greaterThan">
      <formula>35</formula>
    </cfRule>
    <cfRule type="cellIs" dxfId="13" priority="5" stopIfTrue="1" operator="between">
      <formula>18</formula>
      <formula>35</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3"/>
  <sheetViews>
    <sheetView showGridLines="0" workbookViewId="0"/>
  </sheetViews>
  <sheetFormatPr defaultColWidth="13" defaultRowHeight="15.6" x14ac:dyDescent="0.3"/>
  <cols>
    <col min="1" max="1" width="13.296875" style="752" bestFit="1" customWidth="1"/>
    <col min="2" max="2" width="10" style="753" customWidth="1"/>
    <col min="3" max="3" width="4.59765625" style="753" customWidth="1"/>
    <col min="4" max="4" width="13.69921875" style="752" bestFit="1" customWidth="1"/>
    <col min="5" max="5" width="9.59765625" style="753" bestFit="1" customWidth="1"/>
    <col min="6" max="6" width="14.8984375" style="752" customWidth="1"/>
    <col min="7" max="7" width="17.8984375" style="753" customWidth="1"/>
    <col min="8" max="16384" width="13" style="705"/>
  </cols>
  <sheetData>
    <row r="1" spans="1:7" ht="30" thickTop="1" thickBot="1" x14ac:dyDescent="0.6">
      <c r="A1" s="754" t="s">
        <v>391</v>
      </c>
      <c r="B1" s="755"/>
      <c r="C1" s="700"/>
      <c r="D1" s="701"/>
      <c r="E1" s="702"/>
      <c r="F1" s="703"/>
      <c r="G1" s="704" t="s">
        <v>528</v>
      </c>
    </row>
    <row r="2" spans="1:7" ht="18.600000000000001" thickTop="1" thickBot="1" x14ac:dyDescent="0.4">
      <c r="A2" s="756" t="s">
        <v>517</v>
      </c>
      <c r="B2" s="757" t="s">
        <v>525</v>
      </c>
      <c r="C2" s="757"/>
      <c r="D2" s="758" t="s">
        <v>518</v>
      </c>
      <c r="E2" s="759" t="s">
        <v>524</v>
      </c>
      <c r="F2" s="758"/>
      <c r="G2" s="760"/>
    </row>
    <row r="3" spans="1:7" ht="18" thickTop="1" x14ac:dyDescent="0.35">
      <c r="A3" s="715" t="s">
        <v>1</v>
      </c>
      <c r="B3" s="716">
        <f>21+4+4</f>
        <v>29</v>
      </c>
      <c r="C3" s="761" t="str">
        <f t="shared" ref="C3:C8" si="0">IF(B3&gt;9.9,CONCATENATE("+",ROUNDDOWN((B3-10)/2,0)),ROUNDUP((B3-10)/2,0))</f>
        <v>+9</v>
      </c>
      <c r="D3" s="718" t="s">
        <v>15</v>
      </c>
      <c r="E3" s="762">
        <f>13+4+6</f>
        <v>23</v>
      </c>
      <c r="F3" s="763">
        <v>17</v>
      </c>
      <c r="G3" s="728"/>
    </row>
    <row r="4" spans="1:7" ht="17.399999999999999" x14ac:dyDescent="0.35">
      <c r="A4" s="722" t="s">
        <v>2</v>
      </c>
      <c r="B4" s="723">
        <f t="shared" ref="B4" si="1">21+4</f>
        <v>25</v>
      </c>
      <c r="C4" s="737" t="str">
        <f t="shared" si="0"/>
        <v>+7</v>
      </c>
      <c r="D4" s="725" t="s">
        <v>520</v>
      </c>
      <c r="E4" s="734">
        <f>10+C4</f>
        <v>17</v>
      </c>
      <c r="F4" s="764">
        <f>E4+2</f>
        <v>19</v>
      </c>
      <c r="G4" s="728"/>
    </row>
    <row r="5" spans="1:7" ht="17.399999999999999" x14ac:dyDescent="0.35">
      <c r="A5" s="729" t="s">
        <v>13</v>
      </c>
      <c r="B5" s="723" t="s">
        <v>306</v>
      </c>
      <c r="C5" s="737" t="s">
        <v>306</v>
      </c>
      <c r="D5" s="730" t="s">
        <v>551</v>
      </c>
      <c r="E5" s="731">
        <v>7</v>
      </c>
      <c r="F5" s="734" t="s">
        <v>731</v>
      </c>
      <c r="G5" s="728"/>
    </row>
    <row r="6" spans="1:7" ht="18" thickBot="1" x14ac:dyDescent="0.4">
      <c r="A6" s="733" t="s">
        <v>14</v>
      </c>
      <c r="B6" s="723" t="s">
        <v>306</v>
      </c>
      <c r="C6" s="737" t="s">
        <v>306</v>
      </c>
      <c r="D6" s="730" t="s">
        <v>521</v>
      </c>
      <c r="E6" s="734">
        <v>0</v>
      </c>
      <c r="F6" s="744" t="s">
        <v>732</v>
      </c>
      <c r="G6" s="728"/>
    </row>
    <row r="7" spans="1:7" ht="18" thickTop="1" x14ac:dyDescent="0.35">
      <c r="A7" s="736" t="s">
        <v>16</v>
      </c>
      <c r="B7" s="723">
        <v>10</v>
      </c>
      <c r="C7" s="737" t="str">
        <f t="shared" si="0"/>
        <v>+0</v>
      </c>
      <c r="D7" s="738" t="s">
        <v>522</v>
      </c>
      <c r="E7" s="739" t="s">
        <v>529</v>
      </c>
      <c r="F7" s="735"/>
      <c r="G7" s="728"/>
    </row>
    <row r="8" spans="1:7" ht="18" thickBot="1" x14ac:dyDescent="0.4">
      <c r="A8" s="740" t="s">
        <v>12</v>
      </c>
      <c r="B8" s="741">
        <v>1</v>
      </c>
      <c r="C8" s="742">
        <f t="shared" si="0"/>
        <v>-5</v>
      </c>
      <c r="D8" s="743" t="s">
        <v>523</v>
      </c>
      <c r="E8" s="744">
        <v>3</v>
      </c>
      <c r="F8" s="735"/>
      <c r="G8" s="728"/>
    </row>
    <row r="9" spans="1:7" ht="18" thickTop="1" x14ac:dyDescent="0.35">
      <c r="A9" s="706"/>
      <c r="B9" s="745"/>
      <c r="C9" s="745"/>
      <c r="D9" s="745"/>
      <c r="E9" s="746"/>
      <c r="F9" s="735"/>
      <c r="G9" s="728"/>
    </row>
    <row r="10" spans="1:7" ht="17.399999999999999" x14ac:dyDescent="0.35">
      <c r="A10" s="706"/>
      <c r="B10" s="745"/>
      <c r="C10" s="745"/>
      <c r="D10" s="745"/>
      <c r="E10" s="746"/>
      <c r="F10" s="747"/>
      <c r="G10" s="728"/>
    </row>
    <row r="11" spans="1:7" ht="17.399999999999999" x14ac:dyDescent="0.35">
      <c r="A11" s="748"/>
      <c r="B11" s="745"/>
      <c r="C11" s="745"/>
      <c r="D11" s="745"/>
      <c r="E11" s="746"/>
      <c r="F11" s="745"/>
      <c r="G11" s="746"/>
    </row>
    <row r="12" spans="1:7" ht="18" thickBot="1" x14ac:dyDescent="0.4">
      <c r="A12" s="749"/>
      <c r="B12" s="750"/>
      <c r="C12" s="750"/>
      <c r="D12" s="750"/>
      <c r="E12" s="751"/>
      <c r="F12" s="750"/>
      <c r="G12" s="751"/>
    </row>
    <row r="13" spans="1:7" ht="16.2" thickTop="1" x14ac:dyDescent="0.3"/>
  </sheetData>
  <conditionalFormatting sqref="F3">
    <cfRule type="cellIs" dxfId="4" priority="1" stopIfTrue="1" operator="greaterThan">
      <formula>$E$3/2</formula>
    </cfRule>
    <cfRule type="cellIs" dxfId="3" priority="2" stopIfTrue="1" operator="between">
      <formula>$E$3/3</formula>
      <formula>$E$3/2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3"/>
  <sheetViews>
    <sheetView showGridLines="0" workbookViewId="0"/>
  </sheetViews>
  <sheetFormatPr defaultColWidth="13" defaultRowHeight="15.6" x14ac:dyDescent="0.3"/>
  <cols>
    <col min="1" max="1" width="13.296875" style="752" bestFit="1" customWidth="1"/>
    <col min="2" max="2" width="10" style="753" customWidth="1"/>
    <col min="3" max="3" width="4.59765625" style="753" customWidth="1"/>
    <col min="4" max="4" width="13.69921875" style="752" bestFit="1" customWidth="1"/>
    <col min="5" max="5" width="9.59765625" style="753" bestFit="1" customWidth="1"/>
    <col min="6" max="6" width="14.8984375" style="752" customWidth="1"/>
    <col min="7" max="7" width="17.8984375" style="753" customWidth="1"/>
    <col min="8" max="16384" width="13" style="705"/>
  </cols>
  <sheetData>
    <row r="1" spans="1:7" ht="30" thickTop="1" thickBot="1" x14ac:dyDescent="0.6">
      <c r="A1" s="754" t="s">
        <v>641</v>
      </c>
      <c r="B1" s="755" t="s">
        <v>643</v>
      </c>
      <c r="C1" s="700"/>
      <c r="D1" s="701"/>
      <c r="E1" s="702"/>
      <c r="F1" s="703"/>
      <c r="G1" s="704" t="s">
        <v>631</v>
      </c>
    </row>
    <row r="2" spans="1:7" ht="18.600000000000001" thickTop="1" thickBot="1" x14ac:dyDescent="0.4">
      <c r="A2" s="756" t="s">
        <v>517</v>
      </c>
      <c r="B2" s="757" t="s">
        <v>405</v>
      </c>
      <c r="C2" s="757"/>
      <c r="D2" s="758" t="s">
        <v>518</v>
      </c>
      <c r="E2" s="759" t="s">
        <v>524</v>
      </c>
      <c r="F2" s="758"/>
      <c r="G2" s="760"/>
    </row>
    <row r="3" spans="1:7" ht="18" thickTop="1" x14ac:dyDescent="0.35">
      <c r="A3" s="715" t="s">
        <v>1</v>
      </c>
      <c r="B3" s="716">
        <f>21+4+4</f>
        <v>29</v>
      </c>
      <c r="C3" s="761" t="str">
        <f t="shared" ref="C3:C8" si="0">IF(B3&gt;9.9,CONCATENATE("+",ROUNDDOWN((B3-10)/2,0)),ROUNDUP((B3-10)/2,0))</f>
        <v>+9</v>
      </c>
      <c r="D3" s="718" t="s">
        <v>15</v>
      </c>
      <c r="E3" s="762">
        <f>13+4+6</f>
        <v>23</v>
      </c>
      <c r="F3" s="763">
        <v>23</v>
      </c>
      <c r="G3" s="728"/>
    </row>
    <row r="4" spans="1:7" ht="17.399999999999999" x14ac:dyDescent="0.35">
      <c r="A4" s="722" t="s">
        <v>2</v>
      </c>
      <c r="B4" s="723">
        <f>15+4</f>
        <v>19</v>
      </c>
      <c r="C4" s="737" t="str">
        <f t="shared" si="0"/>
        <v>+4</v>
      </c>
      <c r="D4" s="725" t="s">
        <v>520</v>
      </c>
      <c r="E4" s="734">
        <f>10+C4</f>
        <v>14</v>
      </c>
      <c r="F4" s="764">
        <f>E4+2</f>
        <v>16</v>
      </c>
      <c r="G4" s="728"/>
    </row>
    <row r="5" spans="1:7" ht="17.399999999999999" x14ac:dyDescent="0.35">
      <c r="A5" s="729" t="s">
        <v>13</v>
      </c>
      <c r="B5" s="723" t="s">
        <v>306</v>
      </c>
      <c r="C5" s="737" t="s">
        <v>306</v>
      </c>
      <c r="D5" s="730" t="s">
        <v>551</v>
      </c>
      <c r="E5" s="731">
        <v>2</v>
      </c>
      <c r="F5" s="734" t="s">
        <v>733</v>
      </c>
      <c r="G5" s="728"/>
    </row>
    <row r="6" spans="1:7" ht="18" thickBot="1" x14ac:dyDescent="0.4">
      <c r="A6" s="733" t="s">
        <v>14</v>
      </c>
      <c r="B6" s="723">
        <v>13</v>
      </c>
      <c r="C6" s="737" t="str">
        <f t="shared" si="0"/>
        <v>+1</v>
      </c>
      <c r="D6" s="730" t="s">
        <v>521</v>
      </c>
      <c r="E6" s="734">
        <v>0</v>
      </c>
      <c r="F6" s="744" t="s">
        <v>734</v>
      </c>
      <c r="G6" s="728"/>
    </row>
    <row r="7" spans="1:7" ht="18" thickTop="1" x14ac:dyDescent="0.35">
      <c r="A7" s="736" t="s">
        <v>16</v>
      </c>
      <c r="B7" s="723">
        <v>14</v>
      </c>
      <c r="C7" s="737" t="str">
        <f t="shared" si="0"/>
        <v>+2</v>
      </c>
      <c r="D7" s="738" t="s">
        <v>522</v>
      </c>
      <c r="E7" s="739" t="s">
        <v>529</v>
      </c>
      <c r="F7" s="735"/>
      <c r="G7" s="728"/>
    </row>
    <row r="8" spans="1:7" ht="18" thickBot="1" x14ac:dyDescent="0.4">
      <c r="A8" s="740" t="s">
        <v>12</v>
      </c>
      <c r="B8" s="741">
        <v>12</v>
      </c>
      <c r="C8" s="742" t="str">
        <f t="shared" si="0"/>
        <v>+1</v>
      </c>
      <c r="D8" s="743" t="s">
        <v>523</v>
      </c>
      <c r="E8" s="744">
        <v>3</v>
      </c>
      <c r="F8" s="735"/>
      <c r="G8" s="728"/>
    </row>
    <row r="9" spans="1:7" ht="18" thickTop="1" x14ac:dyDescent="0.35">
      <c r="A9" s="706"/>
      <c r="B9" s="745"/>
      <c r="C9" s="745"/>
      <c r="D9" s="745"/>
      <c r="E9" s="746"/>
      <c r="F9" s="735"/>
      <c r="G9" s="728"/>
    </row>
    <row r="10" spans="1:7" ht="17.399999999999999" x14ac:dyDescent="0.35">
      <c r="A10" s="706"/>
      <c r="B10" s="745"/>
      <c r="C10" s="745"/>
      <c r="D10" s="745"/>
      <c r="E10" s="746"/>
      <c r="F10" s="747"/>
      <c r="G10" s="728"/>
    </row>
    <row r="11" spans="1:7" ht="17.399999999999999" x14ac:dyDescent="0.35">
      <c r="A11" s="748"/>
      <c r="B11" s="745"/>
      <c r="C11" s="745"/>
      <c r="D11" s="745"/>
      <c r="E11" s="746"/>
      <c r="F11" s="745"/>
      <c r="G11" s="746"/>
    </row>
    <row r="12" spans="1:7" ht="18" thickBot="1" x14ac:dyDescent="0.4">
      <c r="A12" s="749"/>
      <c r="B12" s="750"/>
      <c r="C12" s="750"/>
      <c r="D12" s="750"/>
      <c r="E12" s="751"/>
      <c r="F12" s="750"/>
      <c r="G12" s="751"/>
    </row>
    <row r="13" spans="1:7" ht="16.2" thickTop="1" x14ac:dyDescent="0.3"/>
  </sheetData>
  <conditionalFormatting sqref="F3">
    <cfRule type="cellIs" dxfId="2" priority="1" stopIfTrue="1" operator="greaterThan">
      <formula>$E$3/2</formula>
    </cfRule>
    <cfRule type="cellIs" dxfId="1" priority="2" stopIfTrue="1" operator="between">
      <formula>$E$3/3</formula>
      <formula>$E$3/2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26"/>
  <sheetViews>
    <sheetView showGridLines="0" workbookViewId="0"/>
  </sheetViews>
  <sheetFormatPr defaultColWidth="31.3984375" defaultRowHeight="15.6" x14ac:dyDescent="0.3"/>
  <cols>
    <col min="1" max="1" width="22.8984375" style="800" bestFit="1" customWidth="1"/>
    <col min="2" max="2" width="17.3984375" style="447" customWidth="1"/>
    <col min="3" max="3" width="9.3984375" style="447" bestFit="1" customWidth="1"/>
    <col min="4" max="4" width="9.09765625" style="447" bestFit="1" customWidth="1"/>
    <col min="5" max="5" width="5.19921875" style="801" bestFit="1" customWidth="1"/>
    <col min="6" max="6" width="4.19921875" style="447" bestFit="1" customWidth="1"/>
    <col min="7" max="7" width="6.8984375" style="447" bestFit="1" customWidth="1"/>
    <col min="8" max="8" width="4" style="447" bestFit="1" customWidth="1"/>
    <col min="9" max="9" width="4.59765625" style="447" bestFit="1" customWidth="1"/>
    <col min="10" max="10" width="4.8984375" style="801" bestFit="1" customWidth="1"/>
    <col min="11" max="11" width="3.69921875" style="801" bestFit="1" customWidth="1"/>
    <col min="12" max="13" width="4.69921875" style="801" bestFit="1" customWidth="1"/>
    <col min="14" max="14" width="4" style="801" bestFit="1" customWidth="1"/>
    <col min="15" max="15" width="4.5" style="801" bestFit="1" customWidth="1"/>
    <col min="16" max="16" width="4" style="801" bestFit="1" customWidth="1"/>
    <col min="17" max="17" width="5.19921875" style="801" bestFit="1" customWidth="1"/>
    <col min="18" max="18" width="3.8984375" style="801" bestFit="1" customWidth="1"/>
    <col min="19" max="19" width="3.5" style="801" bestFit="1" customWidth="1"/>
    <col min="20" max="20" width="3.5" style="801" customWidth="1"/>
    <col min="21" max="22" width="3.19921875" style="801" bestFit="1" customWidth="1"/>
    <col min="23" max="23" width="15.8984375" style="801" bestFit="1" customWidth="1"/>
    <col min="24" max="24" width="6.19921875" style="801" bestFit="1" customWidth="1"/>
    <col min="25" max="25" width="25.8984375" style="801" bestFit="1" customWidth="1"/>
    <col min="26" max="26" width="13.59765625" style="801" bestFit="1" customWidth="1"/>
    <col min="27" max="27" width="12.09765625" style="801" bestFit="1" customWidth="1"/>
    <col min="28" max="28" width="5.69921875" style="801" bestFit="1" customWidth="1"/>
    <col min="29" max="40" width="6.5" style="447" customWidth="1"/>
    <col min="41" max="16384" width="31.3984375" style="447"/>
  </cols>
  <sheetData>
    <row r="1" spans="1:28" s="508" customFormat="1" ht="31.8" thickBot="1" x14ac:dyDescent="0.35">
      <c r="A1" s="765" t="s">
        <v>592</v>
      </c>
      <c r="B1" s="766" t="s">
        <v>390</v>
      </c>
      <c r="C1" s="766" t="s">
        <v>388</v>
      </c>
      <c r="D1" s="766" t="s">
        <v>387</v>
      </c>
      <c r="E1" s="766" t="s">
        <v>232</v>
      </c>
      <c r="F1" s="766" t="s">
        <v>539</v>
      </c>
      <c r="G1" s="766" t="s">
        <v>233</v>
      </c>
      <c r="H1" s="767" t="s">
        <v>38</v>
      </c>
      <c r="I1" s="768" t="s">
        <v>37</v>
      </c>
      <c r="J1" s="769" t="s">
        <v>34</v>
      </c>
      <c r="K1" s="770" t="s">
        <v>35</v>
      </c>
      <c r="L1" s="771" t="s">
        <v>36</v>
      </c>
      <c r="M1" s="772" t="s">
        <v>33</v>
      </c>
      <c r="N1" s="773" t="s">
        <v>395</v>
      </c>
      <c r="O1" s="773" t="s">
        <v>394</v>
      </c>
      <c r="P1" s="773" t="s">
        <v>234</v>
      </c>
      <c r="Q1" s="773" t="s">
        <v>392</v>
      </c>
      <c r="R1" s="773" t="s">
        <v>393</v>
      </c>
      <c r="S1" s="774" t="s">
        <v>235</v>
      </c>
      <c r="T1" s="773" t="s">
        <v>314</v>
      </c>
      <c r="U1" s="773" t="s">
        <v>315</v>
      </c>
      <c r="V1" s="774" t="s">
        <v>316</v>
      </c>
      <c r="W1" s="766" t="s">
        <v>236</v>
      </c>
      <c r="X1" s="766" t="s">
        <v>237</v>
      </c>
      <c r="Y1" s="775" t="s">
        <v>554</v>
      </c>
      <c r="Z1" s="776" t="s">
        <v>552</v>
      </c>
      <c r="AA1" s="777" t="s">
        <v>553</v>
      </c>
      <c r="AB1" s="774" t="s">
        <v>555</v>
      </c>
    </row>
    <row r="2" spans="1:28" ht="17.399999999999999" x14ac:dyDescent="0.3">
      <c r="A2" s="778" t="s">
        <v>735</v>
      </c>
      <c r="B2" s="779" t="s">
        <v>530</v>
      </c>
      <c r="C2" s="779" t="s">
        <v>389</v>
      </c>
      <c r="D2" s="779">
        <v>2</v>
      </c>
      <c r="E2" s="780" t="s">
        <v>304</v>
      </c>
      <c r="F2" s="781" t="s">
        <v>406</v>
      </c>
      <c r="G2" s="781" t="s">
        <v>406</v>
      </c>
      <c r="H2" s="782">
        <v>29</v>
      </c>
      <c r="I2" s="779">
        <v>18</v>
      </c>
      <c r="J2" s="782" t="s">
        <v>306</v>
      </c>
      <c r="K2" s="782" t="s">
        <v>306</v>
      </c>
      <c r="L2" s="779">
        <v>10</v>
      </c>
      <c r="M2" s="779">
        <v>1</v>
      </c>
      <c r="N2" s="782">
        <v>8</v>
      </c>
      <c r="O2" s="783" t="str">
        <f t="shared" ref="O2:O3" si="0">IF(I2&gt;9.9,CONCATENATE("+",ROUNDDOWN((I2-10)/2,0)),ROUNDUP((I2-10)/2,0))</f>
        <v>+4</v>
      </c>
      <c r="P2" s="782">
        <v>15</v>
      </c>
      <c r="Q2" s="782">
        <v>13</v>
      </c>
      <c r="R2" s="782">
        <v>11</v>
      </c>
      <c r="S2" s="779">
        <v>52</v>
      </c>
      <c r="T2" s="782">
        <v>1</v>
      </c>
      <c r="U2" s="782">
        <v>3</v>
      </c>
      <c r="V2" s="779">
        <v>4</v>
      </c>
      <c r="W2" s="779" t="s">
        <v>531</v>
      </c>
      <c r="X2" s="779" t="s">
        <v>305</v>
      </c>
      <c r="Y2" s="779" t="s">
        <v>536</v>
      </c>
      <c r="Z2" s="781"/>
      <c r="AA2" s="781"/>
      <c r="AB2" s="784"/>
    </row>
    <row r="3" spans="1:28" ht="17.399999999999999" x14ac:dyDescent="0.3">
      <c r="A3" s="785" t="s">
        <v>736</v>
      </c>
      <c r="B3" s="779" t="s">
        <v>530</v>
      </c>
      <c r="C3" s="779" t="s">
        <v>389</v>
      </c>
      <c r="D3" s="779">
        <v>2</v>
      </c>
      <c r="E3" s="780" t="s">
        <v>304</v>
      </c>
      <c r="F3" s="781" t="s">
        <v>406</v>
      </c>
      <c r="G3" s="781" t="s">
        <v>406</v>
      </c>
      <c r="H3" s="782">
        <v>21</v>
      </c>
      <c r="I3" s="779">
        <v>14</v>
      </c>
      <c r="J3" s="782" t="s">
        <v>306</v>
      </c>
      <c r="K3" s="782" t="s">
        <v>306</v>
      </c>
      <c r="L3" s="779">
        <v>10</v>
      </c>
      <c r="M3" s="779">
        <v>1</v>
      </c>
      <c r="N3" s="782">
        <v>8</v>
      </c>
      <c r="O3" s="783" t="str">
        <f t="shared" si="0"/>
        <v>+2</v>
      </c>
      <c r="P3" s="782">
        <v>13</v>
      </c>
      <c r="Q3" s="782">
        <v>11</v>
      </c>
      <c r="R3" s="782">
        <v>11</v>
      </c>
      <c r="S3" s="779">
        <v>32</v>
      </c>
      <c r="T3" s="782">
        <v>1</v>
      </c>
      <c r="U3" s="782">
        <v>3</v>
      </c>
      <c r="V3" s="779">
        <v>4</v>
      </c>
      <c r="W3" s="779" t="s">
        <v>531</v>
      </c>
      <c r="X3" s="779" t="s">
        <v>305</v>
      </c>
      <c r="Y3" s="779" t="s">
        <v>536</v>
      </c>
      <c r="Z3" s="781"/>
      <c r="AA3" s="781"/>
      <c r="AB3" s="784"/>
    </row>
    <row r="4" spans="1:28" ht="31.2" x14ac:dyDescent="0.3">
      <c r="A4" s="786" t="s">
        <v>641</v>
      </c>
      <c r="B4" s="781" t="s">
        <v>405</v>
      </c>
      <c r="C4" s="781" t="s">
        <v>407</v>
      </c>
      <c r="D4" s="781">
        <v>2</v>
      </c>
      <c r="E4" s="787" t="s">
        <v>408</v>
      </c>
      <c r="F4" s="781" t="s">
        <v>406</v>
      </c>
      <c r="G4" s="781" t="s">
        <v>406</v>
      </c>
      <c r="H4" s="788">
        <v>25</v>
      </c>
      <c r="I4" s="781">
        <v>19</v>
      </c>
      <c r="J4" s="788" t="s">
        <v>306</v>
      </c>
      <c r="K4" s="788">
        <v>13</v>
      </c>
      <c r="L4" s="781">
        <v>14</v>
      </c>
      <c r="M4" s="781">
        <v>12</v>
      </c>
      <c r="N4" s="788">
        <v>2</v>
      </c>
      <c r="O4" s="789" t="str">
        <f>IF(I4&gt;9.9,CONCATENATE("+",ROUNDDOWN((I4-10)/2,0)),ROUNDUP((I4-10)/2,0))</f>
        <v>+4</v>
      </c>
      <c r="P4" s="788">
        <v>18</v>
      </c>
      <c r="Q4" s="788">
        <v>16</v>
      </c>
      <c r="R4" s="788">
        <v>12</v>
      </c>
      <c r="S4" s="781">
        <v>17</v>
      </c>
      <c r="T4" s="788">
        <v>0</v>
      </c>
      <c r="U4" s="788">
        <v>4</v>
      </c>
      <c r="V4" s="781">
        <v>5</v>
      </c>
      <c r="W4" s="781" t="s">
        <v>533</v>
      </c>
      <c r="X4" s="781" t="s">
        <v>305</v>
      </c>
      <c r="Y4" s="781" t="s">
        <v>537</v>
      </c>
      <c r="Z4" s="781"/>
      <c r="AA4" s="781"/>
      <c r="AB4" s="784"/>
    </row>
    <row r="5" spans="1:28" ht="33" x14ac:dyDescent="0.3">
      <c r="A5" s="778" t="s">
        <v>737</v>
      </c>
      <c r="B5" s="779" t="s">
        <v>506</v>
      </c>
      <c r="C5" s="779" t="s">
        <v>481</v>
      </c>
      <c r="D5" s="779">
        <v>2</v>
      </c>
      <c r="E5" s="780" t="s">
        <v>304</v>
      </c>
      <c r="F5" s="781" t="s">
        <v>406</v>
      </c>
      <c r="G5" s="781" t="s">
        <v>406</v>
      </c>
      <c r="H5" s="782">
        <v>14</v>
      </c>
      <c r="I5" s="779">
        <v>19</v>
      </c>
      <c r="J5" s="782" t="s">
        <v>306</v>
      </c>
      <c r="K5" s="782" t="s">
        <v>306</v>
      </c>
      <c r="L5" s="779">
        <v>10</v>
      </c>
      <c r="M5" s="779">
        <v>1</v>
      </c>
      <c r="N5" s="782">
        <v>3</v>
      </c>
      <c r="O5" s="783" t="str">
        <f>IF(I5&gt;9.9,CONCATENATE("+",ROUNDDOWN((I5-10)/2,0)),ROUNDUP((I5-10)/2,0))</f>
        <v>+4</v>
      </c>
      <c r="P5" s="782">
        <v>16</v>
      </c>
      <c r="Q5" s="782">
        <v>16</v>
      </c>
      <c r="R5" s="782">
        <v>12</v>
      </c>
      <c r="S5" s="779">
        <v>30</v>
      </c>
      <c r="T5" s="782">
        <v>4</v>
      </c>
      <c r="U5" s="782">
        <v>8</v>
      </c>
      <c r="V5" s="779">
        <v>2</v>
      </c>
      <c r="W5" s="779" t="s">
        <v>532</v>
      </c>
      <c r="X5" s="779" t="s">
        <v>305</v>
      </c>
      <c r="Y5" s="779" t="s">
        <v>534</v>
      </c>
      <c r="Z5" s="781"/>
      <c r="AA5" s="781"/>
      <c r="AB5" s="784"/>
    </row>
    <row r="6" spans="1:28" ht="33" x14ac:dyDescent="0.3">
      <c r="A6" s="790" t="s">
        <v>738</v>
      </c>
      <c r="B6" s="779" t="s">
        <v>506</v>
      </c>
      <c r="C6" s="779" t="s">
        <v>481</v>
      </c>
      <c r="D6" s="779">
        <v>2</v>
      </c>
      <c r="E6" s="780" t="s">
        <v>304</v>
      </c>
      <c r="F6" s="781" t="s">
        <v>406</v>
      </c>
      <c r="G6" s="781" t="s">
        <v>406</v>
      </c>
      <c r="H6" s="782">
        <v>6</v>
      </c>
      <c r="I6" s="779">
        <v>15</v>
      </c>
      <c r="J6" s="782" t="s">
        <v>306</v>
      </c>
      <c r="K6" s="782" t="s">
        <v>306</v>
      </c>
      <c r="L6" s="779">
        <v>10</v>
      </c>
      <c r="M6" s="779">
        <v>1</v>
      </c>
      <c r="N6" s="782">
        <v>3</v>
      </c>
      <c r="O6" s="783" t="str">
        <f>IF(I6&gt;9.9,CONCATENATE("+",ROUNDDOWN((I6-10)/2,0)),ROUNDUP((I6-10)/2,0))</f>
        <v>+2</v>
      </c>
      <c r="P6" s="782">
        <v>14</v>
      </c>
      <c r="Q6" s="782">
        <v>14</v>
      </c>
      <c r="R6" s="782">
        <v>12</v>
      </c>
      <c r="S6" s="779">
        <v>22</v>
      </c>
      <c r="T6" s="782">
        <v>4</v>
      </c>
      <c r="U6" s="782">
        <v>6</v>
      </c>
      <c r="V6" s="779">
        <v>2</v>
      </c>
      <c r="W6" s="779" t="s">
        <v>532</v>
      </c>
      <c r="X6" s="779" t="s">
        <v>305</v>
      </c>
      <c r="Y6" s="779" t="s">
        <v>534</v>
      </c>
      <c r="Z6" s="781"/>
      <c r="AA6" s="781"/>
      <c r="AB6" s="784"/>
    </row>
    <row r="7" spans="1:28" ht="31.2" x14ac:dyDescent="0.3">
      <c r="A7" s="786" t="s">
        <v>739</v>
      </c>
      <c r="B7" s="781" t="s">
        <v>604</v>
      </c>
      <c r="C7" s="781" t="s">
        <v>409</v>
      </c>
      <c r="D7" s="781" t="s">
        <v>605</v>
      </c>
      <c r="E7" s="787" t="s">
        <v>304</v>
      </c>
      <c r="F7" s="781" t="s">
        <v>406</v>
      </c>
      <c r="G7" s="781" t="s">
        <v>406</v>
      </c>
      <c r="H7" s="788">
        <v>25</v>
      </c>
      <c r="I7" s="781">
        <v>14</v>
      </c>
      <c r="J7" s="788" t="s">
        <v>306</v>
      </c>
      <c r="K7" s="788" t="s">
        <v>306</v>
      </c>
      <c r="L7" s="781">
        <v>10</v>
      </c>
      <c r="M7" s="781">
        <v>1</v>
      </c>
      <c r="N7" s="788">
        <v>6</v>
      </c>
      <c r="O7" s="789" t="str">
        <f t="shared" ref="O7:O9" si="1">IF(I7&gt;9.9,CONCATENATE("+",ROUNDDOWN((I7-10)/2,0)),ROUNDUP((I7-10)/2,0))</f>
        <v>+2</v>
      </c>
      <c r="P7" s="788">
        <v>18</v>
      </c>
      <c r="Q7" s="788">
        <v>12</v>
      </c>
      <c r="R7" s="788">
        <v>16</v>
      </c>
      <c r="S7" s="781">
        <v>66</v>
      </c>
      <c r="T7" s="788">
        <v>2</v>
      </c>
      <c r="U7" s="788">
        <v>4</v>
      </c>
      <c r="V7" s="781">
        <v>5</v>
      </c>
      <c r="W7" s="781" t="s">
        <v>606</v>
      </c>
      <c r="X7" s="781" t="s">
        <v>305</v>
      </c>
      <c r="Y7" s="781" t="s">
        <v>534</v>
      </c>
      <c r="Z7" s="781"/>
      <c r="AA7" s="781"/>
      <c r="AB7" s="784"/>
    </row>
    <row r="8" spans="1:28" ht="31.2" x14ac:dyDescent="0.3">
      <c r="A8" s="785" t="s">
        <v>740</v>
      </c>
      <c r="B8" s="779" t="s">
        <v>604</v>
      </c>
      <c r="C8" s="779" t="s">
        <v>409</v>
      </c>
      <c r="D8" s="779" t="s">
        <v>605</v>
      </c>
      <c r="E8" s="780" t="s">
        <v>304</v>
      </c>
      <c r="F8" s="781" t="s">
        <v>406</v>
      </c>
      <c r="G8" s="781" t="s">
        <v>406</v>
      </c>
      <c r="H8" s="782">
        <v>17</v>
      </c>
      <c r="I8" s="779">
        <v>10</v>
      </c>
      <c r="J8" s="782" t="s">
        <v>306</v>
      </c>
      <c r="K8" s="782" t="s">
        <v>306</v>
      </c>
      <c r="L8" s="779">
        <v>10</v>
      </c>
      <c r="M8" s="779">
        <v>1</v>
      </c>
      <c r="N8" s="782">
        <v>6</v>
      </c>
      <c r="O8" s="783" t="str">
        <f t="shared" si="1"/>
        <v>+0</v>
      </c>
      <c r="P8" s="782">
        <v>16</v>
      </c>
      <c r="Q8" s="782">
        <v>10</v>
      </c>
      <c r="R8" s="782">
        <v>16</v>
      </c>
      <c r="S8" s="779">
        <v>42</v>
      </c>
      <c r="T8" s="782">
        <v>2</v>
      </c>
      <c r="U8" s="782">
        <v>2</v>
      </c>
      <c r="V8" s="779">
        <v>5</v>
      </c>
      <c r="W8" s="779" t="s">
        <v>606</v>
      </c>
      <c r="X8" s="779" t="s">
        <v>305</v>
      </c>
      <c r="Y8" s="779" t="s">
        <v>534</v>
      </c>
      <c r="Z8" s="781"/>
      <c r="AA8" s="781"/>
      <c r="AB8" s="784"/>
    </row>
    <row r="9" spans="1:28" ht="31.2" x14ac:dyDescent="0.3">
      <c r="A9" s="785" t="s">
        <v>741</v>
      </c>
      <c r="B9" s="779" t="s">
        <v>564</v>
      </c>
      <c r="C9" s="779" t="s">
        <v>409</v>
      </c>
      <c r="D9" s="779">
        <v>1</v>
      </c>
      <c r="E9" s="780" t="s">
        <v>304</v>
      </c>
      <c r="F9" s="781" t="s">
        <v>406</v>
      </c>
      <c r="G9" s="781" t="s">
        <v>406</v>
      </c>
      <c r="H9" s="782">
        <v>16</v>
      </c>
      <c r="I9" s="779">
        <v>15</v>
      </c>
      <c r="J9" s="782" t="s">
        <v>306</v>
      </c>
      <c r="K9" s="782" t="s">
        <v>306</v>
      </c>
      <c r="L9" s="779">
        <v>10</v>
      </c>
      <c r="M9" s="779">
        <v>1</v>
      </c>
      <c r="N9" s="782">
        <v>1</v>
      </c>
      <c r="O9" s="783" t="str">
        <f t="shared" si="1"/>
        <v>+2</v>
      </c>
      <c r="P9" s="782">
        <v>15</v>
      </c>
      <c r="Q9" s="782">
        <v>13</v>
      </c>
      <c r="R9" s="782">
        <v>13</v>
      </c>
      <c r="S9" s="779">
        <v>24</v>
      </c>
      <c r="T9" s="782">
        <v>0</v>
      </c>
      <c r="U9" s="782">
        <v>0</v>
      </c>
      <c r="V9" s="779">
        <v>3</v>
      </c>
      <c r="W9" s="779" t="s">
        <v>607</v>
      </c>
      <c r="X9" s="779" t="s">
        <v>305</v>
      </c>
      <c r="Y9" s="779" t="s">
        <v>534</v>
      </c>
      <c r="Z9" s="781"/>
      <c r="AA9" s="781"/>
      <c r="AB9" s="784"/>
    </row>
    <row r="10" spans="1:28" ht="31.2" x14ac:dyDescent="0.3">
      <c r="A10" s="790" t="s">
        <v>742</v>
      </c>
      <c r="B10" s="779" t="s">
        <v>564</v>
      </c>
      <c r="C10" s="779" t="s">
        <v>409</v>
      </c>
      <c r="D10" s="779">
        <v>1</v>
      </c>
      <c r="E10" s="780" t="s">
        <v>304</v>
      </c>
      <c r="F10" s="781" t="s">
        <v>406</v>
      </c>
      <c r="G10" s="781" t="s">
        <v>406</v>
      </c>
      <c r="H10" s="782">
        <v>8</v>
      </c>
      <c r="I10" s="779">
        <v>11</v>
      </c>
      <c r="J10" s="782" t="s">
        <v>306</v>
      </c>
      <c r="K10" s="782" t="s">
        <v>306</v>
      </c>
      <c r="L10" s="779">
        <v>10</v>
      </c>
      <c r="M10" s="779">
        <v>1</v>
      </c>
      <c r="N10" s="782">
        <v>1</v>
      </c>
      <c r="O10" s="783" t="str">
        <f>IF(I10&gt;9.9,CONCATENATE("+",ROUNDDOWN((I10-10)/2,0)),ROUNDUP((I10-10)/2,0))</f>
        <v>+0</v>
      </c>
      <c r="P10" s="782">
        <v>13</v>
      </c>
      <c r="Q10" s="782">
        <v>11</v>
      </c>
      <c r="R10" s="782">
        <v>13</v>
      </c>
      <c r="S10" s="779">
        <v>16</v>
      </c>
      <c r="T10" s="782">
        <v>0</v>
      </c>
      <c r="U10" s="782">
        <v>0</v>
      </c>
      <c r="V10" s="779">
        <v>3</v>
      </c>
      <c r="W10" s="779" t="s">
        <v>607</v>
      </c>
      <c r="X10" s="779" t="s">
        <v>305</v>
      </c>
      <c r="Y10" s="779" t="s">
        <v>534</v>
      </c>
      <c r="Z10" s="781"/>
      <c r="AA10" s="781"/>
      <c r="AB10" s="784"/>
    </row>
    <row r="11" spans="1:28" ht="31.2" x14ac:dyDescent="0.3">
      <c r="A11" s="778" t="s">
        <v>743</v>
      </c>
      <c r="B11" s="779" t="s">
        <v>610</v>
      </c>
      <c r="C11" s="779" t="s">
        <v>409</v>
      </c>
      <c r="D11" s="779">
        <v>2</v>
      </c>
      <c r="E11" s="780" t="s">
        <v>304</v>
      </c>
      <c r="F11" s="781" t="s">
        <v>406</v>
      </c>
      <c r="G11" s="781" t="s">
        <v>406</v>
      </c>
      <c r="H11" s="782">
        <v>20</v>
      </c>
      <c r="I11" s="779">
        <v>15</v>
      </c>
      <c r="J11" s="782" t="s">
        <v>306</v>
      </c>
      <c r="K11" s="782" t="s">
        <v>306</v>
      </c>
      <c r="L11" s="779">
        <v>10</v>
      </c>
      <c r="M11" s="779">
        <v>1</v>
      </c>
      <c r="N11" s="782">
        <v>1</v>
      </c>
      <c r="O11" s="783" t="str">
        <f>IF(I11&gt;9.9,CONCATENATE("+",ROUNDDOWN((I11-10)/2,0)),ROUNDUP((I11-10)/2,0))</f>
        <v>+2</v>
      </c>
      <c r="P11" s="782">
        <v>17</v>
      </c>
      <c r="Q11" s="782">
        <v>15</v>
      </c>
      <c r="R11" s="782">
        <v>11</v>
      </c>
      <c r="S11" s="779">
        <v>24</v>
      </c>
      <c r="T11" s="782">
        <v>0</v>
      </c>
      <c r="U11" s="782">
        <v>3</v>
      </c>
      <c r="V11" s="779">
        <v>3</v>
      </c>
      <c r="W11" s="779" t="s">
        <v>410</v>
      </c>
      <c r="X11" s="779" t="s">
        <v>305</v>
      </c>
      <c r="Y11" s="779" t="s">
        <v>534</v>
      </c>
      <c r="Z11" s="781"/>
      <c r="AA11" s="781"/>
      <c r="AB11" s="784"/>
    </row>
    <row r="12" spans="1:28" ht="31.2" x14ac:dyDescent="0.3">
      <c r="A12" s="790" t="s">
        <v>744</v>
      </c>
      <c r="B12" s="779" t="s">
        <v>610</v>
      </c>
      <c r="C12" s="779" t="s">
        <v>409</v>
      </c>
      <c r="D12" s="779">
        <v>2</v>
      </c>
      <c r="E12" s="780" t="s">
        <v>304</v>
      </c>
      <c r="F12" s="781" t="s">
        <v>406</v>
      </c>
      <c r="G12" s="781" t="s">
        <v>406</v>
      </c>
      <c r="H12" s="782">
        <v>12</v>
      </c>
      <c r="I12" s="779">
        <v>11</v>
      </c>
      <c r="J12" s="782" t="s">
        <v>306</v>
      </c>
      <c r="K12" s="782" t="s">
        <v>306</v>
      </c>
      <c r="L12" s="779">
        <v>10</v>
      </c>
      <c r="M12" s="779">
        <v>1</v>
      </c>
      <c r="N12" s="782">
        <v>1</v>
      </c>
      <c r="O12" s="783" t="str">
        <f>IF(I12&gt;9.9,CONCATENATE("+",ROUNDDOWN((I12-10)/2,0)),ROUNDUP((I12-10)/2,0))</f>
        <v>+0</v>
      </c>
      <c r="P12" s="782">
        <v>15</v>
      </c>
      <c r="Q12" s="782">
        <v>13</v>
      </c>
      <c r="R12" s="782">
        <v>11</v>
      </c>
      <c r="S12" s="779">
        <v>16</v>
      </c>
      <c r="T12" s="782">
        <v>0</v>
      </c>
      <c r="U12" s="782">
        <v>3</v>
      </c>
      <c r="V12" s="779">
        <v>3</v>
      </c>
      <c r="W12" s="779" t="s">
        <v>410</v>
      </c>
      <c r="X12" s="779" t="s">
        <v>305</v>
      </c>
      <c r="Y12" s="779" t="s">
        <v>534</v>
      </c>
      <c r="Z12" s="781"/>
      <c r="AA12" s="781"/>
      <c r="AB12" s="784"/>
    </row>
    <row r="13" spans="1:28" ht="31.2" x14ac:dyDescent="0.3">
      <c r="A13" s="785" t="s">
        <v>745</v>
      </c>
      <c r="B13" s="779" t="s">
        <v>609</v>
      </c>
      <c r="C13" s="779" t="s">
        <v>389</v>
      </c>
      <c r="D13" s="779">
        <v>1</v>
      </c>
      <c r="E13" s="780" t="s">
        <v>304</v>
      </c>
      <c r="F13" s="781" t="s">
        <v>406</v>
      </c>
      <c r="G13" s="781" t="s">
        <v>406</v>
      </c>
      <c r="H13" s="782">
        <v>21</v>
      </c>
      <c r="I13" s="779">
        <v>17</v>
      </c>
      <c r="J13" s="779" t="s">
        <v>306</v>
      </c>
      <c r="K13" s="779" t="s">
        <v>306</v>
      </c>
      <c r="L13" s="779">
        <v>10</v>
      </c>
      <c r="M13" s="779">
        <v>1</v>
      </c>
      <c r="N13" s="791" t="s">
        <v>384</v>
      </c>
      <c r="O13" s="783" t="str">
        <f t="shared" ref="O13:O14" si="2">IF(I13&gt;9.9,CONCATENATE("+",ROUNDDOWN((I13-10)/2,0)),ROUNDUP((I13-10)/2,0))</f>
        <v>+3</v>
      </c>
      <c r="P13" s="782">
        <v>17</v>
      </c>
      <c r="Q13" s="782">
        <v>13</v>
      </c>
      <c r="R13" s="782">
        <v>14</v>
      </c>
      <c r="S13" s="779">
        <v>10</v>
      </c>
      <c r="T13" s="782">
        <v>0</v>
      </c>
      <c r="U13" s="782">
        <v>1</v>
      </c>
      <c r="V13" s="779">
        <v>2</v>
      </c>
      <c r="W13" s="779" t="s">
        <v>608</v>
      </c>
      <c r="X13" s="779" t="s">
        <v>305</v>
      </c>
      <c r="Y13" s="779" t="s">
        <v>603</v>
      </c>
      <c r="Z13" s="781"/>
      <c r="AA13" s="781"/>
      <c r="AB13" s="784"/>
    </row>
    <row r="14" spans="1:28" ht="31.8" thickBot="1" x14ac:dyDescent="0.35">
      <c r="A14" s="792" t="s">
        <v>746</v>
      </c>
      <c r="B14" s="793" t="s">
        <v>609</v>
      </c>
      <c r="C14" s="793" t="s">
        <v>389</v>
      </c>
      <c r="D14" s="793">
        <v>1</v>
      </c>
      <c r="E14" s="794" t="s">
        <v>304</v>
      </c>
      <c r="F14" s="795" t="s">
        <v>406</v>
      </c>
      <c r="G14" s="795" t="s">
        <v>406</v>
      </c>
      <c r="H14" s="793">
        <v>13</v>
      </c>
      <c r="I14" s="793">
        <v>13</v>
      </c>
      <c r="J14" s="793" t="s">
        <v>306</v>
      </c>
      <c r="K14" s="793" t="s">
        <v>306</v>
      </c>
      <c r="L14" s="793">
        <v>10</v>
      </c>
      <c r="M14" s="793">
        <v>1</v>
      </c>
      <c r="N14" s="796" t="s">
        <v>384</v>
      </c>
      <c r="O14" s="797" t="str">
        <f t="shared" si="2"/>
        <v>+1</v>
      </c>
      <c r="P14" s="798">
        <v>15</v>
      </c>
      <c r="Q14" s="798">
        <v>11</v>
      </c>
      <c r="R14" s="798">
        <v>14</v>
      </c>
      <c r="S14" s="793">
        <v>6</v>
      </c>
      <c r="T14" s="798">
        <v>0</v>
      </c>
      <c r="U14" s="798">
        <v>1</v>
      </c>
      <c r="V14" s="793">
        <v>2</v>
      </c>
      <c r="W14" s="793" t="s">
        <v>608</v>
      </c>
      <c r="X14" s="793" t="s">
        <v>305</v>
      </c>
      <c r="Y14" s="793" t="s">
        <v>603</v>
      </c>
      <c r="Z14" s="795"/>
      <c r="AA14" s="795"/>
      <c r="AB14" s="799"/>
    </row>
    <row r="15" spans="1:28" ht="16.2" thickTop="1" x14ac:dyDescent="0.3">
      <c r="J15" s="802"/>
      <c r="K15" s="802"/>
      <c r="L15" s="803"/>
    </row>
    <row r="16" spans="1:28" s="508" customFormat="1" ht="17.399999999999999" x14ac:dyDescent="0.3">
      <c r="A16" s="804">
        <v>1</v>
      </c>
      <c r="B16" s="805" t="s">
        <v>598</v>
      </c>
      <c r="E16" s="554"/>
      <c r="I16" s="806"/>
      <c r="L16" s="447"/>
      <c r="M16" s="554"/>
      <c r="N16" s="554"/>
      <c r="O16" s="554"/>
      <c r="P16" s="554"/>
      <c r="Q16" s="554"/>
      <c r="R16" s="554"/>
      <c r="S16" s="554"/>
      <c r="T16" s="554"/>
      <c r="U16" s="554"/>
      <c r="V16" s="554"/>
      <c r="W16" s="554"/>
      <c r="X16" s="554"/>
      <c r="Y16" s="554"/>
      <c r="Z16" s="554"/>
      <c r="AA16" s="554"/>
      <c r="AB16" s="554"/>
    </row>
    <row r="17" spans="1:28" s="508" customFormat="1" ht="17.399999999999999" x14ac:dyDescent="0.3">
      <c r="A17" s="807">
        <v>2</v>
      </c>
      <c r="B17" s="808" t="s">
        <v>597</v>
      </c>
      <c r="E17" s="554"/>
      <c r="I17" s="806"/>
      <c r="L17" s="447"/>
      <c r="M17" s="554"/>
      <c r="N17" s="554"/>
      <c r="O17" s="554"/>
      <c r="P17" s="554"/>
      <c r="Q17" s="554"/>
      <c r="R17" s="554"/>
      <c r="S17" s="554"/>
      <c r="T17" s="554"/>
      <c r="U17" s="554"/>
      <c r="V17" s="554"/>
      <c r="W17" s="554"/>
      <c r="X17" s="554"/>
      <c r="Y17" s="554"/>
      <c r="Z17" s="554"/>
      <c r="AA17" s="554"/>
      <c r="AB17" s="554"/>
    </row>
    <row r="18" spans="1:28" s="508" customFormat="1" x14ac:dyDescent="0.3">
      <c r="A18" s="809"/>
      <c r="B18" s="810"/>
      <c r="E18" s="554"/>
      <c r="I18" s="806"/>
      <c r="L18" s="447"/>
      <c r="M18" s="554"/>
      <c r="N18" s="554"/>
      <c r="O18" s="554"/>
      <c r="P18" s="554"/>
      <c r="Q18" s="554"/>
      <c r="R18" s="554"/>
      <c r="S18" s="554"/>
      <c r="T18" s="554"/>
      <c r="U18" s="554"/>
      <c r="V18" s="554"/>
      <c r="W18" s="554"/>
      <c r="X18" s="554"/>
      <c r="Y18" s="554"/>
      <c r="Z18" s="554"/>
      <c r="AA18" s="554"/>
      <c r="AB18" s="554"/>
    </row>
    <row r="19" spans="1:28" s="508" customFormat="1" x14ac:dyDescent="0.3">
      <c r="A19" s="809" t="s">
        <v>599</v>
      </c>
      <c r="B19" s="810" t="s">
        <v>600</v>
      </c>
      <c r="E19" s="554"/>
      <c r="I19" s="806"/>
      <c r="L19" s="447"/>
      <c r="M19" s="554"/>
      <c r="N19" s="554"/>
      <c r="O19" s="554"/>
      <c r="P19" s="554"/>
      <c r="Q19" s="554"/>
      <c r="R19" s="554"/>
      <c r="S19" s="554"/>
      <c r="T19" s="554"/>
      <c r="U19" s="554"/>
      <c r="V19" s="554"/>
      <c r="W19" s="554"/>
      <c r="X19" s="554"/>
      <c r="Y19" s="554"/>
      <c r="Z19" s="554"/>
      <c r="AA19" s="554"/>
      <c r="AB19" s="554"/>
    </row>
    <row r="20" spans="1:28" s="508" customFormat="1" x14ac:dyDescent="0.3">
      <c r="A20" s="809" t="s">
        <v>482</v>
      </c>
      <c r="B20" s="508" t="s">
        <v>535</v>
      </c>
      <c r="C20" s="808"/>
      <c r="D20" s="808"/>
      <c r="J20" s="554"/>
      <c r="K20" s="554"/>
      <c r="L20" s="554"/>
      <c r="M20" s="554"/>
      <c r="N20" s="554"/>
      <c r="O20" s="554"/>
      <c r="P20" s="554"/>
      <c r="Q20" s="554"/>
      <c r="R20" s="554"/>
      <c r="S20" s="554"/>
      <c r="T20" s="554"/>
      <c r="U20" s="554"/>
      <c r="V20" s="554"/>
      <c r="W20" s="554"/>
      <c r="X20" s="554"/>
      <c r="Y20" s="554"/>
      <c r="Z20" s="554"/>
      <c r="AA20" s="554"/>
      <c r="AB20" s="554"/>
    </row>
    <row r="21" spans="1:28" s="508" customFormat="1" x14ac:dyDescent="0.3">
      <c r="A21" s="809" t="s">
        <v>483</v>
      </c>
      <c r="B21" s="508" t="s">
        <v>411</v>
      </c>
      <c r="C21" s="808"/>
      <c r="D21" s="808"/>
      <c r="J21" s="554"/>
      <c r="K21" s="554"/>
      <c r="L21" s="554"/>
      <c r="M21" s="554"/>
      <c r="N21" s="554"/>
      <c r="O21" s="554"/>
      <c r="P21" s="554"/>
      <c r="Q21" s="554"/>
      <c r="R21" s="554"/>
      <c r="S21" s="554"/>
      <c r="T21" s="554"/>
      <c r="U21" s="554"/>
      <c r="V21" s="554"/>
      <c r="W21" s="554"/>
      <c r="X21" s="554"/>
      <c r="Y21" s="554"/>
      <c r="Z21" s="554"/>
      <c r="AA21" s="554"/>
      <c r="AB21" s="554"/>
    </row>
    <row r="22" spans="1:28" s="508" customFormat="1" x14ac:dyDescent="0.3">
      <c r="B22" s="808"/>
      <c r="C22" s="808"/>
      <c r="D22" s="808"/>
      <c r="J22" s="554"/>
      <c r="K22" s="554"/>
      <c r="L22" s="554"/>
      <c r="M22" s="554"/>
      <c r="N22" s="554"/>
      <c r="O22" s="554"/>
      <c r="P22" s="554"/>
      <c r="Q22" s="554"/>
      <c r="R22" s="554"/>
      <c r="S22" s="554"/>
      <c r="T22" s="554"/>
      <c r="U22" s="554"/>
      <c r="V22" s="554"/>
      <c r="W22" s="554"/>
      <c r="X22" s="554"/>
      <c r="Y22" s="554"/>
      <c r="Z22" s="554"/>
      <c r="AA22" s="554"/>
      <c r="AB22" s="554"/>
    </row>
    <row r="23" spans="1:28" s="508" customFormat="1" x14ac:dyDescent="0.3">
      <c r="B23" s="808"/>
      <c r="C23" s="808"/>
      <c r="D23" s="808"/>
      <c r="J23" s="554"/>
      <c r="K23" s="554"/>
      <c r="L23" s="554"/>
      <c r="M23" s="554"/>
      <c r="N23" s="554"/>
      <c r="O23" s="554"/>
      <c r="P23" s="554"/>
      <c r="Q23" s="554"/>
      <c r="R23" s="554"/>
      <c r="S23" s="554"/>
      <c r="T23" s="554"/>
      <c r="U23" s="554"/>
      <c r="V23" s="554"/>
      <c r="W23" s="554"/>
      <c r="X23" s="554"/>
      <c r="Y23" s="554"/>
      <c r="Z23" s="554"/>
      <c r="AA23" s="554"/>
      <c r="AB23" s="554"/>
    </row>
    <row r="24" spans="1:28" s="508" customFormat="1" x14ac:dyDescent="0.3">
      <c r="B24" s="808"/>
      <c r="C24" s="808"/>
      <c r="D24" s="808"/>
      <c r="J24" s="554"/>
      <c r="K24" s="554"/>
      <c r="L24" s="554"/>
      <c r="M24" s="554"/>
      <c r="N24" s="554"/>
      <c r="O24" s="554"/>
      <c r="P24" s="554"/>
      <c r="Q24" s="554"/>
      <c r="R24" s="554"/>
      <c r="S24" s="554"/>
      <c r="T24" s="554"/>
      <c r="U24" s="554"/>
      <c r="V24" s="554"/>
      <c r="W24" s="554"/>
      <c r="X24" s="554"/>
      <c r="Y24" s="554"/>
      <c r="Z24" s="554"/>
      <c r="AA24" s="554"/>
      <c r="AB24" s="554"/>
    </row>
    <row r="25" spans="1:28" s="508" customFormat="1" x14ac:dyDescent="0.3">
      <c r="B25" s="808"/>
      <c r="C25" s="808"/>
      <c r="D25" s="808"/>
      <c r="J25" s="554"/>
      <c r="K25" s="554"/>
      <c r="L25" s="554"/>
      <c r="M25" s="554"/>
      <c r="N25" s="554"/>
      <c r="O25" s="554"/>
      <c r="P25" s="554"/>
      <c r="Q25" s="554"/>
      <c r="R25" s="554"/>
      <c r="S25" s="554"/>
      <c r="T25" s="554"/>
      <c r="U25" s="554"/>
      <c r="V25" s="554"/>
      <c r="W25" s="554"/>
      <c r="X25" s="554"/>
      <c r="Y25" s="554"/>
      <c r="Z25" s="554"/>
      <c r="AA25" s="554"/>
      <c r="AB25" s="554"/>
    </row>
    <row r="26" spans="1:28" x14ac:dyDescent="0.3">
      <c r="B26" s="808"/>
      <c r="C26" s="808"/>
      <c r="D26" s="808"/>
    </row>
  </sheetData>
  <sortState xmlns:xlrd2="http://schemas.microsoft.com/office/spreadsheetml/2017/richdata2" ref="A2:AB15">
    <sortCondition descending="1" ref="D2:D15"/>
    <sortCondition ref="A2:A15"/>
  </sortState>
  <phoneticPr fontId="0" type="noConversion"/>
  <conditionalFormatting sqref="Z1:AA1">
    <cfRule type="containsBlanks" dxfId="0" priority="1">
      <formula>LEN(TRIM(Z1))=0</formula>
    </cfRule>
  </conditionalFormatting>
  <pageMargins left="0.15" right="0.75" top="0.32" bottom="0.33" header="0.25" footer="0.25"/>
  <pageSetup orientation="landscape" horizontalDpi="4294967293"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4"/>
  <sheetViews>
    <sheetView showGridLines="0" workbookViewId="0">
      <pane ySplit="2" topLeftCell="A3" activePane="bottomLeft" state="frozen"/>
      <selection pane="bottomLeft" activeCell="A3" sqref="A3"/>
    </sheetView>
  </sheetViews>
  <sheetFormatPr defaultColWidth="13" defaultRowHeight="15.6" x14ac:dyDescent="0.3"/>
  <cols>
    <col min="1" max="1" width="31.296875" style="205" bestFit="1" customWidth="1"/>
    <col min="2" max="2" width="5.8984375" style="205" bestFit="1" customWidth="1"/>
    <col min="3" max="3" width="7.09765625" style="207" hidden="1" customWidth="1"/>
    <col min="4" max="4" width="5.796875" style="207" hidden="1" customWidth="1"/>
    <col min="5" max="5" width="9.19921875" style="207" bestFit="1" customWidth="1"/>
    <col min="6" max="6" width="7.69921875" style="207" customWidth="1"/>
    <col min="7" max="7" width="5.8984375" style="207" bestFit="1" customWidth="1"/>
    <col min="8" max="8" width="4.69921875" style="207" bestFit="1" customWidth="1"/>
    <col min="9" max="9" width="6.8984375" style="207" bestFit="1" customWidth="1"/>
    <col min="10" max="10" width="27.3984375" style="205" bestFit="1" customWidth="1"/>
    <col min="11" max="16384" width="13" style="80"/>
  </cols>
  <sheetData>
    <row r="1" spans="1:10" ht="26.4" thickBot="1" x14ac:dyDescent="0.55000000000000004">
      <c r="A1" s="78" t="s">
        <v>11</v>
      </c>
      <c r="B1" s="79"/>
      <c r="C1" s="79"/>
      <c r="D1" s="79"/>
      <c r="E1" s="79"/>
      <c r="F1" s="79"/>
      <c r="G1" s="79"/>
      <c r="H1" s="79"/>
      <c r="I1" s="79"/>
      <c r="J1" s="79"/>
    </row>
    <row r="2" spans="1:10" s="86" customFormat="1" ht="35.4" thickBot="1" x14ac:dyDescent="0.35">
      <c r="A2" s="81" t="s">
        <v>611</v>
      </c>
      <c r="B2" s="82" t="s">
        <v>32</v>
      </c>
      <c r="C2" s="82" t="s">
        <v>39</v>
      </c>
      <c r="D2" s="82" t="s">
        <v>31</v>
      </c>
      <c r="E2" s="83" t="s">
        <v>64</v>
      </c>
      <c r="F2" s="83" t="s">
        <v>40</v>
      </c>
      <c r="G2" s="82" t="s">
        <v>66</v>
      </c>
      <c r="H2" s="84" t="s">
        <v>338</v>
      </c>
      <c r="I2" s="82" t="s">
        <v>105</v>
      </c>
      <c r="J2" s="85" t="s">
        <v>4</v>
      </c>
    </row>
    <row r="3" spans="1:10" s="86" customFormat="1" ht="17.399999999999999" x14ac:dyDescent="0.35">
      <c r="A3" s="87" t="s">
        <v>69</v>
      </c>
      <c r="B3" s="88">
        <f>0+3+1+0</f>
        <v>4</v>
      </c>
      <c r="C3" s="89" t="s">
        <v>34</v>
      </c>
      <c r="D3" s="89" t="str">
        <f>IF(C3="Str",'Personal File'!$C$12,IF(C3="Dex",'Personal File'!$C$13,IF(C3="Con",'Personal File'!$C$14,IF(C3="Int",'Personal File'!$C$15,IF(C3="Wis",'Personal File'!$C$16,IF(C3="Cha",'Personal File'!$C$17))))))</f>
        <v>+0</v>
      </c>
      <c r="E3" s="90" t="str">
        <f>CONCATENATE(C3," (",D3,")")</f>
        <v>Con (+0)</v>
      </c>
      <c r="F3" s="91" t="s">
        <v>384</v>
      </c>
      <c r="G3" s="92">
        <f>B3+D3+F3</f>
        <v>5</v>
      </c>
      <c r="H3" s="93">
        <f t="shared" ref="H3:H5" ca="1" si="0">RANDBETWEEN(1,20)</f>
        <v>8</v>
      </c>
      <c r="I3" s="94">
        <f ca="1">SUM(G3:H3)</f>
        <v>13</v>
      </c>
      <c r="J3" s="95"/>
    </row>
    <row r="4" spans="1:10" s="86" customFormat="1" ht="17.399999999999999" x14ac:dyDescent="0.35">
      <c r="A4" s="96" t="s">
        <v>70</v>
      </c>
      <c r="B4" s="88">
        <f>2+0+1+0</f>
        <v>3</v>
      </c>
      <c r="C4" s="89" t="s">
        <v>37</v>
      </c>
      <c r="D4" s="89" t="str">
        <f>IF(C4="Str",'Personal File'!$C$12,IF(C4="Dex",'Personal File'!$C$13,IF(C4="Con",'Personal File'!$C$14,IF(C4="Int",'Personal File'!$C$15,IF(C4="Wis",'Personal File'!$C$16,IF(C4="Cha",'Personal File'!$C$17))))))</f>
        <v>+2</v>
      </c>
      <c r="E4" s="97" t="str">
        <f t="shared" ref="E4:E5" si="1">CONCATENATE(C4," (",D4,")")</f>
        <v>Dex (+2)</v>
      </c>
      <c r="F4" s="91" t="s">
        <v>384</v>
      </c>
      <c r="G4" s="92">
        <f t="shared" ref="G4:G49" si="2">B4+D4+F4</f>
        <v>6</v>
      </c>
      <c r="H4" s="93">
        <f t="shared" ca="1" si="0"/>
        <v>3</v>
      </c>
      <c r="I4" s="94">
        <f ca="1">SUM(G4:H4)</f>
        <v>9</v>
      </c>
      <c r="J4" s="95"/>
    </row>
    <row r="5" spans="1:10" s="86" customFormat="1" ht="17.399999999999999" x14ac:dyDescent="0.35">
      <c r="A5" s="98" t="s">
        <v>71</v>
      </c>
      <c r="B5" s="99">
        <f>0+3+3+2</f>
        <v>8</v>
      </c>
      <c r="C5" s="100" t="s">
        <v>36</v>
      </c>
      <c r="D5" s="100" t="str">
        <f>IF(C5="Str",'Personal File'!$C$12,IF(C5="Dex",'Personal File'!$C$13,IF(C5="Con",'Personal File'!$C$14,IF(C5="Int",'Personal File'!$C$15,IF(C5="Wis",'Personal File'!$C$16,IF(C5="Cha",'Personal File'!$C$17))))))</f>
        <v>+4</v>
      </c>
      <c r="E5" s="101" t="str">
        <f t="shared" si="1"/>
        <v>Wis (+4)</v>
      </c>
      <c r="F5" s="102" t="s">
        <v>384</v>
      </c>
      <c r="G5" s="103">
        <f t="shared" si="2"/>
        <v>13</v>
      </c>
      <c r="H5" s="104">
        <f t="shared" ca="1" si="0"/>
        <v>13</v>
      </c>
      <c r="I5" s="105">
        <f ca="1">SUM(G5:H5)</f>
        <v>26</v>
      </c>
      <c r="J5" s="106" t="s">
        <v>340</v>
      </c>
    </row>
    <row r="6" spans="1:10" s="113" customFormat="1" ht="17.399999999999999" x14ac:dyDescent="0.35">
      <c r="A6" s="107" t="s">
        <v>41</v>
      </c>
      <c r="B6" s="89">
        <v>0</v>
      </c>
      <c r="C6" s="108" t="s">
        <v>35</v>
      </c>
      <c r="D6" s="109" t="str">
        <f>IF(C6="Str",'Personal File'!$C$12,IF(C6="Dex",'Personal File'!$C$13,IF(C6="Con",'Personal File'!$C$14,IF(C6="Int",'Personal File'!$C$15,IF(C6="Wis",'Personal File'!$C$16,IF(C6="Cha",'Personal File'!$C$17))))))</f>
        <v>+4</v>
      </c>
      <c r="E6" s="109" t="str">
        <f t="shared" ref="E6:E49" si="3">CONCATENATE(C6," (",D6,")")</f>
        <v>Int (+4)</v>
      </c>
      <c r="F6" s="110" t="s">
        <v>65</v>
      </c>
      <c r="G6" s="111">
        <f t="shared" si="2"/>
        <v>4</v>
      </c>
      <c r="H6" s="93">
        <f ca="1">RANDBETWEEN(1,20)</f>
        <v>6</v>
      </c>
      <c r="I6" s="112">
        <f t="shared" ref="I6:I7" ca="1" si="4">SUM(G6:H6)</f>
        <v>10</v>
      </c>
      <c r="J6" s="95"/>
    </row>
    <row r="7" spans="1:10" s="121" customFormat="1" ht="17.399999999999999" x14ac:dyDescent="0.35">
      <c r="A7" s="114" t="s">
        <v>42</v>
      </c>
      <c r="B7" s="115">
        <v>1</v>
      </c>
      <c r="C7" s="116" t="s">
        <v>37</v>
      </c>
      <c r="D7" s="117" t="str">
        <f>IF(C7="Str",'Personal File'!$C$12,IF(C7="Dex",'Personal File'!$C$13,IF(C7="Con",'Personal File'!$C$14,IF(C7="Int",'Personal File'!$C$15,IF(C7="Wis",'Personal File'!$C$16,IF(C7="Cha",'Personal File'!$C$17))))))</f>
        <v>+2</v>
      </c>
      <c r="E7" s="117" t="str">
        <f t="shared" si="3"/>
        <v>Dex (+2)</v>
      </c>
      <c r="F7" s="118" t="s">
        <v>65</v>
      </c>
      <c r="G7" s="119">
        <f t="shared" si="2"/>
        <v>3</v>
      </c>
      <c r="H7" s="93">
        <f ca="1">RANDBETWEEN(1,20)</f>
        <v>2</v>
      </c>
      <c r="I7" s="118">
        <f t="shared" ca="1" si="4"/>
        <v>5</v>
      </c>
      <c r="J7" s="120"/>
    </row>
    <row r="8" spans="1:10" s="126" customFormat="1" ht="17.399999999999999" x14ac:dyDescent="0.35">
      <c r="A8" s="122" t="s">
        <v>43</v>
      </c>
      <c r="B8" s="115">
        <v>2</v>
      </c>
      <c r="C8" s="123" t="s">
        <v>33</v>
      </c>
      <c r="D8" s="124" t="str">
        <f>IF(C8="Str",'Personal File'!$C$12,IF(C8="Dex",'Personal File'!$C$13,IF(C8="Con",'Personal File'!$C$14,IF(C8="Int",'Personal File'!$C$15,IF(C8="Wis",'Personal File'!$C$16,IF(C8="Cha",'Personal File'!$C$17))))))</f>
        <v>+3</v>
      </c>
      <c r="E8" s="125" t="str">
        <f t="shared" si="3"/>
        <v>Cha (+3)</v>
      </c>
      <c r="F8" s="118" t="s">
        <v>65</v>
      </c>
      <c r="G8" s="119">
        <f t="shared" si="2"/>
        <v>5</v>
      </c>
      <c r="H8" s="93">
        <f t="shared" ref="H8:H49" ca="1" si="5">RANDBETWEEN(1,20)</f>
        <v>2</v>
      </c>
      <c r="I8" s="118">
        <f t="shared" ref="I8:I49" ca="1" si="6">SUM(G8:H8)</f>
        <v>7</v>
      </c>
      <c r="J8" s="120"/>
    </row>
    <row r="9" spans="1:10" s="130" customFormat="1" ht="17.399999999999999" x14ac:dyDescent="0.35">
      <c r="A9" s="127" t="s">
        <v>44</v>
      </c>
      <c r="B9" s="115">
        <v>1</v>
      </c>
      <c r="C9" s="128" t="s">
        <v>38</v>
      </c>
      <c r="D9" s="129">
        <f>IF(C9="Str",'Personal File'!$C$12,IF(C9="Dex",'Personal File'!$C$13,IF(C9="Con",'Personal File'!$C$14,IF(C9="Int",'Personal File'!$C$15,IF(C9="Wis",'Personal File'!$C$16,IF(C9="Cha",'Personal File'!$C$17))))))</f>
        <v>-1</v>
      </c>
      <c r="E9" s="129" t="str">
        <f t="shared" si="3"/>
        <v>Str (-1)</v>
      </c>
      <c r="F9" s="118" t="s">
        <v>282</v>
      </c>
      <c r="G9" s="119">
        <f t="shared" si="2"/>
        <v>2</v>
      </c>
      <c r="H9" s="93">
        <f t="shared" ca="1" si="5"/>
        <v>9</v>
      </c>
      <c r="I9" s="118">
        <f t="shared" ca="1" si="6"/>
        <v>11</v>
      </c>
      <c r="J9" s="120"/>
    </row>
    <row r="10" spans="1:10" s="130" customFormat="1" ht="17.399999999999999" x14ac:dyDescent="0.35">
      <c r="A10" s="131" t="s">
        <v>17</v>
      </c>
      <c r="B10" s="132">
        <v>7</v>
      </c>
      <c r="C10" s="133" t="s">
        <v>34</v>
      </c>
      <c r="D10" s="134" t="str">
        <f>IF(C10="Str",'Personal File'!$C$12,IF(C10="Dex",'Personal File'!$C$13,IF(C10="Con",'Personal File'!$C$14,IF(C10="Int",'Personal File'!$C$15,IF(C10="Wis",'Personal File'!$C$16,IF(C10="Cha",'Personal File'!$C$17))))))</f>
        <v>+0</v>
      </c>
      <c r="E10" s="134" t="str">
        <f t="shared" si="3"/>
        <v>Con (+0)</v>
      </c>
      <c r="F10" s="135" t="s">
        <v>65</v>
      </c>
      <c r="G10" s="136">
        <f t="shared" si="2"/>
        <v>7</v>
      </c>
      <c r="H10" s="93">
        <f t="shared" ca="1" si="5"/>
        <v>1</v>
      </c>
      <c r="I10" s="135">
        <f t="shared" ca="1" si="6"/>
        <v>8</v>
      </c>
      <c r="J10" s="137"/>
    </row>
    <row r="11" spans="1:10" s="113" customFormat="1" ht="17.399999999999999" x14ac:dyDescent="0.35">
      <c r="A11" s="138" t="s">
        <v>280</v>
      </c>
      <c r="B11" s="132">
        <v>3</v>
      </c>
      <c r="C11" s="139" t="s">
        <v>35</v>
      </c>
      <c r="D11" s="140" t="str">
        <f>IF(C11="Str",'Personal File'!$C$12,IF(C11="Dex",'Personal File'!$C$13,IF(C11="Con",'Personal File'!$C$14,IF(C11="Int",'Personal File'!$C$15,IF(C11="Wis",'Personal File'!$C$16,IF(C11="Cha",'Personal File'!$C$17))))))</f>
        <v>+4</v>
      </c>
      <c r="E11" s="140" t="str">
        <f t="shared" si="3"/>
        <v>Int (+4)</v>
      </c>
      <c r="F11" s="135" t="s">
        <v>65</v>
      </c>
      <c r="G11" s="119">
        <f t="shared" si="2"/>
        <v>7</v>
      </c>
      <c r="H11" s="93">
        <f t="shared" ca="1" si="5"/>
        <v>20</v>
      </c>
      <c r="I11" s="118">
        <f t="shared" ref="I11" ca="1" si="7">SUM(G11:H11)</f>
        <v>27</v>
      </c>
      <c r="J11" s="141"/>
    </row>
    <row r="12" spans="1:10" s="148" customFormat="1" ht="17.399999999999999" x14ac:dyDescent="0.35">
      <c r="A12" s="142" t="s">
        <v>45</v>
      </c>
      <c r="B12" s="143">
        <v>3</v>
      </c>
      <c r="C12" s="144" t="s">
        <v>35</v>
      </c>
      <c r="D12" s="145" t="str">
        <f>IF(C12="Str",'Personal File'!$C$12,IF(C12="Dex",'Personal File'!$C$13,IF(C12="Con",'Personal File'!$C$14,IF(C12="Int",'Personal File'!$C$15,IF(C12="Wis",'Personal File'!$C$16,IF(C12="Cha",'Personal File'!$C$17))))))</f>
        <v>+4</v>
      </c>
      <c r="E12" s="145" t="str">
        <f t="shared" si="3"/>
        <v>Int (+4)</v>
      </c>
      <c r="F12" s="146" t="s">
        <v>65</v>
      </c>
      <c r="G12" s="136">
        <f t="shared" si="2"/>
        <v>7</v>
      </c>
      <c r="H12" s="93">
        <f t="shared" ca="1" si="5"/>
        <v>2</v>
      </c>
      <c r="I12" s="135">
        <f t="shared" ca="1" si="6"/>
        <v>9</v>
      </c>
      <c r="J12" s="147"/>
    </row>
    <row r="13" spans="1:10" s="121" customFormat="1" ht="17.399999999999999" x14ac:dyDescent="0.35">
      <c r="A13" s="122" t="s">
        <v>46</v>
      </c>
      <c r="B13" s="115">
        <v>1</v>
      </c>
      <c r="C13" s="123" t="s">
        <v>33</v>
      </c>
      <c r="D13" s="124" t="str">
        <f>IF(C13="Str",'Personal File'!$C$12,IF(C13="Dex",'Personal File'!$C$13,IF(C13="Con",'Personal File'!$C$14,IF(C13="Int",'Personal File'!$C$15,IF(C13="Wis",'Personal File'!$C$16,IF(C13="Cha",'Personal File'!$C$17))))))</f>
        <v>+3</v>
      </c>
      <c r="E13" s="125" t="str">
        <f t="shared" si="3"/>
        <v>Cha (+3)</v>
      </c>
      <c r="F13" s="118" t="s">
        <v>65</v>
      </c>
      <c r="G13" s="119">
        <f t="shared" si="2"/>
        <v>4</v>
      </c>
      <c r="H13" s="93">
        <f t="shared" ca="1" si="5"/>
        <v>5</v>
      </c>
      <c r="I13" s="118">
        <f t="shared" ca="1" si="6"/>
        <v>9</v>
      </c>
      <c r="J13" s="120"/>
    </row>
    <row r="14" spans="1:10" s="121" customFormat="1" ht="17.399999999999999" x14ac:dyDescent="0.35">
      <c r="A14" s="149" t="s">
        <v>47</v>
      </c>
      <c r="B14" s="150">
        <v>2</v>
      </c>
      <c r="C14" s="151" t="s">
        <v>35</v>
      </c>
      <c r="D14" s="152" t="str">
        <f>IF(C14="Str",'Personal File'!$C$12,IF(C14="Dex",'Personal File'!$C$13,IF(C14="Con",'Personal File'!$C$14,IF(C14="Int",'Personal File'!$C$15,IF(C14="Wis",'Personal File'!$C$16,IF(C14="Cha",'Personal File'!$C$17))))))</f>
        <v>+4</v>
      </c>
      <c r="E14" s="152" t="str">
        <f t="shared" si="3"/>
        <v>Int (+4)</v>
      </c>
      <c r="F14" s="153" t="s">
        <v>65</v>
      </c>
      <c r="G14" s="119">
        <f t="shared" si="2"/>
        <v>6</v>
      </c>
      <c r="H14" s="93">
        <f t="shared" ca="1" si="5"/>
        <v>3</v>
      </c>
      <c r="I14" s="118">
        <f t="shared" ref="I14" ca="1" si="8">SUM(G14:H14)</f>
        <v>9</v>
      </c>
      <c r="J14" s="120"/>
    </row>
    <row r="15" spans="1:10" s="121" customFormat="1" ht="17.399999999999999" x14ac:dyDescent="0.35">
      <c r="A15" s="122" t="s">
        <v>48</v>
      </c>
      <c r="B15" s="115">
        <v>7</v>
      </c>
      <c r="C15" s="123" t="s">
        <v>33</v>
      </c>
      <c r="D15" s="124" t="str">
        <f>IF(C15="Str",'Personal File'!$C$12,IF(C15="Dex",'Personal File'!$C$13,IF(C15="Con",'Personal File'!$C$14,IF(C15="Int",'Personal File'!$C$15,IF(C15="Wis",'Personal File'!$C$16,IF(C15="Cha",'Personal File'!$C$17))))))</f>
        <v>+3</v>
      </c>
      <c r="E15" s="125" t="str">
        <f t="shared" si="3"/>
        <v>Cha (+3)</v>
      </c>
      <c r="F15" s="118" t="s">
        <v>65</v>
      </c>
      <c r="G15" s="119">
        <f t="shared" si="2"/>
        <v>10</v>
      </c>
      <c r="H15" s="93">
        <f t="shared" ca="1" si="5"/>
        <v>14</v>
      </c>
      <c r="I15" s="118">
        <f t="shared" ca="1" si="6"/>
        <v>24</v>
      </c>
      <c r="J15" s="120"/>
    </row>
    <row r="16" spans="1:10" s="121" customFormat="1" ht="17.399999999999999" x14ac:dyDescent="0.35">
      <c r="A16" s="114" t="s">
        <v>49</v>
      </c>
      <c r="B16" s="115">
        <v>3</v>
      </c>
      <c r="C16" s="116" t="s">
        <v>37</v>
      </c>
      <c r="D16" s="117" t="str">
        <f>IF(C16="Str",'Personal File'!$C$12,IF(C16="Dex",'Personal File'!$C$13,IF(C16="Con",'Personal File'!$C$14,IF(C16="Int",'Personal File'!$C$15,IF(C16="Wis",'Personal File'!$C$16,IF(C16="Cha",'Personal File'!$C$17))))))</f>
        <v>+2</v>
      </c>
      <c r="E16" s="154" t="str">
        <f t="shared" si="3"/>
        <v>Dex (+2)</v>
      </c>
      <c r="F16" s="118" t="s">
        <v>65</v>
      </c>
      <c r="G16" s="119">
        <f t="shared" si="2"/>
        <v>5</v>
      </c>
      <c r="H16" s="93">
        <f t="shared" ca="1" si="5"/>
        <v>20</v>
      </c>
      <c r="I16" s="118">
        <f t="shared" ca="1" si="6"/>
        <v>25</v>
      </c>
      <c r="J16" s="120"/>
    </row>
    <row r="17" spans="1:10" s="121" customFormat="1" ht="17.399999999999999" x14ac:dyDescent="0.35">
      <c r="A17" s="155" t="s">
        <v>50</v>
      </c>
      <c r="B17" s="115">
        <v>1</v>
      </c>
      <c r="C17" s="156" t="s">
        <v>35</v>
      </c>
      <c r="D17" s="157" t="str">
        <f>IF(C17="Str",'Personal File'!$C$12,IF(C17="Dex",'Personal File'!$C$13,IF(C17="Con",'Personal File'!$C$14,IF(C17="Int",'Personal File'!$C$15,IF(C17="Wis",'Personal File'!$C$16,IF(C17="Cha",'Personal File'!$C$17))))))</f>
        <v>+4</v>
      </c>
      <c r="E17" s="157" t="str">
        <f t="shared" si="3"/>
        <v>Int (+4)</v>
      </c>
      <c r="F17" s="118" t="s">
        <v>65</v>
      </c>
      <c r="G17" s="119">
        <f t="shared" si="2"/>
        <v>5</v>
      </c>
      <c r="H17" s="93">
        <f t="shared" ca="1" si="5"/>
        <v>9</v>
      </c>
      <c r="I17" s="118">
        <f t="shared" ca="1" si="6"/>
        <v>14</v>
      </c>
      <c r="J17" s="120"/>
    </row>
    <row r="18" spans="1:10" s="121" customFormat="1" ht="17.399999999999999" x14ac:dyDescent="0.35">
      <c r="A18" s="122" t="s">
        <v>51</v>
      </c>
      <c r="B18" s="115">
        <v>4</v>
      </c>
      <c r="C18" s="123" t="s">
        <v>33</v>
      </c>
      <c r="D18" s="124" t="str">
        <f>IF(C18="Str",'Personal File'!$C$12,IF(C18="Dex",'Personal File'!$C$13,IF(C18="Con",'Personal File'!$C$14,IF(C18="Int",'Personal File'!$C$15,IF(C18="Wis",'Personal File'!$C$16,IF(C18="Cha",'Personal File'!$C$17))))))</f>
        <v>+3</v>
      </c>
      <c r="E18" s="125" t="str">
        <f t="shared" si="3"/>
        <v>Cha (+3)</v>
      </c>
      <c r="F18" s="118" t="s">
        <v>65</v>
      </c>
      <c r="G18" s="119">
        <f t="shared" si="2"/>
        <v>7</v>
      </c>
      <c r="H18" s="93">
        <f t="shared" ca="1" si="5"/>
        <v>17</v>
      </c>
      <c r="I18" s="118">
        <f t="shared" ca="1" si="6"/>
        <v>24</v>
      </c>
      <c r="J18" s="120"/>
    </row>
    <row r="19" spans="1:10" s="121" customFormat="1" ht="17.399999999999999" x14ac:dyDescent="0.35">
      <c r="A19" s="158" t="s">
        <v>19</v>
      </c>
      <c r="B19" s="159">
        <v>0</v>
      </c>
      <c r="C19" s="160" t="s">
        <v>33</v>
      </c>
      <c r="D19" s="161" t="str">
        <f>IF(C19="Str",'Personal File'!$C$12,IF(C19="Dex",'Personal File'!$C$13,IF(C19="Con",'Personal File'!$C$14,IF(C19="Int",'Personal File'!$C$15,IF(C19="Wis",'Personal File'!$C$16,IF(C19="Cha",'Personal File'!$C$17))))))</f>
        <v>+3</v>
      </c>
      <c r="E19" s="161" t="str">
        <f t="shared" si="3"/>
        <v>Cha (+3)</v>
      </c>
      <c r="F19" s="162" t="s">
        <v>65</v>
      </c>
      <c r="G19" s="163">
        <f t="shared" si="2"/>
        <v>3</v>
      </c>
      <c r="H19" s="93">
        <f t="shared" ca="1" si="5"/>
        <v>3</v>
      </c>
      <c r="I19" s="164">
        <f t="shared" ref="I19" ca="1" si="9">SUM(G19:H19)</f>
        <v>6</v>
      </c>
      <c r="J19" s="165"/>
    </row>
    <row r="20" spans="1:10" s="121" customFormat="1" ht="17.399999999999999" x14ac:dyDescent="0.35">
      <c r="A20" s="166" t="s">
        <v>52</v>
      </c>
      <c r="B20" s="132">
        <v>1</v>
      </c>
      <c r="C20" s="167" t="s">
        <v>36</v>
      </c>
      <c r="D20" s="168" t="str">
        <f>IF(C20="Str",'Personal File'!$C$12,IF(C20="Dex",'Personal File'!$C$13,IF(C20="Con",'Personal File'!$C$14,IF(C20="Int",'Personal File'!$C$15,IF(C20="Wis",'Personal File'!$C$16,IF(C20="Cha",'Personal File'!$C$17))))))</f>
        <v>+4</v>
      </c>
      <c r="E20" s="168" t="str">
        <f t="shared" si="3"/>
        <v>Wis (+4)</v>
      </c>
      <c r="F20" s="135" t="s">
        <v>282</v>
      </c>
      <c r="G20" s="136">
        <f t="shared" si="2"/>
        <v>7</v>
      </c>
      <c r="H20" s="93">
        <f t="shared" ca="1" si="5"/>
        <v>12</v>
      </c>
      <c r="I20" s="135">
        <f t="shared" ca="1" si="6"/>
        <v>19</v>
      </c>
      <c r="J20" s="141"/>
    </row>
    <row r="21" spans="1:10" s="121" customFormat="1" ht="17.399999999999999" x14ac:dyDescent="0.35">
      <c r="A21" s="114" t="s">
        <v>53</v>
      </c>
      <c r="B21" s="115">
        <v>6</v>
      </c>
      <c r="C21" s="116" t="s">
        <v>37</v>
      </c>
      <c r="D21" s="117" t="str">
        <f>IF(C21="Str",'Personal File'!$C$12,IF(C21="Dex",'Personal File'!$C$13,IF(C21="Con",'Personal File'!$C$14,IF(C21="Int",'Personal File'!$C$15,IF(C21="Wis",'Personal File'!$C$16,IF(C21="Cha",'Personal File'!$C$17))))))</f>
        <v>+2</v>
      </c>
      <c r="E21" s="117" t="str">
        <f t="shared" si="3"/>
        <v>Dex (+2)</v>
      </c>
      <c r="F21" s="118" t="s">
        <v>283</v>
      </c>
      <c r="G21" s="119">
        <f t="shared" si="2"/>
        <v>12</v>
      </c>
      <c r="H21" s="93">
        <f t="shared" ca="1" si="5"/>
        <v>1</v>
      </c>
      <c r="I21" s="118">
        <f t="shared" ca="1" si="6"/>
        <v>13</v>
      </c>
      <c r="J21" s="120"/>
    </row>
    <row r="22" spans="1:10" s="121" customFormat="1" ht="17.399999999999999" x14ac:dyDescent="0.35">
      <c r="A22" s="169" t="s">
        <v>54</v>
      </c>
      <c r="B22" s="89">
        <v>0</v>
      </c>
      <c r="C22" s="170" t="s">
        <v>33</v>
      </c>
      <c r="D22" s="171" t="str">
        <f>IF(C22="Str",'Personal File'!$C$12,IF(C22="Dex",'Personal File'!$C$13,IF(C22="Con",'Personal File'!$C$14,IF(C22="Int",'Personal File'!$C$15,IF(C22="Wis",'Personal File'!$C$16,IF(C22="Cha",'Personal File'!$C$17))))))</f>
        <v>+3</v>
      </c>
      <c r="E22" s="171" t="str">
        <f t="shared" si="3"/>
        <v>Cha (+3)</v>
      </c>
      <c r="F22" s="112" t="s">
        <v>65</v>
      </c>
      <c r="G22" s="111">
        <f t="shared" si="2"/>
        <v>3</v>
      </c>
      <c r="H22" s="93">
        <f t="shared" ca="1" si="5"/>
        <v>17</v>
      </c>
      <c r="I22" s="112">
        <f t="shared" ca="1" si="6"/>
        <v>20</v>
      </c>
      <c r="J22" s="172"/>
    </row>
    <row r="23" spans="1:10" s="121" customFormat="1" ht="17.399999999999999" x14ac:dyDescent="0.35">
      <c r="A23" s="173" t="s">
        <v>55</v>
      </c>
      <c r="B23" s="89">
        <v>0</v>
      </c>
      <c r="C23" s="174" t="s">
        <v>38</v>
      </c>
      <c r="D23" s="175">
        <f>IF(C23="Str",'Personal File'!$C$12,IF(C23="Dex",'Personal File'!$C$13,IF(C23="Con",'Personal File'!$C$14,IF(C23="Int",'Personal File'!$C$15,IF(C23="Wis",'Personal File'!$C$16,IF(C23="Cha",'Personal File'!$C$17))))))</f>
        <v>-1</v>
      </c>
      <c r="E23" s="175" t="str">
        <f t="shared" si="3"/>
        <v>Str (-1)</v>
      </c>
      <c r="F23" s="112" t="s">
        <v>282</v>
      </c>
      <c r="G23" s="111">
        <f t="shared" si="2"/>
        <v>1</v>
      </c>
      <c r="H23" s="93">
        <f t="shared" ca="1" si="5"/>
        <v>16</v>
      </c>
      <c r="I23" s="112">
        <f t="shared" ca="1" si="6"/>
        <v>17</v>
      </c>
      <c r="J23" s="172"/>
    </row>
    <row r="24" spans="1:10" s="121" customFormat="1" ht="17.399999999999999" x14ac:dyDescent="0.35">
      <c r="A24" s="155" t="s">
        <v>207</v>
      </c>
      <c r="B24" s="132">
        <v>2</v>
      </c>
      <c r="C24" s="139" t="s">
        <v>35</v>
      </c>
      <c r="D24" s="140" t="str">
        <f>IF(C24="Str",'Personal File'!$C$12,IF(C24="Dex",'Personal File'!$C$13,IF(C24="Con",'Personal File'!$C$14,IF(C24="Int",'Personal File'!$C$15,IF(C24="Wis",'Personal File'!$C$16,IF(C24="Cha",'Personal File'!$C$17))))))</f>
        <v>+4</v>
      </c>
      <c r="E24" s="140" t="str">
        <f t="shared" si="3"/>
        <v>Int (+4)</v>
      </c>
      <c r="F24" s="135" t="s">
        <v>65</v>
      </c>
      <c r="G24" s="136">
        <f t="shared" si="2"/>
        <v>6</v>
      </c>
      <c r="H24" s="93">
        <f t="shared" ca="1" si="5"/>
        <v>17</v>
      </c>
      <c r="I24" s="135">
        <f t="shared" ca="1" si="6"/>
        <v>23</v>
      </c>
      <c r="J24" s="141"/>
    </row>
    <row r="25" spans="1:10" s="121" customFormat="1" ht="17.399999999999999" x14ac:dyDescent="0.35">
      <c r="A25" s="155" t="s">
        <v>366</v>
      </c>
      <c r="B25" s="132">
        <v>1</v>
      </c>
      <c r="C25" s="139" t="s">
        <v>35</v>
      </c>
      <c r="D25" s="140" t="str">
        <f>IF(C25="Str",'Personal File'!$C$12,IF(C25="Dex",'Personal File'!$C$13,IF(C25="Con",'Personal File'!$C$14,IF(C25="Int",'Personal File'!$C$15,IF(C25="Wis",'Personal File'!$C$16,IF(C25="Cha",'Personal File'!$C$17))))))</f>
        <v>+4</v>
      </c>
      <c r="E25" s="140" t="str">
        <f t="shared" ref="E25:E29" si="10">CONCATENATE(C25," (",D25,")")</f>
        <v>Int (+4)</v>
      </c>
      <c r="F25" s="135" t="s">
        <v>65</v>
      </c>
      <c r="G25" s="136">
        <f t="shared" si="2"/>
        <v>5</v>
      </c>
      <c r="H25" s="93">
        <f t="shared" ca="1" si="5"/>
        <v>6</v>
      </c>
      <c r="I25" s="135">
        <f t="shared" ref="I25:I29" ca="1" si="11">SUM(G25:H25)</f>
        <v>11</v>
      </c>
      <c r="J25" s="141"/>
    </row>
    <row r="26" spans="1:10" s="121" customFormat="1" ht="17.399999999999999" x14ac:dyDescent="0.35">
      <c r="A26" s="155" t="s">
        <v>367</v>
      </c>
      <c r="B26" s="132">
        <v>2</v>
      </c>
      <c r="C26" s="139" t="s">
        <v>35</v>
      </c>
      <c r="D26" s="140" t="str">
        <f>IF(C26="Str",'Personal File'!$C$12,IF(C26="Dex",'Personal File'!$C$13,IF(C26="Con",'Personal File'!$C$14,IF(C26="Int",'Personal File'!$C$15,IF(C26="Wis",'Personal File'!$C$16,IF(C26="Cha",'Personal File'!$C$17))))))</f>
        <v>+4</v>
      </c>
      <c r="E26" s="140" t="str">
        <f t="shared" si="10"/>
        <v>Int (+4)</v>
      </c>
      <c r="F26" s="135" t="s">
        <v>65</v>
      </c>
      <c r="G26" s="136">
        <f t="shared" si="2"/>
        <v>6</v>
      </c>
      <c r="H26" s="93">
        <f t="shared" ca="1" si="5"/>
        <v>8</v>
      </c>
      <c r="I26" s="135">
        <f t="shared" ca="1" si="11"/>
        <v>14</v>
      </c>
      <c r="J26" s="141"/>
    </row>
    <row r="27" spans="1:10" s="121" customFormat="1" ht="17.399999999999999" x14ac:dyDescent="0.35">
      <c r="A27" s="155" t="s">
        <v>281</v>
      </c>
      <c r="B27" s="132">
        <v>1</v>
      </c>
      <c r="C27" s="139" t="s">
        <v>35</v>
      </c>
      <c r="D27" s="140" t="str">
        <f>IF(C27="Str",'Personal File'!$C$12,IF(C27="Dex",'Personal File'!$C$13,IF(C27="Con",'Personal File'!$C$14,IF(C27="Int",'Personal File'!$C$15,IF(C27="Wis",'Personal File'!$C$16,IF(C27="Cha",'Personal File'!$C$17))))))</f>
        <v>+4</v>
      </c>
      <c r="E27" s="140" t="str">
        <f t="shared" si="10"/>
        <v>Int (+4)</v>
      </c>
      <c r="F27" s="135" t="s">
        <v>65</v>
      </c>
      <c r="G27" s="136">
        <f t="shared" si="2"/>
        <v>5</v>
      </c>
      <c r="H27" s="93">
        <f t="shared" ca="1" si="5"/>
        <v>18</v>
      </c>
      <c r="I27" s="135">
        <f t="shared" ca="1" si="11"/>
        <v>23</v>
      </c>
      <c r="J27" s="141"/>
    </row>
    <row r="28" spans="1:10" s="121" customFormat="1" ht="17.399999999999999" x14ac:dyDescent="0.35">
      <c r="A28" s="155" t="s">
        <v>368</v>
      </c>
      <c r="B28" s="132">
        <v>1</v>
      </c>
      <c r="C28" s="139" t="s">
        <v>35</v>
      </c>
      <c r="D28" s="140" t="str">
        <f>IF(C28="Str",'Personal File'!$C$12,IF(C28="Dex",'Personal File'!$C$13,IF(C28="Con",'Personal File'!$C$14,IF(C28="Int",'Personal File'!$C$15,IF(C28="Wis",'Personal File'!$C$16,IF(C28="Cha",'Personal File'!$C$17))))))</f>
        <v>+4</v>
      </c>
      <c r="E28" s="140" t="str">
        <f t="shared" si="10"/>
        <v>Int (+4)</v>
      </c>
      <c r="F28" s="135" t="s">
        <v>65</v>
      </c>
      <c r="G28" s="136">
        <f t="shared" si="2"/>
        <v>5</v>
      </c>
      <c r="H28" s="93">
        <f t="shared" ca="1" si="5"/>
        <v>7</v>
      </c>
      <c r="I28" s="135">
        <f t="shared" ca="1" si="11"/>
        <v>12</v>
      </c>
      <c r="J28" s="141"/>
    </row>
    <row r="29" spans="1:10" s="121" customFormat="1" ht="17.399999999999999" x14ac:dyDescent="0.35">
      <c r="A29" s="155" t="s">
        <v>369</v>
      </c>
      <c r="B29" s="132">
        <v>1</v>
      </c>
      <c r="C29" s="139" t="s">
        <v>35</v>
      </c>
      <c r="D29" s="140" t="str">
        <f>IF(C29="Str",'Personal File'!$C$12,IF(C29="Dex",'Personal File'!$C$13,IF(C29="Con",'Personal File'!$C$14,IF(C29="Int",'Personal File'!$C$15,IF(C29="Wis",'Personal File'!$C$16,IF(C29="Cha",'Personal File'!$C$17))))))</f>
        <v>+4</v>
      </c>
      <c r="E29" s="140" t="str">
        <f t="shared" si="10"/>
        <v>Int (+4)</v>
      </c>
      <c r="F29" s="135" t="s">
        <v>65</v>
      </c>
      <c r="G29" s="136">
        <f t="shared" si="2"/>
        <v>5</v>
      </c>
      <c r="H29" s="93">
        <f t="shared" ca="1" si="5"/>
        <v>20</v>
      </c>
      <c r="I29" s="135">
        <f t="shared" ca="1" si="11"/>
        <v>25</v>
      </c>
      <c r="J29" s="141"/>
    </row>
    <row r="30" spans="1:10" s="121" customFormat="1" ht="17.399999999999999" x14ac:dyDescent="0.35">
      <c r="A30" s="155" t="s">
        <v>370</v>
      </c>
      <c r="B30" s="132">
        <v>1</v>
      </c>
      <c r="C30" s="139" t="s">
        <v>35</v>
      </c>
      <c r="D30" s="140" t="str">
        <f>IF(C30="Str",'Personal File'!$C$12,IF(C30="Dex",'Personal File'!$C$13,IF(C30="Con",'Personal File'!$C$14,IF(C30="Int",'Personal File'!$C$15,IF(C30="Wis",'Personal File'!$C$16,IF(C30="Cha",'Personal File'!$C$17))))))</f>
        <v>+4</v>
      </c>
      <c r="E30" s="140" t="str">
        <f>CONCATENATE(C30," (",D30,")")</f>
        <v>Int (+4)</v>
      </c>
      <c r="F30" s="135" t="s">
        <v>65</v>
      </c>
      <c r="G30" s="136">
        <f t="shared" si="2"/>
        <v>5</v>
      </c>
      <c r="H30" s="93">
        <f t="shared" ca="1" si="5"/>
        <v>6</v>
      </c>
      <c r="I30" s="135">
        <f t="shared" ca="1" si="6"/>
        <v>11</v>
      </c>
      <c r="J30" s="141"/>
    </row>
    <row r="31" spans="1:10" s="121" customFormat="1" ht="17.399999999999999" x14ac:dyDescent="0.35">
      <c r="A31" s="155" t="s">
        <v>284</v>
      </c>
      <c r="B31" s="132">
        <v>1</v>
      </c>
      <c r="C31" s="139" t="s">
        <v>35</v>
      </c>
      <c r="D31" s="140" t="str">
        <f>IF(C31="Str",'Personal File'!$C$12,IF(C31="Dex",'Personal File'!$C$13,IF(C31="Con",'Personal File'!$C$14,IF(C31="Int",'Personal File'!$C$15,IF(C31="Wis",'Personal File'!$C$16,IF(C31="Cha",'Personal File'!$C$17))))))</f>
        <v>+4</v>
      </c>
      <c r="E31" s="140" t="str">
        <f>CONCATENATE(C31," (",D31,")")</f>
        <v>Int (+4)</v>
      </c>
      <c r="F31" s="135" t="s">
        <v>65</v>
      </c>
      <c r="G31" s="136">
        <f t="shared" si="2"/>
        <v>5</v>
      </c>
      <c r="H31" s="93">
        <f t="shared" ca="1" si="5"/>
        <v>20</v>
      </c>
      <c r="I31" s="135">
        <f t="shared" ca="1" si="6"/>
        <v>25</v>
      </c>
      <c r="J31" s="141"/>
    </row>
    <row r="32" spans="1:10" s="121" customFormat="1" ht="17.399999999999999" x14ac:dyDescent="0.35">
      <c r="A32" s="155" t="s">
        <v>208</v>
      </c>
      <c r="B32" s="132">
        <v>2</v>
      </c>
      <c r="C32" s="139" t="s">
        <v>35</v>
      </c>
      <c r="D32" s="140" t="str">
        <f>IF(C32="Str",'Personal File'!$C$12,IF(C32="Dex",'Personal File'!$C$13,IF(C32="Con",'Personal File'!$C$14,IF(C32="Int",'Personal File'!$C$15,IF(C32="Wis",'Personal File'!$C$16,IF(C32="Cha",'Personal File'!$C$17))))))</f>
        <v>+4</v>
      </c>
      <c r="E32" s="140" t="str">
        <f t="shared" si="3"/>
        <v>Int (+4)</v>
      </c>
      <c r="F32" s="135" t="s">
        <v>65</v>
      </c>
      <c r="G32" s="136">
        <f t="shared" si="2"/>
        <v>6</v>
      </c>
      <c r="H32" s="93">
        <f t="shared" ca="1" si="5"/>
        <v>3</v>
      </c>
      <c r="I32" s="135">
        <f t="shared" ca="1" si="6"/>
        <v>9</v>
      </c>
      <c r="J32" s="141"/>
    </row>
    <row r="33" spans="1:10" s="121" customFormat="1" ht="17.399999999999999" x14ac:dyDescent="0.35">
      <c r="A33" s="176" t="s">
        <v>56</v>
      </c>
      <c r="B33" s="115">
        <v>4</v>
      </c>
      <c r="C33" s="177" t="s">
        <v>36</v>
      </c>
      <c r="D33" s="178" t="str">
        <f>IF(C33="Str",'Personal File'!$C$12,IF(C33="Dex",'Personal File'!$C$13,IF(C33="Con",'Personal File'!$C$14,IF(C33="Int",'Personal File'!$C$15,IF(C33="Wis",'Personal File'!$C$16,IF(C33="Cha",'Personal File'!$C$17))))))</f>
        <v>+4</v>
      </c>
      <c r="E33" s="179" t="str">
        <f t="shared" si="3"/>
        <v>Wis (+4)</v>
      </c>
      <c r="F33" s="118" t="s">
        <v>282</v>
      </c>
      <c r="G33" s="119">
        <f t="shared" si="2"/>
        <v>10</v>
      </c>
      <c r="H33" s="93">
        <f t="shared" ca="1" si="5"/>
        <v>12</v>
      </c>
      <c r="I33" s="118">
        <f t="shared" ca="1" si="6"/>
        <v>22</v>
      </c>
      <c r="J33" s="120"/>
    </row>
    <row r="34" spans="1:10" s="121" customFormat="1" ht="17.399999999999999" x14ac:dyDescent="0.35">
      <c r="A34" s="114" t="s">
        <v>20</v>
      </c>
      <c r="B34" s="115">
        <v>4</v>
      </c>
      <c r="C34" s="116" t="s">
        <v>37</v>
      </c>
      <c r="D34" s="117" t="str">
        <f>IF(C34="Str",'Personal File'!$C$12,IF(C34="Dex",'Personal File'!$C$13,IF(C34="Con",'Personal File'!$C$14,IF(C34="Int",'Personal File'!$C$15,IF(C34="Wis",'Personal File'!$C$16,IF(C34="Cha",'Personal File'!$C$17))))))</f>
        <v>+2</v>
      </c>
      <c r="E34" s="117" t="str">
        <f t="shared" si="3"/>
        <v>Dex (+2)</v>
      </c>
      <c r="F34" s="118" t="s">
        <v>282</v>
      </c>
      <c r="G34" s="119">
        <f t="shared" si="2"/>
        <v>8</v>
      </c>
      <c r="H34" s="93">
        <f t="shared" ca="1" si="5"/>
        <v>5</v>
      </c>
      <c r="I34" s="118">
        <f t="shared" ca="1" si="6"/>
        <v>13</v>
      </c>
      <c r="J34" s="120"/>
    </row>
    <row r="35" spans="1:10" s="121" customFormat="1" ht="17.399999999999999" x14ac:dyDescent="0.35">
      <c r="A35" s="180" t="s">
        <v>57</v>
      </c>
      <c r="B35" s="159">
        <v>0</v>
      </c>
      <c r="C35" s="181" t="s">
        <v>37</v>
      </c>
      <c r="D35" s="182" t="str">
        <f>IF(C35="Str",'Personal File'!$C$12,IF(C35="Dex",'Personal File'!$C$13,IF(C35="Con",'Personal File'!$C$14,IF(C35="Int",'Personal File'!$C$15,IF(C35="Wis",'Personal File'!$C$16,IF(C35="Cha",'Personal File'!$C$17))))))</f>
        <v>+2</v>
      </c>
      <c r="E35" s="182" t="str">
        <f t="shared" si="3"/>
        <v>Dex (+2)</v>
      </c>
      <c r="F35" s="162" t="s">
        <v>65</v>
      </c>
      <c r="G35" s="163">
        <f t="shared" si="2"/>
        <v>2</v>
      </c>
      <c r="H35" s="93">
        <f t="shared" ca="1" si="5"/>
        <v>8</v>
      </c>
      <c r="I35" s="164">
        <f t="shared" ref="I35" ca="1" si="12">SUM(G35:H35)</f>
        <v>10</v>
      </c>
      <c r="J35" s="165"/>
    </row>
    <row r="36" spans="1:10" ht="17.399999999999999" x14ac:dyDescent="0.35">
      <c r="A36" s="169" t="s">
        <v>209</v>
      </c>
      <c r="B36" s="89">
        <v>0</v>
      </c>
      <c r="C36" s="170" t="s">
        <v>33</v>
      </c>
      <c r="D36" s="171" t="str">
        <f>IF(C36="Str",'Personal File'!$C$12,IF(C36="Dex",'Personal File'!$C$13,IF(C36="Con",'Personal File'!$C$14,IF(C36="Int",'Personal File'!$C$15,IF(C36="Wis",'Personal File'!$C$16,IF(C36="Cha",'Personal File'!$C$17))))))</f>
        <v>+3</v>
      </c>
      <c r="E36" s="171" t="str">
        <f t="shared" si="3"/>
        <v>Cha (+3)</v>
      </c>
      <c r="F36" s="112" t="s">
        <v>65</v>
      </c>
      <c r="G36" s="111">
        <f t="shared" si="2"/>
        <v>3</v>
      </c>
      <c r="H36" s="93">
        <f t="shared" ca="1" si="5"/>
        <v>16</v>
      </c>
      <c r="I36" s="112">
        <f t="shared" ca="1" si="6"/>
        <v>19</v>
      </c>
      <c r="J36" s="172"/>
    </row>
    <row r="37" spans="1:10" ht="17.399999999999999" x14ac:dyDescent="0.35">
      <c r="A37" s="122" t="s">
        <v>386</v>
      </c>
      <c r="B37" s="150">
        <v>3</v>
      </c>
      <c r="C37" s="183" t="s">
        <v>36</v>
      </c>
      <c r="D37" s="184" t="str">
        <f>IF(C37="Str",'Personal File'!$C$12,IF(C37="Dex",'Personal File'!$C$13,IF(C37="Con",'Personal File'!$C$14,IF(C37="Int",'Personal File'!$C$15,IF(C37="Wis",'Personal File'!$C$16,IF(C37="Cha",'Personal File'!$C$17))))))</f>
        <v>+4</v>
      </c>
      <c r="E37" s="184" t="str">
        <f t="shared" si="3"/>
        <v>Wis (+4)</v>
      </c>
      <c r="F37" s="153" t="s">
        <v>65</v>
      </c>
      <c r="G37" s="136">
        <f t="shared" si="2"/>
        <v>7</v>
      </c>
      <c r="H37" s="93">
        <f t="shared" ca="1" si="5"/>
        <v>17</v>
      </c>
      <c r="I37" s="135">
        <f t="shared" ca="1" si="6"/>
        <v>24</v>
      </c>
      <c r="J37" s="120"/>
    </row>
    <row r="38" spans="1:10" ht="17.399999999999999" x14ac:dyDescent="0.35">
      <c r="A38" s="185" t="s">
        <v>21</v>
      </c>
      <c r="B38" s="89">
        <v>0</v>
      </c>
      <c r="C38" s="186" t="s">
        <v>37</v>
      </c>
      <c r="D38" s="187" t="str">
        <f>IF(C38="Str",'Personal File'!$C$12,IF(C38="Dex",'Personal File'!$C$13,IF(C38="Con",'Personal File'!$C$14,IF(C38="Int",'Personal File'!$C$15,IF(C38="Wis",'Personal File'!$C$16,IF(C38="Cha",'Personal File'!$C$17))))))</f>
        <v>+2</v>
      </c>
      <c r="E38" s="97" t="str">
        <f t="shared" si="3"/>
        <v>Dex (+2)</v>
      </c>
      <c r="F38" s="112" t="s">
        <v>65</v>
      </c>
      <c r="G38" s="111">
        <f t="shared" si="2"/>
        <v>2</v>
      </c>
      <c r="H38" s="93">
        <f t="shared" ca="1" si="5"/>
        <v>6</v>
      </c>
      <c r="I38" s="112">
        <f t="shared" ca="1" si="6"/>
        <v>8</v>
      </c>
      <c r="J38" s="172"/>
    </row>
    <row r="39" spans="1:10" ht="17.399999999999999" x14ac:dyDescent="0.35">
      <c r="A39" s="138" t="s">
        <v>22</v>
      </c>
      <c r="B39" s="132">
        <v>2</v>
      </c>
      <c r="C39" s="139" t="s">
        <v>35</v>
      </c>
      <c r="D39" s="140" t="str">
        <f>IF(C39="Str",'Personal File'!$C$12,IF(C39="Dex",'Personal File'!$C$13,IF(C39="Con",'Personal File'!$C$14,IF(C39="Int",'Personal File'!$C$15,IF(C39="Wis",'Personal File'!$C$16,IF(C39="Cha",'Personal File'!$C$17))))))</f>
        <v>+4</v>
      </c>
      <c r="E39" s="140" t="str">
        <f t="shared" si="3"/>
        <v>Int (+4)</v>
      </c>
      <c r="F39" s="135" t="s">
        <v>65</v>
      </c>
      <c r="G39" s="136">
        <f t="shared" si="2"/>
        <v>6</v>
      </c>
      <c r="H39" s="93">
        <f t="shared" ca="1" si="5"/>
        <v>9</v>
      </c>
      <c r="I39" s="135">
        <f t="shared" ca="1" si="6"/>
        <v>15</v>
      </c>
      <c r="J39" s="141"/>
    </row>
    <row r="40" spans="1:10" ht="17.399999999999999" x14ac:dyDescent="0.35">
      <c r="A40" s="176" t="s">
        <v>58</v>
      </c>
      <c r="B40" s="115">
        <v>4</v>
      </c>
      <c r="C40" s="177" t="s">
        <v>36</v>
      </c>
      <c r="D40" s="178" t="str">
        <f>IF(C40="Str",'Personal File'!$C$12,IF(C40="Dex",'Personal File'!$C$13,IF(C40="Con",'Personal File'!$C$14,IF(C40="Int",'Personal File'!$C$15,IF(C40="Wis",'Personal File'!$C$16,IF(C40="Cha",'Personal File'!$C$17))))))</f>
        <v>+4</v>
      </c>
      <c r="E40" s="178" t="str">
        <f t="shared" si="3"/>
        <v>Wis (+4)</v>
      </c>
      <c r="F40" s="118" t="s">
        <v>65</v>
      </c>
      <c r="G40" s="119">
        <f t="shared" si="2"/>
        <v>8</v>
      </c>
      <c r="H40" s="93">
        <f t="shared" ca="1" si="5"/>
        <v>14</v>
      </c>
      <c r="I40" s="118">
        <f t="shared" ca="1" si="6"/>
        <v>22</v>
      </c>
      <c r="J40" s="120"/>
    </row>
    <row r="41" spans="1:10" ht="17.399999999999999" x14ac:dyDescent="0.35">
      <c r="A41" s="180" t="s">
        <v>214</v>
      </c>
      <c r="B41" s="159">
        <v>0</v>
      </c>
      <c r="C41" s="181" t="s">
        <v>37</v>
      </c>
      <c r="D41" s="182" t="str">
        <f>IF(C41="Str",'Personal File'!$C$12,IF(C41="Dex",'Personal File'!$C$13,IF(C41="Con",'Personal File'!$C$14,IF(C41="Int",'Personal File'!$C$15,IF(C41="Wis",'Personal File'!$C$16,IF(C41="Cha",'Personal File'!$C$17))))))</f>
        <v>+2</v>
      </c>
      <c r="E41" s="182" t="str">
        <f t="shared" si="3"/>
        <v>Dex (+2)</v>
      </c>
      <c r="F41" s="162" t="s">
        <v>65</v>
      </c>
      <c r="G41" s="163">
        <f t="shared" si="2"/>
        <v>2</v>
      </c>
      <c r="H41" s="93">
        <f t="shared" ca="1" si="5"/>
        <v>14</v>
      </c>
      <c r="I41" s="164">
        <f t="shared" ref="I41:I42" ca="1" si="13">SUM(G41:H41)</f>
        <v>16</v>
      </c>
      <c r="J41" s="165"/>
    </row>
    <row r="42" spans="1:10" ht="17.399999999999999" x14ac:dyDescent="0.35">
      <c r="A42" s="188" t="s">
        <v>112</v>
      </c>
      <c r="B42" s="189">
        <v>0</v>
      </c>
      <c r="C42" s="190" t="s">
        <v>35</v>
      </c>
      <c r="D42" s="191" t="str">
        <f>IF(C42="Str",'Personal File'!$C$12,IF(C42="Dex",'Personal File'!$C$13,IF(C42="Con",'Personal File'!$C$14,IF(C42="Int",'Personal File'!$C$15,IF(C42="Wis",'Personal File'!$C$16,IF(C42="Cha",'Personal File'!$C$17))))))</f>
        <v>+4</v>
      </c>
      <c r="E42" s="191" t="str">
        <f t="shared" si="3"/>
        <v>Int (+4)</v>
      </c>
      <c r="F42" s="192" t="s">
        <v>65</v>
      </c>
      <c r="G42" s="163">
        <f t="shared" si="2"/>
        <v>4</v>
      </c>
      <c r="H42" s="93">
        <f t="shared" ca="1" si="5"/>
        <v>20</v>
      </c>
      <c r="I42" s="164">
        <f t="shared" ca="1" si="13"/>
        <v>24</v>
      </c>
      <c r="J42" s="193"/>
    </row>
    <row r="43" spans="1:10" ht="17.399999999999999" x14ac:dyDescent="0.35">
      <c r="A43" s="138" t="s">
        <v>59</v>
      </c>
      <c r="B43" s="132">
        <v>6</v>
      </c>
      <c r="C43" s="139" t="s">
        <v>35</v>
      </c>
      <c r="D43" s="140" t="str">
        <f>IF(C43="Str",'Personal File'!$C$12,IF(C43="Dex",'Personal File'!$C$13,IF(C43="Con",'Personal File'!$C$14,IF(C43="Int",'Personal File'!$C$15,IF(C43="Wis",'Personal File'!$C$16,IF(C43="Cha",'Personal File'!$C$17))))))</f>
        <v>+4</v>
      </c>
      <c r="E43" s="140" t="str">
        <f t="shared" si="3"/>
        <v>Int (+4)</v>
      </c>
      <c r="F43" s="135" t="s">
        <v>65</v>
      </c>
      <c r="G43" s="136">
        <f t="shared" si="2"/>
        <v>10</v>
      </c>
      <c r="H43" s="93">
        <f t="shared" ca="1" si="5"/>
        <v>15</v>
      </c>
      <c r="I43" s="135">
        <f t="shared" ca="1" si="6"/>
        <v>25</v>
      </c>
      <c r="J43" s="141" t="s">
        <v>548</v>
      </c>
    </row>
    <row r="44" spans="1:10" ht="17.399999999999999" x14ac:dyDescent="0.35">
      <c r="A44" s="176" t="s">
        <v>60</v>
      </c>
      <c r="B44" s="115">
        <v>4</v>
      </c>
      <c r="C44" s="177" t="s">
        <v>36</v>
      </c>
      <c r="D44" s="178" t="str">
        <f>IF(C44="Str",'Personal File'!$C$12,IF(C44="Dex",'Personal File'!$C$13,IF(C44="Con",'Personal File'!$C$14,IF(C44="Int",'Personal File'!$C$15,IF(C44="Wis",'Personal File'!$C$16,IF(C44="Cha",'Personal File'!$C$17))))))</f>
        <v>+4</v>
      </c>
      <c r="E44" s="178" t="str">
        <f t="shared" si="3"/>
        <v>Wis (+4)</v>
      </c>
      <c r="F44" s="118" t="s">
        <v>65</v>
      </c>
      <c r="G44" s="119">
        <f t="shared" si="2"/>
        <v>8</v>
      </c>
      <c r="H44" s="93">
        <f t="shared" ca="1" si="5"/>
        <v>1</v>
      </c>
      <c r="I44" s="118">
        <f t="shared" ca="1" si="6"/>
        <v>9</v>
      </c>
      <c r="J44" s="120"/>
    </row>
    <row r="45" spans="1:10" ht="17.399999999999999" x14ac:dyDescent="0.35">
      <c r="A45" s="194" t="s">
        <v>215</v>
      </c>
      <c r="B45" s="89">
        <v>0</v>
      </c>
      <c r="C45" s="195" t="s">
        <v>36</v>
      </c>
      <c r="D45" s="196" t="str">
        <f>IF(C45="Str",'Personal File'!$C$12,IF(C45="Dex",'Personal File'!$C$13,IF(C45="Con",'Personal File'!$C$14,IF(C45="Int",'Personal File'!$C$15,IF(C45="Wis",'Personal File'!$C$16,IF(C45="Cha",'Personal File'!$C$17))))))</f>
        <v>+4</v>
      </c>
      <c r="E45" s="196" t="str">
        <f t="shared" si="3"/>
        <v>Wis (+4)</v>
      </c>
      <c r="F45" s="112" t="s">
        <v>65</v>
      </c>
      <c r="G45" s="111">
        <f t="shared" si="2"/>
        <v>4</v>
      </c>
      <c r="H45" s="93">
        <f t="shared" ca="1" si="5"/>
        <v>13</v>
      </c>
      <c r="I45" s="112">
        <f t="shared" ca="1" si="6"/>
        <v>17</v>
      </c>
      <c r="J45" s="95"/>
    </row>
    <row r="46" spans="1:10" ht="17.399999999999999" x14ac:dyDescent="0.35">
      <c r="A46" s="173" t="s">
        <v>23</v>
      </c>
      <c r="B46" s="89">
        <v>0</v>
      </c>
      <c r="C46" s="174" t="s">
        <v>38</v>
      </c>
      <c r="D46" s="175">
        <f>IF(C46="Str",'Personal File'!$C$12,IF(C46="Dex",'Personal File'!$C$13,IF(C46="Con",'Personal File'!$C$14,IF(C46="Int",'Personal File'!$C$15,IF(C46="Wis",'Personal File'!$C$16,IF(C46="Cha",'Personal File'!$C$17))))))</f>
        <v>-1</v>
      </c>
      <c r="E46" s="175" t="str">
        <f t="shared" si="3"/>
        <v>Str (-1)</v>
      </c>
      <c r="F46" s="112" t="s">
        <v>65</v>
      </c>
      <c r="G46" s="111">
        <f t="shared" si="2"/>
        <v>-1</v>
      </c>
      <c r="H46" s="93">
        <f t="shared" ca="1" si="5"/>
        <v>9</v>
      </c>
      <c r="I46" s="112">
        <f t="shared" ca="1" si="6"/>
        <v>8</v>
      </c>
      <c r="J46" s="172"/>
    </row>
    <row r="47" spans="1:10" ht="17.399999999999999" x14ac:dyDescent="0.35">
      <c r="A47" s="114" t="s">
        <v>61</v>
      </c>
      <c r="B47" s="115">
        <v>4</v>
      </c>
      <c r="C47" s="116" t="s">
        <v>37</v>
      </c>
      <c r="D47" s="117" t="str">
        <f>IF(C47="Str",'Personal File'!$C$12,IF(C47="Dex",'Personal File'!$C$13,IF(C47="Con",'Personal File'!$C$14,IF(C47="Int",'Personal File'!$C$15,IF(C47="Wis",'Personal File'!$C$16,IF(C47="Cha",'Personal File'!$C$17))))))</f>
        <v>+2</v>
      </c>
      <c r="E47" s="117" t="str">
        <f t="shared" si="3"/>
        <v>Dex (+2)</v>
      </c>
      <c r="F47" s="118" t="s">
        <v>65</v>
      </c>
      <c r="G47" s="119">
        <f t="shared" si="2"/>
        <v>6</v>
      </c>
      <c r="H47" s="93">
        <f t="shared" ca="1" si="5"/>
        <v>15</v>
      </c>
      <c r="I47" s="118">
        <f t="shared" ref="I47:I48" ca="1" si="14">SUM(G47:H47)</f>
        <v>21</v>
      </c>
      <c r="J47" s="120"/>
    </row>
    <row r="48" spans="1:10" ht="17.399999999999999" x14ac:dyDescent="0.35">
      <c r="A48" s="122" t="s">
        <v>62</v>
      </c>
      <c r="B48" s="115">
        <v>6</v>
      </c>
      <c r="C48" s="123" t="s">
        <v>33</v>
      </c>
      <c r="D48" s="124" t="str">
        <f>IF(C48="Str",'Personal File'!$C$12,IF(C48="Dex",'Personal File'!$C$13,IF(C48="Con",'Personal File'!$C$14,IF(C48="Int",'Personal File'!$C$15,IF(C48="Wis",'Personal File'!$C$16,IF(C48="Cha",'Personal File'!$C$17))))))</f>
        <v>+3</v>
      </c>
      <c r="E48" s="124" t="str">
        <f t="shared" si="3"/>
        <v>Cha (+3)</v>
      </c>
      <c r="F48" s="118" t="s">
        <v>65</v>
      </c>
      <c r="G48" s="119">
        <f t="shared" si="2"/>
        <v>9</v>
      </c>
      <c r="H48" s="93">
        <f t="shared" ca="1" si="5"/>
        <v>14</v>
      </c>
      <c r="I48" s="118">
        <f t="shared" ca="1" si="14"/>
        <v>23</v>
      </c>
      <c r="J48" s="120"/>
    </row>
    <row r="49" spans="1:10" ht="18" thickBot="1" x14ac:dyDescent="0.4">
      <c r="A49" s="197" t="s">
        <v>63</v>
      </c>
      <c r="B49" s="198">
        <v>1</v>
      </c>
      <c r="C49" s="199" t="s">
        <v>37</v>
      </c>
      <c r="D49" s="200" t="str">
        <f>IF(C49="Str",'Personal File'!$C$12,IF(C49="Dex",'Personal File'!$C$13,IF(C49="Con",'Personal File'!$C$14,IF(C49="Int",'Personal File'!$C$15,IF(C49="Wis",'Personal File'!$C$16,IF(C49="Cha",'Personal File'!$C$17))))))</f>
        <v>+2</v>
      </c>
      <c r="E49" s="200" t="str">
        <f t="shared" si="3"/>
        <v>Dex (+2)</v>
      </c>
      <c r="F49" s="201" t="s">
        <v>65</v>
      </c>
      <c r="G49" s="202">
        <f t="shared" si="2"/>
        <v>3</v>
      </c>
      <c r="H49" s="203">
        <f t="shared" ca="1" si="5"/>
        <v>11</v>
      </c>
      <c r="I49" s="201">
        <f t="shared" ca="1" si="6"/>
        <v>14</v>
      </c>
      <c r="J49" s="204"/>
    </row>
    <row r="50" spans="1:10" ht="16.2" thickTop="1" x14ac:dyDescent="0.3">
      <c r="B50" s="206">
        <f>SUM(B6:B49)</f>
        <v>92</v>
      </c>
      <c r="E50" s="206">
        <f>SUM(E51:E64)</f>
        <v>92</v>
      </c>
      <c r="F50" s="208" t="s">
        <v>66</v>
      </c>
    </row>
    <row r="51" spans="1:10" x14ac:dyDescent="0.3">
      <c r="B51" s="209" t="s">
        <v>321</v>
      </c>
      <c r="E51" s="210">
        <v>48</v>
      </c>
      <c r="F51" s="207" t="s">
        <v>508</v>
      </c>
    </row>
    <row r="52" spans="1:10" x14ac:dyDescent="0.3">
      <c r="B52" s="209" t="s">
        <v>322</v>
      </c>
      <c r="E52" s="210">
        <v>10</v>
      </c>
      <c r="F52" s="207" t="s">
        <v>565</v>
      </c>
    </row>
    <row r="53" spans="1:10" x14ac:dyDescent="0.3">
      <c r="B53" s="209" t="s">
        <v>323</v>
      </c>
      <c r="E53" s="210">
        <v>6</v>
      </c>
      <c r="F53" s="207" t="s">
        <v>356</v>
      </c>
    </row>
    <row r="54" spans="1:10" x14ac:dyDescent="0.3">
      <c r="B54" s="209" t="s">
        <v>324</v>
      </c>
      <c r="E54" s="210">
        <v>10</v>
      </c>
      <c r="F54" s="207" t="s">
        <v>566</v>
      </c>
    </row>
    <row r="55" spans="1:10" x14ac:dyDescent="0.3">
      <c r="B55" s="209" t="s">
        <v>325</v>
      </c>
      <c r="E55" s="210">
        <v>6</v>
      </c>
      <c r="F55" s="207" t="s">
        <v>358</v>
      </c>
    </row>
    <row r="56" spans="1:10" x14ac:dyDescent="0.3">
      <c r="B56" s="209" t="s">
        <v>326</v>
      </c>
      <c r="E56" s="210">
        <v>6</v>
      </c>
      <c r="F56" s="207" t="s">
        <v>357</v>
      </c>
    </row>
    <row r="57" spans="1:10" x14ac:dyDescent="0.3">
      <c r="B57" s="209" t="s">
        <v>331</v>
      </c>
      <c r="E57" s="210">
        <v>6</v>
      </c>
      <c r="F57" s="207" t="s">
        <v>359</v>
      </c>
    </row>
    <row r="58" spans="1:10" x14ac:dyDescent="0.3">
      <c r="B58" s="209"/>
      <c r="E58" s="210"/>
    </row>
    <row r="59" spans="1:10" x14ac:dyDescent="0.3">
      <c r="B59" s="209"/>
      <c r="E59" s="210"/>
    </row>
    <row r="60" spans="1:10" x14ac:dyDescent="0.3">
      <c r="B60" s="209"/>
      <c r="E60" s="210"/>
    </row>
    <row r="61" spans="1:10" x14ac:dyDescent="0.3">
      <c r="B61" s="209"/>
      <c r="E61" s="210"/>
    </row>
    <row r="62" spans="1:10" x14ac:dyDescent="0.3">
      <c r="B62" s="209"/>
      <c r="E62" s="210"/>
    </row>
    <row r="63" spans="1:10" x14ac:dyDescent="0.3">
      <c r="B63" s="209"/>
      <c r="E63" s="210"/>
    </row>
    <row r="64" spans="1:10" x14ac:dyDescent="0.3">
      <c r="B64" s="209"/>
      <c r="E64" s="210"/>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6"/>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5.796875" style="294" bestFit="1" customWidth="1"/>
    <col min="2" max="2" width="6.19921875" style="294" bestFit="1" customWidth="1"/>
    <col min="3" max="3" width="11.3984375" style="298" customWidth="1"/>
    <col min="4" max="4" width="13.3984375" style="297" bestFit="1" customWidth="1"/>
    <col min="5" max="5" width="13.59765625" style="297" customWidth="1"/>
    <col min="6" max="6" width="10.5" style="297" bestFit="1" customWidth="1"/>
    <col min="7" max="7" width="13" style="297" bestFit="1" customWidth="1"/>
    <col min="8" max="8" width="10.5" style="297" bestFit="1" customWidth="1"/>
    <col min="9" max="9" width="21.3984375" style="214" bestFit="1" customWidth="1"/>
    <col min="10" max="10" width="5.796875" style="214" bestFit="1" customWidth="1"/>
    <col min="11" max="16384" width="13" style="214"/>
  </cols>
  <sheetData>
    <row r="1" spans="1:10" ht="26.4" thickBot="1" x14ac:dyDescent="0.55000000000000004">
      <c r="A1" s="211" t="s">
        <v>634</v>
      </c>
      <c r="B1" s="212"/>
      <c r="C1" s="213"/>
      <c r="D1" s="212"/>
      <c r="E1" s="212"/>
      <c r="F1" s="212"/>
      <c r="G1" s="212"/>
      <c r="H1" s="212"/>
      <c r="I1" s="212"/>
      <c r="J1" s="212"/>
    </row>
    <row r="2" spans="1:10" s="219" customFormat="1" ht="17.399999999999999" x14ac:dyDescent="0.3">
      <c r="A2" s="215" t="s">
        <v>92</v>
      </c>
      <c r="B2" s="216" t="s">
        <v>3</v>
      </c>
      <c r="C2" s="217" t="s">
        <v>444</v>
      </c>
      <c r="D2" s="216" t="s">
        <v>95</v>
      </c>
      <c r="E2" s="216" t="s">
        <v>216</v>
      </c>
      <c r="F2" s="216" t="s">
        <v>217</v>
      </c>
      <c r="G2" s="216" t="s">
        <v>68</v>
      </c>
      <c r="H2" s="216" t="s">
        <v>26</v>
      </c>
      <c r="I2" s="216" t="s">
        <v>628</v>
      </c>
      <c r="J2" s="218" t="s">
        <v>629</v>
      </c>
    </row>
    <row r="3" spans="1:10" s="228" customFormat="1" ht="17.399999999999999" x14ac:dyDescent="0.35">
      <c r="A3" s="220" t="s">
        <v>74</v>
      </c>
      <c r="B3" s="221">
        <v>0</v>
      </c>
      <c r="C3" s="222"/>
      <c r="D3" s="223" t="s">
        <v>75</v>
      </c>
      <c r="E3" s="224" t="s">
        <v>221</v>
      </c>
      <c r="F3" s="224" t="s">
        <v>229</v>
      </c>
      <c r="G3" s="225" t="s">
        <v>76</v>
      </c>
      <c r="H3" s="225" t="s">
        <v>77</v>
      </c>
      <c r="I3" s="226" t="s">
        <v>623</v>
      </c>
      <c r="J3" s="227">
        <v>272</v>
      </c>
    </row>
    <row r="4" spans="1:10" s="228" customFormat="1" ht="17.399999999999999" x14ac:dyDescent="0.35">
      <c r="A4" s="220" t="s">
        <v>113</v>
      </c>
      <c r="B4" s="221">
        <v>0</v>
      </c>
      <c r="C4" s="222"/>
      <c r="D4" s="223" t="s">
        <v>87</v>
      </c>
      <c r="E4" s="224" t="s">
        <v>218</v>
      </c>
      <c r="F4" s="224" t="s">
        <v>229</v>
      </c>
      <c r="G4" s="225" t="s">
        <v>109</v>
      </c>
      <c r="H4" s="225" t="s">
        <v>81</v>
      </c>
      <c r="I4" s="229" t="s">
        <v>623</v>
      </c>
      <c r="J4" s="227">
        <v>215</v>
      </c>
    </row>
    <row r="5" spans="1:10" ht="17.399999999999999" x14ac:dyDescent="0.35">
      <c r="A5" s="220" t="s">
        <v>563</v>
      </c>
      <c r="B5" s="221">
        <v>0</v>
      </c>
      <c r="C5" s="222"/>
      <c r="D5" s="230" t="s">
        <v>87</v>
      </c>
      <c r="E5" s="231" t="s">
        <v>218</v>
      </c>
      <c r="F5" s="232" t="s">
        <v>229</v>
      </c>
      <c r="G5" s="233" t="s">
        <v>492</v>
      </c>
      <c r="H5" s="233" t="s">
        <v>90</v>
      </c>
      <c r="I5" s="229" t="s">
        <v>664</v>
      </c>
      <c r="J5" s="227">
        <v>128</v>
      </c>
    </row>
    <row r="6" spans="1:10" ht="17.399999999999999" x14ac:dyDescent="0.35">
      <c r="A6" s="220" t="s">
        <v>114</v>
      </c>
      <c r="B6" s="221">
        <v>0</v>
      </c>
      <c r="C6" s="222"/>
      <c r="D6" s="223" t="s">
        <v>115</v>
      </c>
      <c r="E6" s="224" t="s">
        <v>218</v>
      </c>
      <c r="F6" s="224" t="s">
        <v>229</v>
      </c>
      <c r="G6" s="225" t="s">
        <v>109</v>
      </c>
      <c r="H6" s="225" t="s">
        <v>81</v>
      </c>
      <c r="I6" s="229" t="s">
        <v>623</v>
      </c>
      <c r="J6" s="227">
        <v>219</v>
      </c>
    </row>
    <row r="7" spans="1:10" ht="17.399999999999999" x14ac:dyDescent="0.35">
      <c r="A7" s="220" t="s">
        <v>116</v>
      </c>
      <c r="B7" s="221">
        <v>0</v>
      </c>
      <c r="C7" s="222"/>
      <c r="D7" s="223" t="s">
        <v>115</v>
      </c>
      <c r="E7" s="224" t="s">
        <v>218</v>
      </c>
      <c r="F7" s="224" t="s">
        <v>229</v>
      </c>
      <c r="G7" s="225" t="s">
        <v>76</v>
      </c>
      <c r="H7" s="225" t="s">
        <v>77</v>
      </c>
      <c r="I7" s="229" t="s">
        <v>623</v>
      </c>
      <c r="J7" s="227">
        <v>238</v>
      </c>
    </row>
    <row r="8" spans="1:10" ht="17.399999999999999" x14ac:dyDescent="0.35">
      <c r="A8" s="220" t="s">
        <v>108</v>
      </c>
      <c r="B8" s="221">
        <v>0</v>
      </c>
      <c r="C8" s="222"/>
      <c r="D8" s="230" t="s">
        <v>91</v>
      </c>
      <c r="E8" s="234" t="s">
        <v>219</v>
      </c>
      <c r="F8" s="234" t="s">
        <v>229</v>
      </c>
      <c r="G8" s="233" t="s">
        <v>76</v>
      </c>
      <c r="H8" s="233" t="s">
        <v>84</v>
      </c>
      <c r="I8" s="229" t="s">
        <v>623</v>
      </c>
      <c r="J8" s="227">
        <v>248</v>
      </c>
    </row>
    <row r="9" spans="1:10" ht="17.399999999999999" x14ac:dyDescent="0.35">
      <c r="A9" s="220" t="s">
        <v>274</v>
      </c>
      <c r="B9" s="221">
        <v>0</v>
      </c>
      <c r="C9" s="222"/>
      <c r="D9" s="223" t="s">
        <v>473</v>
      </c>
      <c r="E9" s="224" t="s">
        <v>218</v>
      </c>
      <c r="F9" s="224" t="s">
        <v>229</v>
      </c>
      <c r="G9" s="225" t="s">
        <v>76</v>
      </c>
      <c r="H9" s="225" t="s">
        <v>81</v>
      </c>
      <c r="I9" s="229" t="s">
        <v>623</v>
      </c>
      <c r="J9" s="227">
        <v>244</v>
      </c>
    </row>
    <row r="10" spans="1:10" ht="17.399999999999999" x14ac:dyDescent="0.35">
      <c r="A10" s="220" t="s">
        <v>117</v>
      </c>
      <c r="B10" s="221">
        <v>0</v>
      </c>
      <c r="C10" s="222"/>
      <c r="D10" s="230" t="s">
        <v>474</v>
      </c>
      <c r="E10" s="224" t="s">
        <v>218</v>
      </c>
      <c r="F10" s="224" t="s">
        <v>229</v>
      </c>
      <c r="G10" s="233" t="s">
        <v>98</v>
      </c>
      <c r="H10" s="233" t="s">
        <v>81</v>
      </c>
      <c r="I10" s="229" t="s">
        <v>623</v>
      </c>
      <c r="J10" s="227">
        <v>253</v>
      </c>
    </row>
    <row r="11" spans="1:10" ht="17.399999999999999" x14ac:dyDescent="0.35">
      <c r="A11" s="220" t="s">
        <v>289</v>
      </c>
      <c r="B11" s="221">
        <v>0</v>
      </c>
      <c r="C11" s="222"/>
      <c r="D11" s="235" t="s">
        <v>474</v>
      </c>
      <c r="E11" s="231" t="s">
        <v>220</v>
      </c>
      <c r="F11" s="232" t="s">
        <v>229</v>
      </c>
      <c r="G11" s="226" t="s">
        <v>99</v>
      </c>
      <c r="H11" s="226" t="s">
        <v>84</v>
      </c>
      <c r="I11" s="229" t="s">
        <v>623</v>
      </c>
      <c r="J11" s="227">
        <v>253</v>
      </c>
    </row>
    <row r="12" spans="1:10" ht="17.399999999999999" x14ac:dyDescent="0.35">
      <c r="A12" s="220" t="s">
        <v>311</v>
      </c>
      <c r="B12" s="221">
        <v>0</v>
      </c>
      <c r="C12" s="222"/>
      <c r="D12" s="223" t="s">
        <v>474</v>
      </c>
      <c r="E12" s="231" t="s">
        <v>218</v>
      </c>
      <c r="F12" s="224" t="s">
        <v>229</v>
      </c>
      <c r="G12" s="225" t="s">
        <v>109</v>
      </c>
      <c r="H12" s="225" t="s">
        <v>86</v>
      </c>
      <c r="I12" s="229" t="s">
        <v>626</v>
      </c>
      <c r="J12" s="227">
        <v>103</v>
      </c>
    </row>
    <row r="13" spans="1:10" ht="17.399999999999999" x14ac:dyDescent="0.35">
      <c r="A13" s="220" t="s">
        <v>594</v>
      </c>
      <c r="B13" s="221">
        <v>0</v>
      </c>
      <c r="C13" s="222"/>
      <c r="D13" s="230" t="s">
        <v>79</v>
      </c>
      <c r="E13" s="234" t="s">
        <v>218</v>
      </c>
      <c r="F13" s="236" t="s">
        <v>229</v>
      </c>
      <c r="G13" s="237" t="s">
        <v>76</v>
      </c>
      <c r="H13" s="233" t="s">
        <v>81</v>
      </c>
      <c r="I13" s="229" t="s">
        <v>623</v>
      </c>
      <c r="J13" s="227">
        <v>216</v>
      </c>
    </row>
    <row r="14" spans="1:10" ht="17.399999999999999" x14ac:dyDescent="0.35">
      <c r="A14" s="220" t="s">
        <v>78</v>
      </c>
      <c r="B14" s="221">
        <v>0</v>
      </c>
      <c r="C14" s="222"/>
      <c r="D14" s="223" t="s">
        <v>79</v>
      </c>
      <c r="E14" s="224" t="s">
        <v>218</v>
      </c>
      <c r="F14" s="224" t="s">
        <v>229</v>
      </c>
      <c r="G14" s="225" t="s">
        <v>97</v>
      </c>
      <c r="H14" s="225" t="s">
        <v>80</v>
      </c>
      <c r="I14" s="229" t="s">
        <v>623</v>
      </c>
      <c r="J14" s="227">
        <v>219</v>
      </c>
    </row>
    <row r="15" spans="1:10" ht="17.399999999999999" x14ac:dyDescent="0.35">
      <c r="A15" s="220" t="s">
        <v>479</v>
      </c>
      <c r="B15" s="221">
        <v>0</v>
      </c>
      <c r="C15" s="222"/>
      <c r="D15" s="230" t="s">
        <v>79</v>
      </c>
      <c r="E15" s="224" t="s">
        <v>218</v>
      </c>
      <c r="F15" s="224" t="s">
        <v>229</v>
      </c>
      <c r="G15" s="233" t="s">
        <v>98</v>
      </c>
      <c r="H15" s="233" t="s">
        <v>81</v>
      </c>
      <c r="I15" s="229" t="s">
        <v>623</v>
      </c>
      <c r="J15" s="227">
        <v>267</v>
      </c>
    </row>
    <row r="16" spans="1:10" ht="17.399999999999999" x14ac:dyDescent="0.35">
      <c r="A16" s="238" t="s">
        <v>82</v>
      </c>
      <c r="B16" s="239">
        <v>0</v>
      </c>
      <c r="C16" s="240"/>
      <c r="D16" s="241" t="s">
        <v>79</v>
      </c>
      <c r="E16" s="242" t="s">
        <v>220</v>
      </c>
      <c r="F16" s="242" t="s">
        <v>229</v>
      </c>
      <c r="G16" s="243" t="s">
        <v>83</v>
      </c>
      <c r="H16" s="243" t="s">
        <v>84</v>
      </c>
      <c r="I16" s="244" t="s">
        <v>623</v>
      </c>
      <c r="J16" s="245">
        <v>269</v>
      </c>
    </row>
    <row r="17" spans="1:10" ht="17.399999999999999" x14ac:dyDescent="0.35">
      <c r="A17" s="220" t="s">
        <v>568</v>
      </c>
      <c r="B17" s="221">
        <v>1</v>
      </c>
      <c r="C17" s="222"/>
      <c r="D17" s="223" t="s">
        <v>75</v>
      </c>
      <c r="E17" s="224" t="s">
        <v>218</v>
      </c>
      <c r="F17" s="246" t="s">
        <v>229</v>
      </c>
      <c r="G17" s="225" t="s">
        <v>569</v>
      </c>
      <c r="H17" s="225" t="s">
        <v>90</v>
      </c>
      <c r="I17" s="229" t="s">
        <v>663</v>
      </c>
      <c r="J17" s="227">
        <v>85</v>
      </c>
    </row>
    <row r="18" spans="1:10" ht="17.399999999999999" x14ac:dyDescent="0.35">
      <c r="A18" s="220" t="s">
        <v>570</v>
      </c>
      <c r="B18" s="221">
        <v>1</v>
      </c>
      <c r="C18" s="222"/>
      <c r="D18" s="223" t="s">
        <v>75</v>
      </c>
      <c r="E18" s="224" t="s">
        <v>218</v>
      </c>
      <c r="F18" s="246" t="s">
        <v>229</v>
      </c>
      <c r="G18" s="225" t="s">
        <v>569</v>
      </c>
      <c r="H18" s="225" t="s">
        <v>90</v>
      </c>
      <c r="I18" s="229" t="s">
        <v>663</v>
      </c>
      <c r="J18" s="227">
        <v>85</v>
      </c>
    </row>
    <row r="19" spans="1:10" ht="17.399999999999999" x14ac:dyDescent="0.35">
      <c r="A19" s="220" t="s">
        <v>122</v>
      </c>
      <c r="B19" s="221">
        <v>1</v>
      </c>
      <c r="C19" s="222"/>
      <c r="D19" s="223" t="s">
        <v>75</v>
      </c>
      <c r="E19" s="224" t="s">
        <v>218</v>
      </c>
      <c r="F19" s="224" t="s">
        <v>229</v>
      </c>
      <c r="G19" s="225" t="s">
        <v>76</v>
      </c>
      <c r="H19" s="225" t="s">
        <v>123</v>
      </c>
      <c r="I19" s="229" t="s">
        <v>623</v>
      </c>
      <c r="J19" s="227">
        <v>226</v>
      </c>
    </row>
    <row r="20" spans="1:10" ht="17.399999999999999" x14ac:dyDescent="0.35">
      <c r="A20" s="220" t="s">
        <v>124</v>
      </c>
      <c r="B20" s="221">
        <v>1</v>
      </c>
      <c r="C20" s="222"/>
      <c r="D20" s="223" t="s">
        <v>75</v>
      </c>
      <c r="E20" s="224" t="s">
        <v>218</v>
      </c>
      <c r="F20" s="224" t="s">
        <v>229</v>
      </c>
      <c r="G20" s="225" t="s">
        <v>83</v>
      </c>
      <c r="H20" s="225" t="s">
        <v>80</v>
      </c>
      <c r="I20" s="229" t="s">
        <v>623</v>
      </c>
      <c r="J20" s="227">
        <v>227</v>
      </c>
    </row>
    <row r="21" spans="1:10" ht="17.399999999999999" x14ac:dyDescent="0.35">
      <c r="A21" s="220" t="s">
        <v>443</v>
      </c>
      <c r="B21" s="221">
        <v>1</v>
      </c>
      <c r="C21" s="247" t="s">
        <v>542</v>
      </c>
      <c r="D21" s="223" t="s">
        <v>75</v>
      </c>
      <c r="E21" s="224" t="s">
        <v>221</v>
      </c>
      <c r="F21" s="224" t="s">
        <v>229</v>
      </c>
      <c r="G21" s="225" t="s">
        <v>76</v>
      </c>
      <c r="H21" s="225" t="s">
        <v>80</v>
      </c>
      <c r="I21" s="229" t="s">
        <v>623</v>
      </c>
      <c r="J21" s="227">
        <v>266</v>
      </c>
    </row>
    <row r="22" spans="1:10" ht="17.399999999999999" x14ac:dyDescent="0.35">
      <c r="A22" s="220" t="s">
        <v>440</v>
      </c>
      <c r="B22" s="221">
        <v>1</v>
      </c>
      <c r="C22" s="222"/>
      <c r="D22" s="223" t="s">
        <v>75</v>
      </c>
      <c r="E22" s="224" t="s">
        <v>221</v>
      </c>
      <c r="F22" s="224" t="s">
        <v>229</v>
      </c>
      <c r="G22" s="225" t="s">
        <v>76</v>
      </c>
      <c r="H22" s="225" t="s">
        <v>80</v>
      </c>
      <c r="I22" s="229" t="s">
        <v>623</v>
      </c>
      <c r="J22" s="227">
        <v>266</v>
      </c>
    </row>
    <row r="23" spans="1:10" ht="17.399999999999999" x14ac:dyDescent="0.35">
      <c r="A23" s="220" t="s">
        <v>573</v>
      </c>
      <c r="B23" s="221">
        <v>1</v>
      </c>
      <c r="C23" s="222"/>
      <c r="D23" s="223" t="s">
        <v>75</v>
      </c>
      <c r="E23" s="231" t="s">
        <v>222</v>
      </c>
      <c r="F23" s="225" t="s">
        <v>229</v>
      </c>
      <c r="G23" s="225" t="s">
        <v>76</v>
      </c>
      <c r="H23" s="225" t="s">
        <v>81</v>
      </c>
      <c r="I23" s="229" t="s">
        <v>665</v>
      </c>
      <c r="J23" s="227">
        <v>177</v>
      </c>
    </row>
    <row r="24" spans="1:10" ht="17.399999999999999" x14ac:dyDescent="0.35">
      <c r="A24" s="220" t="s">
        <v>127</v>
      </c>
      <c r="B24" s="221">
        <v>1</v>
      </c>
      <c r="C24" s="222"/>
      <c r="D24" s="223" t="s">
        <v>75</v>
      </c>
      <c r="E24" s="231" t="s">
        <v>222</v>
      </c>
      <c r="F24" s="231" t="s">
        <v>229</v>
      </c>
      <c r="G24" s="225" t="s">
        <v>76</v>
      </c>
      <c r="H24" s="225" t="s">
        <v>90</v>
      </c>
      <c r="I24" s="229" t="s">
        <v>623</v>
      </c>
      <c r="J24" s="227">
        <v>274</v>
      </c>
    </row>
    <row r="25" spans="1:10" ht="17.399999999999999" x14ac:dyDescent="0.35">
      <c r="A25" s="220" t="s">
        <v>128</v>
      </c>
      <c r="B25" s="221">
        <v>1</v>
      </c>
      <c r="C25" s="222"/>
      <c r="D25" s="223" t="s">
        <v>75</v>
      </c>
      <c r="E25" s="224" t="s">
        <v>223</v>
      </c>
      <c r="F25" s="224" t="s">
        <v>229</v>
      </c>
      <c r="G25" s="225" t="s">
        <v>76</v>
      </c>
      <c r="H25" s="225" t="s">
        <v>80</v>
      </c>
      <c r="I25" s="229" t="s">
        <v>623</v>
      </c>
      <c r="J25" s="227">
        <v>278</v>
      </c>
    </row>
    <row r="26" spans="1:10" ht="17.399999999999999" x14ac:dyDescent="0.35">
      <c r="A26" s="220" t="s">
        <v>126</v>
      </c>
      <c r="B26" s="221">
        <v>1</v>
      </c>
      <c r="C26" s="222"/>
      <c r="D26" s="223" t="s">
        <v>87</v>
      </c>
      <c r="E26" s="224" t="s">
        <v>218</v>
      </c>
      <c r="F26" s="224" t="s">
        <v>229</v>
      </c>
      <c r="G26" s="225" t="s">
        <v>205</v>
      </c>
      <c r="H26" s="225" t="s">
        <v>80</v>
      </c>
      <c r="I26" s="229" t="s">
        <v>623</v>
      </c>
      <c r="J26" s="227">
        <v>258</v>
      </c>
    </row>
    <row r="27" spans="1:10" ht="17.399999999999999" x14ac:dyDescent="0.35">
      <c r="A27" s="220" t="s">
        <v>129</v>
      </c>
      <c r="B27" s="221">
        <v>1</v>
      </c>
      <c r="C27" s="222"/>
      <c r="D27" s="248" t="s">
        <v>87</v>
      </c>
      <c r="E27" s="249" t="s">
        <v>221</v>
      </c>
      <c r="F27" s="249" t="s">
        <v>230</v>
      </c>
      <c r="G27" s="246" t="s">
        <v>109</v>
      </c>
      <c r="H27" s="246" t="s">
        <v>90</v>
      </c>
      <c r="I27" s="229" t="s">
        <v>623</v>
      </c>
      <c r="J27" s="227">
        <v>285</v>
      </c>
    </row>
    <row r="28" spans="1:10" ht="17.399999999999999" x14ac:dyDescent="0.35">
      <c r="A28" s="220" t="s">
        <v>396</v>
      </c>
      <c r="B28" s="221">
        <v>1</v>
      </c>
      <c r="C28" s="222"/>
      <c r="D28" s="248" t="s">
        <v>87</v>
      </c>
      <c r="E28" s="249" t="s">
        <v>221</v>
      </c>
      <c r="F28" s="249" t="s">
        <v>230</v>
      </c>
      <c r="G28" s="246" t="s">
        <v>109</v>
      </c>
      <c r="H28" s="246" t="s">
        <v>90</v>
      </c>
      <c r="I28" s="229" t="s">
        <v>627</v>
      </c>
      <c r="J28" s="227">
        <v>71</v>
      </c>
    </row>
    <row r="29" spans="1:10" ht="17.399999999999999" x14ac:dyDescent="0.35">
      <c r="A29" s="220" t="s">
        <v>351</v>
      </c>
      <c r="B29" s="221">
        <v>1</v>
      </c>
      <c r="C29" s="222"/>
      <c r="D29" s="230" t="s">
        <v>87</v>
      </c>
      <c r="E29" s="234" t="s">
        <v>223</v>
      </c>
      <c r="F29" s="250" t="s">
        <v>229</v>
      </c>
      <c r="G29" s="226" t="s">
        <v>109</v>
      </c>
      <c r="H29" s="233" t="s">
        <v>352</v>
      </c>
      <c r="I29" s="229" t="s">
        <v>623</v>
      </c>
      <c r="J29" s="227">
        <v>297</v>
      </c>
    </row>
    <row r="30" spans="1:10" ht="17.399999999999999" x14ac:dyDescent="0.35">
      <c r="A30" s="220" t="s">
        <v>574</v>
      </c>
      <c r="B30" s="221">
        <v>1</v>
      </c>
      <c r="C30" s="222"/>
      <c r="D30" s="248" t="s">
        <v>87</v>
      </c>
      <c r="E30" s="224" t="s">
        <v>218</v>
      </c>
      <c r="F30" s="225" t="s">
        <v>229</v>
      </c>
      <c r="G30" s="246" t="s">
        <v>76</v>
      </c>
      <c r="H30" s="246" t="s">
        <v>185</v>
      </c>
      <c r="I30" s="229" t="s">
        <v>665</v>
      </c>
      <c r="J30" s="227">
        <v>186</v>
      </c>
    </row>
    <row r="31" spans="1:10" ht="17.399999999999999" x14ac:dyDescent="0.35">
      <c r="A31" s="220" t="s">
        <v>497</v>
      </c>
      <c r="B31" s="251">
        <v>1</v>
      </c>
      <c r="C31" s="252"/>
      <c r="D31" s="248" t="s">
        <v>115</v>
      </c>
      <c r="E31" s="249" t="s">
        <v>221</v>
      </c>
      <c r="F31" s="249" t="s">
        <v>229</v>
      </c>
      <c r="G31" s="246" t="s">
        <v>83</v>
      </c>
      <c r="H31" s="246" t="s">
        <v>84</v>
      </c>
      <c r="I31" s="229" t="s">
        <v>623</v>
      </c>
      <c r="J31" s="227">
        <v>212</v>
      </c>
    </row>
    <row r="32" spans="1:10" ht="17.399999999999999" x14ac:dyDescent="0.35">
      <c r="A32" s="220" t="s">
        <v>490</v>
      </c>
      <c r="B32" s="221">
        <v>1</v>
      </c>
      <c r="C32" s="222"/>
      <c r="D32" s="223" t="s">
        <v>115</v>
      </c>
      <c r="E32" s="249" t="s">
        <v>222</v>
      </c>
      <c r="F32" s="249" t="s">
        <v>229</v>
      </c>
      <c r="G32" s="225" t="s">
        <v>97</v>
      </c>
      <c r="H32" s="225" t="s">
        <v>84</v>
      </c>
      <c r="I32" s="229" t="s">
        <v>623</v>
      </c>
      <c r="J32" s="227">
        <v>218</v>
      </c>
    </row>
    <row r="33" spans="1:10" ht="17.399999999999999" x14ac:dyDescent="0.35">
      <c r="A33" s="220" t="s">
        <v>491</v>
      </c>
      <c r="B33" s="221">
        <v>1</v>
      </c>
      <c r="C33" s="222"/>
      <c r="D33" s="223" t="s">
        <v>115</v>
      </c>
      <c r="E33" s="249" t="s">
        <v>222</v>
      </c>
      <c r="F33" s="249" t="s">
        <v>229</v>
      </c>
      <c r="G33" s="225" t="s">
        <v>97</v>
      </c>
      <c r="H33" s="225" t="s">
        <v>84</v>
      </c>
      <c r="I33" s="229" t="s">
        <v>623</v>
      </c>
      <c r="J33" s="227">
        <v>218</v>
      </c>
    </row>
    <row r="34" spans="1:10" ht="17.399999999999999" x14ac:dyDescent="0.35">
      <c r="A34" s="220" t="s">
        <v>447</v>
      </c>
      <c r="B34" s="221">
        <v>1</v>
      </c>
      <c r="C34" s="247" t="s">
        <v>448</v>
      </c>
      <c r="D34" s="223" t="s">
        <v>115</v>
      </c>
      <c r="E34" s="224" t="s">
        <v>218</v>
      </c>
      <c r="F34" s="249" t="s">
        <v>229</v>
      </c>
      <c r="G34" s="225" t="s">
        <v>97</v>
      </c>
      <c r="H34" s="225" t="s">
        <v>80</v>
      </c>
      <c r="I34" s="229" t="s">
        <v>623</v>
      </c>
      <c r="J34" s="227">
        <v>220</v>
      </c>
    </row>
    <row r="35" spans="1:10" ht="17.399999999999999" x14ac:dyDescent="0.35">
      <c r="A35" s="220" t="s">
        <v>415</v>
      </c>
      <c r="B35" s="221">
        <v>1</v>
      </c>
      <c r="C35" s="222"/>
      <c r="D35" s="223" t="s">
        <v>115</v>
      </c>
      <c r="E35" s="249" t="s">
        <v>221</v>
      </c>
      <c r="F35" s="249" t="s">
        <v>229</v>
      </c>
      <c r="G35" s="225" t="s">
        <v>97</v>
      </c>
      <c r="H35" s="225" t="s">
        <v>80</v>
      </c>
      <c r="I35" s="229" t="s">
        <v>623</v>
      </c>
      <c r="J35" s="227">
        <v>220</v>
      </c>
    </row>
    <row r="36" spans="1:10" ht="17.399999999999999" x14ac:dyDescent="0.35">
      <c r="A36" s="220" t="s">
        <v>290</v>
      </c>
      <c r="B36" s="221">
        <v>1</v>
      </c>
      <c r="C36" s="222"/>
      <c r="D36" s="253" t="s">
        <v>115</v>
      </c>
      <c r="E36" s="231" t="s">
        <v>218</v>
      </c>
      <c r="F36" s="232" t="s">
        <v>229</v>
      </c>
      <c r="G36" s="233" t="s">
        <v>76</v>
      </c>
      <c r="H36" s="226" t="s">
        <v>81</v>
      </c>
      <c r="I36" s="229" t="s">
        <v>623</v>
      </c>
      <c r="J36" s="227">
        <v>243</v>
      </c>
    </row>
    <row r="37" spans="1:10" ht="17.399999999999999" x14ac:dyDescent="0.35">
      <c r="A37" s="220" t="s">
        <v>572</v>
      </c>
      <c r="B37" s="221">
        <v>1</v>
      </c>
      <c r="C37" s="222"/>
      <c r="D37" s="223" t="s">
        <v>115</v>
      </c>
      <c r="E37" s="224" t="s">
        <v>499</v>
      </c>
      <c r="F37" s="225" t="s">
        <v>230</v>
      </c>
      <c r="G37" s="225" t="s">
        <v>83</v>
      </c>
      <c r="H37" s="225" t="s">
        <v>81</v>
      </c>
      <c r="I37" s="229" t="s">
        <v>665</v>
      </c>
      <c r="J37" s="227">
        <v>171</v>
      </c>
    </row>
    <row r="38" spans="1:10" ht="17.399999999999999" x14ac:dyDescent="0.35">
      <c r="A38" s="220" t="s">
        <v>489</v>
      </c>
      <c r="B38" s="221">
        <v>1</v>
      </c>
      <c r="C38" s="222"/>
      <c r="D38" s="223" t="s">
        <v>505</v>
      </c>
      <c r="E38" s="224" t="s">
        <v>222</v>
      </c>
      <c r="F38" s="224" t="s">
        <v>229</v>
      </c>
      <c r="G38" s="225" t="s">
        <v>238</v>
      </c>
      <c r="H38" s="225" t="s">
        <v>80</v>
      </c>
      <c r="I38" s="229" t="s">
        <v>623</v>
      </c>
      <c r="J38" s="227">
        <v>203</v>
      </c>
    </row>
    <row r="39" spans="1:10" ht="17.399999999999999" x14ac:dyDescent="0.35">
      <c r="A39" s="220" t="s">
        <v>567</v>
      </c>
      <c r="B39" s="221">
        <v>1</v>
      </c>
      <c r="C39" s="222"/>
      <c r="D39" s="230" t="s">
        <v>505</v>
      </c>
      <c r="E39" s="231" t="s">
        <v>218</v>
      </c>
      <c r="F39" s="236" t="s">
        <v>229</v>
      </c>
      <c r="G39" s="237" t="s">
        <v>109</v>
      </c>
      <c r="H39" s="233" t="s">
        <v>352</v>
      </c>
      <c r="I39" s="229" t="s">
        <v>623</v>
      </c>
      <c r="J39" s="227">
        <v>209</v>
      </c>
    </row>
    <row r="40" spans="1:10" ht="17.399999999999999" x14ac:dyDescent="0.35">
      <c r="A40" s="220" t="s">
        <v>118</v>
      </c>
      <c r="B40" s="221">
        <v>1</v>
      </c>
      <c r="C40" s="222"/>
      <c r="D40" s="223" t="s">
        <v>505</v>
      </c>
      <c r="E40" s="224" t="s">
        <v>224</v>
      </c>
      <c r="F40" s="224" t="s">
        <v>229</v>
      </c>
      <c r="G40" s="225" t="s">
        <v>109</v>
      </c>
      <c r="H40" s="225" t="s">
        <v>86</v>
      </c>
      <c r="I40" s="229" t="s">
        <v>623</v>
      </c>
      <c r="J40" s="227">
        <v>211</v>
      </c>
    </row>
    <row r="41" spans="1:10" ht="17.399999999999999" x14ac:dyDescent="0.35">
      <c r="A41" s="220" t="s">
        <v>121</v>
      </c>
      <c r="B41" s="221">
        <v>1</v>
      </c>
      <c r="C41" s="222"/>
      <c r="D41" s="223" t="s">
        <v>505</v>
      </c>
      <c r="E41" s="224" t="s">
        <v>222</v>
      </c>
      <c r="F41" s="224" t="s">
        <v>229</v>
      </c>
      <c r="G41" s="225" t="s">
        <v>99</v>
      </c>
      <c r="H41" s="225" t="s">
        <v>80</v>
      </c>
      <c r="I41" s="229" t="s">
        <v>623</v>
      </c>
      <c r="J41" s="227">
        <v>225</v>
      </c>
    </row>
    <row r="42" spans="1:10" ht="17.399999999999999" x14ac:dyDescent="0.35">
      <c r="A42" s="220" t="s">
        <v>241</v>
      </c>
      <c r="B42" s="221">
        <v>1</v>
      </c>
      <c r="C42" s="222"/>
      <c r="D42" s="230" t="s">
        <v>505</v>
      </c>
      <c r="E42" s="231" t="s">
        <v>222</v>
      </c>
      <c r="F42" s="232" t="s">
        <v>229</v>
      </c>
      <c r="G42" s="226" t="s">
        <v>99</v>
      </c>
      <c r="H42" s="233" t="s">
        <v>90</v>
      </c>
      <c r="I42" s="229" t="s">
        <v>664</v>
      </c>
      <c r="J42" s="227">
        <v>122</v>
      </c>
    </row>
    <row r="43" spans="1:10" ht="17.399999999999999" x14ac:dyDescent="0.35">
      <c r="A43" s="220" t="s">
        <v>120</v>
      </c>
      <c r="B43" s="221">
        <v>1</v>
      </c>
      <c r="C43" s="222"/>
      <c r="D43" s="223" t="s">
        <v>91</v>
      </c>
      <c r="E43" s="224" t="s">
        <v>222</v>
      </c>
      <c r="F43" s="224" t="s">
        <v>229</v>
      </c>
      <c r="G43" s="225" t="s">
        <v>83</v>
      </c>
      <c r="H43" s="225" t="s">
        <v>77</v>
      </c>
      <c r="I43" s="229" t="s">
        <v>623</v>
      </c>
      <c r="J43" s="227">
        <v>224</v>
      </c>
    </row>
    <row r="44" spans="1:10" ht="17.399999999999999" x14ac:dyDescent="0.35">
      <c r="A44" s="220" t="s">
        <v>571</v>
      </c>
      <c r="B44" s="221">
        <v>1</v>
      </c>
      <c r="C44" s="222"/>
      <c r="D44" s="230" t="s">
        <v>91</v>
      </c>
      <c r="E44" s="231" t="s">
        <v>218</v>
      </c>
      <c r="F44" s="232" t="s">
        <v>229</v>
      </c>
      <c r="G44" s="225" t="s">
        <v>109</v>
      </c>
      <c r="H44" s="233" t="s">
        <v>81</v>
      </c>
      <c r="I44" s="229" t="s">
        <v>663</v>
      </c>
      <c r="J44" s="227">
        <v>87</v>
      </c>
    </row>
    <row r="45" spans="1:10" ht="17.399999999999999" x14ac:dyDescent="0.35">
      <c r="A45" s="220" t="s">
        <v>196</v>
      </c>
      <c r="B45" s="221">
        <v>1</v>
      </c>
      <c r="C45" s="247" t="s">
        <v>720</v>
      </c>
      <c r="D45" s="223" t="s">
        <v>473</v>
      </c>
      <c r="E45" s="224" t="s">
        <v>218</v>
      </c>
      <c r="F45" s="224" t="s">
        <v>229</v>
      </c>
      <c r="G45" s="225" t="s">
        <v>109</v>
      </c>
      <c r="H45" s="225" t="s">
        <v>204</v>
      </c>
      <c r="I45" s="229" t="s">
        <v>623</v>
      </c>
      <c r="J45" s="227">
        <v>208</v>
      </c>
    </row>
    <row r="46" spans="1:10" ht="17.399999999999999" x14ac:dyDescent="0.35">
      <c r="A46" s="220" t="s">
        <v>197</v>
      </c>
      <c r="B46" s="221">
        <v>1</v>
      </c>
      <c r="C46" s="222"/>
      <c r="D46" s="223" t="s">
        <v>473</v>
      </c>
      <c r="E46" s="224" t="s">
        <v>218</v>
      </c>
      <c r="F46" s="224" t="s">
        <v>229</v>
      </c>
      <c r="G46" s="225" t="s">
        <v>109</v>
      </c>
      <c r="H46" s="246" t="s">
        <v>84</v>
      </c>
      <c r="I46" s="229" t="s">
        <v>623</v>
      </c>
      <c r="J46" s="227">
        <v>217</v>
      </c>
    </row>
    <row r="47" spans="1:10" ht="17.399999999999999" x14ac:dyDescent="0.35">
      <c r="A47" s="220" t="s">
        <v>275</v>
      </c>
      <c r="B47" s="221">
        <v>1</v>
      </c>
      <c r="C47" s="254"/>
      <c r="D47" s="223" t="s">
        <v>473</v>
      </c>
      <c r="E47" s="224" t="s">
        <v>218</v>
      </c>
      <c r="F47" s="224" t="s">
        <v>229</v>
      </c>
      <c r="G47" s="225" t="s">
        <v>76</v>
      </c>
      <c r="H47" s="225" t="s">
        <v>81</v>
      </c>
      <c r="I47" s="229" t="s">
        <v>623</v>
      </c>
      <c r="J47" s="227">
        <v>244</v>
      </c>
    </row>
    <row r="48" spans="1:10" ht="17.399999999999999" x14ac:dyDescent="0.35">
      <c r="A48" s="220" t="s">
        <v>119</v>
      </c>
      <c r="B48" s="221">
        <v>1</v>
      </c>
      <c r="C48" s="222"/>
      <c r="D48" s="223" t="s">
        <v>474</v>
      </c>
      <c r="E48" s="224" t="s">
        <v>223</v>
      </c>
      <c r="F48" s="224" t="s">
        <v>77</v>
      </c>
      <c r="G48" s="225" t="s">
        <v>76</v>
      </c>
      <c r="H48" s="225" t="s">
        <v>81</v>
      </c>
      <c r="I48" s="229" t="s">
        <v>623</v>
      </c>
      <c r="J48" s="227">
        <v>216</v>
      </c>
    </row>
    <row r="49" spans="1:10" ht="17.399999999999999" x14ac:dyDescent="0.35">
      <c r="A49" s="220" t="s">
        <v>350</v>
      </c>
      <c r="B49" s="221">
        <v>1</v>
      </c>
      <c r="C49" s="222"/>
      <c r="D49" s="223" t="s">
        <v>474</v>
      </c>
      <c r="E49" s="224" t="s">
        <v>218</v>
      </c>
      <c r="F49" s="224" t="s">
        <v>229</v>
      </c>
      <c r="G49" s="225" t="s">
        <v>109</v>
      </c>
      <c r="H49" s="225" t="s">
        <v>81</v>
      </c>
      <c r="I49" s="229" t="s">
        <v>623</v>
      </c>
      <c r="J49" s="227">
        <v>227</v>
      </c>
    </row>
    <row r="50" spans="1:10" ht="17.399999999999999" x14ac:dyDescent="0.35">
      <c r="A50" s="220" t="s">
        <v>213</v>
      </c>
      <c r="B50" s="221">
        <v>1</v>
      </c>
      <c r="C50" s="222"/>
      <c r="D50" s="223" t="s">
        <v>474</v>
      </c>
      <c r="E50" s="224" t="s">
        <v>223</v>
      </c>
      <c r="F50" s="224" t="s">
        <v>229</v>
      </c>
      <c r="G50" s="225" t="s">
        <v>83</v>
      </c>
      <c r="H50" s="225" t="s">
        <v>88</v>
      </c>
      <c r="I50" s="229" t="s">
        <v>623</v>
      </c>
      <c r="J50" s="227">
        <v>249</v>
      </c>
    </row>
    <row r="51" spans="1:10" ht="17.399999999999999" x14ac:dyDescent="0.35">
      <c r="A51" s="220" t="s">
        <v>125</v>
      </c>
      <c r="B51" s="221">
        <v>1</v>
      </c>
      <c r="C51" s="222"/>
      <c r="D51" s="223" t="s">
        <v>474</v>
      </c>
      <c r="E51" s="224" t="s">
        <v>225</v>
      </c>
      <c r="F51" s="224" t="s">
        <v>229</v>
      </c>
      <c r="G51" s="225" t="s">
        <v>76</v>
      </c>
      <c r="H51" s="225" t="s">
        <v>80</v>
      </c>
      <c r="I51" s="229" t="s">
        <v>623</v>
      </c>
      <c r="J51" s="227">
        <v>251</v>
      </c>
    </row>
    <row r="52" spans="1:10" ht="17.399999999999999" x14ac:dyDescent="0.35">
      <c r="A52" s="255" t="s">
        <v>595</v>
      </c>
      <c r="B52" s="239">
        <v>1</v>
      </c>
      <c r="C52" s="240"/>
      <c r="D52" s="256" t="s">
        <v>79</v>
      </c>
      <c r="E52" s="257" t="s">
        <v>218</v>
      </c>
      <c r="F52" s="258" t="s">
        <v>229</v>
      </c>
      <c r="G52" s="259" t="s">
        <v>76</v>
      </c>
      <c r="H52" s="260" t="s">
        <v>81</v>
      </c>
      <c r="I52" s="244" t="s">
        <v>623</v>
      </c>
      <c r="J52" s="245">
        <v>216</v>
      </c>
    </row>
    <row r="53" spans="1:10" ht="17.399999999999999" x14ac:dyDescent="0.35">
      <c r="A53" s="261" t="s">
        <v>244</v>
      </c>
      <c r="B53" s="262">
        <v>2</v>
      </c>
      <c r="C53" s="222"/>
      <c r="D53" s="263" t="s">
        <v>75</v>
      </c>
      <c r="E53" s="264" t="s">
        <v>222</v>
      </c>
      <c r="F53" s="265" t="s">
        <v>229</v>
      </c>
      <c r="G53" s="266" t="s">
        <v>76</v>
      </c>
      <c r="H53" s="266" t="s">
        <v>80</v>
      </c>
      <c r="I53" s="267" t="s">
        <v>664</v>
      </c>
      <c r="J53" s="268">
        <v>117</v>
      </c>
    </row>
    <row r="54" spans="1:10" ht="17.399999999999999" x14ac:dyDescent="0.35">
      <c r="A54" s="261" t="s">
        <v>144</v>
      </c>
      <c r="B54" s="262">
        <v>2</v>
      </c>
      <c r="C54" s="222"/>
      <c r="D54" s="269" t="s">
        <v>75</v>
      </c>
      <c r="E54" s="264" t="s">
        <v>220</v>
      </c>
      <c r="F54" s="264" t="s">
        <v>229</v>
      </c>
      <c r="G54" s="266" t="s">
        <v>109</v>
      </c>
      <c r="H54" s="270" t="s">
        <v>88</v>
      </c>
      <c r="I54" s="267" t="s">
        <v>623</v>
      </c>
      <c r="J54" s="268">
        <v>278</v>
      </c>
    </row>
    <row r="55" spans="1:10" ht="17.399999999999999" x14ac:dyDescent="0.35">
      <c r="A55" s="261" t="s">
        <v>576</v>
      </c>
      <c r="B55" s="262">
        <v>2</v>
      </c>
      <c r="C55" s="222"/>
      <c r="D55" s="263" t="s">
        <v>75</v>
      </c>
      <c r="E55" s="271" t="s">
        <v>222</v>
      </c>
      <c r="F55" s="271" t="s">
        <v>229</v>
      </c>
      <c r="G55" s="270" t="s">
        <v>76</v>
      </c>
      <c r="H55" s="266" t="s">
        <v>80</v>
      </c>
      <c r="I55" s="267" t="s">
        <v>664</v>
      </c>
      <c r="J55" s="268">
        <v>127</v>
      </c>
    </row>
    <row r="56" spans="1:10" ht="17.399999999999999" x14ac:dyDescent="0.35">
      <c r="A56" s="261" t="s">
        <v>150</v>
      </c>
      <c r="B56" s="262">
        <v>2</v>
      </c>
      <c r="C56" s="222"/>
      <c r="D56" s="263" t="s">
        <v>75</v>
      </c>
      <c r="E56" s="271" t="s">
        <v>218</v>
      </c>
      <c r="F56" s="271" t="s">
        <v>229</v>
      </c>
      <c r="G56" s="270" t="s">
        <v>109</v>
      </c>
      <c r="H56" s="266" t="s">
        <v>123</v>
      </c>
      <c r="I56" s="267" t="s">
        <v>623</v>
      </c>
      <c r="J56" s="268">
        <v>297</v>
      </c>
    </row>
    <row r="57" spans="1:10" ht="17.399999999999999" x14ac:dyDescent="0.35">
      <c r="A57" s="261" t="s">
        <v>245</v>
      </c>
      <c r="B57" s="262">
        <v>2</v>
      </c>
      <c r="C57" s="222"/>
      <c r="D57" s="263" t="s">
        <v>87</v>
      </c>
      <c r="E57" s="264" t="s">
        <v>218</v>
      </c>
      <c r="F57" s="265" t="s">
        <v>229</v>
      </c>
      <c r="G57" s="266" t="s">
        <v>83</v>
      </c>
      <c r="H57" s="266" t="s">
        <v>84</v>
      </c>
      <c r="I57" s="267" t="s">
        <v>664</v>
      </c>
      <c r="J57" s="268">
        <v>118</v>
      </c>
    </row>
    <row r="58" spans="1:10" ht="17.399999999999999" x14ac:dyDescent="0.35">
      <c r="A58" s="261" t="s">
        <v>134</v>
      </c>
      <c r="B58" s="262">
        <v>2</v>
      </c>
      <c r="C58" s="222"/>
      <c r="D58" s="263" t="s">
        <v>87</v>
      </c>
      <c r="E58" s="264" t="s">
        <v>222</v>
      </c>
      <c r="F58" s="264" t="s">
        <v>229</v>
      </c>
      <c r="G58" s="266" t="s">
        <v>76</v>
      </c>
      <c r="H58" s="266" t="s">
        <v>88</v>
      </c>
      <c r="I58" s="267" t="s">
        <v>623</v>
      </c>
      <c r="J58" s="268">
        <v>217</v>
      </c>
    </row>
    <row r="59" spans="1:10" ht="17.399999999999999" x14ac:dyDescent="0.35">
      <c r="A59" s="261" t="s">
        <v>140</v>
      </c>
      <c r="B59" s="262">
        <v>2</v>
      </c>
      <c r="C59" s="222"/>
      <c r="D59" s="263" t="s">
        <v>87</v>
      </c>
      <c r="E59" s="271" t="s">
        <v>218</v>
      </c>
      <c r="F59" s="271" t="s">
        <v>229</v>
      </c>
      <c r="G59" s="266" t="s">
        <v>76</v>
      </c>
      <c r="H59" s="266" t="s">
        <v>81</v>
      </c>
      <c r="I59" s="267" t="s">
        <v>623</v>
      </c>
      <c r="J59" s="268">
        <v>272</v>
      </c>
    </row>
    <row r="60" spans="1:10" ht="17.399999999999999" x14ac:dyDescent="0.35">
      <c r="A60" s="261" t="s">
        <v>142</v>
      </c>
      <c r="B60" s="262">
        <v>2</v>
      </c>
      <c r="C60" s="222"/>
      <c r="D60" s="263" t="s">
        <v>87</v>
      </c>
      <c r="E60" s="271" t="s">
        <v>218</v>
      </c>
      <c r="F60" s="271" t="s">
        <v>229</v>
      </c>
      <c r="G60" s="266" t="s">
        <v>109</v>
      </c>
      <c r="H60" s="266" t="s">
        <v>81</v>
      </c>
      <c r="I60" s="267" t="s">
        <v>623</v>
      </c>
      <c r="J60" s="268">
        <v>271</v>
      </c>
    </row>
    <row r="61" spans="1:10" ht="17.399999999999999" x14ac:dyDescent="0.35">
      <c r="A61" s="261" t="s">
        <v>149</v>
      </c>
      <c r="B61" s="262">
        <v>2</v>
      </c>
      <c r="C61" s="222"/>
      <c r="D61" s="269" t="s">
        <v>87</v>
      </c>
      <c r="E61" s="264" t="s">
        <v>221</v>
      </c>
      <c r="F61" s="264" t="s">
        <v>230</v>
      </c>
      <c r="G61" s="270" t="s">
        <v>109</v>
      </c>
      <c r="H61" s="270" t="s">
        <v>90</v>
      </c>
      <c r="I61" s="267" t="s">
        <v>623</v>
      </c>
      <c r="J61" s="268">
        <v>286</v>
      </c>
    </row>
    <row r="62" spans="1:10" ht="17.399999999999999" x14ac:dyDescent="0.35">
      <c r="A62" s="261" t="s">
        <v>397</v>
      </c>
      <c r="B62" s="262">
        <v>2</v>
      </c>
      <c r="C62" s="222"/>
      <c r="D62" s="263" t="s">
        <v>87</v>
      </c>
      <c r="E62" s="271" t="s">
        <v>225</v>
      </c>
      <c r="F62" s="272" t="s">
        <v>229</v>
      </c>
      <c r="G62" s="270" t="s">
        <v>109</v>
      </c>
      <c r="H62" s="266" t="s">
        <v>90</v>
      </c>
      <c r="I62" s="267" t="s">
        <v>627</v>
      </c>
      <c r="J62" s="268">
        <v>71</v>
      </c>
    </row>
    <row r="63" spans="1:10" ht="17.399999999999999" x14ac:dyDescent="0.35">
      <c r="A63" s="261" t="s">
        <v>210</v>
      </c>
      <c r="B63" s="262">
        <v>2</v>
      </c>
      <c r="C63" s="222"/>
      <c r="D63" s="263" t="s">
        <v>115</v>
      </c>
      <c r="E63" s="264" t="s">
        <v>221</v>
      </c>
      <c r="F63" s="264" t="s">
        <v>77</v>
      </c>
      <c r="G63" s="266" t="s">
        <v>97</v>
      </c>
      <c r="H63" s="266" t="s">
        <v>90</v>
      </c>
      <c r="I63" s="267" t="s">
        <v>666</v>
      </c>
      <c r="J63" s="268">
        <v>33</v>
      </c>
    </row>
    <row r="64" spans="1:10" ht="17.399999999999999" x14ac:dyDescent="0.35">
      <c r="A64" s="261" t="s">
        <v>582</v>
      </c>
      <c r="B64" s="262">
        <v>2</v>
      </c>
      <c r="C64" s="222"/>
      <c r="D64" s="263" t="s">
        <v>115</v>
      </c>
      <c r="E64" s="264" t="s">
        <v>220</v>
      </c>
      <c r="F64" s="264" t="s">
        <v>229</v>
      </c>
      <c r="G64" s="266" t="s">
        <v>83</v>
      </c>
      <c r="H64" s="266" t="s">
        <v>81</v>
      </c>
      <c r="I64" s="267" t="s">
        <v>623</v>
      </c>
      <c r="J64" s="268">
        <v>202</v>
      </c>
    </row>
    <row r="65" spans="1:10" ht="17.399999999999999" x14ac:dyDescent="0.35">
      <c r="A65" s="261" t="s">
        <v>449</v>
      </c>
      <c r="B65" s="262">
        <v>2</v>
      </c>
      <c r="C65" s="273" t="s">
        <v>448</v>
      </c>
      <c r="D65" s="263" t="s">
        <v>115</v>
      </c>
      <c r="E65" s="264" t="s">
        <v>221</v>
      </c>
      <c r="F65" s="264" t="s">
        <v>229</v>
      </c>
      <c r="G65" s="266" t="s">
        <v>97</v>
      </c>
      <c r="H65" s="266" t="s">
        <v>80</v>
      </c>
      <c r="I65" s="267" t="s">
        <v>623</v>
      </c>
      <c r="J65" s="268">
        <v>220</v>
      </c>
    </row>
    <row r="66" spans="1:10" ht="17.399999999999999" x14ac:dyDescent="0.35">
      <c r="A66" s="261" t="s">
        <v>138</v>
      </c>
      <c r="B66" s="262">
        <v>2</v>
      </c>
      <c r="C66" s="222"/>
      <c r="D66" s="263" t="s">
        <v>115</v>
      </c>
      <c r="E66" s="271" t="s">
        <v>218</v>
      </c>
      <c r="F66" s="271" t="s">
        <v>229</v>
      </c>
      <c r="G66" s="266" t="s">
        <v>99</v>
      </c>
      <c r="H66" s="266" t="s">
        <v>80</v>
      </c>
      <c r="I66" s="267" t="s">
        <v>623</v>
      </c>
      <c r="J66" s="268">
        <v>230</v>
      </c>
    </row>
    <row r="67" spans="1:10" ht="17.399999999999999" x14ac:dyDescent="0.35">
      <c r="A67" s="261" t="s">
        <v>248</v>
      </c>
      <c r="B67" s="262">
        <v>2</v>
      </c>
      <c r="C67" s="222"/>
      <c r="D67" s="263" t="s">
        <v>115</v>
      </c>
      <c r="E67" s="264" t="s">
        <v>218</v>
      </c>
      <c r="F67" s="265" t="s">
        <v>229</v>
      </c>
      <c r="G67" s="266" t="s">
        <v>76</v>
      </c>
      <c r="H67" s="266" t="s">
        <v>84</v>
      </c>
      <c r="I67" s="267" t="s">
        <v>664</v>
      </c>
      <c r="J67" s="268">
        <v>124</v>
      </c>
    </row>
    <row r="68" spans="1:10" ht="17.399999999999999" x14ac:dyDescent="0.35">
      <c r="A68" s="261" t="s">
        <v>147</v>
      </c>
      <c r="B68" s="262">
        <v>2</v>
      </c>
      <c r="C68" s="222"/>
      <c r="D68" s="263" t="s">
        <v>115</v>
      </c>
      <c r="E68" s="271" t="s">
        <v>218</v>
      </c>
      <c r="F68" s="271" t="s">
        <v>229</v>
      </c>
      <c r="G68" s="266" t="s">
        <v>83</v>
      </c>
      <c r="H68" s="266" t="s">
        <v>80</v>
      </c>
      <c r="I68" s="267" t="s">
        <v>623</v>
      </c>
      <c r="J68" s="268">
        <v>281</v>
      </c>
    </row>
    <row r="69" spans="1:10" ht="17.399999999999999" x14ac:dyDescent="0.35">
      <c r="A69" s="261" t="s">
        <v>130</v>
      </c>
      <c r="B69" s="262">
        <v>2</v>
      </c>
      <c r="C69" s="222"/>
      <c r="D69" s="263" t="s">
        <v>505</v>
      </c>
      <c r="E69" s="271" t="s">
        <v>222</v>
      </c>
      <c r="F69" s="271" t="s">
        <v>229</v>
      </c>
      <c r="G69" s="266" t="s">
        <v>76</v>
      </c>
      <c r="H69" s="266" t="s">
        <v>80</v>
      </c>
      <c r="I69" s="267" t="s">
        <v>623</v>
      </c>
      <c r="J69" s="268">
        <v>196</v>
      </c>
    </row>
    <row r="70" spans="1:10" ht="17.399999999999999" x14ac:dyDescent="0.35">
      <c r="A70" s="261" t="s">
        <v>131</v>
      </c>
      <c r="B70" s="262">
        <v>2</v>
      </c>
      <c r="C70" s="222"/>
      <c r="D70" s="263" t="s">
        <v>505</v>
      </c>
      <c r="E70" s="271" t="s">
        <v>223</v>
      </c>
      <c r="F70" s="271" t="s">
        <v>229</v>
      </c>
      <c r="G70" s="266" t="s">
        <v>109</v>
      </c>
      <c r="H70" s="266" t="s">
        <v>132</v>
      </c>
      <c r="I70" s="267" t="s">
        <v>623</v>
      </c>
      <c r="J70" s="268">
        <v>198</v>
      </c>
    </row>
    <row r="71" spans="1:10" ht="17.399999999999999" x14ac:dyDescent="0.35">
      <c r="A71" s="261" t="s">
        <v>137</v>
      </c>
      <c r="B71" s="262">
        <v>2</v>
      </c>
      <c r="C71" s="222"/>
      <c r="D71" s="263" t="s">
        <v>505</v>
      </c>
      <c r="E71" s="271" t="s">
        <v>218</v>
      </c>
      <c r="F71" s="271" t="s">
        <v>229</v>
      </c>
      <c r="G71" s="266" t="s">
        <v>99</v>
      </c>
      <c r="H71" s="266" t="s">
        <v>96</v>
      </c>
      <c r="I71" s="267" t="s">
        <v>623</v>
      </c>
      <c r="J71" s="268">
        <v>227</v>
      </c>
    </row>
    <row r="72" spans="1:10" ht="17.399999999999999" x14ac:dyDescent="0.35">
      <c r="A72" s="261" t="s">
        <v>139</v>
      </c>
      <c r="B72" s="262">
        <v>2</v>
      </c>
      <c r="C72" s="222"/>
      <c r="D72" s="263" t="s">
        <v>505</v>
      </c>
      <c r="E72" s="271" t="s">
        <v>222</v>
      </c>
      <c r="F72" s="271" t="s">
        <v>229</v>
      </c>
      <c r="G72" s="266" t="s">
        <v>99</v>
      </c>
      <c r="H72" s="266" t="s">
        <v>90</v>
      </c>
      <c r="I72" s="267" t="s">
        <v>623</v>
      </c>
      <c r="J72" s="268">
        <v>241</v>
      </c>
    </row>
    <row r="73" spans="1:10" ht="17.399999999999999" x14ac:dyDescent="0.35">
      <c r="A73" s="261" t="s">
        <v>250</v>
      </c>
      <c r="B73" s="262">
        <v>2</v>
      </c>
      <c r="C73" s="222"/>
      <c r="D73" s="263" t="s">
        <v>505</v>
      </c>
      <c r="E73" s="264" t="s">
        <v>222</v>
      </c>
      <c r="F73" s="265" t="s">
        <v>229</v>
      </c>
      <c r="G73" s="266" t="s">
        <v>83</v>
      </c>
      <c r="H73" s="266" t="s">
        <v>251</v>
      </c>
      <c r="I73" s="267" t="s">
        <v>664</v>
      </c>
      <c r="J73" s="268">
        <v>129</v>
      </c>
    </row>
    <row r="74" spans="1:10" ht="17.399999999999999" x14ac:dyDescent="0.35">
      <c r="A74" s="261" t="s">
        <v>577</v>
      </c>
      <c r="B74" s="262">
        <v>2</v>
      </c>
      <c r="C74" s="222"/>
      <c r="D74" s="263" t="s">
        <v>505</v>
      </c>
      <c r="E74" s="271" t="s">
        <v>471</v>
      </c>
      <c r="F74" s="271" t="s">
        <v>229</v>
      </c>
      <c r="G74" s="270" t="s">
        <v>109</v>
      </c>
      <c r="H74" s="266" t="s">
        <v>90</v>
      </c>
      <c r="I74" s="267" t="s">
        <v>665</v>
      </c>
      <c r="J74" s="268">
        <v>188</v>
      </c>
    </row>
    <row r="75" spans="1:10" ht="17.399999999999999" x14ac:dyDescent="0.35">
      <c r="A75" s="261" t="s">
        <v>151</v>
      </c>
      <c r="B75" s="262">
        <v>2</v>
      </c>
      <c r="C75" s="222"/>
      <c r="D75" s="263" t="s">
        <v>505</v>
      </c>
      <c r="E75" s="271" t="s">
        <v>227</v>
      </c>
      <c r="F75" s="271" t="s">
        <v>229</v>
      </c>
      <c r="G75" s="266" t="s">
        <v>109</v>
      </c>
      <c r="H75" s="266" t="s">
        <v>80</v>
      </c>
      <c r="I75" s="267" t="s">
        <v>623</v>
      </c>
      <c r="J75" s="268">
        <v>303</v>
      </c>
    </row>
    <row r="76" spans="1:10" ht="17.399999999999999" x14ac:dyDescent="0.35">
      <c r="A76" s="261" t="s">
        <v>312</v>
      </c>
      <c r="B76" s="262">
        <v>2</v>
      </c>
      <c r="C76" s="222"/>
      <c r="D76" s="263" t="s">
        <v>91</v>
      </c>
      <c r="E76" s="271" t="s">
        <v>218</v>
      </c>
      <c r="F76" s="271" t="s">
        <v>229</v>
      </c>
      <c r="G76" s="266" t="s">
        <v>109</v>
      </c>
      <c r="H76" s="266" t="s">
        <v>81</v>
      </c>
      <c r="I76" s="267" t="s">
        <v>626</v>
      </c>
      <c r="J76" s="268">
        <v>90</v>
      </c>
    </row>
    <row r="77" spans="1:10" ht="17.399999999999999" x14ac:dyDescent="0.35">
      <c r="A77" s="261" t="s">
        <v>133</v>
      </c>
      <c r="B77" s="262">
        <v>2</v>
      </c>
      <c r="C77" s="222"/>
      <c r="D77" s="263" t="s">
        <v>91</v>
      </c>
      <c r="E77" s="264" t="s">
        <v>226</v>
      </c>
      <c r="F77" s="264" t="s">
        <v>229</v>
      </c>
      <c r="G77" s="266" t="s">
        <v>76</v>
      </c>
      <c r="H77" s="266" t="s">
        <v>84</v>
      </c>
      <c r="I77" s="267" t="s">
        <v>623</v>
      </c>
      <c r="J77" s="268">
        <v>216</v>
      </c>
    </row>
    <row r="78" spans="1:10" ht="17.399999999999999" x14ac:dyDescent="0.35">
      <c r="A78" s="261" t="s">
        <v>135</v>
      </c>
      <c r="B78" s="262">
        <v>2</v>
      </c>
      <c r="C78" s="273" t="s">
        <v>542</v>
      </c>
      <c r="D78" s="263" t="s">
        <v>91</v>
      </c>
      <c r="E78" s="264" t="s">
        <v>221</v>
      </c>
      <c r="F78" s="264" t="s">
        <v>229</v>
      </c>
      <c r="G78" s="266" t="s">
        <v>109</v>
      </c>
      <c r="H78" s="266" t="s">
        <v>136</v>
      </c>
      <c r="I78" s="267" t="s">
        <v>623</v>
      </c>
      <c r="J78" s="268">
        <v>218</v>
      </c>
    </row>
    <row r="79" spans="1:10" ht="17.399999999999999" x14ac:dyDescent="0.35">
      <c r="A79" s="261" t="s">
        <v>143</v>
      </c>
      <c r="B79" s="262">
        <v>2</v>
      </c>
      <c r="C79" s="254"/>
      <c r="D79" s="269" t="s">
        <v>91</v>
      </c>
      <c r="E79" s="271" t="s">
        <v>221</v>
      </c>
      <c r="F79" s="271" t="s">
        <v>229</v>
      </c>
      <c r="G79" s="266" t="s">
        <v>109</v>
      </c>
      <c r="H79" s="270" t="s">
        <v>81</v>
      </c>
      <c r="I79" s="267" t="s">
        <v>623</v>
      </c>
      <c r="J79" s="268">
        <v>278</v>
      </c>
    </row>
    <row r="80" spans="1:10" ht="17.399999999999999" x14ac:dyDescent="0.35">
      <c r="A80" s="261" t="s">
        <v>146</v>
      </c>
      <c r="B80" s="262">
        <v>2</v>
      </c>
      <c r="C80" s="222"/>
      <c r="D80" s="263" t="s">
        <v>91</v>
      </c>
      <c r="E80" s="271" t="s">
        <v>225</v>
      </c>
      <c r="F80" s="271" t="s">
        <v>229</v>
      </c>
      <c r="G80" s="266" t="s">
        <v>109</v>
      </c>
      <c r="H80" s="266" t="s">
        <v>81</v>
      </c>
      <c r="I80" s="267" t="s">
        <v>623</v>
      </c>
      <c r="J80" s="268">
        <v>281</v>
      </c>
    </row>
    <row r="81" spans="1:10" ht="17.399999999999999" x14ac:dyDescent="0.35">
      <c r="A81" s="261" t="s">
        <v>148</v>
      </c>
      <c r="B81" s="262">
        <v>2</v>
      </c>
      <c r="C81" s="222"/>
      <c r="D81" s="263" t="s">
        <v>91</v>
      </c>
      <c r="E81" s="271" t="s">
        <v>222</v>
      </c>
      <c r="F81" s="271" t="s">
        <v>229</v>
      </c>
      <c r="G81" s="266" t="s">
        <v>99</v>
      </c>
      <c r="H81" s="266" t="s">
        <v>90</v>
      </c>
      <c r="I81" s="267" t="s">
        <v>623</v>
      </c>
      <c r="J81" s="268">
        <v>283</v>
      </c>
    </row>
    <row r="82" spans="1:10" ht="17.399999999999999" x14ac:dyDescent="0.35">
      <c r="A82" s="261" t="s">
        <v>242</v>
      </c>
      <c r="B82" s="262">
        <v>2</v>
      </c>
      <c r="C82" s="222"/>
      <c r="D82" s="263" t="s">
        <v>85</v>
      </c>
      <c r="E82" s="264" t="s">
        <v>222</v>
      </c>
      <c r="F82" s="265" t="s">
        <v>229</v>
      </c>
      <c r="G82" s="266" t="s">
        <v>109</v>
      </c>
      <c r="H82" s="266" t="s">
        <v>90</v>
      </c>
      <c r="I82" s="267" t="s">
        <v>664</v>
      </c>
      <c r="J82" s="268">
        <v>116</v>
      </c>
    </row>
    <row r="83" spans="1:10" ht="17.399999999999999" x14ac:dyDescent="0.35">
      <c r="A83" s="261" t="s">
        <v>243</v>
      </c>
      <c r="B83" s="262">
        <v>2</v>
      </c>
      <c r="C83" s="222"/>
      <c r="D83" s="263" t="s">
        <v>85</v>
      </c>
      <c r="E83" s="264" t="s">
        <v>222</v>
      </c>
      <c r="F83" s="265" t="s">
        <v>229</v>
      </c>
      <c r="G83" s="266" t="s">
        <v>109</v>
      </c>
      <c r="H83" s="266" t="s">
        <v>90</v>
      </c>
      <c r="I83" s="267" t="s">
        <v>664</v>
      </c>
      <c r="J83" s="268">
        <v>117</v>
      </c>
    </row>
    <row r="84" spans="1:10" ht="17.399999999999999" x14ac:dyDescent="0.35">
      <c r="A84" s="261" t="s">
        <v>145</v>
      </c>
      <c r="B84" s="262">
        <v>2</v>
      </c>
      <c r="C84" s="222"/>
      <c r="D84" s="263" t="s">
        <v>85</v>
      </c>
      <c r="E84" s="271" t="s">
        <v>218</v>
      </c>
      <c r="F84" s="271" t="s">
        <v>229</v>
      </c>
      <c r="G84" s="266" t="s">
        <v>212</v>
      </c>
      <c r="H84" s="266" t="s">
        <v>80</v>
      </c>
      <c r="I84" s="267" t="s">
        <v>623</v>
      </c>
      <c r="J84" s="268">
        <v>279</v>
      </c>
    </row>
    <row r="85" spans="1:10" ht="17.399999999999999" x14ac:dyDescent="0.35">
      <c r="A85" s="261" t="s">
        <v>198</v>
      </c>
      <c r="B85" s="262">
        <v>2</v>
      </c>
      <c r="C85" s="273" t="s">
        <v>720</v>
      </c>
      <c r="D85" s="263" t="s">
        <v>473</v>
      </c>
      <c r="E85" s="271" t="s">
        <v>218</v>
      </c>
      <c r="F85" s="271" t="s">
        <v>229</v>
      </c>
      <c r="G85" s="266" t="s">
        <v>76</v>
      </c>
      <c r="H85" s="266" t="s">
        <v>185</v>
      </c>
      <c r="I85" s="267" t="s">
        <v>623</v>
      </c>
      <c r="J85" s="268">
        <v>217</v>
      </c>
    </row>
    <row r="86" spans="1:10" ht="17.399999999999999" x14ac:dyDescent="0.35">
      <c r="A86" s="261" t="s">
        <v>247</v>
      </c>
      <c r="B86" s="262">
        <v>2</v>
      </c>
      <c r="C86" s="222"/>
      <c r="D86" s="263" t="s">
        <v>473</v>
      </c>
      <c r="E86" s="264" t="s">
        <v>222</v>
      </c>
      <c r="F86" s="265" t="s">
        <v>229</v>
      </c>
      <c r="G86" s="266" t="s">
        <v>76</v>
      </c>
      <c r="H86" s="266" t="s">
        <v>84</v>
      </c>
      <c r="I86" s="267" t="s">
        <v>664</v>
      </c>
      <c r="J86" s="268">
        <v>120</v>
      </c>
    </row>
    <row r="87" spans="1:10" ht="17.399999999999999" x14ac:dyDescent="0.35">
      <c r="A87" s="261" t="s">
        <v>200</v>
      </c>
      <c r="B87" s="262">
        <v>2</v>
      </c>
      <c r="C87" s="222"/>
      <c r="D87" s="263" t="s">
        <v>473</v>
      </c>
      <c r="E87" s="271" t="s">
        <v>221</v>
      </c>
      <c r="F87" s="271" t="s">
        <v>229</v>
      </c>
      <c r="G87" s="266" t="s">
        <v>76</v>
      </c>
      <c r="H87" s="266" t="s">
        <v>132</v>
      </c>
      <c r="I87" s="267" t="s">
        <v>623</v>
      </c>
      <c r="J87" s="268">
        <v>235</v>
      </c>
    </row>
    <row r="88" spans="1:10" ht="17.399999999999999" x14ac:dyDescent="0.35">
      <c r="A88" s="261" t="s">
        <v>276</v>
      </c>
      <c r="B88" s="262">
        <v>2</v>
      </c>
      <c r="C88" s="222"/>
      <c r="D88" s="263" t="s">
        <v>473</v>
      </c>
      <c r="E88" s="271" t="s">
        <v>218</v>
      </c>
      <c r="F88" s="271" t="s">
        <v>229</v>
      </c>
      <c r="G88" s="266" t="s">
        <v>76</v>
      </c>
      <c r="H88" s="266" t="s">
        <v>81</v>
      </c>
      <c r="I88" s="267" t="s">
        <v>623</v>
      </c>
      <c r="J88" s="268">
        <v>244</v>
      </c>
    </row>
    <row r="89" spans="1:10" ht="17.399999999999999" x14ac:dyDescent="0.35">
      <c r="A89" s="261" t="s">
        <v>647</v>
      </c>
      <c r="B89" s="262">
        <v>2</v>
      </c>
      <c r="C89" s="222"/>
      <c r="D89" s="263" t="s">
        <v>474</v>
      </c>
      <c r="E89" s="271" t="s">
        <v>222</v>
      </c>
      <c r="F89" s="271" t="s">
        <v>229</v>
      </c>
      <c r="G89" s="266" t="s">
        <v>76</v>
      </c>
      <c r="H89" s="266" t="s">
        <v>88</v>
      </c>
      <c r="I89" s="267" t="s">
        <v>623</v>
      </c>
      <c r="J89" s="268">
        <v>203</v>
      </c>
    </row>
    <row r="90" spans="1:10" ht="17.399999999999999" x14ac:dyDescent="0.35">
      <c r="A90" s="261" t="s">
        <v>575</v>
      </c>
      <c r="B90" s="262">
        <v>2</v>
      </c>
      <c r="C90" s="222"/>
      <c r="D90" s="263" t="s">
        <v>474</v>
      </c>
      <c r="E90" s="271" t="s">
        <v>223</v>
      </c>
      <c r="F90" s="271" t="s">
        <v>229</v>
      </c>
      <c r="G90" s="270" t="s">
        <v>76</v>
      </c>
      <c r="H90" s="266" t="s">
        <v>90</v>
      </c>
      <c r="I90" s="267" t="s">
        <v>665</v>
      </c>
      <c r="J90" s="268">
        <v>156</v>
      </c>
    </row>
    <row r="91" spans="1:10" ht="17.399999999999999" x14ac:dyDescent="0.35">
      <c r="A91" s="261" t="s">
        <v>199</v>
      </c>
      <c r="B91" s="262">
        <v>2</v>
      </c>
      <c r="C91" s="222"/>
      <c r="D91" s="263" t="s">
        <v>474</v>
      </c>
      <c r="E91" s="264" t="s">
        <v>221</v>
      </c>
      <c r="F91" s="264" t="s">
        <v>229</v>
      </c>
      <c r="G91" s="266" t="s">
        <v>76</v>
      </c>
      <c r="H91" s="266" t="s">
        <v>88</v>
      </c>
      <c r="I91" s="267" t="s">
        <v>623</v>
      </c>
      <c r="J91" s="268">
        <v>207</v>
      </c>
    </row>
    <row r="92" spans="1:10" ht="17.399999999999999" x14ac:dyDescent="0.35">
      <c r="A92" s="261" t="s">
        <v>616</v>
      </c>
      <c r="B92" s="262">
        <v>2</v>
      </c>
      <c r="C92" s="222"/>
      <c r="D92" s="269" t="s">
        <v>474</v>
      </c>
      <c r="E92" s="271" t="s">
        <v>223</v>
      </c>
      <c r="F92" s="274" t="s">
        <v>229</v>
      </c>
      <c r="G92" s="275" t="s">
        <v>76</v>
      </c>
      <c r="H92" s="270" t="s">
        <v>80</v>
      </c>
      <c r="I92" s="267" t="s">
        <v>623</v>
      </c>
      <c r="J92" s="268">
        <v>208</v>
      </c>
    </row>
    <row r="93" spans="1:10" ht="17.399999999999999" x14ac:dyDescent="0.35">
      <c r="A93" s="261" t="s">
        <v>246</v>
      </c>
      <c r="B93" s="262">
        <v>2</v>
      </c>
      <c r="C93" s="222"/>
      <c r="D93" s="263" t="s">
        <v>474</v>
      </c>
      <c r="E93" s="264" t="s">
        <v>218</v>
      </c>
      <c r="F93" s="265" t="s">
        <v>229</v>
      </c>
      <c r="G93" s="266" t="s">
        <v>83</v>
      </c>
      <c r="H93" s="266" t="s">
        <v>84</v>
      </c>
      <c r="I93" s="267" t="s">
        <v>664</v>
      </c>
      <c r="J93" s="268">
        <v>119</v>
      </c>
    </row>
    <row r="94" spans="1:10" ht="17.399999999999999" x14ac:dyDescent="0.35">
      <c r="A94" s="261" t="s">
        <v>345</v>
      </c>
      <c r="B94" s="262">
        <v>2</v>
      </c>
      <c r="C94" s="222"/>
      <c r="D94" s="263" t="s">
        <v>474</v>
      </c>
      <c r="E94" s="271" t="s">
        <v>225</v>
      </c>
      <c r="F94" s="265" t="s">
        <v>229</v>
      </c>
      <c r="G94" s="270" t="s">
        <v>76</v>
      </c>
      <c r="H94" s="266" t="s">
        <v>80</v>
      </c>
      <c r="I94" s="267" t="s">
        <v>623</v>
      </c>
      <c r="J94" s="268">
        <v>233</v>
      </c>
    </row>
    <row r="95" spans="1:10" ht="17.399999999999999" x14ac:dyDescent="0.35">
      <c r="A95" s="261" t="s">
        <v>141</v>
      </c>
      <c r="B95" s="262">
        <v>2</v>
      </c>
      <c r="C95" s="222"/>
      <c r="D95" s="263" t="s">
        <v>474</v>
      </c>
      <c r="E95" s="271" t="s">
        <v>218</v>
      </c>
      <c r="F95" s="271" t="s">
        <v>229</v>
      </c>
      <c r="G95" s="266" t="s">
        <v>109</v>
      </c>
      <c r="H95" s="266" t="s">
        <v>81</v>
      </c>
      <c r="I95" s="267" t="s">
        <v>623</v>
      </c>
      <c r="J95" s="268">
        <v>252</v>
      </c>
    </row>
    <row r="96" spans="1:10" ht="17.399999999999999" x14ac:dyDescent="0.35">
      <c r="A96" s="261" t="s">
        <v>249</v>
      </c>
      <c r="B96" s="262">
        <v>2</v>
      </c>
      <c r="C96" s="222"/>
      <c r="D96" s="263" t="s">
        <v>474</v>
      </c>
      <c r="E96" s="264" t="s">
        <v>222</v>
      </c>
      <c r="F96" s="265" t="s">
        <v>231</v>
      </c>
      <c r="G96" s="266" t="s">
        <v>83</v>
      </c>
      <c r="H96" s="266" t="s">
        <v>132</v>
      </c>
      <c r="I96" s="267" t="s">
        <v>664</v>
      </c>
      <c r="J96" s="268">
        <v>128</v>
      </c>
    </row>
    <row r="97" spans="1:10" ht="17.399999999999999" x14ac:dyDescent="0.35">
      <c r="A97" s="276" t="s">
        <v>596</v>
      </c>
      <c r="B97" s="277">
        <v>2</v>
      </c>
      <c r="C97" s="240"/>
      <c r="D97" s="278" t="s">
        <v>79</v>
      </c>
      <c r="E97" s="279" t="s">
        <v>218</v>
      </c>
      <c r="F97" s="280" t="s">
        <v>229</v>
      </c>
      <c r="G97" s="281" t="s">
        <v>76</v>
      </c>
      <c r="H97" s="281" t="s">
        <v>81</v>
      </c>
      <c r="I97" s="282" t="s">
        <v>623</v>
      </c>
      <c r="J97" s="283">
        <v>216</v>
      </c>
    </row>
    <row r="98" spans="1:10" ht="17.399999999999999" x14ac:dyDescent="0.35">
      <c r="A98" s="261" t="s">
        <v>252</v>
      </c>
      <c r="B98" s="262">
        <v>3</v>
      </c>
      <c r="C98" s="222"/>
      <c r="D98" s="263" t="s">
        <v>75</v>
      </c>
      <c r="E98" s="264" t="s">
        <v>218</v>
      </c>
      <c r="F98" s="265" t="s">
        <v>229</v>
      </c>
      <c r="G98" s="266" t="s">
        <v>76</v>
      </c>
      <c r="H98" s="266" t="s">
        <v>84</v>
      </c>
      <c r="I98" s="267" t="s">
        <v>664</v>
      </c>
      <c r="J98" s="268">
        <v>117</v>
      </c>
    </row>
    <row r="99" spans="1:10" ht="17.399999999999999" x14ac:dyDescent="0.35">
      <c r="A99" s="261" t="s">
        <v>157</v>
      </c>
      <c r="B99" s="262">
        <v>3</v>
      </c>
      <c r="C99" s="222"/>
      <c r="D99" s="269" t="s">
        <v>75</v>
      </c>
      <c r="E99" s="264" t="s">
        <v>218</v>
      </c>
      <c r="F99" s="264" t="s">
        <v>229</v>
      </c>
      <c r="G99" s="270" t="s">
        <v>99</v>
      </c>
      <c r="H99" s="270" t="s">
        <v>81</v>
      </c>
      <c r="I99" s="267" t="s">
        <v>623</v>
      </c>
      <c r="J99" s="268">
        <v>223</v>
      </c>
    </row>
    <row r="100" spans="1:10" ht="17.399999999999999" x14ac:dyDescent="0.35">
      <c r="A100" s="261" t="s">
        <v>158</v>
      </c>
      <c r="B100" s="262">
        <v>3</v>
      </c>
      <c r="C100" s="222"/>
      <c r="D100" s="269" t="s">
        <v>75</v>
      </c>
      <c r="E100" s="271" t="s">
        <v>222</v>
      </c>
      <c r="F100" s="271" t="s">
        <v>231</v>
      </c>
      <c r="G100" s="270" t="s">
        <v>76</v>
      </c>
      <c r="H100" s="270" t="s">
        <v>159</v>
      </c>
      <c r="I100" s="267" t="s">
        <v>623</v>
      </c>
      <c r="J100" s="268">
        <v>236</v>
      </c>
    </row>
    <row r="101" spans="1:10" ht="17.399999999999999" x14ac:dyDescent="0.35">
      <c r="A101" s="261" t="s">
        <v>255</v>
      </c>
      <c r="B101" s="262">
        <v>3</v>
      </c>
      <c r="C101" s="222"/>
      <c r="D101" s="263" t="s">
        <v>75</v>
      </c>
      <c r="E101" s="264" t="s">
        <v>222</v>
      </c>
      <c r="F101" s="265" t="s">
        <v>229</v>
      </c>
      <c r="G101" s="266" t="s">
        <v>76</v>
      </c>
      <c r="H101" s="266" t="s">
        <v>90</v>
      </c>
      <c r="I101" s="267" t="s">
        <v>664</v>
      </c>
      <c r="J101" s="268">
        <v>124</v>
      </c>
    </row>
    <row r="102" spans="1:10" ht="17.399999999999999" x14ac:dyDescent="0.35">
      <c r="A102" s="261" t="s">
        <v>544</v>
      </c>
      <c r="B102" s="262">
        <v>3</v>
      </c>
      <c r="C102" s="273" t="s">
        <v>542</v>
      </c>
      <c r="D102" s="269" t="s">
        <v>75</v>
      </c>
      <c r="E102" s="271" t="s">
        <v>228</v>
      </c>
      <c r="F102" s="271" t="s">
        <v>229</v>
      </c>
      <c r="G102" s="270" t="s">
        <v>76</v>
      </c>
      <c r="H102" s="270" t="s">
        <v>84</v>
      </c>
      <c r="I102" s="267" t="s">
        <v>623</v>
      </c>
      <c r="J102" s="268">
        <v>250</v>
      </c>
    </row>
    <row r="103" spans="1:10" ht="17.399999999999999" x14ac:dyDescent="0.35">
      <c r="A103" s="261" t="s">
        <v>543</v>
      </c>
      <c r="B103" s="262">
        <v>3</v>
      </c>
      <c r="C103" s="222"/>
      <c r="D103" s="269" t="s">
        <v>75</v>
      </c>
      <c r="E103" s="271" t="s">
        <v>228</v>
      </c>
      <c r="F103" s="271" t="s">
        <v>229</v>
      </c>
      <c r="G103" s="270" t="s">
        <v>76</v>
      </c>
      <c r="H103" s="270" t="s">
        <v>84</v>
      </c>
      <c r="I103" s="267" t="s">
        <v>623</v>
      </c>
      <c r="J103" s="268">
        <v>250</v>
      </c>
    </row>
    <row r="104" spans="1:10" ht="17.399999999999999" x14ac:dyDescent="0.35">
      <c r="A104" s="261" t="s">
        <v>164</v>
      </c>
      <c r="B104" s="262">
        <v>3</v>
      </c>
      <c r="C104" s="222"/>
      <c r="D104" s="263" t="s">
        <v>75</v>
      </c>
      <c r="E104" s="271" t="s">
        <v>221</v>
      </c>
      <c r="F104" s="271" t="s">
        <v>229</v>
      </c>
      <c r="G104" s="266" t="s">
        <v>76</v>
      </c>
      <c r="H104" s="266" t="s">
        <v>165</v>
      </c>
      <c r="I104" s="267" t="s">
        <v>623</v>
      </c>
      <c r="J104" s="268">
        <v>258</v>
      </c>
    </row>
    <row r="105" spans="1:10" ht="17.399999999999999" x14ac:dyDescent="0.35">
      <c r="A105" s="261" t="s">
        <v>168</v>
      </c>
      <c r="B105" s="262">
        <v>3</v>
      </c>
      <c r="C105" s="222"/>
      <c r="D105" s="263" t="s">
        <v>75</v>
      </c>
      <c r="E105" s="271" t="s">
        <v>218</v>
      </c>
      <c r="F105" s="271" t="s">
        <v>229</v>
      </c>
      <c r="G105" s="266" t="s">
        <v>76</v>
      </c>
      <c r="H105" s="266" t="s">
        <v>81</v>
      </c>
      <c r="I105" s="267" t="s">
        <v>623</v>
      </c>
      <c r="J105" s="268">
        <v>270</v>
      </c>
    </row>
    <row r="106" spans="1:10" ht="17.399999999999999" x14ac:dyDescent="0.35">
      <c r="A106" s="261" t="s">
        <v>256</v>
      </c>
      <c r="B106" s="262">
        <v>3</v>
      </c>
      <c r="C106" s="222"/>
      <c r="D106" s="263" t="s">
        <v>75</v>
      </c>
      <c r="E106" s="264" t="s">
        <v>218</v>
      </c>
      <c r="F106" s="265" t="s">
        <v>229</v>
      </c>
      <c r="G106" s="266" t="s">
        <v>76</v>
      </c>
      <c r="H106" s="266" t="s">
        <v>84</v>
      </c>
      <c r="I106" s="267" t="s">
        <v>664</v>
      </c>
      <c r="J106" s="268">
        <v>128</v>
      </c>
    </row>
    <row r="107" spans="1:10" ht="17.399999999999999" x14ac:dyDescent="0.35">
      <c r="A107" s="261" t="s">
        <v>154</v>
      </c>
      <c r="B107" s="262">
        <v>3</v>
      </c>
      <c r="C107" s="222"/>
      <c r="D107" s="263" t="s">
        <v>87</v>
      </c>
      <c r="E107" s="271" t="s">
        <v>218</v>
      </c>
      <c r="F107" s="271" t="s">
        <v>231</v>
      </c>
      <c r="G107" s="266" t="s">
        <v>109</v>
      </c>
      <c r="H107" s="266" t="s">
        <v>123</v>
      </c>
      <c r="I107" s="267" t="s">
        <v>623</v>
      </c>
      <c r="J107" s="268">
        <v>214</v>
      </c>
    </row>
    <row r="108" spans="1:10" ht="17.399999999999999" x14ac:dyDescent="0.35">
      <c r="A108" s="261" t="s">
        <v>166</v>
      </c>
      <c r="B108" s="262">
        <v>3</v>
      </c>
      <c r="C108" s="222"/>
      <c r="D108" s="263" t="s">
        <v>87</v>
      </c>
      <c r="E108" s="271" t="s">
        <v>222</v>
      </c>
      <c r="F108" s="271" t="s">
        <v>229</v>
      </c>
      <c r="G108" s="266" t="s">
        <v>206</v>
      </c>
      <c r="H108" s="266" t="s">
        <v>90</v>
      </c>
      <c r="I108" s="267" t="s">
        <v>623</v>
      </c>
      <c r="J108" s="268">
        <v>263</v>
      </c>
    </row>
    <row r="109" spans="1:10" ht="17.399999999999999" x14ac:dyDescent="0.35">
      <c r="A109" s="261" t="s">
        <v>167</v>
      </c>
      <c r="B109" s="262">
        <v>3</v>
      </c>
      <c r="C109" s="222"/>
      <c r="D109" s="263" t="s">
        <v>87</v>
      </c>
      <c r="E109" s="271" t="s">
        <v>218</v>
      </c>
      <c r="F109" s="271" t="s">
        <v>229</v>
      </c>
      <c r="G109" s="266" t="s">
        <v>76</v>
      </c>
      <c r="H109" s="266" t="s">
        <v>81</v>
      </c>
      <c r="I109" s="267" t="s">
        <v>623</v>
      </c>
      <c r="J109" s="268">
        <v>270</v>
      </c>
    </row>
    <row r="110" spans="1:10" ht="17.399999999999999" x14ac:dyDescent="0.35">
      <c r="A110" s="261" t="s">
        <v>169</v>
      </c>
      <c r="B110" s="262">
        <v>3</v>
      </c>
      <c r="C110" s="222"/>
      <c r="D110" s="263" t="s">
        <v>87</v>
      </c>
      <c r="E110" s="271" t="s">
        <v>218</v>
      </c>
      <c r="F110" s="271" t="s">
        <v>229</v>
      </c>
      <c r="G110" s="266" t="s">
        <v>76</v>
      </c>
      <c r="H110" s="266" t="s">
        <v>81</v>
      </c>
      <c r="I110" s="267" t="s">
        <v>623</v>
      </c>
      <c r="J110" s="268">
        <v>271</v>
      </c>
    </row>
    <row r="111" spans="1:10" ht="17.399999999999999" x14ac:dyDescent="0.35">
      <c r="A111" s="261" t="s">
        <v>173</v>
      </c>
      <c r="B111" s="262">
        <v>3</v>
      </c>
      <c r="C111" s="222"/>
      <c r="D111" s="269" t="s">
        <v>87</v>
      </c>
      <c r="E111" s="264" t="s">
        <v>221</v>
      </c>
      <c r="F111" s="264" t="s">
        <v>230</v>
      </c>
      <c r="G111" s="270" t="s">
        <v>109</v>
      </c>
      <c r="H111" s="270" t="s">
        <v>90</v>
      </c>
      <c r="I111" s="267" t="s">
        <v>623</v>
      </c>
      <c r="J111" s="268">
        <v>286</v>
      </c>
    </row>
    <row r="112" spans="1:10" ht="17.399999999999999" x14ac:dyDescent="0.35">
      <c r="A112" s="261" t="s">
        <v>622</v>
      </c>
      <c r="B112" s="262">
        <v>3</v>
      </c>
      <c r="C112" s="222"/>
      <c r="D112" s="263" t="s">
        <v>87</v>
      </c>
      <c r="E112" s="271" t="s">
        <v>225</v>
      </c>
      <c r="F112" s="272" t="s">
        <v>229</v>
      </c>
      <c r="G112" s="270" t="s">
        <v>109</v>
      </c>
      <c r="H112" s="266" t="s">
        <v>90</v>
      </c>
      <c r="I112" s="267" t="s">
        <v>627</v>
      </c>
      <c r="J112" s="268">
        <v>71</v>
      </c>
    </row>
    <row r="113" spans="1:10" ht="17.399999999999999" x14ac:dyDescent="0.35">
      <c r="A113" s="261" t="s">
        <v>450</v>
      </c>
      <c r="B113" s="262">
        <v>3</v>
      </c>
      <c r="C113" s="273" t="s">
        <v>448</v>
      </c>
      <c r="D113" s="263" t="s">
        <v>115</v>
      </c>
      <c r="E113" s="271" t="s">
        <v>225</v>
      </c>
      <c r="F113" s="271" t="s">
        <v>229</v>
      </c>
      <c r="G113" s="270" t="s">
        <v>212</v>
      </c>
      <c r="H113" s="266" t="s">
        <v>251</v>
      </c>
      <c r="I113" s="267" t="s">
        <v>623</v>
      </c>
      <c r="J113" s="268">
        <v>209</v>
      </c>
    </row>
    <row r="114" spans="1:10" ht="17.399999999999999" x14ac:dyDescent="0.35">
      <c r="A114" s="261" t="s">
        <v>161</v>
      </c>
      <c r="B114" s="262">
        <v>3</v>
      </c>
      <c r="C114" s="222"/>
      <c r="D114" s="269" t="s">
        <v>115</v>
      </c>
      <c r="E114" s="271" t="s">
        <v>225</v>
      </c>
      <c r="F114" s="271" t="s">
        <v>229</v>
      </c>
      <c r="G114" s="266" t="s">
        <v>212</v>
      </c>
      <c r="H114" s="270" t="s">
        <v>80</v>
      </c>
      <c r="I114" s="267" t="s">
        <v>623</v>
      </c>
      <c r="J114" s="268">
        <v>249</v>
      </c>
    </row>
    <row r="115" spans="1:10" ht="17.399999999999999" x14ac:dyDescent="0.35">
      <c r="A115" s="261" t="s">
        <v>171</v>
      </c>
      <c r="B115" s="262">
        <v>3</v>
      </c>
      <c r="C115" s="222"/>
      <c r="D115" s="263" t="s">
        <v>115</v>
      </c>
      <c r="E115" s="271" t="s">
        <v>218</v>
      </c>
      <c r="F115" s="271" t="s">
        <v>229</v>
      </c>
      <c r="G115" s="266" t="s">
        <v>83</v>
      </c>
      <c r="H115" s="266" t="s">
        <v>80</v>
      </c>
      <c r="I115" s="267" t="s">
        <v>623</v>
      </c>
      <c r="J115" s="268">
        <v>282</v>
      </c>
    </row>
    <row r="116" spans="1:10" ht="17.399999999999999" x14ac:dyDescent="0.35">
      <c r="A116" s="261" t="s">
        <v>195</v>
      </c>
      <c r="B116" s="262">
        <v>3</v>
      </c>
      <c r="C116" s="222"/>
      <c r="D116" s="269" t="s">
        <v>115</v>
      </c>
      <c r="E116" s="264" t="s">
        <v>226</v>
      </c>
      <c r="F116" s="264" t="s">
        <v>229</v>
      </c>
      <c r="G116" s="270" t="s">
        <v>76</v>
      </c>
      <c r="H116" s="270" t="s">
        <v>84</v>
      </c>
      <c r="I116" s="267" t="s">
        <v>623</v>
      </c>
      <c r="J116" s="268">
        <v>294</v>
      </c>
    </row>
    <row r="117" spans="1:10" ht="17.399999999999999" x14ac:dyDescent="0.35">
      <c r="A117" s="261" t="s">
        <v>155</v>
      </c>
      <c r="B117" s="262">
        <v>3</v>
      </c>
      <c r="C117" s="222"/>
      <c r="D117" s="263" t="s">
        <v>91</v>
      </c>
      <c r="E117" s="271" t="s">
        <v>218</v>
      </c>
      <c r="F117" s="271" t="s">
        <v>229</v>
      </c>
      <c r="G117" s="266" t="s">
        <v>76</v>
      </c>
      <c r="H117" s="266" t="s">
        <v>84</v>
      </c>
      <c r="I117" s="267" t="s">
        <v>623</v>
      </c>
      <c r="J117" s="268">
        <v>216</v>
      </c>
    </row>
    <row r="118" spans="1:10" ht="17.399999999999999" x14ac:dyDescent="0.35">
      <c r="A118" s="261" t="s">
        <v>156</v>
      </c>
      <c r="B118" s="262">
        <v>3</v>
      </c>
      <c r="C118" s="222"/>
      <c r="D118" s="263" t="s">
        <v>91</v>
      </c>
      <c r="E118" s="271" t="s">
        <v>218</v>
      </c>
      <c r="F118" s="271" t="s">
        <v>229</v>
      </c>
      <c r="G118" s="266" t="s">
        <v>76</v>
      </c>
      <c r="H118" s="266" t="s">
        <v>132</v>
      </c>
      <c r="I118" s="267" t="s">
        <v>623</v>
      </c>
      <c r="J118" s="268">
        <v>217</v>
      </c>
    </row>
    <row r="119" spans="1:10" ht="17.399999999999999" x14ac:dyDescent="0.35">
      <c r="A119" s="261" t="s">
        <v>160</v>
      </c>
      <c r="B119" s="262">
        <v>3</v>
      </c>
      <c r="C119" s="222"/>
      <c r="D119" s="269" t="s">
        <v>91</v>
      </c>
      <c r="E119" s="271" t="s">
        <v>218</v>
      </c>
      <c r="F119" s="271" t="s">
        <v>229</v>
      </c>
      <c r="G119" s="270" t="s">
        <v>83</v>
      </c>
      <c r="H119" s="266" t="s">
        <v>80</v>
      </c>
      <c r="I119" s="267" t="s">
        <v>623</v>
      </c>
      <c r="J119" s="268">
        <v>245</v>
      </c>
    </row>
    <row r="120" spans="1:10" ht="17.399999999999999" x14ac:dyDescent="0.35">
      <c r="A120" s="261" t="s">
        <v>170</v>
      </c>
      <c r="B120" s="262">
        <v>3</v>
      </c>
      <c r="C120" s="222"/>
      <c r="D120" s="263" t="s">
        <v>91</v>
      </c>
      <c r="E120" s="271" t="s">
        <v>218</v>
      </c>
      <c r="F120" s="271" t="s">
        <v>229</v>
      </c>
      <c r="G120" s="270" t="s">
        <v>99</v>
      </c>
      <c r="H120" s="266" t="s">
        <v>81</v>
      </c>
      <c r="I120" s="267" t="s">
        <v>623</v>
      </c>
      <c r="J120" s="268">
        <v>275</v>
      </c>
    </row>
    <row r="121" spans="1:10" ht="17.399999999999999" x14ac:dyDescent="0.35">
      <c r="A121" s="261" t="s">
        <v>176</v>
      </c>
      <c r="B121" s="262">
        <v>3</v>
      </c>
      <c r="C121" s="222"/>
      <c r="D121" s="263" t="s">
        <v>91</v>
      </c>
      <c r="E121" s="264" t="s">
        <v>221</v>
      </c>
      <c r="F121" s="264" t="s">
        <v>229</v>
      </c>
      <c r="G121" s="270" t="s">
        <v>99</v>
      </c>
      <c r="H121" s="266" t="s">
        <v>90</v>
      </c>
      <c r="I121" s="267" t="s">
        <v>623</v>
      </c>
      <c r="J121" s="268">
        <v>302</v>
      </c>
    </row>
    <row r="122" spans="1:10" ht="17.399999999999999" x14ac:dyDescent="0.35">
      <c r="A122" s="261" t="s">
        <v>153</v>
      </c>
      <c r="B122" s="262">
        <v>3</v>
      </c>
      <c r="C122" s="222"/>
      <c r="D122" s="263" t="s">
        <v>85</v>
      </c>
      <c r="E122" s="271" t="s">
        <v>223</v>
      </c>
      <c r="F122" s="271" t="s">
        <v>229</v>
      </c>
      <c r="G122" s="266" t="s">
        <v>76</v>
      </c>
      <c r="H122" s="266" t="s">
        <v>89</v>
      </c>
      <c r="I122" s="270" t="s">
        <v>623</v>
      </c>
      <c r="J122" s="268">
        <v>213</v>
      </c>
    </row>
    <row r="123" spans="1:10" ht="17.399999999999999" x14ac:dyDescent="0.35">
      <c r="A123" s="261" t="s">
        <v>353</v>
      </c>
      <c r="B123" s="262">
        <v>3</v>
      </c>
      <c r="C123" s="222"/>
      <c r="D123" s="269" t="s">
        <v>85</v>
      </c>
      <c r="E123" s="264" t="s">
        <v>223</v>
      </c>
      <c r="F123" s="271" t="s">
        <v>77</v>
      </c>
      <c r="G123" s="270" t="s">
        <v>76</v>
      </c>
      <c r="H123" s="270" t="s">
        <v>132</v>
      </c>
      <c r="I123" s="267" t="s">
        <v>623</v>
      </c>
      <c r="J123" s="268">
        <v>243</v>
      </c>
    </row>
    <row r="124" spans="1:10" ht="17.399999999999999" x14ac:dyDescent="0.35">
      <c r="A124" s="261" t="s">
        <v>201</v>
      </c>
      <c r="B124" s="262">
        <v>3</v>
      </c>
      <c r="C124" s="273" t="s">
        <v>720</v>
      </c>
      <c r="D124" s="263" t="s">
        <v>473</v>
      </c>
      <c r="E124" s="271" t="s">
        <v>223</v>
      </c>
      <c r="F124" s="271" t="s">
        <v>229</v>
      </c>
      <c r="G124" s="266" t="s">
        <v>76</v>
      </c>
      <c r="H124" s="266" t="s">
        <v>81</v>
      </c>
      <c r="I124" s="267" t="s">
        <v>623</v>
      </c>
      <c r="J124" s="268">
        <v>198</v>
      </c>
    </row>
    <row r="125" spans="1:10" ht="17.399999999999999" x14ac:dyDescent="0.35">
      <c r="A125" s="261" t="s">
        <v>202</v>
      </c>
      <c r="B125" s="262">
        <v>3</v>
      </c>
      <c r="C125" s="222"/>
      <c r="D125" s="263" t="s">
        <v>473</v>
      </c>
      <c r="E125" s="271" t="s">
        <v>218</v>
      </c>
      <c r="F125" s="271" t="s">
        <v>229</v>
      </c>
      <c r="G125" s="270" t="s">
        <v>76</v>
      </c>
      <c r="H125" s="266" t="s">
        <v>81</v>
      </c>
      <c r="I125" s="267" t="s">
        <v>623</v>
      </c>
      <c r="J125" s="268">
        <v>213</v>
      </c>
    </row>
    <row r="126" spans="1:10" ht="17.399999999999999" x14ac:dyDescent="0.35">
      <c r="A126" s="261" t="s">
        <v>277</v>
      </c>
      <c r="B126" s="262">
        <v>3</v>
      </c>
      <c r="C126" s="222"/>
      <c r="D126" s="263" t="s">
        <v>473</v>
      </c>
      <c r="E126" s="271" t="s">
        <v>218</v>
      </c>
      <c r="F126" s="271" t="s">
        <v>229</v>
      </c>
      <c r="G126" s="266" t="s">
        <v>76</v>
      </c>
      <c r="H126" s="266" t="s">
        <v>81</v>
      </c>
      <c r="I126" s="267" t="s">
        <v>623</v>
      </c>
      <c r="J126" s="268">
        <v>244</v>
      </c>
    </row>
    <row r="127" spans="1:10" ht="17.399999999999999" x14ac:dyDescent="0.35">
      <c r="A127" s="261" t="s">
        <v>203</v>
      </c>
      <c r="B127" s="262">
        <v>3</v>
      </c>
      <c r="C127" s="222"/>
      <c r="D127" s="263" t="s">
        <v>473</v>
      </c>
      <c r="E127" s="271" t="s">
        <v>222</v>
      </c>
      <c r="F127" s="271" t="s">
        <v>229</v>
      </c>
      <c r="G127" s="270" t="s">
        <v>98</v>
      </c>
      <c r="H127" s="266" t="s">
        <v>80</v>
      </c>
      <c r="I127" s="267" t="s">
        <v>623</v>
      </c>
      <c r="J127" s="268">
        <v>281</v>
      </c>
    </row>
    <row r="128" spans="1:10" ht="17.399999999999999" x14ac:dyDescent="0.35">
      <c r="A128" s="261" t="s">
        <v>152</v>
      </c>
      <c r="B128" s="262">
        <v>3</v>
      </c>
      <c r="C128" s="222"/>
      <c r="D128" s="263" t="s">
        <v>474</v>
      </c>
      <c r="E128" s="271" t="s">
        <v>218</v>
      </c>
      <c r="F128" s="271" t="s">
        <v>229</v>
      </c>
      <c r="G128" s="266" t="s">
        <v>76</v>
      </c>
      <c r="H128" s="266" t="s">
        <v>89</v>
      </c>
      <c r="I128" s="267" t="s">
        <v>623</v>
      </c>
      <c r="J128" s="268">
        <v>203</v>
      </c>
    </row>
    <row r="129" spans="1:10" ht="17.399999999999999" x14ac:dyDescent="0.35">
      <c r="A129" s="261" t="s">
        <v>253</v>
      </c>
      <c r="B129" s="262">
        <v>3</v>
      </c>
      <c r="C129" s="222"/>
      <c r="D129" s="263" t="s">
        <v>474</v>
      </c>
      <c r="E129" s="264" t="s">
        <v>222</v>
      </c>
      <c r="F129" s="265" t="s">
        <v>229</v>
      </c>
      <c r="G129" s="266" t="s">
        <v>76</v>
      </c>
      <c r="H129" s="266" t="s">
        <v>90</v>
      </c>
      <c r="I129" s="267" t="s">
        <v>664</v>
      </c>
      <c r="J129" s="268">
        <v>119</v>
      </c>
    </row>
    <row r="130" spans="1:10" ht="17.399999999999999" x14ac:dyDescent="0.35">
      <c r="A130" s="261" t="s">
        <v>254</v>
      </c>
      <c r="B130" s="262">
        <v>3</v>
      </c>
      <c r="C130" s="222"/>
      <c r="D130" s="263" t="s">
        <v>474</v>
      </c>
      <c r="E130" s="264" t="s">
        <v>222</v>
      </c>
      <c r="F130" s="265" t="s">
        <v>229</v>
      </c>
      <c r="G130" s="266" t="s">
        <v>83</v>
      </c>
      <c r="H130" s="266" t="s">
        <v>90</v>
      </c>
      <c r="I130" s="267" t="s">
        <v>664</v>
      </c>
      <c r="J130" s="268">
        <v>120</v>
      </c>
    </row>
    <row r="131" spans="1:10" ht="17.399999999999999" x14ac:dyDescent="0.35">
      <c r="A131" s="261" t="s">
        <v>162</v>
      </c>
      <c r="B131" s="262">
        <v>3</v>
      </c>
      <c r="C131" s="222"/>
      <c r="D131" s="269" t="s">
        <v>474</v>
      </c>
      <c r="E131" s="271" t="s">
        <v>222</v>
      </c>
      <c r="F131" s="271" t="s">
        <v>229</v>
      </c>
      <c r="G131" s="270" t="s">
        <v>76</v>
      </c>
      <c r="H131" s="270" t="s">
        <v>88</v>
      </c>
      <c r="I131" s="267" t="s">
        <v>623</v>
      </c>
      <c r="J131" s="268">
        <v>251</v>
      </c>
    </row>
    <row r="132" spans="1:10" ht="17.399999999999999" x14ac:dyDescent="0.35">
      <c r="A132" s="261" t="s">
        <v>163</v>
      </c>
      <c r="B132" s="262">
        <v>3</v>
      </c>
      <c r="C132" s="222"/>
      <c r="D132" s="269" t="s">
        <v>474</v>
      </c>
      <c r="E132" s="271" t="s">
        <v>222</v>
      </c>
      <c r="F132" s="271" t="s">
        <v>229</v>
      </c>
      <c r="G132" s="270" t="s">
        <v>83</v>
      </c>
      <c r="H132" s="270" t="s">
        <v>84</v>
      </c>
      <c r="I132" s="267" t="s">
        <v>623</v>
      </c>
      <c r="J132" s="268">
        <v>252</v>
      </c>
    </row>
    <row r="133" spans="1:10" ht="17.399999999999999" x14ac:dyDescent="0.35">
      <c r="A133" s="261" t="s">
        <v>354</v>
      </c>
      <c r="B133" s="262">
        <v>3</v>
      </c>
      <c r="C133" s="222"/>
      <c r="D133" s="263" t="s">
        <v>474</v>
      </c>
      <c r="E133" s="271" t="s">
        <v>223</v>
      </c>
      <c r="F133" s="284" t="s">
        <v>251</v>
      </c>
      <c r="G133" s="270" t="s">
        <v>76</v>
      </c>
      <c r="H133" s="266" t="s">
        <v>89</v>
      </c>
      <c r="I133" s="267" t="s">
        <v>623</v>
      </c>
      <c r="J133" s="268">
        <v>275</v>
      </c>
    </row>
    <row r="134" spans="1:10" ht="17.399999999999999" x14ac:dyDescent="0.35">
      <c r="A134" s="261" t="s">
        <v>172</v>
      </c>
      <c r="B134" s="262">
        <v>3</v>
      </c>
      <c r="C134" s="222"/>
      <c r="D134" s="263" t="s">
        <v>474</v>
      </c>
      <c r="E134" s="264" t="s">
        <v>221</v>
      </c>
      <c r="F134" s="264" t="s">
        <v>229</v>
      </c>
      <c r="G134" s="266" t="s">
        <v>76</v>
      </c>
      <c r="H134" s="266" t="s">
        <v>81</v>
      </c>
      <c r="I134" s="267" t="s">
        <v>623</v>
      </c>
      <c r="J134" s="268">
        <v>284</v>
      </c>
    </row>
    <row r="135" spans="1:10" ht="17.399999999999999" x14ac:dyDescent="0.35">
      <c r="A135" s="261" t="s">
        <v>174</v>
      </c>
      <c r="B135" s="262">
        <v>3</v>
      </c>
      <c r="C135" s="222"/>
      <c r="D135" s="263" t="s">
        <v>474</v>
      </c>
      <c r="E135" s="264" t="s">
        <v>221</v>
      </c>
      <c r="F135" s="264" t="s">
        <v>229</v>
      </c>
      <c r="G135" s="266" t="s">
        <v>76</v>
      </c>
      <c r="H135" s="266" t="s">
        <v>136</v>
      </c>
      <c r="I135" s="267" t="s">
        <v>623</v>
      </c>
      <c r="J135" s="268">
        <v>300</v>
      </c>
    </row>
    <row r="136" spans="1:10" ht="17.399999999999999" x14ac:dyDescent="0.35">
      <c r="A136" s="276" t="s">
        <v>175</v>
      </c>
      <c r="B136" s="277">
        <v>3</v>
      </c>
      <c r="C136" s="240"/>
      <c r="D136" s="278" t="s">
        <v>474</v>
      </c>
      <c r="E136" s="279" t="s">
        <v>227</v>
      </c>
      <c r="F136" s="279" t="s">
        <v>229</v>
      </c>
      <c r="G136" s="281" t="s">
        <v>76</v>
      </c>
      <c r="H136" s="281" t="s">
        <v>84</v>
      </c>
      <c r="I136" s="282" t="s">
        <v>623</v>
      </c>
      <c r="J136" s="283">
        <v>300</v>
      </c>
    </row>
    <row r="137" spans="1:10" ht="17.399999999999999" x14ac:dyDescent="0.35">
      <c r="A137" s="261" t="s">
        <v>240</v>
      </c>
      <c r="B137" s="262">
        <v>4</v>
      </c>
      <c r="C137" s="222"/>
      <c r="D137" s="263" t="s">
        <v>75</v>
      </c>
      <c r="E137" s="264" t="s">
        <v>222</v>
      </c>
      <c r="F137" s="265" t="s">
        <v>229</v>
      </c>
      <c r="G137" s="266" t="s">
        <v>493</v>
      </c>
      <c r="H137" s="266" t="s">
        <v>90</v>
      </c>
      <c r="I137" s="267" t="s">
        <v>664</v>
      </c>
      <c r="J137" s="268">
        <v>116</v>
      </c>
    </row>
    <row r="138" spans="1:10" ht="17.399999999999999" x14ac:dyDescent="0.35">
      <c r="A138" s="261" t="s">
        <v>258</v>
      </c>
      <c r="B138" s="262">
        <v>4</v>
      </c>
      <c r="C138" s="222"/>
      <c r="D138" s="263" t="s">
        <v>75</v>
      </c>
      <c r="E138" s="264" t="s">
        <v>222</v>
      </c>
      <c r="F138" s="265" t="s">
        <v>229</v>
      </c>
      <c r="G138" s="266" t="s">
        <v>76</v>
      </c>
      <c r="H138" s="266" t="s">
        <v>90</v>
      </c>
      <c r="I138" s="267" t="s">
        <v>664</v>
      </c>
      <c r="J138" s="268">
        <v>118</v>
      </c>
    </row>
    <row r="139" spans="1:10" ht="17.399999999999999" x14ac:dyDescent="0.35">
      <c r="A139" s="261" t="s">
        <v>179</v>
      </c>
      <c r="B139" s="262">
        <v>4</v>
      </c>
      <c r="C139" s="222"/>
      <c r="D139" s="263" t="s">
        <v>75</v>
      </c>
      <c r="E139" s="264" t="s">
        <v>218</v>
      </c>
      <c r="F139" s="264" t="s">
        <v>229</v>
      </c>
      <c r="G139" s="270" t="s">
        <v>99</v>
      </c>
      <c r="H139" s="266" t="s">
        <v>80</v>
      </c>
      <c r="I139" s="267" t="s">
        <v>623</v>
      </c>
      <c r="J139" s="268">
        <v>221</v>
      </c>
    </row>
    <row r="140" spans="1:10" ht="17.399999999999999" x14ac:dyDescent="0.35">
      <c r="A140" s="261" t="s">
        <v>181</v>
      </c>
      <c r="B140" s="262">
        <v>4</v>
      </c>
      <c r="C140" s="222"/>
      <c r="D140" s="263" t="s">
        <v>75</v>
      </c>
      <c r="E140" s="271" t="s">
        <v>225</v>
      </c>
      <c r="F140" s="271" t="s">
        <v>229</v>
      </c>
      <c r="G140" s="266" t="s">
        <v>109</v>
      </c>
      <c r="H140" s="266" t="s">
        <v>81</v>
      </c>
      <c r="I140" s="267" t="s">
        <v>623</v>
      </c>
      <c r="J140" s="268">
        <v>222</v>
      </c>
    </row>
    <row r="141" spans="1:10" ht="17.399999999999999" x14ac:dyDescent="0.35">
      <c r="A141" s="261" t="s">
        <v>667</v>
      </c>
      <c r="B141" s="262">
        <v>4</v>
      </c>
      <c r="C141" s="222"/>
      <c r="D141" s="263" t="s">
        <v>75</v>
      </c>
      <c r="E141" s="271" t="s">
        <v>221</v>
      </c>
      <c r="F141" s="271" t="s">
        <v>229</v>
      </c>
      <c r="G141" s="266" t="s">
        <v>76</v>
      </c>
      <c r="H141" s="266" t="s">
        <v>84</v>
      </c>
      <c r="I141" s="267" t="s">
        <v>623</v>
      </c>
      <c r="J141" s="268">
        <v>233</v>
      </c>
    </row>
    <row r="142" spans="1:10" ht="17.399999999999999" x14ac:dyDescent="0.35">
      <c r="A142" s="261" t="s">
        <v>259</v>
      </c>
      <c r="B142" s="262">
        <v>4</v>
      </c>
      <c r="C142" s="222"/>
      <c r="D142" s="263" t="s">
        <v>75</v>
      </c>
      <c r="E142" s="264" t="s">
        <v>222</v>
      </c>
      <c r="F142" s="265" t="s">
        <v>229</v>
      </c>
      <c r="G142" s="266" t="s">
        <v>76</v>
      </c>
      <c r="H142" s="266" t="s">
        <v>90</v>
      </c>
      <c r="I142" s="267" t="s">
        <v>664</v>
      </c>
      <c r="J142" s="268">
        <v>123</v>
      </c>
    </row>
    <row r="143" spans="1:10" ht="17.399999999999999" x14ac:dyDescent="0.35">
      <c r="A143" s="261" t="s">
        <v>260</v>
      </c>
      <c r="B143" s="262">
        <v>4</v>
      </c>
      <c r="C143" s="222"/>
      <c r="D143" s="263" t="s">
        <v>75</v>
      </c>
      <c r="E143" s="264" t="s">
        <v>218</v>
      </c>
      <c r="F143" s="265" t="s">
        <v>229</v>
      </c>
      <c r="G143" s="270" t="s">
        <v>109</v>
      </c>
      <c r="H143" s="266" t="s">
        <v>123</v>
      </c>
      <c r="I143" s="267" t="s">
        <v>664</v>
      </c>
      <c r="J143" s="268">
        <v>125</v>
      </c>
    </row>
    <row r="144" spans="1:10" ht="17.399999999999999" x14ac:dyDescent="0.35">
      <c r="A144" s="261" t="s">
        <v>188</v>
      </c>
      <c r="B144" s="262">
        <v>4</v>
      </c>
      <c r="C144" s="222"/>
      <c r="D144" s="263" t="s">
        <v>75</v>
      </c>
      <c r="E144" s="264" t="s">
        <v>222</v>
      </c>
      <c r="F144" s="264" t="s">
        <v>229</v>
      </c>
      <c r="G144" s="266" t="s">
        <v>98</v>
      </c>
      <c r="H144" s="266" t="s">
        <v>84</v>
      </c>
      <c r="I144" s="267" t="s">
        <v>623</v>
      </c>
      <c r="J144" s="268">
        <v>271</v>
      </c>
    </row>
    <row r="145" spans="1:10" ht="17.399999999999999" x14ac:dyDescent="0.35">
      <c r="A145" s="261" t="s">
        <v>192</v>
      </c>
      <c r="B145" s="262">
        <v>4</v>
      </c>
      <c r="C145" s="222"/>
      <c r="D145" s="263" t="s">
        <v>75</v>
      </c>
      <c r="E145" s="271" t="s">
        <v>222</v>
      </c>
      <c r="F145" s="271" t="s">
        <v>229</v>
      </c>
      <c r="G145" s="266" t="s">
        <v>76</v>
      </c>
      <c r="H145" s="266" t="s">
        <v>84</v>
      </c>
      <c r="I145" s="267" t="s">
        <v>623</v>
      </c>
      <c r="J145" s="268">
        <v>282</v>
      </c>
    </row>
    <row r="146" spans="1:10" ht="17.399999999999999" x14ac:dyDescent="0.35">
      <c r="A146" s="261" t="s">
        <v>186</v>
      </c>
      <c r="B146" s="262">
        <v>4</v>
      </c>
      <c r="C146" s="222"/>
      <c r="D146" s="263" t="s">
        <v>87</v>
      </c>
      <c r="E146" s="271" t="s">
        <v>222</v>
      </c>
      <c r="F146" s="271" t="s">
        <v>229</v>
      </c>
      <c r="G146" s="266" t="s">
        <v>109</v>
      </c>
      <c r="H146" s="266" t="s">
        <v>81</v>
      </c>
      <c r="I146" s="267" t="s">
        <v>623</v>
      </c>
      <c r="J146" s="268">
        <v>261</v>
      </c>
    </row>
    <row r="147" spans="1:10" ht="17.399999999999999" x14ac:dyDescent="0.35">
      <c r="A147" s="261" t="s">
        <v>187</v>
      </c>
      <c r="B147" s="262">
        <v>4</v>
      </c>
      <c r="C147" s="222"/>
      <c r="D147" s="263" t="s">
        <v>87</v>
      </c>
      <c r="E147" s="271" t="s">
        <v>221</v>
      </c>
      <c r="F147" s="271" t="s">
        <v>229</v>
      </c>
      <c r="G147" s="266" t="s">
        <v>76</v>
      </c>
      <c r="H147" s="266" t="s">
        <v>81</v>
      </c>
      <c r="I147" s="267" t="s">
        <v>623</v>
      </c>
      <c r="J147" s="268">
        <v>257</v>
      </c>
    </row>
    <row r="148" spans="1:10" ht="17.399999999999999" x14ac:dyDescent="0.35">
      <c r="A148" s="261" t="s">
        <v>189</v>
      </c>
      <c r="B148" s="262">
        <v>4</v>
      </c>
      <c r="C148" s="222"/>
      <c r="D148" s="263" t="s">
        <v>87</v>
      </c>
      <c r="E148" s="271" t="s">
        <v>223</v>
      </c>
      <c r="F148" s="271" t="s">
        <v>229</v>
      </c>
      <c r="G148" s="266" t="s">
        <v>76</v>
      </c>
      <c r="H148" s="266" t="s">
        <v>81</v>
      </c>
      <c r="I148" s="267" t="s">
        <v>623</v>
      </c>
      <c r="J148" s="268">
        <v>272</v>
      </c>
    </row>
    <row r="149" spans="1:10" ht="17.399999999999999" x14ac:dyDescent="0.35">
      <c r="A149" s="261" t="s">
        <v>262</v>
      </c>
      <c r="B149" s="262">
        <v>4</v>
      </c>
      <c r="C149" s="222"/>
      <c r="D149" s="263" t="s">
        <v>87</v>
      </c>
      <c r="E149" s="264" t="s">
        <v>222</v>
      </c>
      <c r="F149" s="265" t="s">
        <v>229</v>
      </c>
      <c r="G149" s="266" t="s">
        <v>76</v>
      </c>
      <c r="H149" s="266" t="s">
        <v>327</v>
      </c>
      <c r="I149" s="267" t="s">
        <v>664</v>
      </c>
      <c r="J149" s="268">
        <v>127</v>
      </c>
    </row>
    <row r="150" spans="1:10" ht="17.399999999999999" x14ac:dyDescent="0.35">
      <c r="A150" s="261" t="s">
        <v>194</v>
      </c>
      <c r="B150" s="262">
        <v>4</v>
      </c>
      <c r="C150" s="222"/>
      <c r="D150" s="269" t="s">
        <v>87</v>
      </c>
      <c r="E150" s="264" t="s">
        <v>221</v>
      </c>
      <c r="F150" s="264" t="s">
        <v>230</v>
      </c>
      <c r="G150" s="270" t="s">
        <v>109</v>
      </c>
      <c r="H150" s="270" t="s">
        <v>90</v>
      </c>
      <c r="I150" s="267" t="s">
        <v>623</v>
      </c>
      <c r="J150" s="268">
        <v>286</v>
      </c>
    </row>
    <row r="151" spans="1:10" ht="17.399999999999999" x14ac:dyDescent="0.35">
      <c r="A151" s="261" t="s">
        <v>668</v>
      </c>
      <c r="B151" s="262">
        <v>4</v>
      </c>
      <c r="C151" s="222"/>
      <c r="D151" s="263" t="s">
        <v>87</v>
      </c>
      <c r="E151" s="271" t="s">
        <v>225</v>
      </c>
      <c r="F151" s="272" t="s">
        <v>229</v>
      </c>
      <c r="G151" s="270" t="s">
        <v>109</v>
      </c>
      <c r="H151" s="266" t="s">
        <v>90</v>
      </c>
      <c r="I151" s="267" t="s">
        <v>627</v>
      </c>
      <c r="J151" s="268">
        <v>71</v>
      </c>
    </row>
    <row r="152" spans="1:10" ht="17.399999999999999" x14ac:dyDescent="0.35">
      <c r="A152" s="261" t="s">
        <v>180</v>
      </c>
      <c r="B152" s="262">
        <v>4</v>
      </c>
      <c r="C152" s="222"/>
      <c r="D152" s="263" t="s">
        <v>115</v>
      </c>
      <c r="E152" s="264" t="s">
        <v>222</v>
      </c>
      <c r="F152" s="264" t="s">
        <v>229</v>
      </c>
      <c r="G152" s="266" t="s">
        <v>109</v>
      </c>
      <c r="H152" s="266" t="s">
        <v>90</v>
      </c>
      <c r="I152" s="267" t="s">
        <v>623</v>
      </c>
      <c r="J152" s="268">
        <v>221</v>
      </c>
    </row>
    <row r="153" spans="1:10" ht="17.399999999999999" x14ac:dyDescent="0.35">
      <c r="A153" s="261" t="s">
        <v>115</v>
      </c>
      <c r="B153" s="262">
        <v>4</v>
      </c>
      <c r="C153" s="273" t="s">
        <v>448</v>
      </c>
      <c r="D153" s="263" t="s">
        <v>115</v>
      </c>
      <c r="E153" s="271" t="s">
        <v>223</v>
      </c>
      <c r="F153" s="271" t="s">
        <v>231</v>
      </c>
      <c r="G153" s="266" t="s">
        <v>83</v>
      </c>
      <c r="H153" s="266" t="s">
        <v>81</v>
      </c>
      <c r="I153" s="267" t="s">
        <v>623</v>
      </c>
      <c r="J153" s="268">
        <v>224</v>
      </c>
    </row>
    <row r="154" spans="1:10" ht="17.399999999999999" x14ac:dyDescent="0.35">
      <c r="A154" s="261" t="s">
        <v>263</v>
      </c>
      <c r="B154" s="262">
        <v>4</v>
      </c>
      <c r="C154" s="222"/>
      <c r="D154" s="263" t="s">
        <v>115</v>
      </c>
      <c r="E154" s="264" t="s">
        <v>218</v>
      </c>
      <c r="F154" s="265" t="s">
        <v>229</v>
      </c>
      <c r="G154" s="266" t="s">
        <v>83</v>
      </c>
      <c r="H154" s="266" t="s">
        <v>90</v>
      </c>
      <c r="I154" s="267" t="s">
        <v>664</v>
      </c>
      <c r="J154" s="268">
        <v>127</v>
      </c>
    </row>
    <row r="155" spans="1:10" ht="17.399999999999999" x14ac:dyDescent="0.35">
      <c r="A155" s="261" t="s">
        <v>193</v>
      </c>
      <c r="B155" s="262">
        <v>4</v>
      </c>
      <c r="C155" s="222"/>
      <c r="D155" s="263" t="s">
        <v>115</v>
      </c>
      <c r="E155" s="271" t="s">
        <v>218</v>
      </c>
      <c r="F155" s="271" t="s">
        <v>229</v>
      </c>
      <c r="G155" s="266" t="s">
        <v>76</v>
      </c>
      <c r="H155" s="266" t="s">
        <v>88</v>
      </c>
      <c r="I155" s="267" t="s">
        <v>623</v>
      </c>
      <c r="J155" s="268">
        <v>284</v>
      </c>
    </row>
    <row r="156" spans="1:10" ht="17.399999999999999" x14ac:dyDescent="0.35">
      <c r="A156" s="261" t="s">
        <v>257</v>
      </c>
      <c r="B156" s="262">
        <v>4</v>
      </c>
      <c r="C156" s="222"/>
      <c r="D156" s="263" t="s">
        <v>505</v>
      </c>
      <c r="E156" s="264" t="s">
        <v>222</v>
      </c>
      <c r="F156" s="265" t="s">
        <v>229</v>
      </c>
      <c r="G156" s="266" t="s">
        <v>109</v>
      </c>
      <c r="H156" s="266" t="s">
        <v>90</v>
      </c>
      <c r="I156" s="267" t="s">
        <v>664</v>
      </c>
      <c r="J156" s="268">
        <v>118</v>
      </c>
    </row>
    <row r="157" spans="1:10" ht="17.399999999999999" x14ac:dyDescent="0.35">
      <c r="A157" s="261" t="s">
        <v>182</v>
      </c>
      <c r="B157" s="262">
        <v>4</v>
      </c>
      <c r="C157" s="222"/>
      <c r="D157" s="263" t="s">
        <v>91</v>
      </c>
      <c r="E157" s="271" t="s">
        <v>222</v>
      </c>
      <c r="F157" s="271" t="s">
        <v>229</v>
      </c>
      <c r="G157" s="266" t="s">
        <v>83</v>
      </c>
      <c r="H157" s="266" t="s">
        <v>90</v>
      </c>
      <c r="I157" s="267" t="s">
        <v>623</v>
      </c>
      <c r="J157" s="268">
        <v>224</v>
      </c>
    </row>
    <row r="158" spans="1:10" ht="17.399999999999999" x14ac:dyDescent="0.35">
      <c r="A158" s="261" t="s">
        <v>184</v>
      </c>
      <c r="B158" s="262">
        <v>4</v>
      </c>
      <c r="C158" s="222"/>
      <c r="D158" s="263" t="s">
        <v>91</v>
      </c>
      <c r="E158" s="271" t="s">
        <v>222</v>
      </c>
      <c r="F158" s="271" t="s">
        <v>231</v>
      </c>
      <c r="G158" s="266" t="s">
        <v>76</v>
      </c>
      <c r="H158" s="266" t="s">
        <v>185</v>
      </c>
      <c r="I158" s="267" t="s">
        <v>623</v>
      </c>
      <c r="J158" s="268">
        <v>243</v>
      </c>
    </row>
    <row r="159" spans="1:10" ht="17.399999999999999" x14ac:dyDescent="0.35">
      <c r="A159" s="261" t="s">
        <v>190</v>
      </c>
      <c r="B159" s="262">
        <v>4</v>
      </c>
      <c r="C159" s="222"/>
      <c r="D159" s="263" t="s">
        <v>91</v>
      </c>
      <c r="E159" s="271" t="s">
        <v>221</v>
      </c>
      <c r="F159" s="271" t="s">
        <v>231</v>
      </c>
      <c r="G159" s="266" t="s">
        <v>109</v>
      </c>
      <c r="H159" s="266" t="s">
        <v>191</v>
      </c>
      <c r="I159" s="267" t="s">
        <v>623</v>
      </c>
      <c r="J159" s="268">
        <v>275</v>
      </c>
    </row>
    <row r="160" spans="1:10" ht="17.399999999999999" x14ac:dyDescent="0.35">
      <c r="A160" s="261" t="s">
        <v>545</v>
      </c>
      <c r="B160" s="262">
        <v>4</v>
      </c>
      <c r="C160" s="273" t="s">
        <v>542</v>
      </c>
      <c r="D160" s="263" t="s">
        <v>91</v>
      </c>
      <c r="E160" s="271" t="s">
        <v>218</v>
      </c>
      <c r="F160" s="271" t="s">
        <v>229</v>
      </c>
      <c r="G160" s="266" t="s">
        <v>99</v>
      </c>
      <c r="H160" s="266" t="s">
        <v>86</v>
      </c>
      <c r="I160" s="267" t="s">
        <v>623</v>
      </c>
      <c r="J160" s="268">
        <v>241</v>
      </c>
    </row>
    <row r="161" spans="1:10" ht="17.399999999999999" x14ac:dyDescent="0.35">
      <c r="A161" s="261" t="s">
        <v>445</v>
      </c>
      <c r="B161" s="262">
        <v>4</v>
      </c>
      <c r="C161" s="273" t="s">
        <v>720</v>
      </c>
      <c r="D161" s="263" t="s">
        <v>473</v>
      </c>
      <c r="E161" s="264" t="s">
        <v>222</v>
      </c>
      <c r="F161" s="265" t="s">
        <v>229</v>
      </c>
      <c r="G161" s="266" t="s">
        <v>76</v>
      </c>
      <c r="H161" s="266" t="s">
        <v>80</v>
      </c>
      <c r="I161" s="267" t="s">
        <v>623</v>
      </c>
      <c r="J161" s="268">
        <v>217</v>
      </c>
    </row>
    <row r="162" spans="1:10" ht="17.399999999999999" x14ac:dyDescent="0.35">
      <c r="A162" s="261" t="s">
        <v>278</v>
      </c>
      <c r="B162" s="262">
        <v>4</v>
      </c>
      <c r="C162" s="222"/>
      <c r="D162" s="263" t="s">
        <v>473</v>
      </c>
      <c r="E162" s="271" t="s">
        <v>218</v>
      </c>
      <c r="F162" s="271" t="s">
        <v>229</v>
      </c>
      <c r="G162" s="266" t="s">
        <v>76</v>
      </c>
      <c r="H162" s="266" t="s">
        <v>81</v>
      </c>
      <c r="I162" s="267" t="s">
        <v>623</v>
      </c>
      <c r="J162" s="268">
        <v>244</v>
      </c>
    </row>
    <row r="163" spans="1:10" ht="17.399999999999999" x14ac:dyDescent="0.35">
      <c r="A163" s="261" t="s">
        <v>177</v>
      </c>
      <c r="B163" s="262">
        <v>4</v>
      </c>
      <c r="C163" s="222"/>
      <c r="D163" s="263" t="s">
        <v>474</v>
      </c>
      <c r="E163" s="271" t="s">
        <v>222</v>
      </c>
      <c r="F163" s="271" t="s">
        <v>229</v>
      </c>
      <c r="G163" s="266" t="s">
        <v>76</v>
      </c>
      <c r="H163" s="266" t="s">
        <v>84</v>
      </c>
      <c r="I163" s="267" t="s">
        <v>623</v>
      </c>
      <c r="J163" s="268">
        <v>196</v>
      </c>
    </row>
    <row r="164" spans="1:10" ht="17.399999999999999" x14ac:dyDescent="0.35">
      <c r="A164" s="261" t="s">
        <v>178</v>
      </c>
      <c r="B164" s="262">
        <v>4</v>
      </c>
      <c r="C164" s="222"/>
      <c r="D164" s="263" t="s">
        <v>474</v>
      </c>
      <c r="E164" s="264" t="s">
        <v>221</v>
      </c>
      <c r="F164" s="264" t="s">
        <v>229</v>
      </c>
      <c r="G164" s="266" t="s">
        <v>212</v>
      </c>
      <c r="H164" s="270" t="s">
        <v>84</v>
      </c>
      <c r="I164" s="267" t="s">
        <v>623</v>
      </c>
      <c r="J164" s="268">
        <v>214</v>
      </c>
    </row>
    <row r="165" spans="1:10" ht="17.399999999999999" x14ac:dyDescent="0.35">
      <c r="A165" s="261" t="s">
        <v>211</v>
      </c>
      <c r="B165" s="262">
        <v>4</v>
      </c>
      <c r="C165" s="222"/>
      <c r="D165" s="263" t="s">
        <v>474</v>
      </c>
      <c r="E165" s="264" t="s">
        <v>224</v>
      </c>
      <c r="F165" s="264" t="s">
        <v>229</v>
      </c>
      <c r="G165" s="270" t="s">
        <v>212</v>
      </c>
      <c r="H165" s="266" t="s">
        <v>81</v>
      </c>
      <c r="I165" s="267" t="s">
        <v>623</v>
      </c>
      <c r="J165" s="268">
        <v>221</v>
      </c>
    </row>
    <row r="166" spans="1:10" ht="17.399999999999999" x14ac:dyDescent="0.35">
      <c r="A166" s="261" t="s">
        <v>183</v>
      </c>
      <c r="B166" s="262">
        <v>4</v>
      </c>
      <c r="C166" s="222"/>
      <c r="D166" s="263" t="s">
        <v>474</v>
      </c>
      <c r="E166" s="271" t="s">
        <v>222</v>
      </c>
      <c r="F166" s="271" t="s">
        <v>229</v>
      </c>
      <c r="G166" s="266" t="s">
        <v>109</v>
      </c>
      <c r="H166" s="266" t="s">
        <v>80</v>
      </c>
      <c r="I166" s="267" t="s">
        <v>623</v>
      </c>
      <c r="J166" s="268">
        <v>235</v>
      </c>
    </row>
    <row r="167" spans="1:10" ht="17.399999999999999" x14ac:dyDescent="0.35">
      <c r="A167" s="276" t="s">
        <v>261</v>
      </c>
      <c r="B167" s="277">
        <v>4</v>
      </c>
      <c r="C167" s="240"/>
      <c r="D167" s="278" t="s">
        <v>474</v>
      </c>
      <c r="E167" s="279" t="s">
        <v>222</v>
      </c>
      <c r="F167" s="280" t="s">
        <v>229</v>
      </c>
      <c r="G167" s="281" t="s">
        <v>76</v>
      </c>
      <c r="H167" s="281" t="s">
        <v>89</v>
      </c>
      <c r="I167" s="282" t="s">
        <v>664</v>
      </c>
      <c r="J167" s="283">
        <v>126</v>
      </c>
    </row>
    <row r="168" spans="1:10" ht="17.399999999999999" x14ac:dyDescent="0.35">
      <c r="A168" s="261" t="s">
        <v>546</v>
      </c>
      <c r="B168" s="262">
        <v>5</v>
      </c>
      <c r="C168" s="273" t="s">
        <v>542</v>
      </c>
      <c r="D168" s="263" t="s">
        <v>75</v>
      </c>
      <c r="E168" s="264" t="s">
        <v>222</v>
      </c>
      <c r="F168" s="265" t="s">
        <v>229</v>
      </c>
      <c r="G168" s="266" t="s">
        <v>76</v>
      </c>
      <c r="H168" s="266" t="s">
        <v>90</v>
      </c>
      <c r="I168" s="267" t="s">
        <v>623</v>
      </c>
      <c r="J168" s="268">
        <v>222</v>
      </c>
    </row>
    <row r="169" spans="1:10" ht="17.399999999999999" x14ac:dyDescent="0.35">
      <c r="A169" s="261" t="s">
        <v>267</v>
      </c>
      <c r="B169" s="262">
        <v>5</v>
      </c>
      <c r="C169" s="222"/>
      <c r="D169" s="263" t="s">
        <v>75</v>
      </c>
      <c r="E169" s="264" t="s">
        <v>222</v>
      </c>
      <c r="F169" s="265" t="s">
        <v>229</v>
      </c>
      <c r="G169" s="266" t="s">
        <v>83</v>
      </c>
      <c r="H169" s="266" t="s">
        <v>84</v>
      </c>
      <c r="I169" s="267" t="s">
        <v>664</v>
      </c>
      <c r="J169" s="268">
        <v>119</v>
      </c>
    </row>
    <row r="170" spans="1:10" ht="17.399999999999999" x14ac:dyDescent="0.35">
      <c r="A170" s="261" t="s">
        <v>266</v>
      </c>
      <c r="B170" s="262">
        <v>5</v>
      </c>
      <c r="C170" s="222"/>
      <c r="D170" s="263" t="s">
        <v>87</v>
      </c>
      <c r="E170" s="264" t="s">
        <v>218</v>
      </c>
      <c r="F170" s="265" t="s">
        <v>229</v>
      </c>
      <c r="G170" s="266" t="s">
        <v>109</v>
      </c>
      <c r="H170" s="266" t="s">
        <v>80</v>
      </c>
      <c r="I170" s="267" t="s">
        <v>664</v>
      </c>
      <c r="J170" s="268">
        <v>118</v>
      </c>
    </row>
    <row r="171" spans="1:10" ht="17.399999999999999" x14ac:dyDescent="0.35">
      <c r="A171" s="261" t="s">
        <v>268</v>
      </c>
      <c r="B171" s="262">
        <v>5</v>
      </c>
      <c r="C171" s="222"/>
      <c r="D171" s="263" t="s">
        <v>87</v>
      </c>
      <c r="E171" s="264" t="s">
        <v>218</v>
      </c>
      <c r="F171" s="265" t="s">
        <v>229</v>
      </c>
      <c r="G171" s="266" t="s">
        <v>269</v>
      </c>
      <c r="H171" s="266" t="s">
        <v>81</v>
      </c>
      <c r="I171" s="267" t="s">
        <v>664</v>
      </c>
      <c r="J171" s="268">
        <v>120</v>
      </c>
    </row>
    <row r="172" spans="1:10" ht="17.399999999999999" x14ac:dyDescent="0.35">
      <c r="A172" s="261" t="s">
        <v>270</v>
      </c>
      <c r="B172" s="262">
        <v>5</v>
      </c>
      <c r="C172" s="222"/>
      <c r="D172" s="263" t="s">
        <v>87</v>
      </c>
      <c r="E172" s="264" t="s">
        <v>218</v>
      </c>
      <c r="F172" s="265" t="s">
        <v>229</v>
      </c>
      <c r="G172" s="266" t="s">
        <v>83</v>
      </c>
      <c r="H172" s="266" t="s">
        <v>80</v>
      </c>
      <c r="I172" s="267" t="s">
        <v>664</v>
      </c>
      <c r="J172" s="268">
        <v>122</v>
      </c>
    </row>
    <row r="173" spans="1:10" ht="17.399999999999999" x14ac:dyDescent="0.35">
      <c r="A173" s="261" t="s">
        <v>670</v>
      </c>
      <c r="B173" s="262">
        <v>5</v>
      </c>
      <c r="C173" s="222"/>
      <c r="D173" s="263" t="s">
        <v>87</v>
      </c>
      <c r="E173" s="264" t="s">
        <v>221</v>
      </c>
      <c r="F173" s="265" t="s">
        <v>230</v>
      </c>
      <c r="G173" s="266" t="s">
        <v>109</v>
      </c>
      <c r="H173" s="266" t="s">
        <v>90</v>
      </c>
      <c r="I173" s="267" t="s">
        <v>623</v>
      </c>
      <c r="J173" s="268">
        <v>286</v>
      </c>
    </row>
    <row r="174" spans="1:10" ht="17.399999999999999" x14ac:dyDescent="0.35">
      <c r="A174" s="261" t="s">
        <v>669</v>
      </c>
      <c r="B174" s="262">
        <v>5</v>
      </c>
      <c r="C174" s="222"/>
      <c r="D174" s="263" t="s">
        <v>87</v>
      </c>
      <c r="E174" s="264" t="s">
        <v>225</v>
      </c>
      <c r="F174" s="265" t="s">
        <v>229</v>
      </c>
      <c r="G174" s="266" t="s">
        <v>109</v>
      </c>
      <c r="H174" s="266" t="s">
        <v>90</v>
      </c>
      <c r="I174" s="267" t="s">
        <v>627</v>
      </c>
      <c r="J174" s="268">
        <v>71</v>
      </c>
    </row>
    <row r="175" spans="1:10" ht="17.399999999999999" x14ac:dyDescent="0.35">
      <c r="A175" s="261" t="s">
        <v>451</v>
      </c>
      <c r="B175" s="262">
        <v>5</v>
      </c>
      <c r="C175" s="273" t="s">
        <v>448</v>
      </c>
      <c r="D175" s="263" t="s">
        <v>115</v>
      </c>
      <c r="E175" s="264" t="s">
        <v>223</v>
      </c>
      <c r="F175" s="265" t="s">
        <v>229</v>
      </c>
      <c r="G175" s="266" t="s">
        <v>76</v>
      </c>
      <c r="H175" s="266" t="s">
        <v>80</v>
      </c>
      <c r="I175" s="267" t="s">
        <v>623</v>
      </c>
      <c r="J175" s="268">
        <v>296</v>
      </c>
    </row>
    <row r="176" spans="1:10" ht="17.399999999999999" x14ac:dyDescent="0.35">
      <c r="A176" s="261" t="s">
        <v>264</v>
      </c>
      <c r="B176" s="262">
        <v>5</v>
      </c>
      <c r="C176" s="222"/>
      <c r="D176" s="263" t="s">
        <v>505</v>
      </c>
      <c r="E176" s="264" t="s">
        <v>222</v>
      </c>
      <c r="F176" s="265" t="s">
        <v>229</v>
      </c>
      <c r="G176" s="266" t="s">
        <v>109</v>
      </c>
      <c r="H176" s="266" t="s">
        <v>90</v>
      </c>
      <c r="I176" s="267" t="s">
        <v>664</v>
      </c>
      <c r="J176" s="268">
        <v>116</v>
      </c>
    </row>
    <row r="177" spans="1:10" ht="17.399999999999999" x14ac:dyDescent="0.35">
      <c r="A177" s="261" t="s">
        <v>271</v>
      </c>
      <c r="B177" s="262">
        <v>5</v>
      </c>
      <c r="C177" s="222"/>
      <c r="D177" s="263" t="s">
        <v>505</v>
      </c>
      <c r="E177" s="264" t="s">
        <v>222</v>
      </c>
      <c r="F177" s="265" t="s">
        <v>230</v>
      </c>
      <c r="G177" s="266" t="s">
        <v>76</v>
      </c>
      <c r="H177" s="266" t="s">
        <v>90</v>
      </c>
      <c r="I177" s="267" t="s">
        <v>664</v>
      </c>
      <c r="J177" s="268">
        <v>124</v>
      </c>
    </row>
    <row r="178" spans="1:10" ht="17.399999999999999" x14ac:dyDescent="0.35">
      <c r="A178" s="261" t="s">
        <v>279</v>
      </c>
      <c r="B178" s="262">
        <v>5</v>
      </c>
      <c r="C178" s="222"/>
      <c r="D178" s="263" t="s">
        <v>91</v>
      </c>
      <c r="E178" s="264" t="s">
        <v>222</v>
      </c>
      <c r="F178" s="265" t="s">
        <v>229</v>
      </c>
      <c r="G178" s="266" t="s">
        <v>99</v>
      </c>
      <c r="H178" s="266" t="s">
        <v>81</v>
      </c>
      <c r="I178" s="267" t="s">
        <v>623</v>
      </c>
      <c r="J178" s="268">
        <v>231</v>
      </c>
    </row>
    <row r="179" spans="1:10" ht="17.399999999999999" x14ac:dyDescent="0.35">
      <c r="A179" s="261" t="s">
        <v>265</v>
      </c>
      <c r="B179" s="262">
        <v>5</v>
      </c>
      <c r="C179" s="222"/>
      <c r="D179" s="263" t="s">
        <v>473</v>
      </c>
      <c r="E179" s="264" t="s">
        <v>218</v>
      </c>
      <c r="F179" s="265" t="s">
        <v>229</v>
      </c>
      <c r="G179" s="266" t="s">
        <v>76</v>
      </c>
      <c r="H179" s="266" t="s">
        <v>90</v>
      </c>
      <c r="I179" s="267" t="s">
        <v>664</v>
      </c>
      <c r="J179" s="268">
        <v>117</v>
      </c>
    </row>
    <row r="180" spans="1:10" ht="17.399999999999999" x14ac:dyDescent="0.35">
      <c r="A180" s="261" t="s">
        <v>452</v>
      </c>
      <c r="B180" s="262">
        <v>5</v>
      </c>
      <c r="C180" s="222"/>
      <c r="D180" s="263" t="s">
        <v>473</v>
      </c>
      <c r="E180" s="264" t="s">
        <v>223</v>
      </c>
      <c r="F180" s="265" t="s">
        <v>229</v>
      </c>
      <c r="G180" s="266" t="s">
        <v>99</v>
      </c>
      <c r="H180" s="266" t="s">
        <v>81</v>
      </c>
      <c r="I180" s="267" t="s">
        <v>623</v>
      </c>
      <c r="J180" s="268">
        <v>209</v>
      </c>
    </row>
    <row r="181" spans="1:10" ht="17.399999999999999" x14ac:dyDescent="0.35">
      <c r="A181" s="261" t="s">
        <v>401</v>
      </c>
      <c r="B181" s="262">
        <v>5</v>
      </c>
      <c r="C181" s="222"/>
      <c r="D181" s="263" t="s">
        <v>473</v>
      </c>
      <c r="E181" s="264" t="s">
        <v>218</v>
      </c>
      <c r="F181" s="265" t="s">
        <v>229</v>
      </c>
      <c r="G181" s="266" t="s">
        <v>109</v>
      </c>
      <c r="H181" s="266" t="s">
        <v>81</v>
      </c>
      <c r="I181" s="267"/>
      <c r="J181" s="268"/>
    </row>
    <row r="182" spans="1:10" ht="17.399999999999999" x14ac:dyDescent="0.35">
      <c r="A182" s="261" t="s">
        <v>446</v>
      </c>
      <c r="B182" s="262">
        <v>5</v>
      </c>
      <c r="C182" s="273" t="s">
        <v>720</v>
      </c>
      <c r="D182" s="263" t="s">
        <v>473</v>
      </c>
      <c r="E182" s="264" t="s">
        <v>218</v>
      </c>
      <c r="F182" s="265" t="s">
        <v>229</v>
      </c>
      <c r="G182" s="266" t="s">
        <v>76</v>
      </c>
      <c r="H182" s="266" t="s">
        <v>81</v>
      </c>
      <c r="I182" s="267" t="s">
        <v>623</v>
      </c>
      <c r="J182" s="268">
        <v>280</v>
      </c>
    </row>
    <row r="183" spans="1:10" ht="18" thickBot="1" x14ac:dyDescent="0.4">
      <c r="A183" s="285" t="s">
        <v>272</v>
      </c>
      <c r="B183" s="286">
        <v>5</v>
      </c>
      <c r="C183" s="287"/>
      <c r="D183" s="288" t="s">
        <v>474</v>
      </c>
      <c r="E183" s="289" t="s">
        <v>222</v>
      </c>
      <c r="F183" s="290" t="s">
        <v>229</v>
      </c>
      <c r="G183" s="291" t="s">
        <v>83</v>
      </c>
      <c r="H183" s="291" t="s">
        <v>90</v>
      </c>
      <c r="I183" s="292" t="s">
        <v>664</v>
      </c>
      <c r="J183" s="293">
        <v>128</v>
      </c>
    </row>
    <row r="184" spans="1:10" ht="16.2" thickTop="1" x14ac:dyDescent="0.3">
      <c r="B184" s="295"/>
      <c r="C184" s="296"/>
    </row>
    <row r="185" spans="1:10" x14ac:dyDescent="0.3">
      <c r="B185" s="295"/>
      <c r="C185" s="296"/>
    </row>
    <row r="186" spans="1:10" x14ac:dyDescent="0.3">
      <c r="B186" s="295"/>
      <c r="C186" s="296"/>
    </row>
  </sheetData>
  <sortState xmlns:xlrd2="http://schemas.microsoft.com/office/spreadsheetml/2017/richdata2" ref="A3:J183">
    <sortCondition ref="B3:B183"/>
    <sortCondition ref="D3:D183"/>
    <sortCondition ref="A3:A183"/>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9"/>
  <sheetViews>
    <sheetView showGridLines="0" workbookViewId="0">
      <pane ySplit="2" topLeftCell="A3" activePane="bottomLeft" state="frozen"/>
      <selection pane="bottomLeft" activeCell="A3" sqref="A3"/>
    </sheetView>
  </sheetViews>
  <sheetFormatPr defaultColWidth="13" defaultRowHeight="15.6" x14ac:dyDescent="0.3"/>
  <cols>
    <col min="1" max="1" width="31.19921875" style="353" customWidth="1"/>
    <col min="2" max="2" width="6.19921875" style="353" bestFit="1" customWidth="1"/>
    <col min="3" max="3" width="13.3984375" style="354" bestFit="1" customWidth="1"/>
    <col min="4" max="4" width="12.59765625" style="354" bestFit="1" customWidth="1"/>
    <col min="5" max="5" width="10.5" style="354" bestFit="1" customWidth="1"/>
    <col min="6" max="6" width="13" style="354" bestFit="1" customWidth="1"/>
    <col min="7" max="7" width="12.5" style="354" bestFit="1" customWidth="1"/>
    <col min="8" max="8" width="28.8984375" style="353" bestFit="1" customWidth="1"/>
    <col min="9" max="9" width="9" style="301" bestFit="1" customWidth="1"/>
    <col min="10" max="16384" width="13" style="301"/>
  </cols>
  <sheetData>
    <row r="1" spans="1:9" ht="26.4" thickBot="1" x14ac:dyDescent="0.35">
      <c r="A1" s="299" t="s">
        <v>591</v>
      </c>
      <c r="B1" s="300"/>
      <c r="C1" s="300"/>
      <c r="D1" s="300"/>
      <c r="E1" s="300"/>
      <c r="F1" s="300"/>
      <c r="G1" s="300"/>
      <c r="H1" s="300"/>
      <c r="I1" s="300"/>
    </row>
    <row r="2" spans="1:9" s="306" customFormat="1" ht="17.399999999999999" x14ac:dyDescent="0.3">
      <c r="A2" s="302" t="s">
        <v>92</v>
      </c>
      <c r="B2" s="303" t="s">
        <v>3</v>
      </c>
      <c r="C2" s="303" t="s">
        <v>95</v>
      </c>
      <c r="D2" s="303" t="s">
        <v>216</v>
      </c>
      <c r="E2" s="303" t="s">
        <v>217</v>
      </c>
      <c r="F2" s="303" t="s">
        <v>68</v>
      </c>
      <c r="G2" s="303" t="s">
        <v>26</v>
      </c>
      <c r="H2" s="304" t="s">
        <v>628</v>
      </c>
      <c r="I2" s="305" t="s">
        <v>629</v>
      </c>
    </row>
    <row r="3" spans="1:9" s="311" customFormat="1" ht="17.399999999999999" x14ac:dyDescent="0.3">
      <c r="A3" s="307" t="s">
        <v>74</v>
      </c>
      <c r="B3" s="308">
        <v>0</v>
      </c>
      <c r="C3" s="309" t="s">
        <v>75</v>
      </c>
      <c r="D3" s="249" t="s">
        <v>221</v>
      </c>
      <c r="E3" s="246" t="s">
        <v>229</v>
      </c>
      <c r="F3" s="246" t="s">
        <v>76</v>
      </c>
      <c r="G3" s="246" t="s">
        <v>77</v>
      </c>
      <c r="H3" s="226" t="s">
        <v>623</v>
      </c>
      <c r="I3" s="310">
        <v>272</v>
      </c>
    </row>
    <row r="4" spans="1:9" s="311" customFormat="1" ht="17.399999999999999" x14ac:dyDescent="0.3">
      <c r="A4" s="307" t="s">
        <v>416</v>
      </c>
      <c r="B4" s="308">
        <v>0</v>
      </c>
      <c r="C4" s="309" t="s">
        <v>87</v>
      </c>
      <c r="D4" s="249" t="s">
        <v>218</v>
      </c>
      <c r="E4" s="246" t="s">
        <v>229</v>
      </c>
      <c r="F4" s="246" t="s">
        <v>109</v>
      </c>
      <c r="G4" s="246" t="s">
        <v>81</v>
      </c>
      <c r="H4" s="246" t="s">
        <v>623</v>
      </c>
      <c r="I4" s="227">
        <v>196</v>
      </c>
    </row>
    <row r="5" spans="1:9" s="311" customFormat="1" ht="17.399999999999999" x14ac:dyDescent="0.3">
      <c r="A5" s="307" t="s">
        <v>420</v>
      </c>
      <c r="B5" s="308">
        <v>0</v>
      </c>
      <c r="C5" s="309" t="s">
        <v>87</v>
      </c>
      <c r="D5" s="249" t="s">
        <v>218</v>
      </c>
      <c r="E5" s="246" t="s">
        <v>229</v>
      </c>
      <c r="F5" s="246" t="s">
        <v>109</v>
      </c>
      <c r="G5" s="246" t="s">
        <v>90</v>
      </c>
      <c r="H5" s="226" t="s">
        <v>636</v>
      </c>
      <c r="I5" s="227">
        <v>42</v>
      </c>
    </row>
    <row r="6" spans="1:9" ht="17.399999999999999" x14ac:dyDescent="0.3">
      <c r="A6" s="307" t="s">
        <v>429</v>
      </c>
      <c r="B6" s="308">
        <v>0</v>
      </c>
      <c r="C6" s="248" t="s">
        <v>87</v>
      </c>
      <c r="D6" s="249" t="s">
        <v>218</v>
      </c>
      <c r="E6" s="246" t="s">
        <v>229</v>
      </c>
      <c r="F6" s="246" t="s">
        <v>109</v>
      </c>
      <c r="G6" s="246" t="s">
        <v>81</v>
      </c>
      <c r="H6" s="226" t="s">
        <v>623</v>
      </c>
      <c r="I6" s="227">
        <v>269</v>
      </c>
    </row>
    <row r="7" spans="1:9" ht="17.399999999999999" x14ac:dyDescent="0.3">
      <c r="A7" s="312" t="s">
        <v>114</v>
      </c>
      <c r="B7" s="313">
        <v>0</v>
      </c>
      <c r="C7" s="314" t="s">
        <v>115</v>
      </c>
      <c r="D7" s="315" t="s">
        <v>218</v>
      </c>
      <c r="E7" s="316" t="s">
        <v>229</v>
      </c>
      <c r="F7" s="316" t="s">
        <v>109</v>
      </c>
      <c r="G7" s="316" t="s">
        <v>81</v>
      </c>
      <c r="H7" s="316" t="s">
        <v>623</v>
      </c>
      <c r="I7" s="317">
        <v>219</v>
      </c>
    </row>
    <row r="8" spans="1:9" ht="17.399999999999999" x14ac:dyDescent="0.3">
      <c r="A8" s="312" t="s">
        <v>116</v>
      </c>
      <c r="B8" s="313">
        <v>0</v>
      </c>
      <c r="C8" s="314" t="s">
        <v>115</v>
      </c>
      <c r="D8" s="315" t="s">
        <v>218</v>
      </c>
      <c r="E8" s="316" t="s">
        <v>229</v>
      </c>
      <c r="F8" s="316" t="s">
        <v>76</v>
      </c>
      <c r="G8" s="316" t="s">
        <v>77</v>
      </c>
      <c r="H8" s="316" t="s">
        <v>623</v>
      </c>
      <c r="I8" s="317">
        <v>238</v>
      </c>
    </row>
    <row r="9" spans="1:9" ht="17.399999999999999" x14ac:dyDescent="0.3">
      <c r="A9" s="307" t="s">
        <v>430</v>
      </c>
      <c r="B9" s="308">
        <v>0</v>
      </c>
      <c r="C9" s="309" t="s">
        <v>91</v>
      </c>
      <c r="D9" s="249" t="s">
        <v>218</v>
      </c>
      <c r="E9" s="246" t="s">
        <v>229</v>
      </c>
      <c r="F9" s="246" t="s">
        <v>109</v>
      </c>
      <c r="G9" s="246" t="s">
        <v>81</v>
      </c>
      <c r="H9" s="226" t="s">
        <v>636</v>
      </c>
      <c r="I9" s="227">
        <v>195</v>
      </c>
    </row>
    <row r="10" spans="1:9" ht="17.399999999999999" x14ac:dyDescent="0.3">
      <c r="A10" s="318" t="s">
        <v>421</v>
      </c>
      <c r="B10" s="319">
        <v>0</v>
      </c>
      <c r="C10" s="320" t="s">
        <v>473</v>
      </c>
      <c r="D10" s="321" t="s">
        <v>218</v>
      </c>
      <c r="E10" s="322" t="s">
        <v>229</v>
      </c>
      <c r="F10" s="322" t="s">
        <v>109</v>
      </c>
      <c r="G10" s="322" t="s">
        <v>81</v>
      </c>
      <c r="H10" s="323" t="s">
        <v>623</v>
      </c>
      <c r="I10" s="324">
        <v>223</v>
      </c>
    </row>
    <row r="11" spans="1:9" ht="17.399999999999999" x14ac:dyDescent="0.3">
      <c r="A11" s="325" t="s">
        <v>310</v>
      </c>
      <c r="B11" s="319">
        <v>0</v>
      </c>
      <c r="C11" s="320" t="s">
        <v>473</v>
      </c>
      <c r="D11" s="321" t="s">
        <v>222</v>
      </c>
      <c r="E11" s="322" t="s">
        <v>231</v>
      </c>
      <c r="F11" s="322" t="s">
        <v>76</v>
      </c>
      <c r="G11" s="322" t="s">
        <v>123</v>
      </c>
      <c r="H11" s="323" t="s">
        <v>626</v>
      </c>
      <c r="I11" s="324">
        <v>101</v>
      </c>
    </row>
    <row r="12" spans="1:9" ht="17.399999999999999" x14ac:dyDescent="0.3">
      <c r="A12" s="325" t="s">
        <v>431</v>
      </c>
      <c r="B12" s="319">
        <v>0</v>
      </c>
      <c r="C12" s="320" t="s">
        <v>473</v>
      </c>
      <c r="D12" s="321" t="s">
        <v>223</v>
      </c>
      <c r="E12" s="322" t="s">
        <v>229</v>
      </c>
      <c r="F12" s="322" t="s">
        <v>76</v>
      </c>
      <c r="G12" s="322" t="s">
        <v>90</v>
      </c>
      <c r="H12" s="323" t="s">
        <v>623</v>
      </c>
      <c r="I12" s="324">
        <v>293</v>
      </c>
    </row>
    <row r="13" spans="1:9" ht="17.399999999999999" x14ac:dyDescent="0.3">
      <c r="A13" s="307" t="s">
        <v>417</v>
      </c>
      <c r="B13" s="308">
        <v>0</v>
      </c>
      <c r="C13" s="309" t="s">
        <v>474</v>
      </c>
      <c r="D13" s="249" t="s">
        <v>218</v>
      </c>
      <c r="E13" s="246" t="s">
        <v>229</v>
      </c>
      <c r="F13" s="246" t="s">
        <v>109</v>
      </c>
      <c r="G13" s="246" t="s">
        <v>84</v>
      </c>
      <c r="H13" s="246" t="s">
        <v>636</v>
      </c>
      <c r="I13" s="227">
        <v>9</v>
      </c>
    </row>
    <row r="14" spans="1:9" ht="17.399999999999999" x14ac:dyDescent="0.3">
      <c r="A14" s="307" t="s">
        <v>422</v>
      </c>
      <c r="B14" s="308">
        <v>0</v>
      </c>
      <c r="C14" s="309" t="s">
        <v>474</v>
      </c>
      <c r="D14" s="249" t="s">
        <v>423</v>
      </c>
      <c r="E14" s="246" t="s">
        <v>229</v>
      </c>
      <c r="F14" s="246" t="s">
        <v>76</v>
      </c>
      <c r="G14" s="246" t="s">
        <v>81</v>
      </c>
      <c r="H14" s="226" t="s">
        <v>636</v>
      </c>
      <c r="I14" s="227">
        <v>131</v>
      </c>
    </row>
    <row r="15" spans="1:9" ht="17.399999999999999" x14ac:dyDescent="0.3">
      <c r="A15" s="307" t="s">
        <v>424</v>
      </c>
      <c r="B15" s="308">
        <v>0</v>
      </c>
      <c r="C15" s="309" t="s">
        <v>474</v>
      </c>
      <c r="D15" s="249" t="s">
        <v>218</v>
      </c>
      <c r="E15" s="246" t="s">
        <v>229</v>
      </c>
      <c r="F15" s="246" t="s">
        <v>109</v>
      </c>
      <c r="G15" s="246" t="s">
        <v>425</v>
      </c>
      <c r="H15" s="226" t="s">
        <v>623</v>
      </c>
      <c r="I15" s="227">
        <v>249</v>
      </c>
    </row>
    <row r="16" spans="1:9" ht="17.399999999999999" x14ac:dyDescent="0.3">
      <c r="A16" s="307" t="s">
        <v>117</v>
      </c>
      <c r="B16" s="308">
        <v>0</v>
      </c>
      <c r="C16" s="309" t="s">
        <v>474</v>
      </c>
      <c r="D16" s="249" t="s">
        <v>218</v>
      </c>
      <c r="E16" s="246" t="s">
        <v>229</v>
      </c>
      <c r="F16" s="246" t="s">
        <v>98</v>
      </c>
      <c r="G16" s="246" t="s">
        <v>81</v>
      </c>
      <c r="H16" s="246" t="s">
        <v>623</v>
      </c>
      <c r="I16" s="227">
        <v>253</v>
      </c>
    </row>
    <row r="17" spans="1:9" ht="17.399999999999999" x14ac:dyDescent="0.3">
      <c r="A17" s="307" t="s">
        <v>289</v>
      </c>
      <c r="B17" s="308">
        <v>0</v>
      </c>
      <c r="C17" s="309" t="s">
        <v>474</v>
      </c>
      <c r="D17" s="249" t="s">
        <v>220</v>
      </c>
      <c r="E17" s="246" t="s">
        <v>229</v>
      </c>
      <c r="F17" s="246" t="s">
        <v>99</v>
      </c>
      <c r="G17" s="246" t="s">
        <v>84</v>
      </c>
      <c r="H17" s="226" t="s">
        <v>623</v>
      </c>
      <c r="I17" s="227">
        <v>253</v>
      </c>
    </row>
    <row r="18" spans="1:9" ht="17.399999999999999" x14ac:dyDescent="0.3">
      <c r="A18" s="307" t="s">
        <v>426</v>
      </c>
      <c r="B18" s="308">
        <v>0</v>
      </c>
      <c r="C18" s="309" t="s">
        <v>474</v>
      </c>
      <c r="D18" s="249" t="s">
        <v>218</v>
      </c>
      <c r="E18" s="246" t="s">
        <v>229</v>
      </c>
      <c r="F18" s="246" t="s">
        <v>109</v>
      </c>
      <c r="G18" s="246" t="s">
        <v>80</v>
      </c>
      <c r="H18" s="226" t="s">
        <v>626</v>
      </c>
      <c r="I18" s="227">
        <v>100</v>
      </c>
    </row>
    <row r="19" spans="1:9" ht="17.399999999999999" x14ac:dyDescent="0.3">
      <c r="A19" s="307" t="s">
        <v>427</v>
      </c>
      <c r="B19" s="308">
        <v>0</v>
      </c>
      <c r="C19" s="309" t="s">
        <v>474</v>
      </c>
      <c r="D19" s="249" t="s">
        <v>220</v>
      </c>
      <c r="E19" s="246" t="s">
        <v>229</v>
      </c>
      <c r="F19" s="246" t="s">
        <v>109</v>
      </c>
      <c r="G19" s="246" t="s">
        <v>81</v>
      </c>
      <c r="H19" s="246" t="s">
        <v>623</v>
      </c>
      <c r="I19" s="227">
        <v>258</v>
      </c>
    </row>
    <row r="20" spans="1:9" ht="17.399999999999999" x14ac:dyDescent="0.3">
      <c r="A20" s="307" t="s">
        <v>311</v>
      </c>
      <c r="B20" s="308">
        <v>0</v>
      </c>
      <c r="C20" s="309" t="s">
        <v>474</v>
      </c>
      <c r="D20" s="249" t="s">
        <v>218</v>
      </c>
      <c r="E20" s="246" t="s">
        <v>229</v>
      </c>
      <c r="F20" s="246" t="s">
        <v>109</v>
      </c>
      <c r="G20" s="246" t="s">
        <v>86</v>
      </c>
      <c r="H20" s="226" t="s">
        <v>626</v>
      </c>
      <c r="I20" s="227">
        <v>103</v>
      </c>
    </row>
    <row r="21" spans="1:9" ht="17.399999999999999" x14ac:dyDescent="0.3">
      <c r="A21" s="307" t="s">
        <v>418</v>
      </c>
      <c r="B21" s="308">
        <v>0</v>
      </c>
      <c r="C21" s="309" t="s">
        <v>79</v>
      </c>
      <c r="D21" s="249" t="s">
        <v>218</v>
      </c>
      <c r="E21" s="246" t="s">
        <v>229</v>
      </c>
      <c r="F21" s="246" t="s">
        <v>419</v>
      </c>
      <c r="G21" s="246" t="s">
        <v>89</v>
      </c>
      <c r="H21" s="246" t="s">
        <v>623</v>
      </c>
      <c r="I21" s="227">
        <v>201</v>
      </c>
    </row>
    <row r="22" spans="1:9" ht="17.399999999999999" x14ac:dyDescent="0.3">
      <c r="A22" s="307" t="s">
        <v>78</v>
      </c>
      <c r="B22" s="308">
        <v>0</v>
      </c>
      <c r="C22" s="309" t="s">
        <v>79</v>
      </c>
      <c r="D22" s="249" t="s">
        <v>218</v>
      </c>
      <c r="E22" s="246" t="s">
        <v>229</v>
      </c>
      <c r="F22" s="246" t="s">
        <v>97</v>
      </c>
      <c r="G22" s="246" t="s">
        <v>80</v>
      </c>
      <c r="H22" s="246" t="s">
        <v>623</v>
      </c>
      <c r="I22" s="227">
        <v>219</v>
      </c>
    </row>
    <row r="23" spans="1:9" ht="17.399999999999999" x14ac:dyDescent="0.3">
      <c r="A23" s="307" t="s">
        <v>428</v>
      </c>
      <c r="B23" s="308">
        <v>0</v>
      </c>
      <c r="C23" s="309" t="s">
        <v>79</v>
      </c>
      <c r="D23" s="249" t="s">
        <v>218</v>
      </c>
      <c r="E23" s="246" t="s">
        <v>229</v>
      </c>
      <c r="F23" s="246" t="s">
        <v>98</v>
      </c>
      <c r="G23" s="246" t="s">
        <v>96</v>
      </c>
      <c r="H23" s="246" t="s">
        <v>623</v>
      </c>
      <c r="I23" s="227">
        <v>264</v>
      </c>
    </row>
    <row r="24" spans="1:9" ht="17.399999999999999" x14ac:dyDescent="0.3">
      <c r="A24" s="326" t="s">
        <v>82</v>
      </c>
      <c r="B24" s="327">
        <v>0</v>
      </c>
      <c r="C24" s="328" t="s">
        <v>79</v>
      </c>
      <c r="D24" s="242" t="s">
        <v>220</v>
      </c>
      <c r="E24" s="329" t="s">
        <v>229</v>
      </c>
      <c r="F24" s="329" t="s">
        <v>83</v>
      </c>
      <c r="G24" s="329" t="s">
        <v>84</v>
      </c>
      <c r="H24" s="329" t="s">
        <v>623</v>
      </c>
      <c r="I24" s="245">
        <v>269</v>
      </c>
    </row>
    <row r="25" spans="1:9" ht="17.399999999999999" x14ac:dyDescent="0.3">
      <c r="A25" s="307" t="s">
        <v>122</v>
      </c>
      <c r="B25" s="308">
        <v>1</v>
      </c>
      <c r="C25" s="253" t="s">
        <v>75</v>
      </c>
      <c r="D25" s="231" t="s">
        <v>218</v>
      </c>
      <c r="E25" s="330" t="s">
        <v>229</v>
      </c>
      <c r="F25" s="226" t="s">
        <v>76</v>
      </c>
      <c r="G25" s="226" t="s">
        <v>123</v>
      </c>
      <c r="H25" s="246" t="s">
        <v>623</v>
      </c>
      <c r="I25" s="227">
        <v>226</v>
      </c>
    </row>
    <row r="26" spans="1:9" ht="17.399999999999999" x14ac:dyDescent="0.3">
      <c r="A26" s="331" t="s">
        <v>468</v>
      </c>
      <c r="B26" s="332">
        <v>1</v>
      </c>
      <c r="C26" s="253" t="s">
        <v>75</v>
      </c>
      <c r="D26" s="231" t="s">
        <v>224</v>
      </c>
      <c r="E26" s="333" t="s">
        <v>432</v>
      </c>
      <c r="F26" s="226" t="s">
        <v>341</v>
      </c>
      <c r="G26" s="226" t="s">
        <v>90</v>
      </c>
      <c r="H26" s="246" t="s">
        <v>637</v>
      </c>
      <c r="I26" s="227">
        <v>108</v>
      </c>
    </row>
    <row r="27" spans="1:9" ht="17.399999999999999" x14ac:dyDescent="0.3">
      <c r="A27" s="307" t="s">
        <v>443</v>
      </c>
      <c r="B27" s="308">
        <v>1</v>
      </c>
      <c r="C27" s="253" t="s">
        <v>75</v>
      </c>
      <c r="D27" s="231" t="s">
        <v>221</v>
      </c>
      <c r="E27" s="330" t="s">
        <v>229</v>
      </c>
      <c r="F27" s="226" t="s">
        <v>76</v>
      </c>
      <c r="G27" s="226" t="s">
        <v>80</v>
      </c>
      <c r="H27" s="246" t="s">
        <v>623</v>
      </c>
      <c r="I27" s="227">
        <v>266</v>
      </c>
    </row>
    <row r="28" spans="1:9" ht="17.399999999999999" x14ac:dyDescent="0.3">
      <c r="A28" s="307" t="s">
        <v>440</v>
      </c>
      <c r="B28" s="308">
        <v>1</v>
      </c>
      <c r="C28" s="253" t="s">
        <v>75</v>
      </c>
      <c r="D28" s="231" t="s">
        <v>221</v>
      </c>
      <c r="E28" s="330" t="s">
        <v>229</v>
      </c>
      <c r="F28" s="226" t="s">
        <v>76</v>
      </c>
      <c r="G28" s="226" t="s">
        <v>80</v>
      </c>
      <c r="H28" s="246" t="s">
        <v>623</v>
      </c>
      <c r="I28" s="227">
        <v>266</v>
      </c>
    </row>
    <row r="29" spans="1:9" ht="17.399999999999999" x14ac:dyDescent="0.3">
      <c r="A29" s="307" t="s">
        <v>437</v>
      </c>
      <c r="B29" s="308">
        <v>1</v>
      </c>
      <c r="C29" s="248" t="s">
        <v>87</v>
      </c>
      <c r="D29" s="249" t="s">
        <v>223</v>
      </c>
      <c r="E29" s="246" t="s">
        <v>229</v>
      </c>
      <c r="F29" s="246" t="s">
        <v>109</v>
      </c>
      <c r="G29" s="246" t="s">
        <v>90</v>
      </c>
      <c r="H29" s="246" t="s">
        <v>623</v>
      </c>
      <c r="I29" s="227">
        <v>237</v>
      </c>
    </row>
    <row r="30" spans="1:9" ht="17.399999999999999" x14ac:dyDescent="0.3">
      <c r="A30" s="307" t="s">
        <v>496</v>
      </c>
      <c r="B30" s="308">
        <v>1</v>
      </c>
      <c r="C30" s="248" t="s">
        <v>87</v>
      </c>
      <c r="D30" s="249" t="s">
        <v>220</v>
      </c>
      <c r="E30" s="246" t="s">
        <v>229</v>
      </c>
      <c r="F30" s="246" t="s">
        <v>76</v>
      </c>
      <c r="G30" s="246" t="s">
        <v>352</v>
      </c>
      <c r="H30" s="226" t="s">
        <v>623</v>
      </c>
      <c r="I30" s="227">
        <v>249</v>
      </c>
    </row>
    <row r="31" spans="1:9" ht="17.399999999999999" x14ac:dyDescent="0.3">
      <c r="A31" s="331" t="s">
        <v>469</v>
      </c>
      <c r="B31" s="332">
        <v>1</v>
      </c>
      <c r="C31" s="253" t="s">
        <v>87</v>
      </c>
      <c r="D31" s="231" t="s">
        <v>218</v>
      </c>
      <c r="E31" s="231" t="s">
        <v>229</v>
      </c>
      <c r="F31" s="226" t="s">
        <v>109</v>
      </c>
      <c r="G31" s="246" t="s">
        <v>81</v>
      </c>
      <c r="H31" s="246" t="s">
        <v>625</v>
      </c>
      <c r="I31" s="227">
        <v>115</v>
      </c>
    </row>
    <row r="32" spans="1:9" ht="17.399999999999999" x14ac:dyDescent="0.3">
      <c r="A32" s="307" t="s">
        <v>439</v>
      </c>
      <c r="B32" s="308">
        <v>1</v>
      </c>
      <c r="C32" s="253" t="s">
        <v>87</v>
      </c>
      <c r="D32" s="231" t="s">
        <v>218</v>
      </c>
      <c r="E32" s="231" t="s">
        <v>229</v>
      </c>
      <c r="F32" s="226" t="s">
        <v>109</v>
      </c>
      <c r="G32" s="246" t="s">
        <v>81</v>
      </c>
      <c r="H32" s="226" t="s">
        <v>625</v>
      </c>
      <c r="I32" s="227">
        <v>115</v>
      </c>
    </row>
    <row r="33" spans="1:9" ht="17.399999999999999" x14ac:dyDescent="0.3">
      <c r="A33" s="331" t="s">
        <v>129</v>
      </c>
      <c r="B33" s="332">
        <v>1</v>
      </c>
      <c r="C33" s="253" t="s">
        <v>87</v>
      </c>
      <c r="D33" s="231" t="s">
        <v>225</v>
      </c>
      <c r="E33" s="334" t="s">
        <v>230</v>
      </c>
      <c r="F33" s="226" t="s">
        <v>109</v>
      </c>
      <c r="G33" s="226" t="s">
        <v>90</v>
      </c>
      <c r="H33" s="226" t="s">
        <v>623</v>
      </c>
      <c r="I33" s="227" t="s">
        <v>635</v>
      </c>
    </row>
    <row r="34" spans="1:9" ht="17.399999999999999" x14ac:dyDescent="0.3">
      <c r="A34" s="331" t="s">
        <v>396</v>
      </c>
      <c r="B34" s="332">
        <v>1</v>
      </c>
      <c r="C34" s="248" t="s">
        <v>87</v>
      </c>
      <c r="D34" s="249" t="s">
        <v>225</v>
      </c>
      <c r="E34" s="333" t="s">
        <v>229</v>
      </c>
      <c r="F34" s="226" t="s">
        <v>109</v>
      </c>
      <c r="G34" s="226" t="s">
        <v>90</v>
      </c>
      <c r="H34" s="246" t="s">
        <v>627</v>
      </c>
      <c r="I34" s="227">
        <v>71</v>
      </c>
    </row>
    <row r="35" spans="1:9" ht="17.399999999999999" x14ac:dyDescent="0.3">
      <c r="A35" s="335" t="s">
        <v>497</v>
      </c>
      <c r="B35" s="313">
        <v>1</v>
      </c>
      <c r="C35" s="336" t="s">
        <v>115</v>
      </c>
      <c r="D35" s="315" t="s">
        <v>221</v>
      </c>
      <c r="E35" s="337" t="s">
        <v>229</v>
      </c>
      <c r="F35" s="316" t="s">
        <v>83</v>
      </c>
      <c r="G35" s="316" t="s">
        <v>84</v>
      </c>
      <c r="H35" s="316" t="s">
        <v>623</v>
      </c>
      <c r="I35" s="317">
        <v>212</v>
      </c>
    </row>
    <row r="36" spans="1:9" ht="17.399999999999999" x14ac:dyDescent="0.3">
      <c r="A36" s="335" t="s">
        <v>415</v>
      </c>
      <c r="B36" s="313">
        <v>1</v>
      </c>
      <c r="C36" s="336" t="s">
        <v>115</v>
      </c>
      <c r="D36" s="315" t="s">
        <v>221</v>
      </c>
      <c r="E36" s="337" t="s">
        <v>229</v>
      </c>
      <c r="F36" s="316" t="s">
        <v>478</v>
      </c>
      <c r="G36" s="316" t="s">
        <v>81</v>
      </c>
      <c r="H36" s="316" t="s">
        <v>623</v>
      </c>
      <c r="I36" s="317">
        <v>220</v>
      </c>
    </row>
    <row r="37" spans="1:9" ht="17.399999999999999" x14ac:dyDescent="0.3">
      <c r="A37" s="335" t="s">
        <v>290</v>
      </c>
      <c r="B37" s="313">
        <v>1</v>
      </c>
      <c r="C37" s="336" t="s">
        <v>115</v>
      </c>
      <c r="D37" s="315" t="s">
        <v>218</v>
      </c>
      <c r="E37" s="337" t="s">
        <v>229</v>
      </c>
      <c r="F37" s="316" t="s">
        <v>76</v>
      </c>
      <c r="G37" s="316" t="s">
        <v>81</v>
      </c>
      <c r="H37" s="316" t="s">
        <v>623</v>
      </c>
      <c r="I37" s="317">
        <v>243</v>
      </c>
    </row>
    <row r="38" spans="1:9" ht="17.399999999999999" x14ac:dyDescent="0.3">
      <c r="A38" s="335" t="s">
        <v>498</v>
      </c>
      <c r="B38" s="313">
        <v>1</v>
      </c>
      <c r="C38" s="336" t="s">
        <v>115</v>
      </c>
      <c r="D38" s="315" t="s">
        <v>499</v>
      </c>
      <c r="E38" s="316" t="s">
        <v>229</v>
      </c>
      <c r="F38" s="316" t="s">
        <v>83</v>
      </c>
      <c r="G38" s="316" t="s">
        <v>185</v>
      </c>
      <c r="H38" s="316" t="s">
        <v>623</v>
      </c>
      <c r="I38" s="317">
        <v>296</v>
      </c>
    </row>
    <row r="39" spans="1:9" ht="17.399999999999999" x14ac:dyDescent="0.3">
      <c r="A39" s="307" t="s">
        <v>438</v>
      </c>
      <c r="B39" s="308">
        <v>1</v>
      </c>
      <c r="C39" s="253" t="s">
        <v>91</v>
      </c>
      <c r="D39" s="231" t="s">
        <v>218</v>
      </c>
      <c r="E39" s="330" t="s">
        <v>229</v>
      </c>
      <c r="F39" s="226" t="s">
        <v>99</v>
      </c>
      <c r="G39" s="226" t="s">
        <v>81</v>
      </c>
      <c r="H39" s="226" t="s">
        <v>623</v>
      </c>
      <c r="I39" s="227">
        <v>251</v>
      </c>
    </row>
    <row r="40" spans="1:9" ht="17.399999999999999" x14ac:dyDescent="0.3">
      <c r="A40" s="338" t="s">
        <v>466</v>
      </c>
      <c r="B40" s="339">
        <v>1</v>
      </c>
      <c r="C40" s="321" t="s">
        <v>473</v>
      </c>
      <c r="D40" s="321" t="s">
        <v>218</v>
      </c>
      <c r="E40" s="322" t="s">
        <v>432</v>
      </c>
      <c r="F40" s="322" t="s">
        <v>76</v>
      </c>
      <c r="G40" s="322" t="s">
        <v>90</v>
      </c>
      <c r="H40" s="323" t="s">
        <v>623</v>
      </c>
      <c r="I40" s="324">
        <v>103</v>
      </c>
    </row>
    <row r="41" spans="1:9" ht="17.399999999999999" x14ac:dyDescent="0.3">
      <c r="A41" s="338" t="s">
        <v>196</v>
      </c>
      <c r="B41" s="339">
        <v>1</v>
      </c>
      <c r="C41" s="321" t="s">
        <v>473</v>
      </c>
      <c r="D41" s="321" t="s">
        <v>218</v>
      </c>
      <c r="E41" s="322" t="s">
        <v>229</v>
      </c>
      <c r="F41" s="322" t="s">
        <v>109</v>
      </c>
      <c r="G41" s="322" t="s">
        <v>204</v>
      </c>
      <c r="H41" s="323" t="s">
        <v>623</v>
      </c>
      <c r="I41" s="324">
        <v>208</v>
      </c>
    </row>
    <row r="42" spans="1:9" ht="17.399999999999999" x14ac:dyDescent="0.3">
      <c r="A42" s="338" t="s">
        <v>500</v>
      </c>
      <c r="B42" s="339">
        <v>1</v>
      </c>
      <c r="C42" s="321" t="s">
        <v>473</v>
      </c>
      <c r="D42" s="321" t="s">
        <v>218</v>
      </c>
      <c r="E42" s="322" t="s">
        <v>229</v>
      </c>
      <c r="F42" s="322" t="s">
        <v>76</v>
      </c>
      <c r="G42" s="322" t="s">
        <v>81</v>
      </c>
      <c r="H42" s="323" t="s">
        <v>623</v>
      </c>
      <c r="I42" s="324">
        <v>209</v>
      </c>
    </row>
    <row r="43" spans="1:9" ht="17.399999999999999" x14ac:dyDescent="0.3">
      <c r="A43" s="325" t="s">
        <v>441</v>
      </c>
      <c r="B43" s="319">
        <v>1</v>
      </c>
      <c r="C43" s="321" t="s">
        <v>473</v>
      </c>
      <c r="D43" s="321" t="s">
        <v>218</v>
      </c>
      <c r="E43" s="320" t="s">
        <v>229</v>
      </c>
      <c r="F43" s="322" t="s">
        <v>109</v>
      </c>
      <c r="G43" s="322" t="s">
        <v>80</v>
      </c>
      <c r="H43" s="323" t="s">
        <v>623</v>
      </c>
      <c r="I43" s="324">
        <v>269</v>
      </c>
    </row>
    <row r="44" spans="1:9" ht="17.399999999999999" x14ac:dyDescent="0.3">
      <c r="A44" s="307" t="s">
        <v>467</v>
      </c>
      <c r="B44" s="308">
        <v>1</v>
      </c>
      <c r="C44" s="253" t="s">
        <v>474</v>
      </c>
      <c r="D44" s="231" t="s">
        <v>223</v>
      </c>
      <c r="E44" s="330" t="s">
        <v>229</v>
      </c>
      <c r="F44" s="226" t="s">
        <v>76</v>
      </c>
      <c r="G44" s="226" t="s">
        <v>84</v>
      </c>
      <c r="H44" s="226" t="s">
        <v>625</v>
      </c>
      <c r="I44" s="227">
        <v>96</v>
      </c>
    </row>
    <row r="45" spans="1:9" ht="17.399999999999999" x14ac:dyDescent="0.3">
      <c r="A45" s="307" t="s">
        <v>501</v>
      </c>
      <c r="B45" s="308">
        <v>1</v>
      </c>
      <c r="C45" s="253" t="s">
        <v>474</v>
      </c>
      <c r="D45" s="231" t="s">
        <v>218</v>
      </c>
      <c r="E45" s="330" t="s">
        <v>229</v>
      </c>
      <c r="F45" s="226" t="s">
        <v>99</v>
      </c>
      <c r="G45" s="226" t="s">
        <v>90</v>
      </c>
      <c r="H45" s="226" t="s">
        <v>623</v>
      </c>
      <c r="I45" s="227">
        <v>199</v>
      </c>
    </row>
    <row r="46" spans="1:9" ht="17.399999999999999" x14ac:dyDescent="0.3">
      <c r="A46" s="307" t="s">
        <v>433</v>
      </c>
      <c r="B46" s="308">
        <v>1</v>
      </c>
      <c r="C46" s="253" t="s">
        <v>474</v>
      </c>
      <c r="D46" s="231" t="s">
        <v>223</v>
      </c>
      <c r="E46" s="330" t="s">
        <v>230</v>
      </c>
      <c r="F46" s="226" t="s">
        <v>109</v>
      </c>
      <c r="G46" s="226" t="s">
        <v>80</v>
      </c>
      <c r="H46" s="226" t="s">
        <v>623</v>
      </c>
      <c r="I46" s="227">
        <v>227</v>
      </c>
    </row>
    <row r="47" spans="1:9" ht="17.399999999999999" x14ac:dyDescent="0.3">
      <c r="A47" s="307" t="s">
        <v>434</v>
      </c>
      <c r="B47" s="308">
        <v>1</v>
      </c>
      <c r="C47" s="253" t="s">
        <v>474</v>
      </c>
      <c r="D47" s="231" t="s">
        <v>218</v>
      </c>
      <c r="E47" s="330" t="s">
        <v>229</v>
      </c>
      <c r="F47" s="226" t="s">
        <v>83</v>
      </c>
      <c r="G47" s="226" t="s">
        <v>80</v>
      </c>
      <c r="H47" s="226" t="s">
        <v>623</v>
      </c>
      <c r="I47" s="227">
        <v>228</v>
      </c>
    </row>
    <row r="48" spans="1:9" ht="17.399999999999999" x14ac:dyDescent="0.3">
      <c r="A48" s="307" t="s">
        <v>435</v>
      </c>
      <c r="B48" s="308">
        <v>1</v>
      </c>
      <c r="C48" s="253" t="s">
        <v>474</v>
      </c>
      <c r="D48" s="231" t="s">
        <v>224</v>
      </c>
      <c r="E48" s="330" t="s">
        <v>436</v>
      </c>
      <c r="F48" s="226" t="s">
        <v>109</v>
      </c>
      <c r="G48" s="226" t="s">
        <v>90</v>
      </c>
      <c r="H48" s="246" t="s">
        <v>623</v>
      </c>
      <c r="I48" s="227">
        <v>229</v>
      </c>
    </row>
    <row r="49" spans="1:9" ht="17.399999999999999" x14ac:dyDescent="0.3">
      <c r="A49" s="307" t="s">
        <v>502</v>
      </c>
      <c r="B49" s="308">
        <v>1</v>
      </c>
      <c r="C49" s="253" t="s">
        <v>474</v>
      </c>
      <c r="D49" s="231" t="s">
        <v>223</v>
      </c>
      <c r="E49" s="330" t="s">
        <v>229</v>
      </c>
      <c r="F49" s="226" t="s">
        <v>109</v>
      </c>
      <c r="G49" s="226" t="s">
        <v>80</v>
      </c>
      <c r="H49" s="226" t="s">
        <v>623</v>
      </c>
      <c r="I49" s="227">
        <v>269</v>
      </c>
    </row>
    <row r="50" spans="1:9" ht="17.399999999999999" x14ac:dyDescent="0.3">
      <c r="A50" s="326" t="s">
        <v>442</v>
      </c>
      <c r="B50" s="327">
        <v>1</v>
      </c>
      <c r="C50" s="340" t="s">
        <v>474</v>
      </c>
      <c r="D50" s="242" t="s">
        <v>218</v>
      </c>
      <c r="E50" s="329" t="s">
        <v>229</v>
      </c>
      <c r="F50" s="329" t="s">
        <v>76</v>
      </c>
      <c r="G50" s="329" t="s">
        <v>90</v>
      </c>
      <c r="H50" s="329" t="s">
        <v>636</v>
      </c>
      <c r="I50" s="245">
        <v>188</v>
      </c>
    </row>
    <row r="51" spans="1:9" ht="17.399999999999999" x14ac:dyDescent="0.3">
      <c r="A51" s="331" t="s">
        <v>472</v>
      </c>
      <c r="B51" s="332">
        <v>2</v>
      </c>
      <c r="C51" s="253" t="s">
        <v>75</v>
      </c>
      <c r="D51" s="231" t="s">
        <v>224</v>
      </c>
      <c r="E51" s="226" t="s">
        <v>229</v>
      </c>
      <c r="F51" s="226" t="s">
        <v>341</v>
      </c>
      <c r="G51" s="226" t="s">
        <v>80</v>
      </c>
      <c r="H51" s="226" t="s">
        <v>624</v>
      </c>
      <c r="I51" s="227">
        <v>94</v>
      </c>
    </row>
    <row r="52" spans="1:9" ht="17.399999999999999" x14ac:dyDescent="0.3">
      <c r="A52" s="331" t="s">
        <v>150</v>
      </c>
      <c r="B52" s="332">
        <v>2</v>
      </c>
      <c r="C52" s="253" t="s">
        <v>75</v>
      </c>
      <c r="D52" s="231" t="s">
        <v>218</v>
      </c>
      <c r="E52" s="334" t="s">
        <v>229</v>
      </c>
      <c r="F52" s="226" t="s">
        <v>109</v>
      </c>
      <c r="G52" s="226" t="s">
        <v>123</v>
      </c>
      <c r="H52" s="246" t="s">
        <v>623</v>
      </c>
      <c r="I52" s="227">
        <v>297</v>
      </c>
    </row>
    <row r="53" spans="1:9" ht="17.399999999999999" x14ac:dyDescent="0.3">
      <c r="A53" s="331" t="s">
        <v>465</v>
      </c>
      <c r="B53" s="332">
        <v>2</v>
      </c>
      <c r="C53" s="253" t="s">
        <v>87</v>
      </c>
      <c r="D53" s="231" t="s">
        <v>224</v>
      </c>
      <c r="E53" s="231" t="s">
        <v>229</v>
      </c>
      <c r="F53" s="226" t="s">
        <v>76</v>
      </c>
      <c r="G53" s="226" t="s">
        <v>81</v>
      </c>
      <c r="H53" s="226" t="s">
        <v>638</v>
      </c>
      <c r="I53" s="227">
        <v>110</v>
      </c>
    </row>
    <row r="54" spans="1:9" ht="17.399999999999999" x14ac:dyDescent="0.3">
      <c r="A54" s="331" t="s">
        <v>457</v>
      </c>
      <c r="B54" s="332">
        <v>2</v>
      </c>
      <c r="C54" s="253" t="s">
        <v>87</v>
      </c>
      <c r="D54" s="231" t="s">
        <v>218</v>
      </c>
      <c r="E54" s="334" t="s">
        <v>229</v>
      </c>
      <c r="F54" s="226" t="s">
        <v>99</v>
      </c>
      <c r="G54" s="226" t="s">
        <v>84</v>
      </c>
      <c r="H54" s="246" t="s">
        <v>623</v>
      </c>
      <c r="I54" s="227">
        <v>232</v>
      </c>
    </row>
    <row r="55" spans="1:9" ht="17.399999999999999" x14ac:dyDescent="0.3">
      <c r="A55" s="331" t="s">
        <v>470</v>
      </c>
      <c r="B55" s="332">
        <v>2</v>
      </c>
      <c r="C55" s="253" t="s">
        <v>87</v>
      </c>
      <c r="D55" s="231" t="s">
        <v>471</v>
      </c>
      <c r="E55" s="334" t="s">
        <v>229</v>
      </c>
      <c r="F55" s="226" t="s">
        <v>212</v>
      </c>
      <c r="G55" s="226" t="s">
        <v>81</v>
      </c>
      <c r="H55" s="226" t="s">
        <v>625</v>
      </c>
      <c r="I55" s="227">
        <v>112</v>
      </c>
    </row>
    <row r="56" spans="1:9" ht="17.399999999999999" x14ac:dyDescent="0.3">
      <c r="A56" s="331" t="s">
        <v>149</v>
      </c>
      <c r="B56" s="332">
        <v>2</v>
      </c>
      <c r="C56" s="253" t="s">
        <v>87</v>
      </c>
      <c r="D56" s="231" t="s">
        <v>225</v>
      </c>
      <c r="E56" s="334" t="s">
        <v>230</v>
      </c>
      <c r="F56" s="226" t="s">
        <v>109</v>
      </c>
      <c r="G56" s="226" t="s">
        <v>90</v>
      </c>
      <c r="H56" s="246" t="s">
        <v>623</v>
      </c>
      <c r="I56" s="227">
        <v>286</v>
      </c>
    </row>
    <row r="57" spans="1:9" ht="17.399999999999999" x14ac:dyDescent="0.3">
      <c r="A57" s="331" t="s">
        <v>503</v>
      </c>
      <c r="B57" s="332">
        <v>2</v>
      </c>
      <c r="C57" s="253" t="s">
        <v>87</v>
      </c>
      <c r="D57" s="231" t="s">
        <v>221</v>
      </c>
      <c r="E57" s="334" t="s">
        <v>230</v>
      </c>
      <c r="F57" s="226" t="s">
        <v>109</v>
      </c>
      <c r="G57" s="226" t="s">
        <v>185</v>
      </c>
      <c r="H57" s="226" t="s">
        <v>623</v>
      </c>
      <c r="I57" s="227">
        <v>289</v>
      </c>
    </row>
    <row r="58" spans="1:9" ht="17.399999999999999" x14ac:dyDescent="0.3">
      <c r="A58" s="331" t="s">
        <v>397</v>
      </c>
      <c r="B58" s="332">
        <v>2</v>
      </c>
      <c r="C58" s="248" t="s">
        <v>87</v>
      </c>
      <c r="D58" s="249" t="s">
        <v>225</v>
      </c>
      <c r="E58" s="333" t="s">
        <v>229</v>
      </c>
      <c r="F58" s="226" t="s">
        <v>109</v>
      </c>
      <c r="G58" s="226" t="s">
        <v>90</v>
      </c>
      <c r="H58" s="226" t="s">
        <v>627</v>
      </c>
      <c r="I58" s="227">
        <v>71</v>
      </c>
    </row>
    <row r="59" spans="1:9" ht="17.399999999999999" x14ac:dyDescent="0.3">
      <c r="A59" s="341" t="s">
        <v>582</v>
      </c>
      <c r="B59" s="342">
        <v>2</v>
      </c>
      <c r="C59" s="336" t="s">
        <v>115</v>
      </c>
      <c r="D59" s="315" t="s">
        <v>220</v>
      </c>
      <c r="E59" s="343" t="s">
        <v>229</v>
      </c>
      <c r="F59" s="316" t="s">
        <v>83</v>
      </c>
      <c r="G59" s="316" t="s">
        <v>81</v>
      </c>
      <c r="H59" s="316" t="s">
        <v>623</v>
      </c>
      <c r="I59" s="317">
        <v>202</v>
      </c>
    </row>
    <row r="60" spans="1:9" ht="17.399999999999999" x14ac:dyDescent="0.3">
      <c r="A60" s="341" t="s">
        <v>449</v>
      </c>
      <c r="B60" s="342">
        <v>2</v>
      </c>
      <c r="C60" s="336" t="s">
        <v>115</v>
      </c>
      <c r="D60" s="315" t="s">
        <v>225</v>
      </c>
      <c r="E60" s="343" t="s">
        <v>229</v>
      </c>
      <c r="F60" s="316" t="s">
        <v>97</v>
      </c>
      <c r="G60" s="316" t="s">
        <v>80</v>
      </c>
      <c r="H60" s="316" t="s">
        <v>623</v>
      </c>
      <c r="I60" s="317">
        <v>220</v>
      </c>
    </row>
    <row r="61" spans="1:9" ht="17.399999999999999" x14ac:dyDescent="0.3">
      <c r="A61" s="341" t="s">
        <v>161</v>
      </c>
      <c r="B61" s="342">
        <v>2</v>
      </c>
      <c r="C61" s="336" t="s">
        <v>115</v>
      </c>
      <c r="D61" s="315" t="s">
        <v>225</v>
      </c>
      <c r="E61" s="343" t="s">
        <v>229</v>
      </c>
      <c r="F61" s="316" t="s">
        <v>212</v>
      </c>
      <c r="G61" s="316" t="s">
        <v>80</v>
      </c>
      <c r="H61" s="316" t="s">
        <v>623</v>
      </c>
      <c r="I61" s="317">
        <v>249</v>
      </c>
    </row>
    <row r="62" spans="1:9" ht="17.399999999999999" x14ac:dyDescent="0.3">
      <c r="A62" s="341" t="s">
        <v>461</v>
      </c>
      <c r="B62" s="342">
        <v>2</v>
      </c>
      <c r="C62" s="336" t="s">
        <v>115</v>
      </c>
      <c r="D62" s="315" t="s">
        <v>223</v>
      </c>
      <c r="E62" s="343" t="s">
        <v>229</v>
      </c>
      <c r="F62" s="316" t="s">
        <v>99</v>
      </c>
      <c r="G62" s="316" t="s">
        <v>84</v>
      </c>
      <c r="H62" s="316" t="s">
        <v>623</v>
      </c>
      <c r="I62" s="317">
        <v>275</v>
      </c>
    </row>
    <row r="63" spans="1:9" ht="17.399999999999999" x14ac:dyDescent="0.3">
      <c r="A63" s="331" t="s">
        <v>312</v>
      </c>
      <c r="B63" s="332">
        <v>2</v>
      </c>
      <c r="C63" s="253" t="s">
        <v>91</v>
      </c>
      <c r="D63" s="231" t="s">
        <v>218</v>
      </c>
      <c r="E63" s="231" t="s">
        <v>229</v>
      </c>
      <c r="F63" s="226" t="s">
        <v>109</v>
      </c>
      <c r="G63" s="226" t="s">
        <v>81</v>
      </c>
      <c r="H63" s="226" t="s">
        <v>626</v>
      </c>
      <c r="I63" s="227">
        <v>90</v>
      </c>
    </row>
    <row r="64" spans="1:9" ht="17.399999999999999" x14ac:dyDescent="0.3">
      <c r="A64" s="331" t="s">
        <v>133</v>
      </c>
      <c r="B64" s="332">
        <v>2</v>
      </c>
      <c r="C64" s="253" t="s">
        <v>91</v>
      </c>
      <c r="D64" s="231" t="s">
        <v>226</v>
      </c>
      <c r="E64" s="334" t="s">
        <v>229</v>
      </c>
      <c r="F64" s="226" t="s">
        <v>76</v>
      </c>
      <c r="G64" s="226" t="s">
        <v>84</v>
      </c>
      <c r="H64" s="246" t="s">
        <v>623</v>
      </c>
      <c r="I64" s="227">
        <v>216</v>
      </c>
    </row>
    <row r="65" spans="1:9" ht="17.399999999999999" x14ac:dyDescent="0.3">
      <c r="A65" s="338" t="s">
        <v>454</v>
      </c>
      <c r="B65" s="339">
        <v>2</v>
      </c>
      <c r="C65" s="321" t="s">
        <v>473</v>
      </c>
      <c r="D65" s="321" t="s">
        <v>224</v>
      </c>
      <c r="E65" s="344" t="s">
        <v>229</v>
      </c>
      <c r="F65" s="322" t="s">
        <v>99</v>
      </c>
      <c r="G65" s="322" t="s">
        <v>89</v>
      </c>
      <c r="H65" s="323" t="s">
        <v>623</v>
      </c>
      <c r="I65" s="324">
        <v>206</v>
      </c>
    </row>
    <row r="66" spans="1:9" ht="17.399999999999999" x14ac:dyDescent="0.3">
      <c r="A66" s="338" t="s">
        <v>455</v>
      </c>
      <c r="B66" s="339">
        <v>2</v>
      </c>
      <c r="C66" s="321" t="s">
        <v>473</v>
      </c>
      <c r="D66" s="321" t="s">
        <v>223</v>
      </c>
      <c r="E66" s="344" t="s">
        <v>229</v>
      </c>
      <c r="F66" s="322" t="s">
        <v>109</v>
      </c>
      <c r="G66" s="322" t="s">
        <v>132</v>
      </c>
      <c r="H66" s="323" t="s">
        <v>623</v>
      </c>
      <c r="I66" s="324">
        <v>211</v>
      </c>
    </row>
    <row r="67" spans="1:9" ht="17.399999999999999" x14ac:dyDescent="0.3">
      <c r="A67" s="338" t="s">
        <v>456</v>
      </c>
      <c r="B67" s="339">
        <v>2</v>
      </c>
      <c r="C67" s="321" t="s">
        <v>473</v>
      </c>
      <c r="D67" s="321" t="s">
        <v>223</v>
      </c>
      <c r="E67" s="344" t="s">
        <v>229</v>
      </c>
      <c r="F67" s="322" t="s">
        <v>83</v>
      </c>
      <c r="G67" s="322" t="s">
        <v>352</v>
      </c>
      <c r="H67" s="323" t="s">
        <v>623</v>
      </c>
      <c r="I67" s="324">
        <v>229</v>
      </c>
    </row>
    <row r="68" spans="1:9" ht="17.399999999999999" x14ac:dyDescent="0.3">
      <c r="A68" s="338" t="s">
        <v>458</v>
      </c>
      <c r="B68" s="339">
        <v>2</v>
      </c>
      <c r="C68" s="321" t="s">
        <v>473</v>
      </c>
      <c r="D68" s="321" t="s">
        <v>223</v>
      </c>
      <c r="E68" s="321" t="s">
        <v>229</v>
      </c>
      <c r="F68" s="322" t="s">
        <v>76</v>
      </c>
      <c r="G68" s="322" t="s">
        <v>459</v>
      </c>
      <c r="H68" s="323" t="s">
        <v>623</v>
      </c>
      <c r="I68" s="324">
        <v>235</v>
      </c>
    </row>
    <row r="69" spans="1:9" ht="17.399999999999999" x14ac:dyDescent="0.3">
      <c r="A69" s="338" t="s">
        <v>460</v>
      </c>
      <c r="B69" s="339">
        <v>2</v>
      </c>
      <c r="C69" s="321" t="s">
        <v>473</v>
      </c>
      <c r="D69" s="321" t="s">
        <v>223</v>
      </c>
      <c r="E69" s="321" t="s">
        <v>229</v>
      </c>
      <c r="F69" s="322" t="s">
        <v>76</v>
      </c>
      <c r="G69" s="322" t="s">
        <v>88</v>
      </c>
      <c r="H69" s="323" t="s">
        <v>623</v>
      </c>
      <c r="I69" s="324">
        <v>274</v>
      </c>
    </row>
    <row r="70" spans="1:9" ht="17.399999999999999" x14ac:dyDescent="0.3">
      <c r="A70" s="338" t="s">
        <v>504</v>
      </c>
      <c r="B70" s="339">
        <v>2</v>
      </c>
      <c r="C70" s="321" t="s">
        <v>473</v>
      </c>
      <c r="D70" s="321" t="s">
        <v>218</v>
      </c>
      <c r="E70" s="321" t="s">
        <v>229</v>
      </c>
      <c r="F70" s="322" t="s">
        <v>99</v>
      </c>
      <c r="G70" s="322" t="s">
        <v>80</v>
      </c>
      <c r="H70" s="323" t="s">
        <v>623</v>
      </c>
      <c r="I70" s="324">
        <v>282</v>
      </c>
    </row>
    <row r="71" spans="1:9" ht="17.399999999999999" x14ac:dyDescent="0.3">
      <c r="A71" s="331" t="s">
        <v>453</v>
      </c>
      <c r="B71" s="332">
        <v>2</v>
      </c>
      <c r="C71" s="253" t="s">
        <v>474</v>
      </c>
      <c r="D71" s="345" t="s">
        <v>218</v>
      </c>
      <c r="E71" s="334" t="s">
        <v>229</v>
      </c>
      <c r="F71" s="346" t="s">
        <v>83</v>
      </c>
      <c r="G71" s="226" t="s">
        <v>84</v>
      </c>
      <c r="H71" s="226" t="s">
        <v>623</v>
      </c>
      <c r="I71" s="227">
        <v>197</v>
      </c>
    </row>
    <row r="72" spans="1:9" ht="17.399999999999999" x14ac:dyDescent="0.3">
      <c r="A72" s="331" t="s">
        <v>617</v>
      </c>
      <c r="B72" s="332">
        <v>2</v>
      </c>
      <c r="C72" s="253" t="s">
        <v>474</v>
      </c>
      <c r="D72" s="345" t="s">
        <v>223</v>
      </c>
      <c r="E72" s="334" t="s">
        <v>229</v>
      </c>
      <c r="F72" s="346" t="s">
        <v>76</v>
      </c>
      <c r="G72" s="226" t="s">
        <v>352</v>
      </c>
      <c r="H72" s="226" t="s">
        <v>623</v>
      </c>
      <c r="I72" s="227">
        <v>216</v>
      </c>
    </row>
    <row r="73" spans="1:9" ht="17.399999999999999" x14ac:dyDescent="0.3">
      <c r="A73" s="331" t="s">
        <v>462</v>
      </c>
      <c r="B73" s="332">
        <v>2</v>
      </c>
      <c r="C73" s="253" t="s">
        <v>474</v>
      </c>
      <c r="D73" s="231" t="s">
        <v>223</v>
      </c>
      <c r="E73" s="334" t="s">
        <v>229</v>
      </c>
      <c r="F73" s="226" t="s">
        <v>76</v>
      </c>
      <c r="G73" s="226" t="s">
        <v>84</v>
      </c>
      <c r="H73" s="226" t="s">
        <v>623</v>
      </c>
      <c r="I73" s="227">
        <v>283</v>
      </c>
    </row>
    <row r="74" spans="1:9" ht="17.399999999999999" x14ac:dyDescent="0.3">
      <c r="A74" s="347" t="s">
        <v>463</v>
      </c>
      <c r="B74" s="348">
        <v>2</v>
      </c>
      <c r="C74" s="340" t="s">
        <v>474</v>
      </c>
      <c r="D74" s="349" t="s">
        <v>218</v>
      </c>
      <c r="E74" s="350" t="s">
        <v>229</v>
      </c>
      <c r="F74" s="351" t="s">
        <v>464</v>
      </c>
      <c r="G74" s="351" t="s">
        <v>352</v>
      </c>
      <c r="H74" s="351" t="s">
        <v>623</v>
      </c>
      <c r="I74" s="245">
        <v>301</v>
      </c>
    </row>
    <row r="76" spans="1:9" x14ac:dyDescent="0.3">
      <c r="A76" s="352" t="s">
        <v>671</v>
      </c>
    </row>
    <row r="78" spans="1:9" x14ac:dyDescent="0.3">
      <c r="A78" s="353" t="s">
        <v>618</v>
      </c>
      <c r="B78" s="355">
        <f>1+SUM(B2:B74)</f>
        <v>75</v>
      </c>
    </row>
    <row r="79" spans="1:9" x14ac:dyDescent="0.3">
      <c r="A79" s="353" t="s">
        <v>630</v>
      </c>
      <c r="B79" s="355">
        <f>ROUNDUP(B78/100,0)</f>
        <v>1</v>
      </c>
    </row>
  </sheetData>
  <sortState xmlns:xlrd2="http://schemas.microsoft.com/office/spreadsheetml/2017/richdata2" ref="A2:I74">
    <sortCondition ref="B2:B74"/>
    <sortCondition ref="C2:C74"/>
    <sortCondition ref="A2:A74"/>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32"/>
  <sheetViews>
    <sheetView showGridLines="0" workbookViewId="0"/>
  </sheetViews>
  <sheetFormatPr defaultColWidth="5.3984375" defaultRowHeight="15.6" x14ac:dyDescent="0.3"/>
  <cols>
    <col min="1" max="1" width="21.69921875" style="448" bestFit="1" customWidth="1"/>
    <col min="2" max="2" width="6.19921875" style="448" bestFit="1" customWidth="1"/>
    <col min="3" max="3" width="6.19921875" style="448" customWidth="1"/>
    <col min="4" max="4" width="4.09765625" style="448" bestFit="1" customWidth="1"/>
    <col min="5" max="5" width="6.296875" style="449" bestFit="1" customWidth="1"/>
    <col min="6" max="6" width="2.59765625" style="449" customWidth="1"/>
    <col min="7" max="7" width="20.3984375" style="359" bestFit="1" customWidth="1"/>
    <col min="8" max="8" width="3.8984375" style="359" customWidth="1"/>
    <col min="9" max="9" width="3.59765625" style="359" customWidth="1"/>
    <col min="10" max="10" width="3.8984375" style="359" bestFit="1" customWidth="1"/>
    <col min="11" max="11" width="3.69921875" style="359" bestFit="1" customWidth="1"/>
    <col min="12" max="14" width="3.59765625" style="359" customWidth="1"/>
    <col min="15" max="15" width="4" style="359" customWidth="1"/>
    <col min="16" max="16" width="3.59765625" style="359" bestFit="1" customWidth="1"/>
    <col min="17" max="18" width="3.59765625" style="359" customWidth="1"/>
    <col min="19" max="19" width="14.09765625" style="359" bestFit="1" customWidth="1"/>
    <col min="20" max="21" width="1.8984375" style="359" bestFit="1" customWidth="1"/>
    <col min="22" max="22" width="3.59765625" style="359" customWidth="1"/>
    <col min="23" max="31" width="3.59765625" style="359" bestFit="1" customWidth="1"/>
    <col min="32" max="16384" width="5.3984375" style="359"/>
  </cols>
  <sheetData>
    <row r="1" spans="1:31" ht="27" thickTop="1" thickBot="1" x14ac:dyDescent="0.55000000000000004">
      <c r="A1" s="356" t="s">
        <v>111</v>
      </c>
      <c r="B1" s="357"/>
      <c r="C1" s="357"/>
      <c r="D1" s="357"/>
      <c r="E1" s="358"/>
      <c r="F1" s="359"/>
      <c r="H1" s="360" t="s">
        <v>659</v>
      </c>
      <c r="I1" s="361"/>
      <c r="J1" s="361"/>
      <c r="K1" s="361"/>
      <c r="L1" s="361"/>
      <c r="M1" s="361"/>
      <c r="N1" s="361"/>
      <c r="O1" s="361"/>
      <c r="P1" s="361"/>
      <c r="Q1" s="361"/>
    </row>
    <row r="2" spans="1:31" ht="18.600000000000001" thickTop="1" thickBot="1" x14ac:dyDescent="0.4">
      <c r="A2" s="362" t="s">
        <v>92</v>
      </c>
      <c r="B2" s="363" t="s">
        <v>3</v>
      </c>
      <c r="C2" s="363" t="s">
        <v>511</v>
      </c>
      <c r="D2" s="363" t="s">
        <v>512</v>
      </c>
      <c r="E2" s="364" t="s">
        <v>93</v>
      </c>
      <c r="F2" s="207"/>
      <c r="H2" s="365">
        <v>0</v>
      </c>
      <c r="I2" s="366" t="s">
        <v>321</v>
      </c>
      <c r="J2" s="367" t="s">
        <v>322</v>
      </c>
      <c r="K2" s="367" t="s">
        <v>323</v>
      </c>
      <c r="L2" s="367" t="s">
        <v>324</v>
      </c>
      <c r="M2" s="367" t="s">
        <v>325</v>
      </c>
      <c r="N2" s="367" t="s">
        <v>326</v>
      </c>
      <c r="O2" s="367" t="s">
        <v>331</v>
      </c>
      <c r="P2" s="367" t="s">
        <v>332</v>
      </c>
      <c r="Q2" s="368" t="s">
        <v>333</v>
      </c>
    </row>
    <row r="3" spans="1:31" ht="18" thickBot="1" x14ac:dyDescent="0.4">
      <c r="A3" s="369" t="s">
        <v>78</v>
      </c>
      <c r="B3" s="89">
        <v>0</v>
      </c>
      <c r="C3" s="89">
        <f>IF(VLOOKUP(A3,Velsharoon!$A$3:$D$183,4,FALSE)="Necromancy",1,0)</f>
        <v>0</v>
      </c>
      <c r="D3" s="370">
        <f>10+B3+C3+'Personal File'!$C$16</f>
        <v>14</v>
      </c>
      <c r="E3" s="1" t="s">
        <v>654</v>
      </c>
      <c r="F3" s="207"/>
      <c r="H3" s="371">
        <f>COUNTIF(Spellbooks!$B$3:$B$74,H2)</f>
        <v>22</v>
      </c>
      <c r="I3" s="372">
        <f>COUNTIF(Spellbooks!$B$3:$B$74,LEFT(I2,1))</f>
        <v>26</v>
      </c>
      <c r="J3" s="373">
        <f>COUNTIF(Spellbooks!$B$3:$B$74,LEFT(J2,1))</f>
        <v>24</v>
      </c>
      <c r="K3" s="373">
        <f>COUNTIF(Spellbooks!$B$3:$B$74,LEFT(K2,1))</f>
        <v>0</v>
      </c>
      <c r="L3" s="373">
        <f>COUNTIF(Spellbooks!$B$3:$B$74,LEFT(L2,1))</f>
        <v>0</v>
      </c>
      <c r="M3" s="373">
        <f>COUNTIF(Spellbooks!$B$3:$B$74,LEFT(M2,1))</f>
        <v>0</v>
      </c>
      <c r="N3" s="373">
        <f>COUNTIF(Spellbooks!$B$3:$B$74,LEFT(N2,1))</f>
        <v>0</v>
      </c>
      <c r="O3" s="373">
        <f>COUNTIF(Spellbooks!$B$3:$B$74,LEFT(O2,1))</f>
        <v>0</v>
      </c>
      <c r="P3" s="373">
        <f>COUNTIF(Spellbooks!$B$3:$B$74,LEFT(P2,1))</f>
        <v>0</v>
      </c>
      <c r="Q3" s="374">
        <f>COUNTIF(Spellbooks!$B$3:$B$74,LEFT(Q2,1))</f>
        <v>0</v>
      </c>
    </row>
    <row r="4" spans="1:31" ht="18" thickTop="1" x14ac:dyDescent="0.35">
      <c r="A4" s="369" t="s">
        <v>114</v>
      </c>
      <c r="B4" s="89">
        <v>0</v>
      </c>
      <c r="C4" s="89">
        <f>IF(VLOOKUP(A4,Velsharoon!$A$3:$D$183,4,FALSE)="Necromancy",1,0)</f>
        <v>0</v>
      </c>
      <c r="D4" s="370">
        <f>10+B4+C4+'Personal File'!$C$16</f>
        <v>14</v>
      </c>
      <c r="E4" s="1" t="s">
        <v>654</v>
      </c>
      <c r="F4" s="207"/>
    </row>
    <row r="5" spans="1:31" ht="24" thickBot="1" x14ac:dyDescent="0.5">
      <c r="A5" s="369" t="s">
        <v>289</v>
      </c>
      <c r="B5" s="89">
        <v>0</v>
      </c>
      <c r="C5" s="89">
        <f>IF(VLOOKUP(A5,Velsharoon!$A$3:$D$183,4,FALSE)="Necromancy",1,0)</f>
        <v>0</v>
      </c>
      <c r="D5" s="370">
        <f>10+B5+C5+'Personal File'!$C$16</f>
        <v>14</v>
      </c>
      <c r="E5" s="1" t="s">
        <v>654</v>
      </c>
      <c r="F5" s="207"/>
      <c r="H5" s="375" t="s">
        <v>328</v>
      </c>
      <c r="I5" s="376"/>
      <c r="J5" s="376"/>
      <c r="K5" s="375"/>
      <c r="L5" s="376"/>
      <c r="M5" s="376"/>
      <c r="N5" s="376"/>
      <c r="O5" s="375"/>
      <c r="P5" s="376"/>
      <c r="Q5" s="376"/>
    </row>
    <row r="6" spans="1:31" ht="18" thickTop="1" x14ac:dyDescent="0.35">
      <c r="A6" s="377" t="s">
        <v>311</v>
      </c>
      <c r="B6" s="100">
        <v>0</v>
      </c>
      <c r="C6" s="100">
        <f>IF(VLOOKUP(A6,Velsharoon!$A$3:$D$183,4,FALSE)="Necromancy",1,0)</f>
        <v>0</v>
      </c>
      <c r="D6" s="378">
        <f>10+B6+C6+'Personal File'!$C$16</f>
        <v>14</v>
      </c>
      <c r="E6" s="2" t="s">
        <v>654</v>
      </c>
      <c r="F6" s="207"/>
      <c r="H6" s="379" t="s">
        <v>334</v>
      </c>
      <c r="I6" s="380"/>
      <c r="J6" s="380"/>
      <c r="K6" s="380"/>
      <c r="L6" s="380"/>
      <c r="M6" s="380"/>
      <c r="N6" s="380"/>
      <c r="O6" s="380"/>
      <c r="P6" s="380"/>
      <c r="Q6" s="381"/>
    </row>
    <row r="7" spans="1:31" ht="32.4" thickBot="1" x14ac:dyDescent="0.4">
      <c r="A7" s="382" t="s">
        <v>443</v>
      </c>
      <c r="B7" s="89">
        <v>1</v>
      </c>
      <c r="C7" s="89">
        <f>IF(VLOOKUP(A7,Velsharoon!$A$3:$D$183,4,FALSE)="Necromancy",1,0)</f>
        <v>0</v>
      </c>
      <c r="D7" s="370">
        <f>10+B7+C7+'Personal File'!$C$16</f>
        <v>15</v>
      </c>
      <c r="E7" s="1" t="s">
        <v>654</v>
      </c>
      <c r="F7" s="207"/>
      <c r="H7" s="383">
        <v>0</v>
      </c>
      <c r="I7" s="384" t="s">
        <v>321</v>
      </c>
      <c r="J7" s="384" t="s">
        <v>322</v>
      </c>
      <c r="K7" s="384" t="s">
        <v>323</v>
      </c>
      <c r="L7" s="384" t="s">
        <v>324</v>
      </c>
      <c r="M7" s="384" t="s">
        <v>325</v>
      </c>
      <c r="N7" s="384" t="s">
        <v>326</v>
      </c>
      <c r="O7" s="384" t="s">
        <v>331</v>
      </c>
      <c r="P7" s="384" t="s">
        <v>332</v>
      </c>
      <c r="Q7" s="385" t="s">
        <v>333</v>
      </c>
    </row>
    <row r="8" spans="1:31" ht="18" thickTop="1" x14ac:dyDescent="0.35">
      <c r="A8" s="369" t="s">
        <v>396</v>
      </c>
      <c r="B8" s="89">
        <v>1</v>
      </c>
      <c r="C8" s="89">
        <f>IF(VLOOKUP(A8,Velsharoon!$A$3:$D$183,4,FALSE)="Necromancy",1,0)</f>
        <v>0</v>
      </c>
      <c r="D8" s="370">
        <f>10+B8+C8+'Personal File'!$C$16</f>
        <v>15</v>
      </c>
      <c r="E8" s="1" t="s">
        <v>654</v>
      </c>
      <c r="F8" s="207"/>
      <c r="G8" s="386" t="s">
        <v>485</v>
      </c>
      <c r="H8" s="387">
        <v>4</v>
      </c>
      <c r="I8" s="388">
        <v>2</v>
      </c>
      <c r="J8" s="389">
        <v>0</v>
      </c>
      <c r="K8" s="389">
        <v>0</v>
      </c>
      <c r="L8" s="389">
        <v>0</v>
      </c>
      <c r="M8" s="389">
        <v>0</v>
      </c>
      <c r="N8" s="389">
        <v>0</v>
      </c>
      <c r="O8" s="389">
        <v>0</v>
      </c>
      <c r="P8" s="389">
        <v>0</v>
      </c>
      <c r="Q8" s="390">
        <v>0</v>
      </c>
    </row>
    <row r="9" spans="1:31" ht="17.399999999999999" x14ac:dyDescent="0.35">
      <c r="A9" s="369" t="s">
        <v>396</v>
      </c>
      <c r="B9" s="89">
        <v>1</v>
      </c>
      <c r="C9" s="89">
        <f>IF(VLOOKUP(A9,Velsharoon!$A$3:$D$183,4,FALSE)="Necromancy",1,0)</f>
        <v>0</v>
      </c>
      <c r="D9" s="370">
        <f>10+B9+C9+'Personal File'!$C$16</f>
        <v>15</v>
      </c>
      <c r="E9" s="1" t="s">
        <v>654</v>
      </c>
      <c r="F9" s="207"/>
      <c r="G9" s="391" t="s">
        <v>550</v>
      </c>
      <c r="H9" s="392">
        <v>0</v>
      </c>
      <c r="I9" s="393">
        <v>1</v>
      </c>
      <c r="J9" s="394">
        <v>0</v>
      </c>
      <c r="K9" s="394">
        <v>0</v>
      </c>
      <c r="L9" s="394">
        <v>0</v>
      </c>
      <c r="M9" s="394">
        <v>0</v>
      </c>
      <c r="N9" s="394">
        <v>0</v>
      </c>
      <c r="O9" s="394">
        <v>0</v>
      </c>
      <c r="P9" s="394">
        <v>0</v>
      </c>
      <c r="Q9" s="395">
        <v>0</v>
      </c>
    </row>
    <row r="10" spans="1:31" ht="18" thickBot="1" x14ac:dyDescent="0.4">
      <c r="A10" s="396" t="s">
        <v>490</v>
      </c>
      <c r="B10" s="397">
        <v>1</v>
      </c>
      <c r="C10" s="397">
        <f>IF(VLOOKUP(A10,Velsharoon!$A$3:$D$183,4,FALSE)="Necromancy",1,0)</f>
        <v>0</v>
      </c>
      <c r="D10" s="398">
        <f>10+B10+C10+'Personal File'!$C$16</f>
        <v>15</v>
      </c>
      <c r="E10" s="3" t="s">
        <v>654</v>
      </c>
      <c r="F10" s="207"/>
      <c r="G10" s="399" t="s">
        <v>335</v>
      </c>
      <c r="H10" s="400">
        <v>0</v>
      </c>
      <c r="I10" s="401">
        <v>1</v>
      </c>
      <c r="J10" s="402">
        <v>0</v>
      </c>
      <c r="K10" s="402">
        <v>0</v>
      </c>
      <c r="L10" s="402">
        <v>0</v>
      </c>
      <c r="M10" s="402">
        <v>0</v>
      </c>
      <c r="N10" s="402">
        <v>0</v>
      </c>
      <c r="O10" s="402">
        <v>0</v>
      </c>
      <c r="P10" s="402">
        <v>0</v>
      </c>
      <c r="Q10" s="403">
        <v>0</v>
      </c>
    </row>
    <row r="11" spans="1:31" ht="16.8" thickTop="1" thickBot="1" x14ac:dyDescent="0.35">
      <c r="A11" s="207"/>
      <c r="B11" s="207"/>
      <c r="C11" s="207"/>
      <c r="D11" s="207"/>
      <c r="E11" s="207"/>
      <c r="F11" s="207"/>
      <c r="G11" s="404" t="s">
        <v>329</v>
      </c>
      <c r="H11" s="405">
        <f t="shared" ref="H11:Q11" si="0">SUM(H8:H10)</f>
        <v>4</v>
      </c>
      <c r="I11" s="406">
        <f t="shared" si="0"/>
        <v>4</v>
      </c>
      <c r="J11" s="407">
        <f t="shared" si="0"/>
        <v>0</v>
      </c>
      <c r="K11" s="407">
        <f t="shared" si="0"/>
        <v>0</v>
      </c>
      <c r="L11" s="407">
        <f t="shared" si="0"/>
        <v>0</v>
      </c>
      <c r="M11" s="407">
        <f t="shared" si="0"/>
        <v>0</v>
      </c>
      <c r="N11" s="407">
        <f t="shared" si="0"/>
        <v>0</v>
      </c>
      <c r="O11" s="407">
        <f t="shared" si="0"/>
        <v>0</v>
      </c>
      <c r="P11" s="407">
        <f>SUM(P8:P10)</f>
        <v>0</v>
      </c>
      <c r="Q11" s="408">
        <f t="shared" si="0"/>
        <v>0</v>
      </c>
    </row>
    <row r="12" spans="1:31" ht="27" thickTop="1" thickBot="1" x14ac:dyDescent="0.55000000000000004">
      <c r="A12" s="409" t="s">
        <v>299</v>
      </c>
      <c r="B12" s="410"/>
      <c r="C12" s="410"/>
      <c r="D12" s="410"/>
      <c r="E12" s="411"/>
      <c r="F12" s="207"/>
      <c r="G12" s="386" t="s">
        <v>486</v>
      </c>
      <c r="H12" s="387">
        <v>4</v>
      </c>
      <c r="I12" s="388">
        <v>3</v>
      </c>
      <c r="J12" s="388">
        <v>2</v>
      </c>
      <c r="K12" s="389">
        <v>0</v>
      </c>
      <c r="L12" s="389">
        <v>0</v>
      </c>
      <c r="M12" s="389">
        <v>0</v>
      </c>
      <c r="N12" s="389">
        <v>0</v>
      </c>
      <c r="O12" s="389">
        <v>0</v>
      </c>
      <c r="P12" s="389">
        <v>0</v>
      </c>
      <c r="Q12" s="390">
        <v>0</v>
      </c>
    </row>
    <row r="13" spans="1:31" ht="18" thickTop="1" x14ac:dyDescent="0.35">
      <c r="A13" s="412" t="s">
        <v>92</v>
      </c>
      <c r="B13" s="413" t="s">
        <v>3</v>
      </c>
      <c r="C13" s="413" t="s">
        <v>511</v>
      </c>
      <c r="D13" s="413" t="s">
        <v>512</v>
      </c>
      <c r="E13" s="414" t="s">
        <v>93</v>
      </c>
      <c r="F13" s="207"/>
      <c r="G13" s="415" t="s">
        <v>549</v>
      </c>
      <c r="H13" s="416">
        <v>0</v>
      </c>
      <c r="I13" s="394">
        <v>0</v>
      </c>
      <c r="J13" s="394">
        <v>0</v>
      </c>
      <c r="K13" s="394">
        <v>0</v>
      </c>
      <c r="L13" s="394">
        <v>0</v>
      </c>
      <c r="M13" s="394">
        <v>0</v>
      </c>
      <c r="N13" s="394">
        <v>0</v>
      </c>
      <c r="O13" s="394">
        <v>0</v>
      </c>
      <c r="P13" s="394">
        <v>0</v>
      </c>
      <c r="Q13" s="395">
        <v>0</v>
      </c>
    </row>
    <row r="14" spans="1:31" ht="17.399999999999999" x14ac:dyDescent="0.35">
      <c r="A14" s="369" t="s">
        <v>78</v>
      </c>
      <c r="B14" s="89">
        <v>0</v>
      </c>
      <c r="C14" s="89">
        <f>IF(VLOOKUP(A14,Spellbooks!$A$3:$C$74,3,FALSE)="Necromancy",1,0)</f>
        <v>0</v>
      </c>
      <c r="D14" s="370">
        <f>10+B14+C14+'Personal File'!$C$16</f>
        <v>14</v>
      </c>
      <c r="E14" s="1" t="s">
        <v>654</v>
      </c>
      <c r="F14" s="207"/>
      <c r="G14" s="399" t="s">
        <v>336</v>
      </c>
      <c r="H14" s="400">
        <v>0</v>
      </c>
      <c r="I14" s="401">
        <v>1</v>
      </c>
      <c r="J14" s="401">
        <v>1</v>
      </c>
      <c r="K14" s="402">
        <v>0</v>
      </c>
      <c r="L14" s="402">
        <v>0</v>
      </c>
      <c r="M14" s="402">
        <v>0</v>
      </c>
      <c r="N14" s="402">
        <v>0</v>
      </c>
      <c r="O14" s="402">
        <v>0</v>
      </c>
      <c r="P14" s="402">
        <v>0</v>
      </c>
      <c r="Q14" s="403">
        <v>0</v>
      </c>
    </row>
    <row r="15" spans="1:31" ht="18" thickBot="1" x14ac:dyDescent="0.4">
      <c r="A15" s="369" t="s">
        <v>424</v>
      </c>
      <c r="B15" s="89">
        <v>0</v>
      </c>
      <c r="C15" s="89">
        <f>IF(VLOOKUP(A15,Spellbooks!$A$3:$C$74,3,FALSE)="Necromancy",1,0)</f>
        <v>0</v>
      </c>
      <c r="D15" s="370">
        <f>10+B15+C15+'Personal File'!$C$16</f>
        <v>14</v>
      </c>
      <c r="E15" s="1" t="s">
        <v>654</v>
      </c>
      <c r="F15" s="207"/>
      <c r="G15" s="404" t="s">
        <v>330</v>
      </c>
      <c r="H15" s="417">
        <f t="shared" ref="H15:Q15" si="1">SUM(H12:H14)</f>
        <v>4</v>
      </c>
      <c r="I15" s="418">
        <f t="shared" si="1"/>
        <v>4</v>
      </c>
      <c r="J15" s="418">
        <f t="shared" si="1"/>
        <v>3</v>
      </c>
      <c r="K15" s="407">
        <f t="shared" si="1"/>
        <v>0</v>
      </c>
      <c r="L15" s="407">
        <f t="shared" si="1"/>
        <v>0</v>
      </c>
      <c r="M15" s="407">
        <f t="shared" si="1"/>
        <v>0</v>
      </c>
      <c r="N15" s="407">
        <f t="shared" si="1"/>
        <v>0</v>
      </c>
      <c r="O15" s="407">
        <f t="shared" si="1"/>
        <v>0</v>
      </c>
      <c r="P15" s="407">
        <f t="shared" si="1"/>
        <v>0</v>
      </c>
      <c r="Q15" s="408">
        <f t="shared" si="1"/>
        <v>0</v>
      </c>
    </row>
    <row r="16" spans="1:31" s="80" customFormat="1" ht="17.25" customHeight="1" thickTop="1" x14ac:dyDescent="0.35">
      <c r="A16" s="369" t="s">
        <v>421</v>
      </c>
      <c r="B16" s="89">
        <v>0</v>
      </c>
      <c r="C16" s="89">
        <f>IF(VLOOKUP(A16,Spellbooks!$A$3:$C$74,3,FALSE)="Necromancy",1,0)</f>
        <v>1</v>
      </c>
      <c r="D16" s="370">
        <f>10+B16+C16+'Personal File'!$C$16</f>
        <v>15</v>
      </c>
      <c r="E16" s="1" t="s">
        <v>654</v>
      </c>
      <c r="F16" s="207"/>
      <c r="G16" s="419" t="s">
        <v>723</v>
      </c>
      <c r="H16" s="420"/>
      <c r="I16" s="420"/>
      <c r="J16" s="420"/>
      <c r="K16" s="420"/>
      <c r="L16" s="420"/>
      <c r="M16" s="420"/>
      <c r="N16" s="420"/>
      <c r="O16" s="420"/>
      <c r="P16" s="420"/>
      <c r="Q16" s="420"/>
      <c r="R16" s="359"/>
      <c r="S16" s="359"/>
      <c r="U16" s="359"/>
      <c r="V16" s="359"/>
      <c r="W16" s="359"/>
      <c r="X16" s="359"/>
      <c r="Y16" s="359"/>
      <c r="Z16" s="359"/>
      <c r="AA16" s="359"/>
      <c r="AB16" s="359"/>
      <c r="AC16" s="359"/>
      <c r="AD16" s="359"/>
      <c r="AE16" s="359"/>
    </row>
    <row r="17" spans="1:31" ht="18" thickBot="1" x14ac:dyDescent="0.4">
      <c r="A17" s="377" t="s">
        <v>429</v>
      </c>
      <c r="B17" s="100">
        <v>0</v>
      </c>
      <c r="C17" s="100">
        <f>IF(VLOOKUP(A17,Spellbooks!$A$3:$C$74,3,FALSE)="Necromancy",1,0)</f>
        <v>0</v>
      </c>
      <c r="D17" s="378">
        <f>10+B17+C17+'Personal File'!$C$16</f>
        <v>14</v>
      </c>
      <c r="E17" s="2" t="s">
        <v>654</v>
      </c>
      <c r="F17" s="207"/>
    </row>
    <row r="18" spans="1:31" ht="18.600000000000001" thickTop="1" thickBot="1" x14ac:dyDescent="0.4">
      <c r="A18" s="369" t="s">
        <v>496</v>
      </c>
      <c r="B18" s="89">
        <v>1</v>
      </c>
      <c r="C18" s="89">
        <f>IF(VLOOKUP(A18,Spellbooks!$A$3:$C$74,3,FALSE)="Necromancy",1,0)</f>
        <v>0</v>
      </c>
      <c r="D18" s="370">
        <f>10+B18+C18+'Personal File'!$C$16</f>
        <v>15</v>
      </c>
      <c r="E18" s="1" t="s">
        <v>654</v>
      </c>
      <c r="F18" s="207"/>
      <c r="G18" s="421" t="s">
        <v>373</v>
      </c>
      <c r="H18" s="422" t="s">
        <v>3</v>
      </c>
      <c r="I18" s="422"/>
      <c r="J18" s="423" t="s">
        <v>620</v>
      </c>
      <c r="K18" s="422"/>
      <c r="L18" s="422"/>
      <c r="M18" s="424" t="s">
        <v>701</v>
      </c>
      <c r="N18" s="424" t="s">
        <v>578</v>
      </c>
      <c r="O18" s="425" t="s">
        <v>580</v>
      </c>
      <c r="P18" s="426"/>
      <c r="Q18" s="427" t="s">
        <v>579</v>
      </c>
      <c r="R18" s="428"/>
      <c r="S18" s="429" t="s">
        <v>672</v>
      </c>
    </row>
    <row r="19" spans="1:31" ht="17.399999999999999" x14ac:dyDescent="0.35">
      <c r="A19" s="369" t="s">
        <v>438</v>
      </c>
      <c r="B19" s="89">
        <v>1</v>
      </c>
      <c r="C19" s="89">
        <f>IF(VLOOKUP(A19,Spellbooks!$A$3:$C$74,3,FALSE)="Necromancy",1,0)</f>
        <v>0</v>
      </c>
      <c r="D19" s="370">
        <f>10+B19+C19+'Personal File'!$C$16</f>
        <v>15</v>
      </c>
      <c r="E19" s="1" t="s">
        <v>654</v>
      </c>
      <c r="F19" s="207"/>
      <c r="G19" s="430" t="s">
        <v>364</v>
      </c>
      <c r="H19" s="420">
        <f>'Personal File'!E4</f>
        <v>2</v>
      </c>
      <c r="I19" s="420"/>
      <c r="J19" s="431">
        <f>ROUNDDOWN('Personal File'!E$6/2,0)</f>
        <v>0</v>
      </c>
      <c r="K19" s="420"/>
      <c r="L19" s="420"/>
      <c r="M19" s="432">
        <v>0</v>
      </c>
      <c r="N19" s="432">
        <f t="shared" ref="N19:N20" si="2">H19+J19+M19</f>
        <v>2</v>
      </c>
      <c r="O19" s="433" t="s">
        <v>581</v>
      </c>
      <c r="P19" s="434"/>
      <c r="Q19" s="435" t="s">
        <v>581</v>
      </c>
      <c r="R19" s="436"/>
      <c r="S19" s="437" t="s">
        <v>581</v>
      </c>
    </row>
    <row r="20" spans="1:31" ht="18" thickBot="1" x14ac:dyDescent="0.4">
      <c r="A20" s="369" t="s">
        <v>196</v>
      </c>
      <c r="B20" s="89">
        <v>1</v>
      </c>
      <c r="C20" s="89">
        <f>IF(VLOOKUP(A20,Spellbooks!$A$3:$C$74,3,FALSE)="Necromancy",1,0)</f>
        <v>1</v>
      </c>
      <c r="D20" s="370">
        <f>10+B20+C20+'Personal File'!$C$16</f>
        <v>16</v>
      </c>
      <c r="E20" s="1" t="s">
        <v>654</v>
      </c>
      <c r="F20" s="207"/>
      <c r="G20" s="438" t="s">
        <v>320</v>
      </c>
      <c r="H20" s="439">
        <f>'Personal File'!E5</f>
        <v>3</v>
      </c>
      <c r="I20" s="439"/>
      <c r="J20" s="440">
        <f>ROUNDUP('Personal File'!E$6/2,0)</f>
        <v>1</v>
      </c>
      <c r="K20" s="439"/>
      <c r="L20" s="439"/>
      <c r="M20" s="441">
        <v>0</v>
      </c>
      <c r="N20" s="441">
        <f t="shared" si="2"/>
        <v>4</v>
      </c>
      <c r="O20" s="442" t="s">
        <v>581</v>
      </c>
      <c r="P20" s="443"/>
      <c r="Q20" s="444" t="s">
        <v>581</v>
      </c>
      <c r="R20" s="445"/>
      <c r="S20" s="446" t="s">
        <v>581</v>
      </c>
    </row>
    <row r="21" spans="1:31" ht="18" thickTop="1" x14ac:dyDescent="0.35">
      <c r="A21" s="377" t="s">
        <v>441</v>
      </c>
      <c r="B21" s="100">
        <v>1</v>
      </c>
      <c r="C21" s="100">
        <f>IF(VLOOKUP(A21,Spellbooks!$A$3:$C$74,3,FALSE)="Necromancy",1,0)</f>
        <v>1</v>
      </c>
      <c r="D21" s="378">
        <f>10+B21+C21+'Personal File'!$C$16</f>
        <v>16</v>
      </c>
      <c r="E21" s="2" t="s">
        <v>654</v>
      </c>
      <c r="F21" s="207"/>
    </row>
    <row r="22" spans="1:31" ht="17.399999999999999" x14ac:dyDescent="0.35">
      <c r="A22" s="369" t="s">
        <v>456</v>
      </c>
      <c r="B22" s="89">
        <v>2</v>
      </c>
      <c r="C22" s="89">
        <f>IF(VLOOKUP(A22,Spellbooks!$A$3:$C$74,3,FALSE)="Necromancy",1,0)</f>
        <v>1</v>
      </c>
      <c r="D22" s="370">
        <f>10+B22+C22+'Personal File'!$C$16</f>
        <v>17</v>
      </c>
      <c r="E22" s="1" t="s">
        <v>654</v>
      </c>
      <c r="F22" s="207"/>
    </row>
    <row r="23" spans="1:31" ht="17.399999999999999" x14ac:dyDescent="0.35">
      <c r="A23" s="369" t="s">
        <v>396</v>
      </c>
      <c r="B23" s="89">
        <v>2</v>
      </c>
      <c r="C23" s="89">
        <f>IF(VLOOKUP(A23,Spellbooks!$A$3:$C$74,3,FALSE)="Necromancy",1,0)</f>
        <v>0</v>
      </c>
      <c r="D23" s="370">
        <f>10+B23+C23+'Personal File'!$C$16</f>
        <v>16</v>
      </c>
      <c r="E23" s="1" t="s">
        <v>654</v>
      </c>
      <c r="F23" s="207"/>
      <c r="W23" s="447"/>
      <c r="X23" s="447"/>
      <c r="Y23" s="447"/>
      <c r="Z23" s="447"/>
      <c r="AA23" s="447"/>
      <c r="AB23" s="447"/>
      <c r="AC23" s="447"/>
      <c r="AD23" s="447"/>
      <c r="AE23" s="447"/>
    </row>
    <row r="24" spans="1:31" ht="18" thickBot="1" x14ac:dyDescent="0.4">
      <c r="A24" s="396" t="s">
        <v>504</v>
      </c>
      <c r="B24" s="397">
        <v>2</v>
      </c>
      <c r="C24" s="397">
        <f>IF(VLOOKUP(A24,Spellbooks!$A$3:$C$74,3,FALSE)="Necromancy",1,0)</f>
        <v>1</v>
      </c>
      <c r="D24" s="398">
        <f>10+B24+C24+'Personal File'!$C$16</f>
        <v>17</v>
      </c>
      <c r="E24" s="3" t="s">
        <v>654</v>
      </c>
      <c r="F24" s="207"/>
    </row>
    <row r="25" spans="1:31" ht="16.2" thickTop="1" x14ac:dyDescent="0.3">
      <c r="A25" s="207"/>
      <c r="B25" s="207"/>
      <c r="C25" s="207"/>
      <c r="D25" s="207"/>
      <c r="E25" s="207"/>
      <c r="F25" s="207"/>
    </row>
    <row r="26" spans="1:31" x14ac:dyDescent="0.3">
      <c r="A26" s="207"/>
      <c r="B26" s="207"/>
      <c r="C26" s="207"/>
      <c r="D26" s="207"/>
      <c r="E26" s="207"/>
      <c r="F26" s="207"/>
    </row>
    <row r="27" spans="1:31" x14ac:dyDescent="0.3">
      <c r="A27" s="207"/>
      <c r="B27" s="207"/>
      <c r="C27" s="207"/>
      <c r="D27" s="207"/>
      <c r="E27" s="207"/>
      <c r="F27" s="207"/>
      <c r="G27" s="80"/>
      <c r="H27" s="80"/>
      <c r="I27" s="80"/>
      <c r="J27" s="80"/>
      <c r="K27" s="80"/>
      <c r="R27" s="80"/>
    </row>
    <row r="28" spans="1:31" x14ac:dyDescent="0.3">
      <c r="A28" s="207"/>
      <c r="B28" s="207"/>
      <c r="C28" s="207"/>
      <c r="D28" s="207"/>
      <c r="E28" s="207"/>
      <c r="F28" s="207"/>
      <c r="K28" s="80"/>
      <c r="L28" s="80"/>
      <c r="R28" s="80"/>
    </row>
    <row r="29" spans="1:31" x14ac:dyDescent="0.3">
      <c r="A29" s="207"/>
      <c r="B29" s="207"/>
      <c r="C29" s="207"/>
      <c r="D29" s="207"/>
      <c r="E29" s="207"/>
      <c r="F29" s="207"/>
      <c r="K29" s="80"/>
      <c r="R29" s="80"/>
    </row>
    <row r="30" spans="1:31" x14ac:dyDescent="0.3">
      <c r="A30" s="207"/>
      <c r="B30" s="207"/>
      <c r="C30" s="207"/>
      <c r="D30" s="207"/>
      <c r="E30" s="207"/>
      <c r="F30" s="207"/>
      <c r="K30" s="80"/>
      <c r="R30" s="80"/>
    </row>
    <row r="31" spans="1:31" x14ac:dyDescent="0.3">
      <c r="A31" s="207"/>
      <c r="B31" s="207"/>
      <c r="C31" s="207"/>
      <c r="D31" s="207"/>
      <c r="E31" s="207"/>
      <c r="F31" s="207"/>
      <c r="N31" s="80"/>
      <c r="O31" s="80"/>
      <c r="P31" s="80"/>
      <c r="Q31" s="80"/>
      <c r="R31" s="80"/>
    </row>
    <row r="32" spans="1:31" x14ac:dyDescent="0.3">
      <c r="F32" s="207"/>
      <c r="L32" s="80"/>
      <c r="M32" s="80"/>
      <c r="N32" s="80"/>
      <c r="O32" s="80"/>
      <c r="P32" s="80"/>
      <c r="Q32" s="80"/>
      <c r="R32" s="80"/>
    </row>
  </sheetData>
  <sortState xmlns:xlrd2="http://schemas.microsoft.com/office/spreadsheetml/2017/richdata2" ref="A3:E22">
    <sortCondition ref="B3:B22"/>
    <sortCondition ref="A3:A22"/>
  </sortState>
  <phoneticPr fontId="0" type="noConversion"/>
  <conditionalFormatting sqref="E3:E10 E12:E24">
    <cfRule type="cellIs" dxfId="12" priority="1" stopIfTrue="1" operator="equal">
      <formula>"þ"</formula>
    </cfRule>
  </conditionalFormatting>
  <conditionalFormatting sqref="H3:Q3">
    <cfRule type="cellIs" dxfId="11" priority="5"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8"/>
  <sheetViews>
    <sheetView showGridLines="0" zoomScaleNormal="100" workbookViewId="0"/>
  </sheetViews>
  <sheetFormatPr defaultColWidth="14.3984375" defaultRowHeight="15.6" x14ac:dyDescent="0.3"/>
  <cols>
    <col min="1" max="1" width="32.296875" style="449" bestFit="1" customWidth="1"/>
    <col min="2" max="2" width="3.09765625" style="448" customWidth="1"/>
    <col min="3" max="3" width="38.59765625" style="359" bestFit="1" customWidth="1"/>
    <col min="4" max="4" width="3.09765625" style="359" customWidth="1"/>
    <col min="5" max="5" width="25.59765625" style="359" bestFit="1" customWidth="1"/>
    <col min="6" max="6" width="2.8984375" style="359" bestFit="1" customWidth="1"/>
    <col min="7" max="7" width="3.09765625" style="359" customWidth="1"/>
    <col min="8" max="8" width="13.3984375" style="359" bestFit="1" customWidth="1"/>
    <col min="9" max="9" width="2.8984375" style="359" bestFit="1" customWidth="1"/>
    <col min="10" max="10" width="3.09765625" style="359" customWidth="1"/>
    <col min="11" max="11" width="17.8984375" style="359" customWidth="1"/>
    <col min="12" max="12" width="5.69921875" style="359" bestFit="1" customWidth="1"/>
    <col min="13" max="16384" width="14.3984375" style="359"/>
  </cols>
  <sheetData>
    <row r="1" spans="1:13" ht="24.6" thickTop="1" thickBot="1" x14ac:dyDescent="0.5">
      <c r="A1" s="450" t="s">
        <v>718</v>
      </c>
      <c r="B1" s="359"/>
      <c r="C1" s="451" t="s">
        <v>347</v>
      </c>
      <c r="E1" s="452" t="s">
        <v>717</v>
      </c>
      <c r="F1" s="453"/>
      <c r="H1" s="454" t="s">
        <v>378</v>
      </c>
      <c r="I1" s="455">
        <f ca="1">RANDBETWEEN(1,20)</f>
        <v>9</v>
      </c>
      <c r="J1" s="80"/>
      <c r="K1" s="456" t="s">
        <v>402</v>
      </c>
      <c r="L1" s="457"/>
    </row>
    <row r="2" spans="1:13" ht="17.399999999999999" x14ac:dyDescent="0.35">
      <c r="A2" s="458" t="s">
        <v>509</v>
      </c>
      <c r="B2" s="359"/>
      <c r="C2" s="459" t="s">
        <v>619</v>
      </c>
      <c r="E2" s="460" t="s">
        <v>376</v>
      </c>
      <c r="F2" s="461">
        <f>'Personal File'!E4+1</f>
        <v>3</v>
      </c>
      <c r="H2" s="462" t="s">
        <v>380</v>
      </c>
      <c r="I2" s="463">
        <f ca="1">I1+'Personal File'!C17</f>
        <v>12</v>
      </c>
      <c r="J2" s="80"/>
      <c r="K2" s="460" t="s">
        <v>403</v>
      </c>
      <c r="L2" s="464">
        <f>SUM('Personal File'!E4,'Personal File'!E6)</f>
        <v>3</v>
      </c>
      <c r="M2" s="447"/>
    </row>
    <row r="3" spans="1:13" ht="18" thickBot="1" x14ac:dyDescent="0.4">
      <c r="A3" s="465" t="s">
        <v>510</v>
      </c>
      <c r="B3" s="359"/>
      <c r="C3" s="466" t="s">
        <v>488</v>
      </c>
      <c r="E3" s="467" t="s">
        <v>377</v>
      </c>
      <c r="F3" s="468">
        <f>'Personal File'!E6</f>
        <v>1</v>
      </c>
      <c r="H3" s="469" t="s">
        <v>379</v>
      </c>
      <c r="I3" s="470">
        <f ca="1">RANDBETWEEN(1,6)+RANDBETWEEN(1,6)</f>
        <v>5</v>
      </c>
      <c r="J3" s="80"/>
      <c r="K3" s="467" t="s">
        <v>404</v>
      </c>
      <c r="L3" s="468" t="s">
        <v>405</v>
      </c>
    </row>
    <row r="4" spans="1:13" ht="18.600000000000001" thickTop="1" thickBot="1" x14ac:dyDescent="0.4">
      <c r="B4" s="359"/>
      <c r="C4" s="466" t="s">
        <v>495</v>
      </c>
      <c r="E4" s="467" t="s">
        <v>412</v>
      </c>
      <c r="F4" s="468">
        <f>SUM(F2:F3)+3</f>
        <v>7</v>
      </c>
      <c r="H4" s="462" t="s">
        <v>382</v>
      </c>
      <c r="I4" s="463">
        <f ca="1">F4+'Personal File'!C17+I3</f>
        <v>15</v>
      </c>
      <c r="J4" s="80"/>
      <c r="K4" s="467" t="s">
        <v>719</v>
      </c>
      <c r="L4" s="468">
        <f>4*L2</f>
        <v>12</v>
      </c>
    </row>
    <row r="5" spans="1:13" ht="24.6" thickTop="1" thickBot="1" x14ac:dyDescent="0.5">
      <c r="A5" s="471" t="s">
        <v>362</v>
      </c>
      <c r="B5" s="359"/>
      <c r="C5" s="472" t="s">
        <v>698</v>
      </c>
      <c r="E5" s="473" t="s">
        <v>583</v>
      </c>
      <c r="F5" s="474">
        <f>7+'Personal File'!C17</f>
        <v>10</v>
      </c>
      <c r="H5" s="475" t="s">
        <v>413</v>
      </c>
      <c r="I5" s="476" t="s">
        <v>65</v>
      </c>
      <c r="J5" s="80"/>
      <c r="K5" s="473" t="s">
        <v>494</v>
      </c>
      <c r="L5" s="474" t="s">
        <v>384</v>
      </c>
    </row>
    <row r="6" spans="1:13" ht="17.399999999999999" x14ac:dyDescent="0.35">
      <c r="A6" s="477" t="s">
        <v>514</v>
      </c>
      <c r="B6" s="359"/>
      <c r="C6" s="472" t="s">
        <v>699</v>
      </c>
    </row>
    <row r="7" spans="1:13" ht="17.399999999999999" x14ac:dyDescent="0.35">
      <c r="A7" s="478" t="s">
        <v>288</v>
      </c>
      <c r="B7" s="359"/>
      <c r="C7" s="472" t="s">
        <v>700</v>
      </c>
      <c r="E7" s="80"/>
    </row>
    <row r="8" spans="1:13" ht="17.399999999999999" x14ac:dyDescent="0.35">
      <c r="A8" s="479" t="s">
        <v>515</v>
      </c>
      <c r="B8" s="359"/>
      <c r="C8" s="480" t="s">
        <v>708</v>
      </c>
    </row>
    <row r="9" spans="1:13" ht="18" thickBot="1" x14ac:dyDescent="0.4">
      <c r="A9" s="479" t="s">
        <v>621</v>
      </c>
      <c r="B9" s="359"/>
      <c r="C9" s="481" t="s">
        <v>487</v>
      </c>
    </row>
    <row r="10" spans="1:13" ht="18.600000000000001" thickTop="1" thickBot="1" x14ac:dyDescent="0.4">
      <c r="A10" s="482" t="s">
        <v>516</v>
      </c>
      <c r="B10" s="359"/>
      <c r="C10" s="483"/>
    </row>
    <row r="11" spans="1:13" ht="22.2" thickTop="1" thickBot="1" x14ac:dyDescent="0.35">
      <c r="C11" s="484" t="s">
        <v>94</v>
      </c>
    </row>
    <row r="12" spans="1:13" ht="22.2" thickTop="1" thickBot="1" x14ac:dyDescent="0.45">
      <c r="A12" s="485" t="s">
        <v>371</v>
      </c>
      <c r="C12" s="486" t="s">
        <v>584</v>
      </c>
    </row>
    <row r="13" spans="1:13" ht="18" thickBot="1" x14ac:dyDescent="0.4">
      <c r="A13" s="487" t="s">
        <v>287</v>
      </c>
      <c r="C13" s="488" t="s">
        <v>721</v>
      </c>
    </row>
    <row r="14" spans="1:13" ht="18.600000000000001" thickTop="1" thickBot="1" x14ac:dyDescent="0.4">
      <c r="A14" s="489" t="s">
        <v>381</v>
      </c>
    </row>
    <row r="15" spans="1:13" ht="24.6" thickTop="1" thickBot="1" x14ac:dyDescent="0.5">
      <c r="A15" s="490" t="s">
        <v>398</v>
      </c>
      <c r="C15" s="491" t="s">
        <v>285</v>
      </c>
    </row>
    <row r="16" spans="1:13" ht="17.399999999999999" x14ac:dyDescent="0.35">
      <c r="A16" s="492" t="s">
        <v>349</v>
      </c>
      <c r="C16" s="493" t="s">
        <v>355</v>
      </c>
    </row>
    <row r="17" spans="1:3" ht="18" thickBot="1" x14ac:dyDescent="0.4">
      <c r="A17" s="494" t="s">
        <v>480</v>
      </c>
      <c r="C17" s="495" t="s">
        <v>286</v>
      </c>
    </row>
    <row r="18" spans="1:3" ht="18.600000000000001" thickTop="1" thickBot="1" x14ac:dyDescent="0.4">
      <c r="A18" s="492" t="s">
        <v>540</v>
      </c>
      <c r="C18" s="80"/>
    </row>
    <row r="19" spans="1:3" ht="22.2" thickTop="1" thickBot="1" x14ac:dyDescent="0.4">
      <c r="A19" s="494" t="s">
        <v>541</v>
      </c>
      <c r="C19" s="496" t="s">
        <v>348</v>
      </c>
    </row>
    <row r="20" spans="1:3" ht="18" thickBot="1" x14ac:dyDescent="0.4">
      <c r="A20" s="492" t="s">
        <v>711</v>
      </c>
      <c r="C20" s="497" t="s">
        <v>484</v>
      </c>
    </row>
    <row r="21" spans="1:3" ht="18.600000000000001" thickTop="1" thickBot="1" x14ac:dyDescent="0.4">
      <c r="A21" s="498" t="s">
        <v>712</v>
      </c>
      <c r="C21" s="499"/>
    </row>
    <row r="22" spans="1:3" ht="22.2" thickTop="1" thickBot="1" x14ac:dyDescent="0.35">
      <c r="C22" s="500" t="s">
        <v>273</v>
      </c>
    </row>
    <row r="23" spans="1:3" ht="24.6" thickTop="1" thickBot="1" x14ac:dyDescent="0.5">
      <c r="A23" s="501" t="s">
        <v>648</v>
      </c>
      <c r="C23" s="502" t="s">
        <v>649</v>
      </c>
    </row>
    <row r="24" spans="1:3" ht="18" thickBot="1" x14ac:dyDescent="0.4">
      <c r="A24" s="503" t="s">
        <v>702</v>
      </c>
      <c r="C24" s="488" t="s">
        <v>363</v>
      </c>
    </row>
    <row r="25" spans="1:3" ht="18" thickTop="1" x14ac:dyDescent="0.35">
      <c r="A25" s="504" t="s">
        <v>656</v>
      </c>
    </row>
    <row r="26" spans="1:3" ht="17.399999999999999" x14ac:dyDescent="0.35">
      <c r="A26" s="504" t="s">
        <v>657</v>
      </c>
    </row>
    <row r="27" spans="1:3" ht="17.399999999999999" x14ac:dyDescent="0.35">
      <c r="A27" s="504" t="s">
        <v>703</v>
      </c>
    </row>
    <row r="28" spans="1:3" ht="17.399999999999999" x14ac:dyDescent="0.35">
      <c r="A28" s="504" t="s">
        <v>704</v>
      </c>
    </row>
    <row r="29" spans="1:3" ht="17.399999999999999" x14ac:dyDescent="0.35">
      <c r="A29" s="504" t="s">
        <v>706</v>
      </c>
    </row>
    <row r="30" spans="1:3" ht="17.399999999999999" x14ac:dyDescent="0.35">
      <c r="A30" s="504" t="s">
        <v>372</v>
      </c>
    </row>
    <row r="31" spans="1:3" ht="17.399999999999999" x14ac:dyDescent="0.35">
      <c r="A31" s="504" t="s">
        <v>705</v>
      </c>
    </row>
    <row r="32" spans="1:3" ht="18" thickBot="1" x14ac:dyDescent="0.4">
      <c r="A32" s="505" t="s">
        <v>707</v>
      </c>
    </row>
    <row r="33" spans="2:3" ht="16.2" thickTop="1" x14ac:dyDescent="0.3"/>
    <row r="42" spans="2:3" x14ac:dyDescent="0.3">
      <c r="B42" s="449"/>
    </row>
    <row r="43" spans="2:3" x14ac:dyDescent="0.3">
      <c r="B43" s="449"/>
    </row>
    <row r="44" spans="2:3" x14ac:dyDescent="0.3">
      <c r="B44" s="449"/>
      <c r="C44" s="449"/>
    </row>
    <row r="45" spans="2:3" x14ac:dyDescent="0.3">
      <c r="B45" s="449"/>
      <c r="C45" s="449"/>
    </row>
    <row r="46" spans="2:3" x14ac:dyDescent="0.3">
      <c r="B46" s="449"/>
      <c r="C46" s="449"/>
    </row>
    <row r="47" spans="2:3" x14ac:dyDescent="0.3">
      <c r="C47" s="449"/>
    </row>
    <row r="48" spans="2:3" x14ac:dyDescent="0.3">
      <c r="C48" s="449"/>
    </row>
  </sheetData>
  <sortState xmlns:xlrd2="http://schemas.microsoft.com/office/spreadsheetml/2017/richdata2" ref="A24:B32">
    <sortCondition ref="B24:B32"/>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8"/>
  <sheetViews>
    <sheetView showGridLines="0" workbookViewId="0"/>
  </sheetViews>
  <sheetFormatPr defaultColWidth="13" defaultRowHeight="15.6" x14ac:dyDescent="0.3"/>
  <cols>
    <col min="1" max="1" width="28.296875" style="554" bestFit="1" customWidth="1"/>
    <col min="2" max="2" width="8.59765625" style="554" customWidth="1"/>
    <col min="3" max="3" width="9.8984375" style="554" bestFit="1" customWidth="1"/>
    <col min="4" max="4" width="8.19921875" style="554" customWidth="1"/>
    <col min="5" max="5" width="8.5" style="554" bestFit="1" customWidth="1"/>
    <col min="6" max="6" width="8.3984375" style="554" bestFit="1" customWidth="1"/>
    <col min="7" max="9" width="5.59765625" style="554" customWidth="1"/>
    <col min="10" max="10" width="6.19921875" style="554" bestFit="1" customWidth="1"/>
    <col min="11" max="11" width="28.8984375" style="554" bestFit="1" customWidth="1"/>
    <col min="12" max="16384" width="13" style="508"/>
  </cols>
  <sheetData>
    <row r="1" spans="1:11" ht="24" thickBot="1" x14ac:dyDescent="0.35">
      <c r="A1" s="506" t="s">
        <v>24</v>
      </c>
      <c r="B1" s="506"/>
      <c r="C1" s="506"/>
      <c r="D1" s="506"/>
      <c r="E1" s="506"/>
      <c r="F1" s="506"/>
      <c r="G1" s="506"/>
      <c r="H1" s="506"/>
      <c r="I1" s="506"/>
      <c r="J1" s="507"/>
      <c r="K1" s="506"/>
    </row>
    <row r="2" spans="1:11" ht="16.8" thickTop="1" thickBot="1" x14ac:dyDescent="0.35">
      <c r="A2" s="509" t="s">
        <v>5</v>
      </c>
      <c r="B2" s="510" t="s">
        <v>6</v>
      </c>
      <c r="C2" s="510" t="s">
        <v>28</v>
      </c>
      <c r="D2" s="510" t="s">
        <v>29</v>
      </c>
      <c r="E2" s="511" t="s">
        <v>67</v>
      </c>
      <c r="F2" s="510" t="s">
        <v>25</v>
      </c>
      <c r="G2" s="510" t="s">
        <v>30</v>
      </c>
      <c r="H2" s="512" t="s">
        <v>239</v>
      </c>
      <c r="I2" s="513" t="s">
        <v>338</v>
      </c>
      <c r="J2" s="512" t="s">
        <v>105</v>
      </c>
      <c r="K2" s="514" t="s">
        <v>4</v>
      </c>
    </row>
    <row r="3" spans="1:11" x14ac:dyDescent="0.3">
      <c r="A3" s="515" t="s">
        <v>588</v>
      </c>
      <c r="B3" s="516" t="s">
        <v>709</v>
      </c>
      <c r="C3" s="517" t="s">
        <v>589</v>
      </c>
      <c r="D3" s="518" t="s">
        <v>282</v>
      </c>
      <c r="E3" s="518" t="s">
        <v>475</v>
      </c>
      <c r="F3" s="519" t="s">
        <v>590</v>
      </c>
      <c r="G3" s="520">
        <v>0.5</v>
      </c>
      <c r="H3" s="520" t="str">
        <f>CONCATENATE("+",RIGHT('Personal File'!$B$10)+RIGHT('Personal File'!$C$12,1)+D3+1-2)</f>
        <v>+7</v>
      </c>
      <c r="I3" s="521">
        <f t="shared" ref="I3:I4" ca="1" si="0">RANDBETWEEN(1,20)</f>
        <v>13</v>
      </c>
      <c r="J3" s="522">
        <f t="shared" ref="J3:J4" ca="1" si="1">I3+H3</f>
        <v>20</v>
      </c>
      <c r="K3" s="523"/>
    </row>
    <row r="4" spans="1:11" x14ac:dyDescent="0.3">
      <c r="A4" s="524" t="s">
        <v>653</v>
      </c>
      <c r="B4" s="525" t="s">
        <v>709</v>
      </c>
      <c r="C4" s="526" t="s">
        <v>589</v>
      </c>
      <c r="D4" s="527" t="s">
        <v>282</v>
      </c>
      <c r="E4" s="527" t="s">
        <v>475</v>
      </c>
      <c r="F4" s="528" t="s">
        <v>590</v>
      </c>
      <c r="G4" s="529" t="s">
        <v>306</v>
      </c>
      <c r="H4" s="529" t="str">
        <f>CONCATENATE("+",H3-5)</f>
        <v>+2</v>
      </c>
      <c r="I4" s="530">
        <f t="shared" ca="1" si="0"/>
        <v>2</v>
      </c>
      <c r="J4" s="531">
        <f t="shared" ca="1" si="1"/>
        <v>4</v>
      </c>
      <c r="K4" s="532"/>
    </row>
    <row r="5" spans="1:11" x14ac:dyDescent="0.3">
      <c r="A5" s="533" t="s">
        <v>561</v>
      </c>
      <c r="B5" s="534"/>
      <c r="C5" s="534"/>
      <c r="D5" s="534"/>
      <c r="E5" s="534"/>
      <c r="F5" s="535"/>
      <c r="G5" s="536"/>
      <c r="H5" s="536"/>
      <c r="I5" s="537"/>
      <c r="J5" s="537"/>
      <c r="K5" s="538"/>
    </row>
    <row r="6" spans="1:11" x14ac:dyDescent="0.3">
      <c r="A6" s="539" t="s">
        <v>556</v>
      </c>
      <c r="B6" s="540" t="s">
        <v>562</v>
      </c>
      <c r="C6" s="540" t="s">
        <v>65</v>
      </c>
      <c r="D6" s="540" t="s">
        <v>65</v>
      </c>
      <c r="E6" s="540" t="s">
        <v>557</v>
      </c>
      <c r="F6" s="541" t="s">
        <v>558</v>
      </c>
      <c r="G6" s="542">
        <v>0</v>
      </c>
      <c r="H6" s="543" t="str">
        <f>CONCATENATE("+",RIGHT('Personal File'!$B$10)+RIGHT('Personal File'!$C$13,1)+D6+1-2)</f>
        <v>+6</v>
      </c>
      <c r="I6" s="544">
        <f t="shared" ref="I6:I7" ca="1" si="2">RANDBETWEEN(1,20)</f>
        <v>1</v>
      </c>
      <c r="J6" s="545">
        <f t="shared" ref="J6:J7" ca="1" si="3">I6+H6</f>
        <v>7</v>
      </c>
      <c r="K6" s="546"/>
    </row>
    <row r="7" spans="1:11" ht="16.2" thickBot="1" x14ac:dyDescent="0.35">
      <c r="A7" s="547" t="s">
        <v>559</v>
      </c>
      <c r="B7" s="548" t="s">
        <v>300</v>
      </c>
      <c r="C7" s="548" t="s">
        <v>65</v>
      </c>
      <c r="D7" s="548" t="s">
        <v>65</v>
      </c>
      <c r="E7" s="548" t="s">
        <v>557</v>
      </c>
      <c r="F7" s="548" t="s">
        <v>560</v>
      </c>
      <c r="G7" s="549">
        <v>0</v>
      </c>
      <c r="H7" s="550" t="str">
        <f>CONCATENATE("+",RIGHT('Personal File'!$B$10)+RIGHT('Personal File'!$C$13,1)+D7+1-2)</f>
        <v>+6</v>
      </c>
      <c r="I7" s="551">
        <f t="shared" ca="1" si="2"/>
        <v>3</v>
      </c>
      <c r="J7" s="552">
        <f t="shared" ca="1" si="3"/>
        <v>9</v>
      </c>
      <c r="K7" s="553"/>
    </row>
    <row r="8" spans="1:11" ht="6" customHeight="1" thickTop="1" thickBot="1" x14ac:dyDescent="0.35"/>
    <row r="9" spans="1:11" ht="16.8" thickTop="1" thickBot="1" x14ac:dyDescent="0.35">
      <c r="A9" s="509" t="s">
        <v>8</v>
      </c>
      <c r="B9" s="510" t="s">
        <v>9</v>
      </c>
      <c r="C9" s="510" t="s">
        <v>28</v>
      </c>
      <c r="D9" s="510" t="s">
        <v>29</v>
      </c>
      <c r="E9" s="511" t="s">
        <v>67</v>
      </c>
      <c r="F9" s="510" t="s">
        <v>10</v>
      </c>
      <c r="G9" s="510" t="s">
        <v>30</v>
      </c>
      <c r="H9" s="512" t="s">
        <v>239</v>
      </c>
      <c r="I9" s="513" t="s">
        <v>338</v>
      </c>
      <c r="J9" s="512" t="s">
        <v>105</v>
      </c>
      <c r="K9" s="514" t="s">
        <v>4</v>
      </c>
    </row>
    <row r="10" spans="1:11" x14ac:dyDescent="0.3">
      <c r="A10" s="555" t="s">
        <v>613</v>
      </c>
      <c r="B10" s="556" t="s">
        <v>300</v>
      </c>
      <c r="C10" s="557" t="s">
        <v>589</v>
      </c>
      <c r="D10" s="558" t="s">
        <v>282</v>
      </c>
      <c r="E10" s="558" t="s">
        <v>475</v>
      </c>
      <c r="F10" s="559" t="s">
        <v>98</v>
      </c>
      <c r="G10" s="560" t="s">
        <v>365</v>
      </c>
      <c r="H10" s="560" t="str">
        <f>CONCATENATE("+",RIGHT('Personal File'!$B$10)+RIGHT('Personal File'!$C$15,1)+D10)</f>
        <v>+11</v>
      </c>
      <c r="I10" s="561">
        <f t="shared" ref="I10:I16" ca="1" si="4">RANDBETWEEN(1,20)</f>
        <v>16</v>
      </c>
      <c r="J10" s="562">
        <f t="shared" ref="J10:J11" ca="1" si="5">I10+H10</f>
        <v>27</v>
      </c>
      <c r="K10" s="563" t="s">
        <v>614</v>
      </c>
    </row>
    <row r="11" spans="1:11" x14ac:dyDescent="0.3">
      <c r="A11" s="564" t="s">
        <v>642</v>
      </c>
      <c r="B11" s="565" t="s">
        <v>306</v>
      </c>
      <c r="C11" s="565" t="s">
        <v>306</v>
      </c>
      <c r="D11" s="566" t="s">
        <v>65</v>
      </c>
      <c r="E11" s="566" t="s">
        <v>306</v>
      </c>
      <c r="F11" s="567" t="s">
        <v>306</v>
      </c>
      <c r="G11" s="568" t="s">
        <v>306</v>
      </c>
      <c r="H11" s="568" t="str">
        <f>CONCATENATE("+",RIGHT('Personal File'!$B$10)+RIGHT('Personal File'!$C$15,1)+D11)</f>
        <v>+9</v>
      </c>
      <c r="I11" s="561">
        <f t="shared" ca="1" si="4"/>
        <v>18</v>
      </c>
      <c r="J11" s="569">
        <f t="shared" ca="1" si="5"/>
        <v>27</v>
      </c>
      <c r="K11" s="570"/>
    </row>
    <row r="12" spans="1:11" x14ac:dyDescent="0.3">
      <c r="A12" s="571" t="s">
        <v>588</v>
      </c>
      <c r="B12" s="572" t="s">
        <v>709</v>
      </c>
      <c r="C12" s="573" t="s">
        <v>589</v>
      </c>
      <c r="D12" s="574" t="s">
        <v>384</v>
      </c>
      <c r="E12" s="574" t="s">
        <v>475</v>
      </c>
      <c r="F12" s="575" t="s">
        <v>206</v>
      </c>
      <c r="G12" s="576" t="s">
        <v>633</v>
      </c>
      <c r="H12" s="576" t="str">
        <f>CONCATENATE("+",RIGHT('Personal File'!$B$10)+RIGHT('Personal File'!$C$13,1)+D12+4)</f>
        <v>+12</v>
      </c>
      <c r="I12" s="561">
        <f t="shared" ca="1" si="4"/>
        <v>1</v>
      </c>
      <c r="J12" s="577">
        <f t="shared" ref="J12:J16" ca="1" si="6">I12+H12</f>
        <v>13</v>
      </c>
      <c r="K12" s="578" t="s">
        <v>615</v>
      </c>
    </row>
    <row r="13" spans="1:11" ht="31.2" x14ac:dyDescent="0.3">
      <c r="A13" s="571" t="s">
        <v>650</v>
      </c>
      <c r="B13" s="572" t="s">
        <v>710</v>
      </c>
      <c r="C13" s="579" t="s">
        <v>651</v>
      </c>
      <c r="D13" s="574" t="s">
        <v>384</v>
      </c>
      <c r="E13" s="574" t="s">
        <v>475</v>
      </c>
      <c r="F13" s="575" t="s">
        <v>206</v>
      </c>
      <c r="G13" s="576">
        <v>1</v>
      </c>
      <c r="H13" s="576" t="str">
        <f>CONCATENATE("+",RIGHT('Personal File'!$B$10)+RIGHT('Personal File'!$C$13,1)+D13)</f>
        <v>+8</v>
      </c>
      <c r="I13" s="561">
        <f t="shared" ca="1" si="4"/>
        <v>18</v>
      </c>
      <c r="J13" s="577">
        <f t="shared" ca="1" si="6"/>
        <v>26</v>
      </c>
      <c r="K13" s="580" t="s">
        <v>695</v>
      </c>
    </row>
    <row r="14" spans="1:11" x14ac:dyDescent="0.3">
      <c r="A14" s="581" t="s">
        <v>360</v>
      </c>
      <c r="B14" s="582" t="s">
        <v>300</v>
      </c>
      <c r="C14" s="583" t="s">
        <v>65</v>
      </c>
      <c r="D14" s="584" t="s">
        <v>65</v>
      </c>
      <c r="E14" s="584" t="s">
        <v>361</v>
      </c>
      <c r="F14" s="585" t="s">
        <v>341</v>
      </c>
      <c r="G14" s="586">
        <v>0.25</v>
      </c>
      <c r="H14" s="576" t="str">
        <f>CONCATENATE("+",RIGHT('Personal File'!$B$10)+RIGHT('Personal File'!$C$13,1)+D14+4)</f>
        <v>+11</v>
      </c>
      <c r="I14" s="561">
        <f t="shared" ca="1" si="4"/>
        <v>1</v>
      </c>
      <c r="J14" s="577">
        <f t="shared" ca="1" si="6"/>
        <v>12</v>
      </c>
      <c r="K14" s="587">
        <v>10</v>
      </c>
    </row>
    <row r="15" spans="1:11" x14ac:dyDescent="0.3">
      <c r="A15" s="581" t="s">
        <v>601</v>
      </c>
      <c r="B15" s="582" t="s">
        <v>710</v>
      </c>
      <c r="C15" s="583" t="s">
        <v>65</v>
      </c>
      <c r="D15" s="584" t="s">
        <v>384</v>
      </c>
      <c r="E15" s="584" t="s">
        <v>361</v>
      </c>
      <c r="F15" s="585" t="s">
        <v>341</v>
      </c>
      <c r="G15" s="586">
        <v>0.25</v>
      </c>
      <c r="H15" s="586" t="str">
        <f>CONCATENATE("+",RIGHT('Personal File'!$B$10)+RIGHT('Personal File'!$C$13,1)+D15+4)</f>
        <v>+12</v>
      </c>
      <c r="I15" s="588">
        <f t="shared" ca="1" si="4"/>
        <v>10</v>
      </c>
      <c r="J15" s="589">
        <f t="shared" ref="J15" ca="1" si="7">I15+H15</f>
        <v>22</v>
      </c>
      <c r="K15" s="587">
        <v>1</v>
      </c>
    </row>
    <row r="16" spans="1:11" ht="16.2" thickBot="1" x14ac:dyDescent="0.35">
      <c r="A16" s="590" t="s">
        <v>658</v>
      </c>
      <c r="B16" s="591" t="s">
        <v>557</v>
      </c>
      <c r="C16" s="592" t="s">
        <v>557</v>
      </c>
      <c r="D16" s="593" t="s">
        <v>283</v>
      </c>
      <c r="E16" s="593" t="s">
        <v>361</v>
      </c>
      <c r="F16" s="594" t="s">
        <v>341</v>
      </c>
      <c r="G16" s="595">
        <f>K16*0.25</f>
        <v>0.25</v>
      </c>
      <c r="H16" s="595" t="str">
        <f>CONCATENATE("+",RIGHT('Personal File'!$B$10)+RIGHT('Personal File'!$C$13,1)+D16)</f>
        <v>+11</v>
      </c>
      <c r="I16" s="596">
        <f t="shared" ca="1" si="4"/>
        <v>14</v>
      </c>
      <c r="J16" s="597">
        <f t="shared" ca="1" si="6"/>
        <v>25</v>
      </c>
      <c r="K16" s="598">
        <v>1</v>
      </c>
    </row>
    <row r="17" spans="1:11" ht="6" customHeight="1" thickTop="1" thickBot="1" x14ac:dyDescent="0.35">
      <c r="D17" s="599"/>
      <c r="E17" s="599"/>
      <c r="G17" s="600"/>
      <c r="H17" s="600"/>
      <c r="I17" s="600"/>
      <c r="J17" s="600"/>
    </row>
    <row r="18" spans="1:11" ht="16.8" thickTop="1" thickBot="1" x14ac:dyDescent="0.35">
      <c r="A18" s="509" t="s">
        <v>72</v>
      </c>
      <c r="B18" s="510" t="s">
        <v>18</v>
      </c>
      <c r="C18" s="510" t="s">
        <v>37</v>
      </c>
      <c r="D18" s="510" t="s">
        <v>105</v>
      </c>
      <c r="E18" s="510" t="s">
        <v>106</v>
      </c>
      <c r="F18" s="510" t="s">
        <v>107</v>
      </c>
      <c r="G18" s="510" t="s">
        <v>30</v>
      </c>
      <c r="H18" s="601" t="s">
        <v>4</v>
      </c>
      <c r="I18" s="602"/>
      <c r="J18" s="602"/>
      <c r="K18" s="603"/>
    </row>
    <row r="19" spans="1:11" x14ac:dyDescent="0.3">
      <c r="A19" s="515" t="s">
        <v>342</v>
      </c>
      <c r="B19" s="516">
        <v>1</v>
      </c>
      <c r="C19" s="516" t="s">
        <v>306</v>
      </c>
      <c r="D19" s="516" t="s">
        <v>306</v>
      </c>
      <c r="E19" s="604" t="s">
        <v>306</v>
      </c>
      <c r="F19" s="516" t="s">
        <v>306</v>
      </c>
      <c r="G19" s="520">
        <v>0</v>
      </c>
      <c r="H19" s="605"/>
      <c r="I19" s="606"/>
      <c r="J19" s="606"/>
      <c r="K19" s="607"/>
    </row>
    <row r="20" spans="1:11" x14ac:dyDescent="0.3">
      <c r="A20" s="608" t="s">
        <v>383</v>
      </c>
      <c r="B20" s="609" t="s">
        <v>306</v>
      </c>
      <c r="C20" s="609" t="s">
        <v>306</v>
      </c>
      <c r="D20" s="609" t="s">
        <v>306</v>
      </c>
      <c r="E20" s="610" t="s">
        <v>306</v>
      </c>
      <c r="F20" s="609" t="s">
        <v>306</v>
      </c>
      <c r="G20" s="611">
        <v>0.25</v>
      </c>
      <c r="H20" s="612"/>
      <c r="I20" s="613"/>
      <c r="J20" s="613"/>
      <c r="K20" s="614"/>
    </row>
    <row r="21" spans="1:11" ht="16.2" thickBot="1" x14ac:dyDescent="0.35">
      <c r="A21" s="547" t="s">
        <v>496</v>
      </c>
      <c r="B21" s="548">
        <v>4</v>
      </c>
      <c r="C21" s="615" t="s">
        <v>306</v>
      </c>
      <c r="D21" s="548" t="s">
        <v>306</v>
      </c>
      <c r="E21" s="616" t="s">
        <v>306</v>
      </c>
      <c r="F21" s="548" t="s">
        <v>306</v>
      </c>
      <c r="G21" s="549">
        <v>0</v>
      </c>
      <c r="H21" s="617" t="s">
        <v>612</v>
      </c>
      <c r="I21" s="618"/>
      <c r="J21" s="618"/>
      <c r="K21" s="619"/>
    </row>
    <row r="22" spans="1:11" ht="6.75" customHeight="1" thickTop="1" thickBot="1" x14ac:dyDescent="0.35"/>
    <row r="23" spans="1:11" ht="16.8" thickTop="1" thickBot="1" x14ac:dyDescent="0.35">
      <c r="A23" s="620"/>
      <c r="B23" s="600"/>
      <c r="D23" s="621" t="s">
        <v>73</v>
      </c>
      <c r="E23" s="622"/>
      <c r="F23" s="601" t="s">
        <v>7</v>
      </c>
      <c r="G23" s="510" t="s">
        <v>30</v>
      </c>
      <c r="H23" s="512" t="s">
        <v>239</v>
      </c>
      <c r="I23" s="601" t="s">
        <v>103</v>
      </c>
      <c r="J23" s="602"/>
      <c r="K23" s="603"/>
    </row>
    <row r="24" spans="1:11" x14ac:dyDescent="0.3">
      <c r="D24" s="623" t="s">
        <v>476</v>
      </c>
      <c r="E24" s="624"/>
      <c r="F24" s="625">
        <v>20</v>
      </c>
      <c r="G24" s="520">
        <f>F24*0.05</f>
        <v>1</v>
      </c>
      <c r="H24" s="626" t="s">
        <v>477</v>
      </c>
      <c r="I24" s="627"/>
      <c r="J24" s="628"/>
      <c r="K24" s="629"/>
    </row>
    <row r="25" spans="1:11" ht="16.2" thickBot="1" x14ac:dyDescent="0.35">
      <c r="D25" s="630" t="s">
        <v>632</v>
      </c>
      <c r="E25" s="631"/>
      <c r="F25" s="632">
        <v>20</v>
      </c>
      <c r="G25" s="595">
        <f>F25*0.1</f>
        <v>2</v>
      </c>
      <c r="H25" s="595" t="s">
        <v>477</v>
      </c>
      <c r="I25" s="633"/>
      <c r="J25" s="634"/>
      <c r="K25" s="635"/>
    </row>
    <row r="26" spans="1:11" ht="16.8" thickTop="1" thickBot="1" x14ac:dyDescent="0.35"/>
    <row r="27" spans="1:11" ht="16.8" thickTop="1" thickBot="1" x14ac:dyDescent="0.35">
      <c r="D27" s="621" t="s">
        <v>343</v>
      </c>
      <c r="E27" s="602"/>
      <c r="F27" s="602"/>
      <c r="G27" s="602"/>
      <c r="H27" s="636" t="s">
        <v>7</v>
      </c>
      <c r="I27" s="636" t="s">
        <v>3</v>
      </c>
      <c r="J27" s="636" t="s">
        <v>344</v>
      </c>
      <c r="K27" s="603" t="s">
        <v>103</v>
      </c>
    </row>
    <row r="28" spans="1:11" x14ac:dyDescent="0.3">
      <c r="D28" s="637" t="s">
        <v>399</v>
      </c>
      <c r="E28" s="638"/>
      <c r="F28" s="638"/>
      <c r="G28" s="638"/>
      <c r="H28" s="516">
        <v>10</v>
      </c>
      <c r="I28" s="516" t="s">
        <v>306</v>
      </c>
      <c r="J28" s="516" t="s">
        <v>306</v>
      </c>
      <c r="K28" s="629"/>
    </row>
    <row r="29" spans="1:11" x14ac:dyDescent="0.3">
      <c r="D29" s="639" t="s">
        <v>400</v>
      </c>
      <c r="E29" s="640"/>
      <c r="F29" s="640"/>
      <c r="G29" s="640"/>
      <c r="H29" s="575" t="s">
        <v>414</v>
      </c>
      <c r="I29" s="575" t="s">
        <v>306</v>
      </c>
      <c r="J29" s="575" t="s">
        <v>306</v>
      </c>
      <c r="K29" s="641"/>
    </row>
    <row r="30" spans="1:11" x14ac:dyDescent="0.3">
      <c r="D30" s="639" t="s">
        <v>724</v>
      </c>
      <c r="E30" s="642"/>
      <c r="F30" s="642"/>
      <c r="G30" s="642"/>
      <c r="H30" s="572">
        <v>3</v>
      </c>
      <c r="I30" s="572">
        <v>2</v>
      </c>
      <c r="J30" s="572">
        <v>4</v>
      </c>
      <c r="K30" s="641"/>
    </row>
    <row r="31" spans="1:11" x14ac:dyDescent="0.3">
      <c r="D31" s="639" t="s">
        <v>725</v>
      </c>
      <c r="E31" s="642"/>
      <c r="F31" s="642"/>
      <c r="G31" s="642"/>
      <c r="H31" s="572">
        <v>1</v>
      </c>
      <c r="I31" s="572">
        <v>3</v>
      </c>
      <c r="J31" s="572">
        <v>5</v>
      </c>
      <c r="K31" s="641"/>
    </row>
    <row r="32" spans="1:11" x14ac:dyDescent="0.3">
      <c r="D32" s="639" t="s">
        <v>726</v>
      </c>
      <c r="E32" s="642"/>
      <c r="F32" s="642"/>
      <c r="G32" s="642"/>
      <c r="H32" s="572">
        <v>0</v>
      </c>
      <c r="I32" s="572">
        <v>2</v>
      </c>
      <c r="J32" s="572">
        <v>6</v>
      </c>
      <c r="K32" s="641"/>
    </row>
    <row r="33" spans="4:11" x14ac:dyDescent="0.3">
      <c r="D33" s="639" t="s">
        <v>727</v>
      </c>
      <c r="E33" s="642"/>
      <c r="F33" s="642"/>
      <c r="G33" s="642"/>
      <c r="H33" s="572">
        <v>1</v>
      </c>
      <c r="I33" s="572">
        <v>3</v>
      </c>
      <c r="J33" s="572">
        <v>6</v>
      </c>
      <c r="K33" s="641"/>
    </row>
    <row r="34" spans="4:11" x14ac:dyDescent="0.3">
      <c r="D34" s="639" t="s">
        <v>728</v>
      </c>
      <c r="E34" s="642"/>
      <c r="F34" s="642"/>
      <c r="G34" s="642"/>
      <c r="H34" s="572">
        <v>7</v>
      </c>
      <c r="I34" s="572">
        <v>4</v>
      </c>
      <c r="J34" s="572">
        <v>8</v>
      </c>
      <c r="K34" s="641"/>
    </row>
    <row r="35" spans="4:11" x14ac:dyDescent="0.3">
      <c r="D35" s="639" t="s">
        <v>729</v>
      </c>
      <c r="E35" s="642"/>
      <c r="F35" s="642"/>
      <c r="G35" s="642"/>
      <c r="H35" s="572">
        <v>1</v>
      </c>
      <c r="I35" s="572">
        <v>4</v>
      </c>
      <c r="J35" s="572">
        <v>8</v>
      </c>
      <c r="K35" s="641"/>
    </row>
    <row r="36" spans="4:11" x14ac:dyDescent="0.3">
      <c r="D36" s="639" t="s">
        <v>646</v>
      </c>
      <c r="E36" s="642"/>
      <c r="F36" s="642"/>
      <c r="G36" s="642"/>
      <c r="H36" s="572">
        <v>1</v>
      </c>
      <c r="I36" s="572">
        <v>3</v>
      </c>
      <c r="J36" s="572">
        <v>5</v>
      </c>
      <c r="K36" s="641"/>
    </row>
    <row r="37" spans="4:11" ht="16.2" thickBot="1" x14ac:dyDescent="0.35">
      <c r="D37" s="643" t="s">
        <v>730</v>
      </c>
      <c r="E37" s="644"/>
      <c r="F37" s="644"/>
      <c r="G37" s="644"/>
      <c r="H37" s="591">
        <v>1</v>
      </c>
      <c r="I37" s="591">
        <v>1</v>
      </c>
      <c r="J37" s="591">
        <v>1</v>
      </c>
      <c r="K37" s="635" t="s">
        <v>645</v>
      </c>
    </row>
    <row r="38" spans="4:11" ht="16.2" thickTop="1" x14ac:dyDescent="0.3"/>
  </sheetData>
  <sortState xmlns:xlrd2="http://schemas.microsoft.com/office/spreadsheetml/2017/richdata2" ref="D27:K36">
    <sortCondition ref="D27:D36"/>
  </sortState>
  <phoneticPr fontId="0" type="noConversion"/>
  <conditionalFormatting sqref="I3:I4 I10:I16">
    <cfRule type="cellIs" dxfId="10" priority="23" operator="equal">
      <formula>20</formula>
    </cfRule>
    <cfRule type="cellIs" dxfId="9" priority="24" operator="equal">
      <formula>1</formula>
    </cfRule>
  </conditionalFormatting>
  <conditionalFormatting sqref="I6:I7">
    <cfRule type="cellIs" dxfId="8" priority="9" operator="equal">
      <formula>20</formula>
    </cfRule>
    <cfRule type="cellIs" dxfId="7"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6"/>
  <sheetViews>
    <sheetView showGridLines="0" workbookViewId="0"/>
  </sheetViews>
  <sheetFormatPr defaultColWidth="13" defaultRowHeight="15.6" x14ac:dyDescent="0.3"/>
  <cols>
    <col min="1" max="1" width="28.19921875" style="210" bestFit="1" customWidth="1"/>
    <col min="2" max="2" width="4.69921875" style="210" bestFit="1" customWidth="1"/>
    <col min="3" max="3" width="4.69921875" style="680" bestFit="1" customWidth="1"/>
    <col min="4" max="5" width="27.5" style="80" customWidth="1"/>
    <col min="6" max="16384" width="13" style="80"/>
  </cols>
  <sheetData>
    <row r="1" spans="1:5" ht="24" thickBot="1" x14ac:dyDescent="0.5">
      <c r="A1" s="645" t="s">
        <v>100</v>
      </c>
      <c r="B1" s="645"/>
      <c r="C1" s="646"/>
      <c r="D1" s="645"/>
      <c r="E1" s="645"/>
    </row>
    <row r="2" spans="1:5" s="210" customFormat="1" ht="16.2" thickBot="1" x14ac:dyDescent="0.35">
      <c r="A2" s="647" t="s">
        <v>101</v>
      </c>
      <c r="B2" s="647" t="s">
        <v>7</v>
      </c>
      <c r="C2" s="648" t="s">
        <v>30</v>
      </c>
      <c r="D2" s="649" t="s">
        <v>102</v>
      </c>
      <c r="E2" s="650" t="s">
        <v>103</v>
      </c>
    </row>
    <row r="3" spans="1:5" x14ac:dyDescent="0.3">
      <c r="A3" s="651" t="s">
        <v>652</v>
      </c>
      <c r="B3" s="652">
        <v>1</v>
      </c>
      <c r="C3" s="653">
        <v>0</v>
      </c>
      <c r="D3" s="654"/>
      <c r="E3" s="655"/>
    </row>
    <row r="4" spans="1:5" x14ac:dyDescent="0.3">
      <c r="A4" s="656" t="s">
        <v>713</v>
      </c>
      <c r="B4" s="657">
        <v>1</v>
      </c>
      <c r="C4" s="658">
        <v>0</v>
      </c>
      <c r="D4" s="659" t="s">
        <v>714</v>
      </c>
      <c r="E4" s="660"/>
    </row>
    <row r="5" spans="1:5" x14ac:dyDescent="0.3">
      <c r="A5" s="656" t="s">
        <v>292</v>
      </c>
      <c r="B5" s="661">
        <v>1</v>
      </c>
      <c r="C5" s="658">
        <v>0.5</v>
      </c>
      <c r="D5" s="662"/>
      <c r="E5" s="660"/>
    </row>
    <row r="6" spans="1:5" x14ac:dyDescent="0.3">
      <c r="A6" s="663" t="s">
        <v>383</v>
      </c>
      <c r="B6" s="664">
        <v>1</v>
      </c>
      <c r="C6" s="665">
        <v>1</v>
      </c>
      <c r="D6" s="662"/>
      <c r="E6" s="660"/>
    </row>
    <row r="7" spans="1:5" x14ac:dyDescent="0.3">
      <c r="A7" s="666" t="s">
        <v>291</v>
      </c>
      <c r="B7" s="667">
        <v>1</v>
      </c>
      <c r="C7" s="668" t="s">
        <v>346</v>
      </c>
      <c r="D7" s="662"/>
      <c r="E7" s="660"/>
    </row>
    <row r="8" spans="1:5" x14ac:dyDescent="0.3">
      <c r="A8" s="669" t="s">
        <v>307</v>
      </c>
      <c r="B8" s="670">
        <v>1</v>
      </c>
      <c r="C8" s="671">
        <v>0.5</v>
      </c>
      <c r="D8" s="659"/>
      <c r="E8" s="660"/>
    </row>
    <row r="9" spans="1:5" x14ac:dyDescent="0.3">
      <c r="A9" s="656" t="s">
        <v>294</v>
      </c>
      <c r="B9" s="657">
        <v>1</v>
      </c>
      <c r="C9" s="658">
        <v>0.5</v>
      </c>
      <c r="D9" s="662"/>
      <c r="E9" s="660"/>
    </row>
    <row r="10" spans="1:5" ht="16.2" thickBot="1" x14ac:dyDescent="0.35">
      <c r="A10" s="672" t="s">
        <v>640</v>
      </c>
      <c r="B10" s="673">
        <v>1</v>
      </c>
      <c r="C10" s="674">
        <v>0</v>
      </c>
      <c r="D10" s="675"/>
      <c r="E10" s="676"/>
    </row>
    <row r="11" spans="1:5" ht="24.6" thickTop="1" thickBot="1" x14ac:dyDescent="0.5">
      <c r="A11" s="645" t="s">
        <v>104</v>
      </c>
      <c r="B11" s="645"/>
      <c r="C11" s="677"/>
      <c r="D11" s="645"/>
      <c r="E11" s="678"/>
    </row>
    <row r="12" spans="1:5" ht="16.2" thickBot="1" x14ac:dyDescent="0.35">
      <c r="A12" s="647" t="s">
        <v>101</v>
      </c>
      <c r="B12" s="647" t="s">
        <v>7</v>
      </c>
      <c r="C12" s="648" t="s">
        <v>30</v>
      </c>
      <c r="D12" s="649" t="s">
        <v>102</v>
      </c>
      <c r="E12" s="650" t="s">
        <v>103</v>
      </c>
    </row>
    <row r="13" spans="1:5" x14ac:dyDescent="0.3">
      <c r="A13" s="651" t="s">
        <v>318</v>
      </c>
      <c r="B13" s="652">
        <v>1</v>
      </c>
      <c r="C13" s="653">
        <v>0</v>
      </c>
      <c r="D13" s="679"/>
      <c r="E13" s="655"/>
    </row>
    <row r="14" spans="1:5" x14ac:dyDescent="0.3">
      <c r="A14" s="656" t="s">
        <v>317</v>
      </c>
      <c r="B14" s="657">
        <v>1</v>
      </c>
      <c r="C14" s="658">
        <v>1</v>
      </c>
      <c r="D14" s="659"/>
      <c r="E14" s="660"/>
    </row>
    <row r="15" spans="1:5" x14ac:dyDescent="0.3">
      <c r="A15" s="656" t="s">
        <v>655</v>
      </c>
      <c r="B15" s="657">
        <v>1</v>
      </c>
      <c r="C15" s="658">
        <v>1</v>
      </c>
      <c r="D15" s="662"/>
      <c r="E15" s="660"/>
    </row>
    <row r="16" spans="1:5" ht="16.2" thickBot="1" x14ac:dyDescent="0.35">
      <c r="A16" s="672"/>
      <c r="B16" s="673"/>
      <c r="C16" s="674"/>
      <c r="D16" s="675"/>
      <c r="E16" s="676"/>
    </row>
    <row r="17" spans="1:5" ht="24.6" thickTop="1" thickBot="1" x14ac:dyDescent="0.5">
      <c r="A17" s="205"/>
      <c r="B17" s="205"/>
      <c r="D17" s="681" t="s">
        <v>639</v>
      </c>
      <c r="E17" s="678"/>
    </row>
    <row r="18" spans="1:5" ht="16.2" thickBot="1" x14ac:dyDescent="0.35">
      <c r="A18" s="647" t="s">
        <v>101</v>
      </c>
      <c r="B18" s="647" t="s">
        <v>7</v>
      </c>
      <c r="C18" s="648" t="s">
        <v>30</v>
      </c>
      <c r="D18" s="649" t="s">
        <v>102</v>
      </c>
      <c r="E18" s="650" t="s">
        <v>103</v>
      </c>
    </row>
    <row r="19" spans="1:5" x14ac:dyDescent="0.3">
      <c r="A19" s="651" t="s">
        <v>293</v>
      </c>
      <c r="B19" s="652">
        <v>1</v>
      </c>
      <c r="C19" s="653">
        <v>2.5</v>
      </c>
      <c r="D19" s="654"/>
      <c r="E19" s="655"/>
    </row>
    <row r="20" spans="1:5" x14ac:dyDescent="0.3">
      <c r="A20" s="682" t="s">
        <v>593</v>
      </c>
      <c r="B20" s="683">
        <v>1</v>
      </c>
      <c r="C20" s="684">
        <v>15</v>
      </c>
      <c r="D20" s="685" t="s">
        <v>697</v>
      </c>
      <c r="E20" s="686"/>
    </row>
    <row r="21" spans="1:5" x14ac:dyDescent="0.3">
      <c r="A21" s="656" t="s">
        <v>715</v>
      </c>
      <c r="B21" s="657">
        <v>1</v>
      </c>
      <c r="C21" s="658">
        <v>1</v>
      </c>
      <c r="D21" s="662" t="s">
        <v>716</v>
      </c>
      <c r="E21" s="660"/>
    </row>
    <row r="22" spans="1:5" ht="16.2" thickBot="1" x14ac:dyDescent="0.35">
      <c r="A22" s="672" t="s">
        <v>296</v>
      </c>
      <c r="B22" s="673">
        <v>1</v>
      </c>
      <c r="C22" s="674">
        <v>10</v>
      </c>
      <c r="D22" s="675" t="s">
        <v>696</v>
      </c>
      <c r="E22" s="676"/>
    </row>
    <row r="23" spans="1:5" ht="24.6" thickTop="1" thickBot="1" x14ac:dyDescent="0.5">
      <c r="A23" s="205" t="s">
        <v>337</v>
      </c>
      <c r="B23" s="205"/>
      <c r="C23" s="680">
        <f>SUM(C19:C22)</f>
        <v>28.5</v>
      </c>
      <c r="D23" s="681" t="s">
        <v>602</v>
      </c>
      <c r="E23" s="678"/>
    </row>
    <row r="24" spans="1:5" s="210" customFormat="1" ht="16.2" thickBot="1" x14ac:dyDescent="0.35">
      <c r="A24" s="647" t="s">
        <v>101</v>
      </c>
      <c r="B24" s="687" t="s">
        <v>7</v>
      </c>
      <c r="C24" s="648" t="s">
        <v>30</v>
      </c>
      <c r="D24" s="649" t="s">
        <v>102</v>
      </c>
      <c r="E24" s="650" t="s">
        <v>103</v>
      </c>
    </row>
    <row r="25" spans="1:5" x14ac:dyDescent="0.3">
      <c r="A25" s="688" t="s">
        <v>302</v>
      </c>
      <c r="B25" s="689">
        <v>2</v>
      </c>
      <c r="C25" s="653">
        <v>0</v>
      </c>
      <c r="D25" s="690"/>
      <c r="E25" s="655"/>
    </row>
    <row r="26" spans="1:5" x14ac:dyDescent="0.3">
      <c r="A26" s="688" t="s">
        <v>585</v>
      </c>
      <c r="B26" s="689">
        <v>1</v>
      </c>
      <c r="C26" s="684">
        <v>0</v>
      </c>
      <c r="D26" s="691"/>
      <c r="E26" s="692"/>
    </row>
    <row r="27" spans="1:5" x14ac:dyDescent="0.3">
      <c r="A27" s="693" t="s">
        <v>295</v>
      </c>
      <c r="B27" s="694">
        <v>1</v>
      </c>
      <c r="C27" s="658">
        <v>0</v>
      </c>
      <c r="D27" s="691"/>
      <c r="E27" s="692"/>
    </row>
    <row r="28" spans="1:5" x14ac:dyDescent="0.3">
      <c r="A28" s="688" t="s">
        <v>309</v>
      </c>
      <c r="B28" s="689">
        <v>4</v>
      </c>
      <c r="C28" s="684">
        <v>0</v>
      </c>
      <c r="D28" s="691"/>
      <c r="E28" s="692"/>
    </row>
    <row r="29" spans="1:5" x14ac:dyDescent="0.3">
      <c r="A29" s="688" t="s">
        <v>308</v>
      </c>
      <c r="B29" s="689">
        <v>10</v>
      </c>
      <c r="C29" s="684">
        <v>0</v>
      </c>
      <c r="D29" s="691"/>
      <c r="E29" s="692"/>
    </row>
    <row r="30" spans="1:5" x14ac:dyDescent="0.3">
      <c r="A30" s="688" t="s">
        <v>301</v>
      </c>
      <c r="B30" s="689">
        <v>1</v>
      </c>
      <c r="C30" s="684">
        <v>0.5</v>
      </c>
      <c r="D30" s="691"/>
      <c r="E30" s="692"/>
    </row>
    <row r="31" spans="1:5" x14ac:dyDescent="0.3">
      <c r="A31" s="688" t="s">
        <v>319</v>
      </c>
      <c r="B31" s="689">
        <v>1</v>
      </c>
      <c r="C31" s="684">
        <v>0.5</v>
      </c>
      <c r="D31" s="691"/>
      <c r="E31" s="692"/>
    </row>
    <row r="32" spans="1:5" x14ac:dyDescent="0.3">
      <c r="A32" s="688" t="s">
        <v>297</v>
      </c>
      <c r="B32" s="689">
        <v>1</v>
      </c>
      <c r="C32" s="684">
        <v>2</v>
      </c>
      <c r="D32" s="691"/>
      <c r="E32" s="692"/>
    </row>
    <row r="33" spans="1:5" x14ac:dyDescent="0.3">
      <c r="A33" s="693" t="s">
        <v>298</v>
      </c>
      <c r="B33" s="661">
        <v>1</v>
      </c>
      <c r="C33" s="658">
        <v>0</v>
      </c>
      <c r="D33" s="691"/>
      <c r="E33" s="692"/>
    </row>
    <row r="34" spans="1:5" ht="16.2" thickBot="1" x14ac:dyDescent="0.35">
      <c r="A34" s="695"/>
      <c r="B34" s="696"/>
      <c r="C34" s="674"/>
      <c r="D34" s="697"/>
      <c r="E34" s="676"/>
    </row>
    <row r="35" spans="1:5" ht="16.2" thickTop="1" x14ac:dyDescent="0.3"/>
    <row r="36" spans="1:5" x14ac:dyDescent="0.3">
      <c r="A36" s="80"/>
      <c r="B36" s="80"/>
    </row>
  </sheetData>
  <sortState xmlns:xlrd2="http://schemas.microsoft.com/office/spreadsheetml/2017/richdata2" ref="A3:E10">
    <sortCondition ref="A3:A10"/>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showGridLines="0" zoomScaleNormal="100" workbookViewId="0"/>
  </sheetViews>
  <sheetFormatPr defaultColWidth="13" defaultRowHeight="15.6" x14ac:dyDescent="0.3"/>
  <cols>
    <col min="1" max="1" width="14.296875" style="752" bestFit="1" customWidth="1"/>
    <col min="2" max="2" width="10" style="753" customWidth="1"/>
    <col min="3" max="3" width="4.59765625" style="753" customWidth="1"/>
    <col min="4" max="4" width="11.5" style="752" bestFit="1" customWidth="1"/>
    <col min="5" max="5" width="8.19921875" style="753" bestFit="1" customWidth="1"/>
    <col min="6" max="6" width="14.59765625" style="752" customWidth="1"/>
    <col min="7" max="7" width="14.59765625" style="753" customWidth="1"/>
    <col min="8" max="16384" width="13" style="705"/>
  </cols>
  <sheetData>
    <row r="1" spans="1:7" ht="30" thickTop="1" thickBot="1" x14ac:dyDescent="0.6">
      <c r="A1" s="698" t="s">
        <v>526</v>
      </c>
      <c r="B1" s="699" t="s">
        <v>586</v>
      </c>
      <c r="C1" s="700"/>
      <c r="D1" s="701"/>
      <c r="E1" s="702"/>
      <c r="F1" s="703"/>
      <c r="G1" s="704" t="s">
        <v>513</v>
      </c>
    </row>
    <row r="2" spans="1:7" ht="18" thickTop="1" x14ac:dyDescent="0.35">
      <c r="A2" s="706" t="s">
        <v>517</v>
      </c>
      <c r="B2" s="707" t="s">
        <v>303</v>
      </c>
      <c r="C2" s="707"/>
      <c r="D2" s="708" t="s">
        <v>518</v>
      </c>
      <c r="E2" s="709" t="s">
        <v>524</v>
      </c>
      <c r="F2" s="708" t="s">
        <v>374</v>
      </c>
      <c r="G2" s="710" t="s">
        <v>527</v>
      </c>
    </row>
    <row r="3" spans="1:7" ht="18" thickBot="1" x14ac:dyDescent="0.4">
      <c r="A3" s="711" t="s">
        <v>538</v>
      </c>
      <c r="B3" s="712" t="s">
        <v>389</v>
      </c>
      <c r="C3" s="712"/>
      <c r="D3" s="713" t="s">
        <v>0</v>
      </c>
      <c r="E3" s="712" t="s">
        <v>587</v>
      </c>
      <c r="F3" s="713" t="s">
        <v>519</v>
      </c>
      <c r="G3" s="714" t="s">
        <v>206</v>
      </c>
    </row>
    <row r="4" spans="1:7" ht="18" thickTop="1" x14ac:dyDescent="0.35">
      <c r="A4" s="715" t="s">
        <v>1</v>
      </c>
      <c r="B4" s="716">
        <f>ROUNDUP(13+4+4+(SUM('Personal File'!E3:E6)/3),0)</f>
        <v>24</v>
      </c>
      <c r="C4" s="717" t="str">
        <f t="shared" ref="C4:C9" si="0">IF(B4&gt;9.9,CONCATENATE("+",ROUNDDOWN((B4-10)/2,0)),ROUNDUP((B4-10)/2,0))</f>
        <v>+7</v>
      </c>
      <c r="D4" s="718" t="s">
        <v>15</v>
      </c>
      <c r="E4" s="719">
        <f>((SUM('Personal File'!E3:E6)*12)*0.75)+(2*Spells!O20)</f>
        <v>65</v>
      </c>
      <c r="F4" s="720">
        <v>137</v>
      </c>
      <c r="G4" s="721"/>
    </row>
    <row r="5" spans="1:7" ht="18" thickBot="1" x14ac:dyDescent="0.4">
      <c r="A5" s="722" t="s">
        <v>2</v>
      </c>
      <c r="B5" s="723">
        <f>ROUNDUP(13+4+(SUM('Personal File'!E3:E6)/3),0)</f>
        <v>20</v>
      </c>
      <c r="C5" s="724" t="str">
        <f t="shared" si="0"/>
        <v>+5</v>
      </c>
      <c r="D5" s="725" t="s">
        <v>520</v>
      </c>
      <c r="E5" s="726">
        <f>ROUNDUP(10+C5+(0.5*Spells!O20),0)</f>
        <v>16</v>
      </c>
      <c r="F5" s="727">
        <f>ROUNDDOWN(E5+9+3+(SUM('Personal File'!E3:E6)/2),0)</f>
        <v>31</v>
      </c>
      <c r="G5" s="728"/>
    </row>
    <row r="6" spans="1:7" ht="18" thickTop="1" x14ac:dyDescent="0.35">
      <c r="A6" s="729" t="s">
        <v>13</v>
      </c>
      <c r="B6" s="723" t="s">
        <v>306</v>
      </c>
      <c r="C6" s="724" t="s">
        <v>306</v>
      </c>
      <c r="D6" s="730" t="s">
        <v>551</v>
      </c>
      <c r="E6" s="731">
        <v>8</v>
      </c>
      <c r="F6" s="732"/>
      <c r="G6" s="728"/>
    </row>
    <row r="7" spans="1:7" ht="17.399999999999999" x14ac:dyDescent="0.35">
      <c r="A7" s="733" t="s">
        <v>14</v>
      </c>
      <c r="B7" s="723" t="s">
        <v>306</v>
      </c>
      <c r="C7" s="724" t="s">
        <v>306</v>
      </c>
      <c r="D7" s="730" t="s">
        <v>521</v>
      </c>
      <c r="E7" s="734">
        <v>0</v>
      </c>
      <c r="F7" s="735"/>
      <c r="G7" s="728"/>
    </row>
    <row r="8" spans="1:7" ht="17.399999999999999" x14ac:dyDescent="0.35">
      <c r="A8" s="736" t="s">
        <v>16</v>
      </c>
      <c r="B8" s="723">
        <v>10</v>
      </c>
      <c r="C8" s="737" t="str">
        <f t="shared" si="0"/>
        <v>+0</v>
      </c>
      <c r="D8" s="738" t="s">
        <v>522</v>
      </c>
      <c r="E8" s="739" t="s">
        <v>384</v>
      </c>
      <c r="F8" s="735"/>
      <c r="G8" s="728"/>
    </row>
    <row r="9" spans="1:7" ht="18" thickBot="1" x14ac:dyDescent="0.4">
      <c r="A9" s="740" t="s">
        <v>12</v>
      </c>
      <c r="B9" s="741">
        <v>1</v>
      </c>
      <c r="C9" s="742">
        <f t="shared" si="0"/>
        <v>-5</v>
      </c>
      <c r="D9" s="743" t="s">
        <v>523</v>
      </c>
      <c r="E9" s="744">
        <v>2</v>
      </c>
      <c r="F9" s="735"/>
      <c r="G9" s="728"/>
    </row>
    <row r="10" spans="1:7" ht="18" thickTop="1" x14ac:dyDescent="0.35">
      <c r="A10" s="706"/>
      <c r="B10" s="745"/>
      <c r="C10" s="745"/>
      <c r="D10" s="745"/>
      <c r="E10" s="746"/>
      <c r="F10" s="735"/>
      <c r="G10" s="728"/>
    </row>
    <row r="11" spans="1:7" ht="17.399999999999999" x14ac:dyDescent="0.35">
      <c r="A11" s="706"/>
      <c r="B11" s="745"/>
      <c r="C11" s="745"/>
      <c r="D11" s="745"/>
      <c r="E11" s="746"/>
      <c r="F11" s="747"/>
      <c r="G11" s="728"/>
    </row>
    <row r="12" spans="1:7" ht="17.399999999999999" x14ac:dyDescent="0.35">
      <c r="A12" s="706"/>
      <c r="B12" s="745"/>
      <c r="C12" s="745"/>
      <c r="D12" s="745"/>
      <c r="E12" s="746"/>
      <c r="F12" s="747"/>
      <c r="G12" s="728"/>
    </row>
    <row r="13" spans="1:7" ht="17.399999999999999" x14ac:dyDescent="0.35">
      <c r="A13" s="748"/>
      <c r="B13" s="745"/>
      <c r="C13" s="745"/>
      <c r="D13" s="745"/>
      <c r="E13" s="746"/>
      <c r="F13" s="745"/>
      <c r="G13" s="746"/>
    </row>
    <row r="14" spans="1:7" ht="18" thickBot="1" x14ac:dyDescent="0.4">
      <c r="A14" s="749"/>
      <c r="B14" s="750"/>
      <c r="C14" s="750"/>
      <c r="D14" s="750"/>
      <c r="E14" s="751"/>
      <c r="F14" s="750"/>
      <c r="G14" s="751"/>
    </row>
    <row r="15" spans="1:7" ht="16.2" thickTop="1" x14ac:dyDescent="0.3"/>
  </sheetData>
  <conditionalFormatting sqref="F4">
    <cfRule type="cellIs" dxfId="6" priority="1" stopIfTrue="1" operator="greaterThan">
      <formula>$E$4/2</formula>
    </cfRule>
    <cfRule type="cellIs" dxfId="5"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Personal File</vt:lpstr>
      <vt:lpstr>Skills</vt:lpstr>
      <vt:lpstr>Velsharoon</vt:lpstr>
      <vt:lpstr>Spellbooks</vt:lpstr>
      <vt:lpstr>Spells</vt:lpstr>
      <vt:lpstr>Feats</vt:lpstr>
      <vt:lpstr>Martial</vt:lpstr>
      <vt:lpstr>Equipment</vt:lpstr>
      <vt:lpstr>Minion</vt:lpstr>
      <vt:lpstr>Skeletal Mount</vt:lpstr>
      <vt:lpstr>Ghoul</vt:lpstr>
      <vt:lpstr>Undead</vt:lpstr>
      <vt:lpstr>Ghoul!Print_Area</vt:lpstr>
      <vt:lpstr>Minion!Print_Area</vt:lpstr>
      <vt:lpstr>'Personal File'!Print_Area</vt:lpstr>
      <vt:lpstr>'Skeletal Mount'!Print_Area</vt:lpstr>
      <vt:lpstr>Skills!Print_Area</vt:lpstr>
      <vt:lpstr>Spellbooks!Print_Area</vt:lpstr>
      <vt:lpstr>Velsharoon!Print_Area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2013-01-08T01:31:57Z</cp:lastPrinted>
  <dcterms:created xsi:type="dcterms:W3CDTF">2000-10-24T15:39:59Z</dcterms:created>
  <dcterms:modified xsi:type="dcterms:W3CDTF">2025-02-25T03:29:10Z</dcterms:modified>
</cp:coreProperties>
</file>