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A\Juegos\Oghma\Characters\NPCs\"/>
    </mc:Choice>
  </mc:AlternateContent>
  <xr:revisionPtr revIDLastSave="0" documentId="13_ncr:1_{6D919681-2629-4174-8534-B0B950AB1FA4}"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Velsharoon" sheetId="27" r:id="rId3"/>
    <sheet name="Spellbooks" sheetId="28" r:id="rId4"/>
    <sheet name="Spells" sheetId="24" r:id="rId5"/>
    <sheet name="Feats" sheetId="26" r:id="rId6"/>
    <sheet name="Martial" sheetId="6" r:id="rId7"/>
    <sheet name="Equipment" sheetId="19" r:id="rId8"/>
    <sheet name="Minion" sheetId="30" r:id="rId9"/>
    <sheet name="Skeletal Mount" sheetId="29" r:id="rId10"/>
    <sheet name="Ghoul" sheetId="31" r:id="rId11"/>
    <sheet name="Undead" sheetId="22" r:id="rId12"/>
  </sheets>
  <externalReferences>
    <externalReference r:id="rId13"/>
    <externalReference r:id="rId14"/>
  </externalReferences>
  <definedNames>
    <definedName name="_xlnm._FilterDatabase" localSheetId="11" hidden="1">[1]Leadership!$A$29:$AB$31</definedName>
    <definedName name="NoShade">'[2]Spell Sheet'!$FH$1</definedName>
    <definedName name="OLE_LINK1" localSheetId="5">Feats!#REF!</definedName>
    <definedName name="OLE_LINK1" localSheetId="4">Spells!#REF!</definedName>
    <definedName name="_xlnm.Print_Area" localSheetId="7">Equipment!#REF!</definedName>
    <definedName name="_xlnm.Print_Area" localSheetId="5">Feats!#REF!</definedName>
    <definedName name="_xlnm.Print_Area" localSheetId="10">Ghoul!$A$1:$H$12</definedName>
    <definedName name="_xlnm.Print_Area" localSheetId="6">Martial!#REF!</definedName>
    <definedName name="_xlnm.Print_Area" localSheetId="8">Minion!$A$1:$H$14</definedName>
    <definedName name="_xlnm.Print_Area" localSheetId="0">'Personal File'!$A$1:$H$52</definedName>
    <definedName name="_xlnm.Print_Area" localSheetId="9">'Skeletal Mount'!$A$1:$H$12</definedName>
    <definedName name="_xlnm.Print_Area" localSheetId="1">Skills!$A$1:$K$35</definedName>
    <definedName name="_xlnm.Print_Area" localSheetId="3">Spellbooks!$A$2:$I$38</definedName>
    <definedName name="_xlnm.Print_Area" localSheetId="4">Spells!#REF!</definedName>
    <definedName name="_xlnm.Print_Area" localSheetId="2">Velsharoon!$A$1:$I$32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24" l="1"/>
  <c r="C9" i="24"/>
  <c r="C8" i="24"/>
  <c r="C7" i="24"/>
  <c r="C6" i="24"/>
  <c r="C5" i="24"/>
  <c r="C4" i="24"/>
  <c r="C3" i="24"/>
  <c r="C24" i="24"/>
  <c r="C23" i="24"/>
  <c r="C22" i="24"/>
  <c r="C21" i="24"/>
  <c r="C20" i="24"/>
  <c r="C19" i="24"/>
  <c r="C18" i="24"/>
  <c r="C17" i="24"/>
  <c r="C16" i="24"/>
  <c r="C15" i="24"/>
  <c r="C14" i="24"/>
  <c r="I3" i="26"/>
  <c r="F3" i="26"/>
  <c r="L2" i="26"/>
  <c r="L4" i="26" s="1"/>
  <c r="F2" i="26"/>
  <c r="I1" i="26"/>
  <c r="O11" i="24"/>
  <c r="N11" i="24"/>
  <c r="M11" i="24"/>
  <c r="L11" i="24"/>
  <c r="K11" i="24"/>
  <c r="J11" i="24"/>
  <c r="K15" i="24"/>
  <c r="L15" i="24"/>
  <c r="M15" i="24"/>
  <c r="N15" i="24"/>
  <c r="O15" i="24"/>
  <c r="P15" i="24"/>
  <c r="Q15" i="24"/>
  <c r="B5" i="15"/>
  <c r="B4" i="15"/>
  <c r="B3" i="15"/>
  <c r="B78" i="28"/>
  <c r="B14" i="4"/>
  <c r="F4" i="26" l="1"/>
  <c r="I11" i="6"/>
  <c r="I10" i="6"/>
  <c r="E50" i="15" l="1"/>
  <c r="J20" i="24" l="1"/>
  <c r="J19" i="24"/>
  <c r="H3" i="24" l="1"/>
  <c r="I3" i="24"/>
  <c r="J3" i="24"/>
  <c r="K3" i="24"/>
  <c r="L3" i="24"/>
  <c r="M3" i="24"/>
  <c r="N3" i="24"/>
  <c r="O3" i="24"/>
  <c r="P3" i="24"/>
  <c r="Q3" i="24"/>
  <c r="I15" i="6" l="1"/>
  <c r="B10" i="4"/>
  <c r="I3" i="6" l="1"/>
  <c r="I4" i="6"/>
  <c r="E3" i="31" l="1"/>
  <c r="B3" i="31"/>
  <c r="B3" i="29"/>
  <c r="E3" i="29"/>
  <c r="B4" i="31"/>
  <c r="B4" i="29" l="1"/>
  <c r="C6" i="31" l="1"/>
  <c r="G25" i="6" l="1"/>
  <c r="C8" i="31"/>
  <c r="C7" i="31"/>
  <c r="C4" i="31"/>
  <c r="E4" i="31" s="1"/>
  <c r="F4" i="31" s="1"/>
  <c r="C3" i="31"/>
  <c r="B79" i="28"/>
  <c r="O14" i="22" l="1"/>
  <c r="O13" i="22"/>
  <c r="O9" i="22"/>
  <c r="O8" i="22"/>
  <c r="O7" i="22"/>
  <c r="O3" i="22"/>
  <c r="O2" i="22"/>
  <c r="I12" i="6" l="1"/>
  <c r="B5" i="30" l="1"/>
  <c r="B4" i="30"/>
  <c r="I14" i="6" l="1"/>
  <c r="O11" i="22" l="1"/>
  <c r="H37" i="15" l="1"/>
  <c r="G16" i="6" l="1"/>
  <c r="O12" i="22" l="1"/>
  <c r="O5" i="22"/>
  <c r="I6" i="6" l="1"/>
  <c r="I7" i="6"/>
  <c r="I16" i="6" l="1"/>
  <c r="O10" i="22" l="1"/>
  <c r="O6" i="22"/>
  <c r="O4" i="22"/>
  <c r="G24" i="6" l="1"/>
  <c r="E13" i="4" s="1"/>
  <c r="C9" i="30" l="1"/>
  <c r="C8" i="30"/>
  <c r="C5" i="30"/>
  <c r="C4" i="30"/>
  <c r="C8" i="29"/>
  <c r="C7" i="29"/>
  <c r="C4" i="29"/>
  <c r="E4" i="29" s="1"/>
  <c r="F4" i="29" s="1"/>
  <c r="C3" i="29"/>
  <c r="H42" i="15" l="1"/>
  <c r="H41" i="15"/>
  <c r="H35" i="15"/>
  <c r="H19" i="15"/>
  <c r="H11" i="15" l="1"/>
  <c r="H48" i="15"/>
  <c r="H47" i="15"/>
  <c r="I13" i="6" l="1"/>
  <c r="H24" i="15" l="1"/>
  <c r="H29" i="15" l="1"/>
  <c r="H28" i="15"/>
  <c r="H27" i="15"/>
  <c r="H26" i="15"/>
  <c r="H25" i="15"/>
  <c r="H19" i="24" l="1"/>
  <c r="N19" i="24" s="1"/>
  <c r="H20" i="24"/>
  <c r="N20" i="24" s="1"/>
  <c r="E4" i="30" l="1"/>
  <c r="E5" i="30"/>
  <c r="F5" i="30" s="1"/>
  <c r="H5" i="15"/>
  <c r="H4" i="15"/>
  <c r="H3" i="15"/>
  <c r="Q11" i="24" l="1"/>
  <c r="P11" i="24"/>
  <c r="C17" i="4" l="1"/>
  <c r="C16" i="4"/>
  <c r="C15" i="4"/>
  <c r="C14" i="4"/>
  <c r="E14" i="4" s="1"/>
  <c r="C13" i="4"/>
  <c r="C12" i="4"/>
  <c r="H3" i="6" s="1"/>
  <c r="D19" i="24" l="1"/>
  <c r="D17" i="24"/>
  <c r="D6" i="24"/>
  <c r="D15" i="24"/>
  <c r="D21" i="24"/>
  <c r="D23" i="24"/>
  <c r="D4" i="24"/>
  <c r="D22" i="24"/>
  <c r="D5" i="24"/>
  <c r="D8" i="24"/>
  <c r="D20" i="24"/>
  <c r="D3" i="24"/>
  <c r="D16" i="24"/>
  <c r="D7" i="24"/>
  <c r="D9" i="24"/>
  <c r="D10" i="24"/>
  <c r="D24" i="24"/>
  <c r="D18" i="24"/>
  <c r="D14" i="24"/>
  <c r="F5" i="26"/>
  <c r="I2" i="26"/>
  <c r="I4" i="26"/>
  <c r="H16" i="6"/>
  <c r="J16" i="6" s="1"/>
  <c r="H15" i="6"/>
  <c r="J15" i="6" s="1"/>
  <c r="B11" i="4"/>
  <c r="E15" i="4"/>
  <c r="E17" i="4" s="1"/>
  <c r="E16" i="4" s="1"/>
  <c r="H12" i="6"/>
  <c r="J12" i="6" s="1"/>
  <c r="H14" i="6"/>
  <c r="J14" i="6" s="1"/>
  <c r="H7" i="6"/>
  <c r="J7" i="6" s="1"/>
  <c r="H6" i="6"/>
  <c r="J6" i="6" s="1"/>
  <c r="H13" i="6"/>
  <c r="J13" i="6" s="1"/>
  <c r="H11" i="6"/>
  <c r="J11" i="6" s="1"/>
  <c r="H10" i="6"/>
  <c r="J10" i="6" s="1"/>
  <c r="H4" i="6"/>
  <c r="J4" i="6" s="1"/>
  <c r="J3" i="6"/>
  <c r="D29" i="15"/>
  <c r="D28" i="15"/>
  <c r="D27" i="15"/>
  <c r="D26" i="15"/>
  <c r="D25" i="15"/>
  <c r="D5" i="15"/>
  <c r="D3" i="15"/>
  <c r="E3" i="15" s="1"/>
  <c r="D6" i="15"/>
  <c r="G6" i="15" s="1"/>
  <c r="D4" i="15"/>
  <c r="H49" i="15"/>
  <c r="H46" i="15"/>
  <c r="H45" i="15"/>
  <c r="H44" i="15"/>
  <c r="H43" i="15"/>
  <c r="H40" i="15"/>
  <c r="H39" i="15"/>
  <c r="H38" i="15"/>
  <c r="H36" i="15"/>
  <c r="H34" i="15"/>
  <c r="H33" i="15"/>
  <c r="H32" i="15"/>
  <c r="H31" i="15"/>
  <c r="H30" i="15"/>
  <c r="H23" i="15"/>
  <c r="H22" i="15"/>
  <c r="H21" i="15"/>
  <c r="H20" i="15"/>
  <c r="H18" i="15"/>
  <c r="H17" i="15"/>
  <c r="H16" i="15"/>
  <c r="H15" i="15"/>
  <c r="H14" i="15"/>
  <c r="H13" i="15"/>
  <c r="H12" i="15"/>
  <c r="H10" i="15"/>
  <c r="H9" i="15"/>
  <c r="H8" i="15"/>
  <c r="H7" i="15"/>
  <c r="H6" i="15"/>
  <c r="E4" i="15" l="1"/>
  <c r="G4" i="15"/>
  <c r="G3" i="15"/>
  <c r="E25" i="15"/>
  <c r="G25" i="15"/>
  <c r="E27" i="15"/>
  <c r="G27" i="15"/>
  <c r="E29" i="15"/>
  <c r="G29" i="15"/>
  <c r="E5" i="15"/>
  <c r="G5" i="15"/>
  <c r="E26" i="15"/>
  <c r="G26" i="15"/>
  <c r="E28" i="15"/>
  <c r="G28" i="15"/>
  <c r="H15" i="24"/>
  <c r="I15" i="24"/>
  <c r="J15" i="24"/>
  <c r="H11" i="24"/>
  <c r="I11" i="24"/>
  <c r="I26" i="15" l="1"/>
  <c r="I29" i="15"/>
  <c r="I28" i="15"/>
  <c r="I27" i="15"/>
  <c r="I25" i="15"/>
  <c r="I4" i="15"/>
  <c r="I3" i="15"/>
  <c r="I5" i="15"/>
  <c r="C23" i="19"/>
  <c r="D31" i="15"/>
  <c r="D30" i="15"/>
  <c r="D24" i="15"/>
  <c r="D12" i="15"/>
  <c r="D43" i="15"/>
  <c r="B50" i="15"/>
  <c r="D32" i="15"/>
  <c r="D45" i="15"/>
  <c r="D42" i="15"/>
  <c r="D37" i="15"/>
  <c r="D47" i="15"/>
  <c r="D44" i="15"/>
  <c r="D46" i="15"/>
  <c r="D39" i="15"/>
  <c r="D19" i="15"/>
  <c r="D48" i="15"/>
  <c r="D35" i="15"/>
  <c r="D41" i="15"/>
  <c r="D14" i="15"/>
  <c r="D49" i="15"/>
  <c r="D40" i="15"/>
  <c r="D38" i="15"/>
  <c r="D36" i="15"/>
  <c r="D34" i="15"/>
  <c r="D33" i="15"/>
  <c r="D23" i="15"/>
  <c r="D22" i="15"/>
  <c r="D21" i="15"/>
  <c r="D20" i="15"/>
  <c r="D18" i="15"/>
  <c r="D17" i="15"/>
  <c r="D16" i="15"/>
  <c r="D15" i="15"/>
  <c r="D13" i="15"/>
  <c r="D11" i="15"/>
  <c r="D10" i="15"/>
  <c r="D9" i="15"/>
  <c r="D8" i="15"/>
  <c r="D7" i="15"/>
  <c r="E6" i="15"/>
  <c r="I6" i="15" s="1"/>
  <c r="E13" i="15" l="1"/>
  <c r="G13" i="15"/>
  <c r="E18" i="15"/>
  <c r="G18" i="15"/>
  <c r="E21" i="15"/>
  <c r="G21" i="15"/>
  <c r="E34" i="15"/>
  <c r="G34" i="15"/>
  <c r="E49" i="15"/>
  <c r="G49" i="15"/>
  <c r="E41" i="15"/>
  <c r="G41" i="15"/>
  <c r="E39" i="15"/>
  <c r="G39" i="15"/>
  <c r="E37" i="15"/>
  <c r="G37" i="15"/>
  <c r="E7" i="15"/>
  <c r="G7" i="15"/>
  <c r="E9" i="15"/>
  <c r="G9" i="15"/>
  <c r="E11" i="15"/>
  <c r="G11" i="15"/>
  <c r="E15" i="15"/>
  <c r="G15" i="15"/>
  <c r="E17" i="15"/>
  <c r="G17" i="15"/>
  <c r="E20" i="15"/>
  <c r="G20" i="15"/>
  <c r="E22" i="15"/>
  <c r="G22" i="15"/>
  <c r="E33" i="15"/>
  <c r="G33" i="15"/>
  <c r="E36" i="15"/>
  <c r="G36" i="15"/>
  <c r="E40" i="15"/>
  <c r="G40" i="15"/>
  <c r="E14" i="15"/>
  <c r="G14" i="15"/>
  <c r="E35" i="15"/>
  <c r="G35" i="15"/>
  <c r="E19" i="15"/>
  <c r="G19" i="15"/>
  <c r="E46" i="15"/>
  <c r="G46" i="15"/>
  <c r="E47" i="15"/>
  <c r="G47" i="15"/>
  <c r="E42" i="15"/>
  <c r="G42" i="15"/>
  <c r="E32" i="15"/>
  <c r="G32" i="15"/>
  <c r="E43" i="15"/>
  <c r="G43" i="15"/>
  <c r="E24" i="15"/>
  <c r="G24" i="15"/>
  <c r="E31" i="15"/>
  <c r="G31" i="15"/>
  <c r="E8" i="15"/>
  <c r="G8" i="15"/>
  <c r="E10" i="15"/>
  <c r="G10" i="15"/>
  <c r="E16" i="15"/>
  <c r="G16" i="15"/>
  <c r="E23" i="15"/>
  <c r="G23" i="15"/>
  <c r="E38" i="15"/>
  <c r="G38" i="15"/>
  <c r="E48" i="15"/>
  <c r="G48" i="15"/>
  <c r="E44" i="15"/>
  <c r="G44" i="15"/>
  <c r="E45" i="15"/>
  <c r="G45" i="15"/>
  <c r="E12" i="15"/>
  <c r="G12" i="15"/>
  <c r="E30" i="15"/>
  <c r="G30" i="15"/>
  <c r="I45" i="15" l="1"/>
  <c r="I10" i="15"/>
  <c r="I43" i="15"/>
  <c r="I42" i="15"/>
  <c r="I46" i="15"/>
  <c r="I35" i="15"/>
  <c r="I20" i="15"/>
  <c r="I9" i="15"/>
  <c r="I37" i="15"/>
  <c r="I41" i="15"/>
  <c r="I34" i="15"/>
  <c r="I23" i="15"/>
  <c r="I30" i="15"/>
  <c r="I48" i="15"/>
  <c r="I44" i="15"/>
  <c r="I38" i="15"/>
  <c r="I8" i="15"/>
  <c r="I24" i="15"/>
  <c r="I32" i="15"/>
  <c r="I19" i="15"/>
  <c r="I36" i="15"/>
  <c r="I22" i="15"/>
  <c r="I7" i="15"/>
  <c r="I18" i="15"/>
  <c r="I17" i="15"/>
  <c r="I16" i="15"/>
  <c r="I15" i="15"/>
  <c r="I14" i="15"/>
  <c r="I12" i="15"/>
  <c r="I11" i="15"/>
  <c r="I31" i="15"/>
  <c r="I33" i="15"/>
  <c r="I40" i="15"/>
  <c r="I47" i="15"/>
  <c r="I39" i="15"/>
  <c r="I49" i="15"/>
  <c r="I21" i="15"/>
  <c r="I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000-000001000000}">
      <text>
        <r>
          <rPr>
            <b/>
            <sz val="12"/>
            <color indexed="81"/>
            <rFont val="Times New Roman"/>
            <family val="1"/>
          </rPr>
          <t xml:space="preserve">Prohibited Schools:  </t>
        </r>
        <r>
          <rPr>
            <sz val="12"/>
            <color indexed="81"/>
            <rFont val="Times New Roman"/>
            <family val="1"/>
          </rPr>
          <t xml:space="preserve">Illusion, Enchantment
</t>
        </r>
        <r>
          <rPr>
            <b/>
            <sz val="12"/>
            <color indexed="81"/>
            <rFont val="Times New Roman"/>
            <family val="1"/>
          </rPr>
          <t xml:space="preserve">Variants:  </t>
        </r>
        <r>
          <rPr>
            <sz val="12"/>
            <color indexed="81"/>
            <rFont val="Times New Roman"/>
            <family val="1"/>
          </rPr>
          <t>Enhanced Undead, Skeletal Minion</t>
        </r>
      </text>
    </comment>
    <comment ref="C10" authorId="0" shapeId="0" xr:uid="{00000000-0006-0000-0000-000002000000}">
      <text>
        <r>
          <rPr>
            <sz val="12"/>
            <color indexed="81"/>
            <rFont val="Times New Roman"/>
            <family val="1"/>
          </rPr>
          <t>-2 in melee (Noncombatant, see Martial tab for modifiers)
+1 in melee (Small)
+4 with slings and thrown weapons
cloistered cleric levels use poor BAB table, as necromancer</t>
        </r>
      </text>
    </comment>
    <comment ref="E12" authorId="0" shapeId="0" xr:uid="{00000000-0006-0000-0000-000003000000}">
      <text>
        <r>
          <rPr>
            <sz val="12"/>
            <color indexed="81"/>
            <rFont val="Times New Roman"/>
            <family val="1"/>
          </rPr>
          <t>See PHB 162</t>
        </r>
      </text>
    </comment>
    <comment ref="B14" authorId="0" shapeId="0" xr:uid="{00000000-0006-0000-0000-000004000000}">
      <text>
        <r>
          <rPr>
            <sz val="12"/>
            <color indexed="81"/>
            <rFont val="Times New Roman"/>
            <family val="1"/>
          </rPr>
          <t xml:space="preserve">Amulet of Health +4
</t>
        </r>
        <r>
          <rPr>
            <i/>
            <sz val="12"/>
            <color indexed="81"/>
            <rFont val="Times New Roman"/>
            <family val="1"/>
          </rPr>
          <t>bear’s endurance +4</t>
        </r>
      </text>
    </comment>
    <comment ref="E14" authorId="0" shapeId="0" xr:uid="{00000000-0006-0000-0000-000005000000}">
      <text>
        <r>
          <rPr>
            <sz val="12"/>
            <color indexed="81"/>
            <rFont val="Times New Roman"/>
            <family val="1"/>
          </rPr>
          <t>[(1 * 6 Rogue) * 75%]
+ [(2 * 6 Cloistered Cleric) * 75%] 
+ [(3 * 4 Necromancer) * 75%] 
+ [(1 * 6 True Necromancer) * 75%]
 + (7 * 1 [Amulet] Con)</t>
        </r>
      </text>
    </comment>
    <comment ref="E15" authorId="0" shapeId="0" xr:uid="{00000000-0006-0000-0000-000006000000}">
      <text>
        <r>
          <rPr>
            <sz val="12"/>
            <color indexed="81"/>
            <rFont val="Times New Roman"/>
            <family val="1"/>
          </rPr>
          <t>Size +1
Prot. from Good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10F1BB9F-F20C-4092-8B55-4D43C2FD3E75}">
      <text>
        <r>
          <rPr>
            <sz val="12"/>
            <color indexed="81"/>
            <rFont val="Times New Roman"/>
            <family val="1"/>
          </rPr>
          <t>Cloak of Resistance</t>
        </r>
      </text>
    </comment>
    <comment ref="F4" authorId="0" shapeId="0" xr:uid="{F2D31A57-2C2F-46A1-B15E-FCD634B32767}">
      <text>
        <r>
          <rPr>
            <sz val="12"/>
            <color indexed="81"/>
            <rFont val="Times New Roman"/>
            <family val="1"/>
          </rPr>
          <t>Cloak of Resistance</t>
        </r>
      </text>
    </comment>
    <comment ref="F5" authorId="0" shapeId="0" xr:uid="{00000000-0006-0000-0100-000003000000}">
      <text>
        <r>
          <rPr>
            <sz val="12"/>
            <color indexed="81"/>
            <rFont val="Times New Roman"/>
            <family val="1"/>
          </rPr>
          <t>Cloak of Resistance</t>
        </r>
      </text>
    </comment>
    <comment ref="F9" authorId="0" shapeId="0" xr:uid="{00000000-0006-0000-0100-000004000000}">
      <text>
        <r>
          <rPr>
            <sz val="12"/>
            <color indexed="81"/>
            <rFont val="Times New Roman"/>
            <family val="1"/>
          </rPr>
          <t>Halfling +2</t>
        </r>
      </text>
    </comment>
    <comment ref="F20" authorId="0" shapeId="0" xr:uid="{00000000-0006-0000-0100-000005000000}">
      <text>
        <r>
          <rPr>
            <sz val="12"/>
            <color indexed="81"/>
            <rFont val="Times New Roman"/>
            <family val="1"/>
          </rPr>
          <t>Healing belt</t>
        </r>
      </text>
    </comment>
    <comment ref="F21" authorId="0" shapeId="0" xr:uid="{00000000-0006-0000-0100-000006000000}">
      <text>
        <r>
          <rPr>
            <sz val="12"/>
            <color indexed="81"/>
            <rFont val="Times New Roman"/>
            <family val="1"/>
          </rPr>
          <t>Halfling +4</t>
        </r>
      </text>
    </comment>
    <comment ref="F23" authorId="0" shapeId="0" xr:uid="{00000000-0006-0000-0100-000007000000}">
      <text>
        <r>
          <rPr>
            <sz val="12"/>
            <color indexed="81"/>
            <rFont val="Times New Roman"/>
            <family val="1"/>
          </rPr>
          <t>Halfling +2</t>
        </r>
      </text>
    </comment>
    <comment ref="F33" authorId="0" shapeId="0" xr:uid="{00000000-0006-0000-0100-000008000000}">
      <text>
        <r>
          <rPr>
            <sz val="12"/>
            <color indexed="81"/>
            <rFont val="Times New Roman"/>
            <family val="1"/>
          </rPr>
          <t>Halfling +2</t>
        </r>
      </text>
    </comment>
    <comment ref="F34" authorId="0" shapeId="0" xr:uid="{00000000-0006-0000-0100-000009000000}">
      <text>
        <r>
          <rPr>
            <sz val="12"/>
            <color indexed="81"/>
            <rFont val="Times New Roman"/>
            <family val="1"/>
          </rPr>
          <t>Halfling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8" authorId="0" shapeId="0" xr:uid="{00000000-0006-0000-0200-000001000000}">
      <text>
        <r>
          <rPr>
            <sz val="12"/>
            <color indexed="81"/>
            <rFont val="Times New Roman"/>
            <family val="1"/>
          </rPr>
          <t>Sulphur or phosphorous</t>
        </r>
      </text>
    </comment>
    <comment ref="E11" authorId="0" shapeId="0" xr:uid="{00000000-0006-0000-0200-000002000000}">
      <text>
        <r>
          <rPr>
            <sz val="12"/>
            <color indexed="81"/>
            <rFont val="Times New Roman"/>
            <family val="1"/>
          </rPr>
          <t>Copper wire</t>
        </r>
      </text>
    </comment>
    <comment ref="E16" authorId="0" shapeId="0" xr:uid="{00000000-0006-0000-0200-000003000000}">
      <text>
        <r>
          <rPr>
            <sz val="12"/>
            <color indexed="81"/>
            <rFont val="Times New Roman"/>
            <family val="1"/>
          </rPr>
          <t>Prism, lens, or monocle</t>
        </r>
      </text>
    </comment>
    <comment ref="E25" authorId="0" shapeId="0" xr:uid="{00000000-0006-0000-0200-000007000000}">
      <text>
        <r>
          <rPr>
            <sz val="12"/>
            <color indexed="81"/>
            <rFont val="Times New Roman"/>
            <family val="1"/>
          </rPr>
          <t>Parchment w/ holy text</t>
        </r>
      </text>
    </comment>
    <comment ref="E28" authorId="0" shapeId="0" xr:uid="{00000000-0006-0000-0200-000008000000}">
      <text>
        <r>
          <rPr>
            <sz val="12"/>
            <color indexed="81"/>
            <rFont val="Times New Roman"/>
            <family val="1"/>
          </rPr>
          <t>Humanoid phalanges</t>
        </r>
      </text>
    </comment>
    <comment ref="E29" authorId="0" shapeId="0" xr:uid="{00000000-0006-0000-0200-000009000000}">
      <text>
        <r>
          <rPr>
            <sz val="12"/>
            <color indexed="81"/>
            <rFont val="Times New Roman"/>
            <family val="1"/>
          </rPr>
          <t>piece of string &amp; bit of wood</t>
        </r>
      </text>
    </comment>
    <comment ref="E48" authorId="0" shapeId="0" xr:uid="{00000000-0006-0000-0200-000004000000}">
      <text>
        <r>
          <rPr>
            <sz val="12"/>
            <color indexed="81"/>
            <rFont val="Times New Roman"/>
            <family val="1"/>
          </rPr>
          <t>Bacteria culture</t>
        </r>
      </text>
    </comment>
    <comment ref="E50" authorId="0" shapeId="0" xr:uid="{00000000-0006-0000-0200-000005000000}">
      <text>
        <r>
          <rPr>
            <sz val="12"/>
            <color indexed="81"/>
            <rFont val="Times New Roman"/>
            <family val="1"/>
          </rPr>
          <t>Pinch of dirt</t>
        </r>
      </text>
    </comment>
    <comment ref="E51" authorId="0" shapeId="0" xr:uid="{00000000-0006-0000-0200-000006000000}">
      <text>
        <r>
          <rPr>
            <sz val="12"/>
            <color indexed="81"/>
            <rFont val="Times New Roman"/>
            <family val="1"/>
          </rPr>
          <t>Imbued weapon</t>
        </r>
      </text>
    </comment>
    <comment ref="E54" authorId="0" shapeId="0" xr:uid="{00000000-0006-0000-0200-000011000000}">
      <text>
        <r>
          <rPr>
            <sz val="12"/>
            <color indexed="81"/>
            <rFont val="Times New Roman"/>
            <family val="1"/>
          </rPr>
          <t>25 gp of sticks and bones</t>
        </r>
      </text>
    </comment>
    <comment ref="E62" authorId="0" shapeId="0" xr:uid="{00000000-0006-0000-0200-000013000000}">
      <text>
        <r>
          <rPr>
            <sz val="12"/>
            <color indexed="81"/>
            <rFont val="Times New Roman"/>
            <family val="1"/>
          </rPr>
          <t>A tiny bag, a small (not lit) candle, and a carved bone from any humanoid.</t>
        </r>
      </text>
    </comment>
    <comment ref="E63" authorId="0" shapeId="0" xr:uid="{00000000-0006-0000-0200-00000A000000}">
      <text>
        <r>
          <rPr>
            <sz val="12"/>
            <color indexed="81"/>
            <rFont val="Times New Roman"/>
            <family val="1"/>
          </rPr>
          <t>Dumathoin symbol, crystal lens</t>
        </r>
      </text>
    </comment>
    <comment ref="E64" authorId="0" shapeId="0" xr:uid="{00000000-0006-0000-0200-00000C000000}">
      <text>
        <r>
          <rPr>
            <sz val="12"/>
            <color indexed="81"/>
            <rFont val="Times New Roman"/>
            <family val="1"/>
          </rPr>
          <t>25 gp of sticks and bones</t>
        </r>
      </text>
    </comment>
    <comment ref="E70" authorId="0" shapeId="0" xr:uid="{00000000-0006-0000-0200-00000B000000}">
      <text>
        <r>
          <rPr>
            <sz val="12"/>
            <color indexed="81"/>
            <rFont val="Times New Roman"/>
            <family val="1"/>
          </rPr>
          <t>Bait for said animal</t>
        </r>
      </text>
    </comment>
    <comment ref="E80" authorId="0" shapeId="0" xr:uid="{00000000-0006-0000-0200-000012000000}">
      <text/>
    </comment>
    <comment ref="E87" authorId="0" shapeId="0" xr:uid="{00000000-0006-0000-0200-000010000000}">
      <text>
        <r>
          <rPr>
            <sz val="12"/>
            <color indexed="81"/>
            <rFont val="Times New Roman"/>
            <family val="1"/>
          </rPr>
          <t>Dumathoin symbol, salt, copper pieces</t>
        </r>
      </text>
    </comment>
    <comment ref="E90" authorId="0" shapeId="0" xr:uid="{00000000-0006-0000-0200-00000D000000}">
      <text>
        <r>
          <rPr>
            <sz val="12"/>
            <color indexed="81"/>
            <rFont val="Times New Roman"/>
            <family val="1"/>
          </rPr>
          <t>Small thorn</t>
        </r>
      </text>
    </comment>
    <comment ref="E92" authorId="0" shapeId="0" xr:uid="{00000000-0006-0000-0200-00000E000000}">
      <text>
        <r>
          <rPr>
            <sz val="12"/>
            <color indexed="81"/>
            <rFont val="Times New Roman"/>
            <family val="1"/>
          </rPr>
          <t>Pinch of cat fur</t>
        </r>
      </text>
    </comment>
    <comment ref="E94" authorId="0" shapeId="0" xr:uid="{00000000-0006-0000-0200-00000F000000}">
      <text>
        <r>
          <rPr>
            <sz val="12"/>
            <color indexed="81"/>
            <rFont val="Times New Roman"/>
            <family val="1"/>
          </rPr>
          <t>Pendulum</t>
        </r>
      </text>
    </comment>
    <comment ref="E102" authorId="0" shapeId="0" xr:uid="{00000000-0006-0000-0200-000019000000}">
      <text>
        <r>
          <rPr>
            <sz val="12"/>
            <color indexed="81"/>
            <rFont val="Times New Roman"/>
            <family val="1"/>
          </rPr>
          <t>Metal object with which to outline circle</t>
        </r>
      </text>
    </comment>
    <comment ref="E103" authorId="0" shapeId="0" xr:uid="{00000000-0006-0000-0200-00001A000000}">
      <text>
        <r>
          <rPr>
            <sz val="12"/>
            <color indexed="81"/>
            <rFont val="Times New Roman"/>
            <family val="1"/>
          </rPr>
          <t>Metal object with which to outline circle</t>
        </r>
      </text>
    </comment>
    <comment ref="E112" authorId="0" shapeId="0" xr:uid="{00000000-0006-0000-0200-00001C000000}">
      <text>
        <r>
          <rPr>
            <sz val="12"/>
            <color indexed="81"/>
            <rFont val="Times New Roman"/>
            <family val="1"/>
          </rPr>
          <t>A tiny bag, a small (not lit) candle, and a carved bone from any humanoid.</t>
        </r>
      </text>
    </comment>
    <comment ref="E113" authorId="0" shapeId="0" xr:uid="{00000000-0006-0000-0200-000015000000}">
      <text>
        <r>
          <rPr>
            <sz val="12"/>
            <color indexed="81"/>
            <rFont val="Times New Roman"/>
            <family val="1"/>
          </rPr>
          <t>Small horn (hearing) or glass eye (seeing)</t>
        </r>
      </text>
    </comment>
    <comment ref="E114" authorId="0" shapeId="0" xr:uid="{00000000-0006-0000-0200-000018000000}">
      <text/>
    </comment>
    <comment ref="E122" authorId="0" shapeId="0" xr:uid="{00000000-0006-0000-0200-000016000000}">
      <text>
        <r>
          <rPr>
            <sz val="12"/>
            <color indexed="81"/>
            <rFont val="Times New Roman"/>
            <family val="1"/>
          </rPr>
          <t>Phosphorous, sulfur, or other combustible powder</t>
        </r>
      </text>
    </comment>
    <comment ref="E123" authorId="0" shapeId="0" xr:uid="{00000000-0006-0000-0200-000017000000}">
      <text>
        <r>
          <rPr>
            <sz val="12"/>
            <color indexed="81"/>
            <rFont val="Times New Roman"/>
            <family val="1"/>
          </rPr>
          <t>lead-based ink</t>
        </r>
      </text>
    </comment>
    <comment ref="E124" authorId="0" shapeId="0" xr:uid="{00000000-0006-0000-0200-000014000000}">
      <text>
        <r>
          <rPr>
            <sz val="12"/>
            <color indexed="81"/>
            <rFont val="Times New Roman"/>
            <family val="1"/>
          </rPr>
          <t>Black onyx gem</t>
        </r>
      </text>
    </comment>
    <comment ref="E133" authorId="0" shapeId="0" xr:uid="{00000000-0006-0000-0200-00001B000000}">
      <text>
        <r>
          <rPr>
            <sz val="12"/>
            <color indexed="81"/>
            <rFont val="Times New Roman"/>
            <family val="1"/>
          </rPr>
          <t>powdered herring &amp; will-o'the-wisp essence</t>
        </r>
      </text>
    </comment>
    <comment ref="E140" authorId="0" shapeId="0" xr:uid="{00000000-0006-0000-0200-00001D000000}">
      <text>
        <r>
          <rPr>
            <sz val="12"/>
            <color indexed="81"/>
            <rFont val="Times New Roman"/>
            <family val="1"/>
          </rPr>
          <t>Item distasteful to target</t>
        </r>
      </text>
    </comment>
    <comment ref="E148" authorId="0" shapeId="0" xr:uid="{00000000-0006-0000-0200-00001F000000}">
      <text>
        <r>
          <rPr>
            <sz val="12"/>
            <color indexed="81"/>
            <rFont val="Times New Roman"/>
            <family val="1"/>
          </rPr>
          <t>Parchment w/ unholy text</t>
        </r>
      </text>
    </comment>
    <comment ref="E151" authorId="0" shapeId="0" xr:uid="{00000000-0006-0000-0200-000020000000}">
      <text>
        <r>
          <rPr>
            <sz val="12"/>
            <color indexed="81"/>
            <rFont val="Times New Roman"/>
            <family val="1"/>
          </rPr>
          <t>A tiny bag, a small (not lit) candle, and a carved bone from any humanoid.</t>
        </r>
      </text>
    </comment>
    <comment ref="E153" authorId="0" shapeId="0" xr:uid="{00000000-0006-0000-0200-00001E000000}">
      <text>
        <r>
          <rPr>
            <sz val="12"/>
            <color indexed="81"/>
            <rFont val="Times New Roman"/>
            <family val="1"/>
          </rPr>
          <t>Herbal inhalant applied under nostrils, smoked, or imbibed</t>
        </r>
      </text>
    </comment>
    <comment ref="E174" authorId="0" shapeId="0" xr:uid="{00000000-0006-0000-0200-000022000000}">
      <text>
        <r>
          <rPr>
            <sz val="12"/>
            <color indexed="81"/>
            <rFont val="Times New Roman"/>
            <family val="1"/>
          </rPr>
          <t>A tiny bag, a small (not lit) candle, and a carved bone from any humanoid.</t>
        </r>
      </text>
    </comment>
    <comment ref="E175" authorId="0" shapeId="0" xr:uid="{00000000-0006-0000-0200-000023000000}">
      <text>
        <r>
          <rPr>
            <sz val="12"/>
            <rFont val="Times New Roman"/>
            <family val="1"/>
          </rPr>
          <t>An ointment for the eyes that costs 250 gp and is made from mushroom powder, saffron, and fat.</t>
        </r>
      </text>
    </comment>
    <comment ref="E180" authorId="0" shapeId="0" xr:uid="{00000000-0006-0000-0200-000021000000}">
      <text>
        <r>
          <rPr>
            <sz val="12"/>
            <color indexed="81"/>
            <rFont val="Times New Roman"/>
            <family val="1"/>
          </rPr>
          <t>crushed black pearl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0000000-0006-0000-0300-000001000000}">
      <text>
        <r>
          <rPr>
            <sz val="12"/>
            <color indexed="81"/>
            <rFont val="Times New Roman"/>
            <family val="1"/>
          </rPr>
          <t>Miniature cloak</t>
        </r>
      </text>
    </comment>
    <comment ref="D17" authorId="0" shapeId="0" xr:uid="{00000000-0006-0000-0300-000002000000}">
      <text>
        <r>
          <rPr>
            <sz val="12"/>
            <color indexed="81"/>
            <rFont val="Times New Roman"/>
            <family val="1"/>
          </rPr>
          <t>Copper wire</t>
        </r>
      </text>
    </comment>
    <comment ref="D19" authorId="0" shapeId="0" xr:uid="{00000000-0006-0000-0300-000003000000}">
      <text>
        <r>
          <rPr>
            <sz val="12"/>
            <color indexed="81"/>
            <rFont val="Times New Roman"/>
            <family val="1"/>
          </rPr>
          <t>Brass key</t>
        </r>
      </text>
    </comment>
    <comment ref="D24" authorId="0" shapeId="0" xr:uid="{00000000-0006-0000-0300-000004000000}">
      <text>
        <r>
          <rPr>
            <sz val="12"/>
            <color indexed="81"/>
            <rFont val="Times New Roman"/>
            <family val="1"/>
          </rPr>
          <t>Prism, lens, or monocle</t>
        </r>
      </text>
    </comment>
    <comment ref="D27" authorId="0" shapeId="0" xr:uid="{00000000-0006-0000-0300-000006000000}">
      <text>
        <r>
          <rPr>
            <sz val="12"/>
            <color indexed="81"/>
            <rFont val="Times New Roman"/>
            <family val="1"/>
          </rPr>
          <t>Powdered silver</t>
        </r>
      </text>
    </comment>
    <comment ref="D28" authorId="0" shapeId="0" xr:uid="{00000000-0006-0000-0300-000007000000}">
      <text>
        <r>
          <rPr>
            <sz val="12"/>
            <color indexed="81"/>
            <rFont val="Times New Roman"/>
            <family val="1"/>
          </rPr>
          <t>Powdered silver</t>
        </r>
      </text>
    </comment>
    <comment ref="D29" authorId="0" shapeId="0" xr:uid="{00000000-0006-0000-0300-000008000000}">
      <text>
        <r>
          <rPr>
            <sz val="12"/>
            <color indexed="81"/>
            <rFont val="Times New Roman"/>
            <family val="1"/>
          </rPr>
          <t>Pork rind or butter</t>
        </r>
      </text>
    </comment>
    <comment ref="D33" authorId="0" shapeId="0" xr:uid="{00000000-0006-0000-0300-000009000000}">
      <text>
        <r>
          <rPr>
            <sz val="12"/>
            <rFont val="Times New Roman"/>
            <family val="1"/>
          </rPr>
          <t>Bag and candle</t>
        </r>
      </text>
    </comment>
    <comment ref="D34" authorId="0" shapeId="0" xr:uid="{00000000-0006-0000-0300-00000A000000}">
      <text>
        <r>
          <rPr>
            <sz val="12"/>
            <color indexed="81"/>
            <rFont val="Times New Roman"/>
            <family val="1"/>
          </rPr>
          <t>A tiny bag, a small (not lit) candle, and a carved bone from any humanoid.</t>
        </r>
      </text>
    </comment>
    <comment ref="D35" authorId="0" shapeId="0" xr:uid="{00000000-0006-0000-0300-00000B000000}">
      <text>
        <r>
          <rPr>
            <sz val="12"/>
            <color indexed="81"/>
            <rFont val="Times New Roman"/>
            <family val="1"/>
          </rPr>
          <t>Soot &amp; Salt</t>
        </r>
      </text>
    </comment>
    <comment ref="D36" authorId="0" shapeId="0" xr:uid="{00000000-0006-0000-0300-00000C000000}">
      <text>
        <r>
          <rPr>
            <sz val="12"/>
            <color indexed="81"/>
            <rFont val="Times New Roman"/>
            <family val="1"/>
          </rPr>
          <t>Earth from grave</t>
        </r>
      </text>
    </comment>
    <comment ref="D44" authorId="0" shapeId="0" xr:uid="{00000000-0006-0000-0300-000011000000}">
      <text>
        <r>
          <rPr>
            <sz val="12"/>
            <color indexed="81"/>
            <rFont val="Times New Roman"/>
            <family val="1"/>
          </rPr>
          <t>Ink and weapon of choice</t>
        </r>
      </text>
    </comment>
    <comment ref="D46" authorId="0" shapeId="0" xr:uid="{00000000-0006-0000-0300-000013000000}">
      <text>
        <r>
          <rPr>
            <sz val="12"/>
            <color indexed="81"/>
            <rFont val="Times New Roman"/>
            <family val="1"/>
          </rPr>
          <t>Pinch of powdered iron</t>
        </r>
      </text>
    </comment>
    <comment ref="D49" authorId="0" shapeId="0" xr:uid="{00000000-0006-0000-0300-000014000000}">
      <text>
        <r>
          <rPr>
            <sz val="12"/>
            <color indexed="81"/>
            <rFont val="Times New Roman"/>
            <family val="1"/>
          </rPr>
          <t>Powdered Iron</t>
        </r>
      </text>
    </comment>
    <comment ref="D56" authorId="0" shapeId="0" xr:uid="{00000000-0006-0000-0300-000017000000}">
      <text>
        <r>
          <rPr>
            <sz val="12"/>
            <rFont val="Times New Roman"/>
            <family val="1"/>
          </rPr>
          <t>Bag and candle</t>
        </r>
      </text>
    </comment>
    <comment ref="D57" authorId="0" shapeId="0" xr:uid="{00000000-0006-0000-0300-000018000000}">
      <text>
        <r>
          <rPr>
            <sz val="12"/>
            <rFont val="Times New Roman"/>
            <family val="1"/>
          </rPr>
          <t>Square of red cloth</t>
        </r>
      </text>
    </comment>
    <comment ref="D58" authorId="0" shapeId="0" xr:uid="{00000000-0006-0000-0300-000019000000}">
      <text>
        <r>
          <rPr>
            <sz val="12"/>
            <color indexed="81"/>
            <rFont val="Times New Roman"/>
            <family val="1"/>
          </rPr>
          <t>A tiny bag, a small (not lit) candle, and a carved bone from any humanoid.</t>
        </r>
      </text>
    </comment>
    <comment ref="D59" authorId="0" shapeId="0" xr:uid="{00000000-0006-0000-0300-00001A000000}">
      <text>
        <r>
          <rPr>
            <sz val="12"/>
            <color indexed="81"/>
            <rFont val="Times New Roman"/>
            <family val="1"/>
          </rPr>
          <t>25 gp of sticks and bones</t>
        </r>
      </text>
    </comment>
    <comment ref="D60" authorId="0" shapeId="0" xr:uid="{00000000-0006-0000-0300-00001B000000}">
      <text>
        <r>
          <rPr>
            <sz val="12"/>
            <color indexed="81"/>
            <rFont val="Times New Roman"/>
            <family val="1"/>
          </rPr>
          <t>Copper piece</t>
        </r>
      </text>
    </comment>
    <comment ref="D61" authorId="0" shapeId="0" xr:uid="{00000000-0006-0000-0300-00001C000000}">
      <text>
        <r>
          <rPr>
            <sz val="12"/>
            <color indexed="81"/>
            <rFont val="Times New Roman"/>
            <family val="1"/>
          </rPr>
          <t>Holy symbol</t>
        </r>
      </text>
    </comment>
    <comment ref="D62" authorId="0" shapeId="0" xr:uid="{00000000-0006-0000-0300-00001D000000}">
      <text>
        <r>
          <rPr>
            <sz val="12"/>
            <color indexed="81"/>
            <rFont val="Times New Roman"/>
            <family val="1"/>
          </rPr>
          <t>Prism, lens, or monocle</t>
        </r>
      </text>
    </comment>
    <comment ref="D64" authorId="0" shapeId="0" xr:uid="{00000000-0006-0000-0300-00001E000000}">
      <text/>
    </comment>
    <comment ref="D66" authorId="0" shapeId="0" xr:uid="{00000000-0006-0000-0300-000020000000}">
      <text>
        <r>
          <rPr>
            <sz val="12"/>
            <color indexed="81"/>
            <rFont val="Times New Roman"/>
            <family val="1"/>
          </rPr>
          <t>Shred of raw meat and splinter of bone</t>
        </r>
      </text>
    </comment>
    <comment ref="D67" authorId="0" shapeId="0" xr:uid="{00000000-0006-0000-0300-000021000000}">
      <text>
        <r>
          <rPr>
            <sz val="12"/>
            <color indexed="81"/>
            <rFont val="Times New Roman"/>
            <family val="1"/>
          </rPr>
          <t>Jade dust (250 gp)</t>
        </r>
      </text>
    </comment>
    <comment ref="D68" authorId="0" shapeId="0" xr:uid="{00000000-0006-0000-0300-000022000000}">
      <text>
        <r>
          <rPr>
            <sz val="12"/>
            <color indexed="81"/>
            <rFont val="Times New Roman"/>
            <family val="1"/>
          </rPr>
          <t>dirt from ghoul's grave or clothes from ghoul</t>
        </r>
      </text>
    </comment>
    <comment ref="D69" authorId="0" shapeId="0" xr:uid="{00000000-0006-0000-0300-000023000000}">
      <text>
        <r>
          <rPr>
            <sz val="12"/>
            <color indexed="81"/>
            <rFont val="Times New Roman"/>
            <family val="1"/>
          </rPr>
          <t>previously undead bones</t>
        </r>
      </text>
    </comment>
    <comment ref="D72" authorId="0" shapeId="0" xr:uid="{00000000-0006-0000-0300-000024000000}">
      <text>
        <r>
          <rPr>
            <sz val="12"/>
            <color indexed="81"/>
            <rFont val="Times New Roman"/>
            <family val="1"/>
          </rPr>
          <t>pinch of dry carrot</t>
        </r>
      </text>
    </comment>
    <comment ref="D73" authorId="0" shapeId="0" xr:uid="{00000000-0006-0000-0300-000026000000}">
      <text>
        <r>
          <rPr>
            <sz val="12"/>
            <color indexed="81"/>
            <rFont val="Times New Roman"/>
            <family val="1"/>
          </rPr>
          <t>1 drop of bitumen and live spider (both to be eaten)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M18" authorId="0" shapeId="0" xr:uid="{5F98F559-F1D5-4C02-B054-F4852E86B5B5}">
      <text>
        <r>
          <rPr>
            <sz val="12"/>
            <color indexed="81"/>
            <rFont val="Times New Roman"/>
            <family val="1"/>
          </rPr>
          <t>Practiced Spellcaster</t>
        </r>
      </text>
    </comment>
    <comment ref="P18" authorId="0" shapeId="0" xr:uid="{00000000-0006-0000-0400-000001000000}">
      <text>
        <r>
          <rPr>
            <b/>
            <sz val="12"/>
            <color indexed="81"/>
            <rFont val="Times New Roman"/>
            <family val="1"/>
          </rPr>
          <t>Spell Foci:</t>
        </r>
        <r>
          <rPr>
            <sz val="12"/>
            <color indexed="81"/>
            <rFont val="Times New Roman"/>
            <family val="1"/>
          </rPr>
          <t xml:space="preserve">
Divination &amp; Necromancy</t>
        </r>
      </text>
    </comment>
    <comment ref="R18" authorId="0" shapeId="0" xr:uid="{00000000-0006-0000-0400-000002000000}">
      <text>
        <r>
          <rPr>
            <b/>
            <sz val="12"/>
            <color indexed="81"/>
            <rFont val="Times New Roman"/>
            <family val="1"/>
          </rPr>
          <t xml:space="preserve">Evil </t>
        </r>
        <r>
          <rPr>
            <sz val="12"/>
            <color indexed="81"/>
            <rFont val="Times New Roman"/>
            <family val="1"/>
          </rPr>
          <t>domain spells</t>
        </r>
      </text>
    </comment>
    <comment ref="S18" authorId="0" shapeId="0" xr:uid="{00000000-0006-0000-0400-000003000000}">
      <text>
        <r>
          <rPr>
            <sz val="12"/>
            <color indexed="81"/>
            <rFont val="Times New Roman"/>
            <family val="1"/>
          </rPr>
          <t>Necromantic Prowess +1 bonus to any Necromancy spell.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500-00000100000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C2" authorId="0" shapeId="0" xr:uid="{00000000-0006-0000-0500-000002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3" authorId="0" shapeId="0" xr:uid="{00000000-0006-0000-0500-000003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3" authorId="0" shapeId="0" xr:uid="{00000000-0006-0000-0500-000004000000}">
      <text>
        <r>
          <rPr>
            <sz val="12"/>
            <color indexed="81"/>
            <rFont val="Times New Roman"/>
            <family val="1"/>
          </rPr>
          <t xml:space="preserve">Undead you raise or create are tougher than normal.
</t>
        </r>
        <r>
          <rPr>
            <b/>
            <sz val="12"/>
            <color indexed="81"/>
            <rFont val="Times New Roman"/>
            <family val="1"/>
          </rPr>
          <t xml:space="preserve">Benefit: </t>
        </r>
        <r>
          <rPr>
            <sz val="12"/>
            <color indexed="81"/>
            <rFont val="Times New Roman"/>
            <family val="1"/>
          </rPr>
          <t xml:space="preserve"> Each undead you raise or create with any necromancy spell gains a +4 enhancement bonus to Strength and +2 hit points per Hit Die.
Libris Mortis 25</t>
        </r>
      </text>
    </comment>
    <comment ref="C4" authorId="0" shapeId="0" xr:uid="{00000000-0006-0000-0500-000005000000}">
      <text>
        <r>
          <rPr>
            <sz val="12"/>
            <color indexed="81"/>
            <rFont val="Times New Roman"/>
            <family val="1"/>
          </rPr>
          <t xml:space="preserve">Undead you raise or create deal more damage than normal.
</t>
        </r>
        <r>
          <rPr>
            <b/>
            <sz val="12"/>
            <color indexed="81"/>
            <rFont val="Times New Roman"/>
            <family val="1"/>
          </rPr>
          <t xml:space="preserve">Prerequisite:  </t>
        </r>
        <r>
          <rPr>
            <sz val="12"/>
            <color indexed="81"/>
            <rFont val="Times New Roman"/>
            <family val="1"/>
          </rPr>
          <t xml:space="preserve">Corpsecrafter.
</t>
        </r>
        <r>
          <rPr>
            <b/>
            <sz val="12"/>
            <color indexed="81"/>
            <rFont val="Times New Roman"/>
            <family val="1"/>
          </rPr>
          <t xml:space="preserve">Benefit:  </t>
        </r>
        <r>
          <rPr>
            <sz val="12"/>
            <color indexed="81"/>
            <rFont val="Times New Roman"/>
            <family val="1"/>
          </rPr>
          <t>Each corporeal undead you raise or create with any necromancy spell deals an extra 1d6 points of cold damage with its natural weapons.
Libris Mortis 25 - 26</t>
        </r>
      </text>
    </comment>
    <comment ref="F4" authorId="0" shapeId="0" xr:uid="{8F5D0C60-5175-4581-801A-0BBF46917576}">
      <text>
        <r>
          <rPr>
            <sz val="12"/>
            <color indexed="81"/>
            <rFont val="Times New Roman"/>
            <family val="1"/>
          </rPr>
          <t>Necromantic Prowess +3</t>
        </r>
      </text>
    </comment>
    <comment ref="C5" authorId="0" shapeId="0" xr:uid="{9D06D4D8-AAD7-4399-9889-CAECD9EE0D97}">
      <text>
        <r>
          <rPr>
            <sz val="12"/>
            <color indexed="81"/>
            <rFont val="Times New Roman"/>
            <family val="1"/>
          </rPr>
          <t xml:space="preserve">You gain the service of loyal undead followers.
</t>
        </r>
        <r>
          <rPr>
            <b/>
            <sz val="12"/>
            <color indexed="81"/>
            <rFont val="Times New Roman"/>
            <family val="1"/>
          </rPr>
          <t xml:space="preserve">Prerequisites: </t>
        </r>
        <r>
          <rPr>
            <sz val="12"/>
            <color indexed="81"/>
            <rFont val="Times New Roman"/>
            <family val="1"/>
          </rPr>
          <t xml:space="preserve">Character level 6th, nongood alignment, Knowledge (religion) 1 rank.
</t>
        </r>
        <r>
          <rPr>
            <b/>
            <sz val="12"/>
            <color indexed="81"/>
            <rFont val="Times New Roman"/>
            <family val="1"/>
          </rPr>
          <t>Benefit:</t>
        </r>
        <r>
          <rPr>
            <sz val="12"/>
            <color indexed="81"/>
            <rFont val="Times New Roman"/>
            <family val="1"/>
          </rPr>
          <t xml:space="preserve"> You attract followers and a cohort as if you had taken the Leadership feat. Your leadership score is treated as 2 higher than it otherwise would be for the purposes of attracting undead followers and treated as 4 lower than it otherwise would be for the purposes of attracting living followers.
If you choose to attract an undead cohort rather than a living cohort, you can attract an undead cohort with a maximum effective character level equal to two less than your ECL. See page 106 of the Dungeon Master’s Guide for more information on the Leadership feat.
</t>
        </r>
        <r>
          <rPr>
            <b/>
            <sz val="12"/>
            <color indexed="81"/>
            <rFont val="Times New Roman"/>
            <family val="1"/>
          </rPr>
          <t xml:space="preserve">Special: </t>
        </r>
        <r>
          <rPr>
            <sz val="12"/>
            <color indexed="81"/>
            <rFont val="Times New Roman"/>
            <family val="1"/>
          </rPr>
          <t>Like the standard Leadership feat, you must check with your DM before selecting this feat, and work with your DM to determine an appropriate cohort and followers for your character. See the Undead Cohorts and Followers section, below, for more information on choosing an undead creature as a cohort or follower.
Libris Mortis 31</t>
        </r>
      </text>
    </comment>
    <comment ref="A6" authorId="0" shapeId="0" xr:uid="{00000000-0006-0000-0500-000007000000}">
      <text>
        <r>
          <rPr>
            <sz val="12"/>
            <color indexed="81"/>
            <rFont val="Times New Roman"/>
            <family val="1"/>
          </rPr>
          <t>Any time a necromancer using this variant creates an undead creature (such as with animate dead, create undead, or create greater undead), all undead creatures created gain a +4 enhancement bonus to Strength and Dexterity, and two additional hit points per Hit Die. This ability does not affect the number or Hit Dice of animated creatures that the necromancer can create or control.
A necromancer using this variant does not gain additional spells per day for being a specialist wizard.</t>
        </r>
        <r>
          <rPr>
            <b/>
            <sz val="12"/>
            <color indexed="81"/>
            <rFont val="Times New Roman"/>
            <family val="1"/>
          </rPr>
          <t xml:space="preserve">
</t>
        </r>
        <r>
          <rPr>
            <sz val="12"/>
            <color indexed="81"/>
            <rFont val="Times New Roman"/>
            <family val="1"/>
          </rPr>
          <t>Unearthed Arcana 63</t>
        </r>
      </text>
    </comment>
    <comment ref="C6" authorId="0" shapeId="0" xr:uid="{7FF4C5A3-FAD6-43EC-ADAA-3719C2823913}">
      <text>
        <r>
          <rPr>
            <sz val="12"/>
            <color indexed="81"/>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color indexed="81"/>
            <rFont val="Times New Roman"/>
            <family val="1"/>
          </rPr>
          <t xml:space="preserve">Spellcraft 4 ranks.
</t>
        </r>
        <r>
          <rPr>
            <b/>
            <sz val="12"/>
            <color indexed="81"/>
            <rFont val="Times New Roman"/>
            <family val="1"/>
          </rPr>
          <t xml:space="preserve">Benefit: </t>
        </r>
        <r>
          <rPr>
            <sz val="12"/>
            <color indexed="81"/>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color indexed="81"/>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7" authorId="0" shapeId="0" xr:uid="{00000000-0006-0000-0500-000008000000}">
      <text>
        <r>
          <rPr>
            <sz val="12"/>
            <color indexed="81"/>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color indexed="81"/>
            <rFont val="Times New Roman"/>
            <family val="1"/>
          </rPr>
          <t xml:space="preserve">Caster level 1st.
</t>
        </r>
        <r>
          <rPr>
            <b/>
            <sz val="12"/>
            <color indexed="81"/>
            <rFont val="Times New Roman"/>
            <family val="1"/>
          </rPr>
          <t xml:space="preserve">Benefit:  </t>
        </r>
        <r>
          <rPr>
            <sz val="12"/>
            <color indexed="81"/>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t>
        </r>
      </text>
    </comment>
    <comment ref="C7" authorId="0" shapeId="0" xr:uid="{DE188957-288F-4897-BED0-51F8319E9F9E}">
      <text>
        <r>
          <rPr>
            <sz val="12"/>
            <color indexed="81"/>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color indexed="81"/>
            <rFont val="Times New Roman"/>
            <family val="1"/>
          </rPr>
          <t xml:space="preserve">Spellcraft 4 ranks.
</t>
        </r>
        <r>
          <rPr>
            <b/>
            <sz val="12"/>
            <color indexed="81"/>
            <rFont val="Times New Roman"/>
            <family val="1"/>
          </rPr>
          <t xml:space="preserve">Benefit: </t>
        </r>
        <r>
          <rPr>
            <sz val="12"/>
            <color indexed="81"/>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color indexed="81"/>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8" authorId="0" shapeId="0" xr:uid="{00000000-0006-0000-0500-00000A000000}">
      <text>
        <r>
          <rPr>
            <sz val="12"/>
            <color indexed="81"/>
            <rFont val="Times New Roman"/>
            <family val="1"/>
          </rPr>
          <t>A 1st-level necromancer using this variant can begin play with an undead minion (a human warrior skeleton, as described on page 226 of the Monster Manual). Obtaining this minion takes 24 hours and uses up magical materials that cost 100 gp.
This creature is a loyal servant that follows the necromancer’s commands and accompanies her on adventures if desired.  If the skeletal minion is destroyed, the necromancer suffers no ill effects and may replace it by performing a ceremony identical to the one that allowed her to obtain her first servant.
At 1st level, the skeleton is completely typical, but it gains power as the necromancer gains levels. The skeleton has a number of Hit Dice equal to the necromancer’s class level. Add one-half the necromancer’s class level to the skeleton’s natural armor bonus.
Add one-third of the necromancer’s class level to the skeleton’s Strength and Dexterity scores.
A necromancer using this variant permanently gives up the ability to obtain a familiar.
Unearthed Arcana 63</t>
        </r>
      </text>
    </comment>
    <comment ref="C8" authorId="0" shapeId="0" xr:uid="{DCFCCAA6-C3E9-4C4D-BE3E-E038728502A9}">
      <text>
        <r>
          <rPr>
            <b/>
            <sz val="12"/>
            <color indexed="81"/>
            <rFont val="Times New Roman"/>
            <family val="1"/>
          </rPr>
          <t xml:space="preserve">Prerequisite: </t>
        </r>
        <r>
          <rPr>
            <sz val="12"/>
            <color indexed="81"/>
            <rFont val="Times New Roman"/>
            <family val="1"/>
          </rPr>
          <t xml:space="preserve">Skeletal Minion variant (replaces Familiar)
</t>
        </r>
        <r>
          <rPr>
            <b/>
            <sz val="12"/>
            <color indexed="81"/>
            <rFont val="Times New Roman"/>
            <family val="1"/>
          </rPr>
          <t xml:space="preserve">Benefit: </t>
        </r>
        <r>
          <rPr>
            <sz val="12"/>
            <color indexed="81"/>
            <rFont val="Times New Roman"/>
            <family val="1"/>
          </rPr>
          <t>As a spell-like ability, once per day, you can enlarge your skeletal minion as if casting the enlarge person spell. Your caster level equals your character level.
This effect cannot be applied to conjured, raised, rebuked, or other commanded skeletons.
Homebrewed, Community-vetted</t>
        </r>
      </text>
    </comment>
    <comment ref="A9" authorId="0" shapeId="0" xr:uid="{00000000-0006-0000-0500-00000B000000}">
      <text>
        <r>
          <rPr>
            <sz val="12"/>
            <color indexed="81"/>
            <rFont val="Times New Roman"/>
            <family val="1"/>
          </rPr>
          <t xml:space="preserve">You can cast spells silently.
</t>
        </r>
        <r>
          <rPr>
            <b/>
            <sz val="12"/>
            <color indexed="81"/>
            <rFont val="Times New Roman"/>
            <family val="1"/>
          </rPr>
          <t xml:space="preserve">Benefit:  </t>
        </r>
        <r>
          <rPr>
            <sz val="12"/>
            <color indexed="81"/>
            <rFont val="Times New Roman"/>
            <family val="1"/>
          </rPr>
          <t xml:space="preserve">A silent spell can be cast with no verbal components.  Spells without verbal components are not affected.  A silent spell uses up a spell slot one level higher than the spell’s actual level.
</t>
        </r>
        <r>
          <rPr>
            <b/>
            <sz val="12"/>
            <color indexed="81"/>
            <rFont val="Times New Roman"/>
            <family val="1"/>
          </rPr>
          <t xml:space="preserve">Special:  </t>
        </r>
        <r>
          <rPr>
            <sz val="12"/>
            <color indexed="81"/>
            <rFont val="Times New Roman"/>
            <family val="1"/>
          </rPr>
          <t>Bard spells cannot be enhanced by this metamagic feat.
PHB 100</t>
        </r>
      </text>
    </comment>
    <comment ref="C9" authorId="0" shapeId="0" xr:uid="{00000000-0006-0000-0500-000009000000}">
      <text>
        <r>
          <rPr>
            <sz val="12"/>
            <color indexed="81"/>
            <rFont val="Times New Roman"/>
            <family val="1"/>
          </rPr>
          <t xml:space="preserve">Undead you raise or create harbor a retributive curse that is unleashed if they are destroyed.
</t>
        </r>
        <r>
          <rPr>
            <b/>
            <sz val="12"/>
            <color indexed="81"/>
            <rFont val="Times New Roman"/>
            <family val="1"/>
          </rPr>
          <t xml:space="preserve">Prerequisite:  </t>
        </r>
        <r>
          <rPr>
            <sz val="12"/>
            <color indexed="81"/>
            <rFont val="Times New Roman"/>
            <family val="1"/>
          </rPr>
          <t xml:space="preserve">Corpsecrafter.
</t>
        </r>
        <r>
          <rPr>
            <b/>
            <sz val="12"/>
            <color indexed="81"/>
            <rFont val="Times New Roman"/>
            <family val="1"/>
          </rPr>
          <t xml:space="preserve">Benefit:  </t>
        </r>
        <r>
          <rPr>
            <sz val="12"/>
            <color indexed="81"/>
            <rFont val="Times New Roman"/>
            <family val="1"/>
          </rPr>
          <t>Each undead you raise or create with any necromancy spell releases a burst of negative energy upon its destruction, dealing 1d6 points of damage plus an additional 1d6 points per 2 Hit Dice to every creature within a 10-foot spread (Reflex DC 15 half). This damage comes from negative energy, and it therefore heals undead creatures.
Libris Mortis 26</t>
        </r>
      </text>
    </comment>
    <comment ref="A10" authorId="0" shapeId="0" xr:uid="{00000000-0006-0000-0500-00000D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13" authorId="0" shapeId="0" xr:uid="{00000000-0006-0000-0500-00000E000000}">
      <text>
        <r>
          <rPr>
            <sz val="12"/>
            <color indexed="81"/>
            <rFont val="Times New Roman"/>
            <family val="1"/>
          </rPr>
          <t>A cloistered cleric picks up a lot of stray knowledge while wandering the land and learning stories from bards and other cloistered clerics.  He may make a special lore check with a bonus equal to his cloistered cleric level + his Intelligence modifier to see whether he knows some relevant information about local notable people, legendary items, or noteworthy places.  (If the cloistered cleric has 5 or more ranks in Knowledge (history), he gains a +2 bonus on this check.)
A successful lore check will not reveal the powers of a magic item but may give a hint as to its general function.  A cloistered cleric may not take 10 or take 20 on this check; this sort of knowledge is essentially random.  The DM can determine the Difficulty Class of the check by referring to the table at:
PHB 28, UA 50</t>
        </r>
      </text>
    </comment>
    <comment ref="A16" authorId="0" shapeId="0" xr:uid="{00000000-0006-0000-0500-00000F000000}">
      <text>
        <r>
          <rPr>
            <b/>
            <sz val="12"/>
            <color indexed="81"/>
            <rFont val="Times New Roman"/>
            <family val="1"/>
          </rPr>
          <t>Knowledge Domain Spells</t>
        </r>
        <r>
          <rPr>
            <sz val="12"/>
            <color indexed="81"/>
            <rFont val="Times New Roman"/>
            <family val="1"/>
          </rPr>
          <t xml:space="preserve">
</t>
        </r>
        <r>
          <rPr>
            <b/>
            <sz val="12"/>
            <color indexed="81"/>
            <rFont val="Times New Roman"/>
            <family val="1"/>
          </rPr>
          <t xml:space="preserve">1 Detect Secret Doors: </t>
        </r>
        <r>
          <rPr>
            <sz val="12"/>
            <color indexed="81"/>
            <rFont val="Times New Roman"/>
            <family val="1"/>
          </rPr>
          <t xml:space="preserve">Reveals hidden doors within 60 ft.
</t>
        </r>
        <r>
          <rPr>
            <b/>
            <sz val="12"/>
            <color indexed="81"/>
            <rFont val="Times New Roman"/>
            <family val="1"/>
          </rPr>
          <t xml:space="preserve">2 Detect Thoughts: </t>
        </r>
        <r>
          <rPr>
            <sz val="12"/>
            <color indexed="81"/>
            <rFont val="Times New Roman"/>
            <family val="1"/>
          </rPr>
          <t xml:space="preserve">Allows “listening” to surface thoughts.
</t>
        </r>
        <r>
          <rPr>
            <b/>
            <sz val="12"/>
            <color indexed="81"/>
            <rFont val="Times New Roman"/>
            <family val="1"/>
          </rPr>
          <t xml:space="preserve">3 Clairaudience/Clairvoyance: </t>
        </r>
        <r>
          <rPr>
            <sz val="12"/>
            <color indexed="81"/>
            <rFont val="Times New Roman"/>
            <family val="1"/>
          </rPr>
          <t xml:space="preserve">Hear or see at a distance for 1 min./level.
</t>
        </r>
        <r>
          <rPr>
            <b/>
            <sz val="12"/>
            <color indexed="81"/>
            <rFont val="Times New Roman"/>
            <family val="1"/>
          </rPr>
          <t xml:space="preserve">4 Divination: </t>
        </r>
        <r>
          <rPr>
            <sz val="12"/>
            <color indexed="81"/>
            <rFont val="Times New Roman"/>
            <family val="1"/>
          </rPr>
          <t xml:space="preserve">Provides useful advice for specific proposed actions.
</t>
        </r>
        <r>
          <rPr>
            <b/>
            <sz val="12"/>
            <color indexed="81"/>
            <rFont val="Times New Roman"/>
            <family val="1"/>
          </rPr>
          <t xml:space="preserve">5 True Seeing: </t>
        </r>
        <r>
          <rPr>
            <sz val="12"/>
            <color indexed="81"/>
            <rFont val="Times New Roman"/>
            <family val="1"/>
          </rPr>
          <t xml:space="preserve">Lets you see all things as they really are.
</t>
        </r>
        <r>
          <rPr>
            <b/>
            <sz val="12"/>
            <color indexed="81"/>
            <rFont val="Times New Roman"/>
            <family val="1"/>
          </rPr>
          <t>6 Find the Path:</t>
        </r>
        <r>
          <rPr>
            <sz val="12"/>
            <color indexed="81"/>
            <rFont val="Times New Roman"/>
            <family val="1"/>
          </rPr>
          <t xml:space="preserve"> Shows most direct way to a location.
</t>
        </r>
        <r>
          <rPr>
            <b/>
            <sz val="12"/>
            <color indexed="81"/>
            <rFont val="Times New Roman"/>
            <family val="1"/>
          </rPr>
          <t>7 Legend Lore:</t>
        </r>
        <r>
          <rPr>
            <sz val="12"/>
            <color indexed="81"/>
            <rFont val="Times New Roman"/>
            <family val="1"/>
          </rPr>
          <t xml:space="preserve"> Lets you learn tales about a person, place, or thing.
</t>
        </r>
        <r>
          <rPr>
            <b/>
            <sz val="12"/>
            <color indexed="81"/>
            <rFont val="Times New Roman"/>
            <family val="1"/>
          </rPr>
          <t xml:space="preserve">8 Discern Location: </t>
        </r>
        <r>
          <rPr>
            <sz val="12"/>
            <color indexed="81"/>
            <rFont val="Times New Roman"/>
            <family val="1"/>
          </rPr>
          <t xml:space="preserve">Reveals exact location of creature or object.
</t>
        </r>
        <r>
          <rPr>
            <b/>
            <sz val="12"/>
            <color indexed="81"/>
            <rFont val="Times New Roman"/>
            <family val="1"/>
          </rPr>
          <t xml:space="preserve">9 Foresight: </t>
        </r>
        <r>
          <rPr>
            <sz val="12"/>
            <color indexed="81"/>
            <rFont val="Times New Roman"/>
            <family val="1"/>
          </rPr>
          <t>“Sixth sense” warns of impending danger.
PHB 187
Cloistered cleric bonus domain as per Unearthed Arcana 50</t>
        </r>
      </text>
    </comment>
    <comment ref="A17" authorId="0" shapeId="0" xr:uid="{00000000-0006-0000-0500-000010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18" authorId="0" shapeId="0" xr:uid="{00000000-0006-0000-0500-000011000000}">
      <text>
        <r>
          <rPr>
            <b/>
            <sz val="12"/>
            <color indexed="81"/>
            <rFont val="Times New Roman"/>
            <family val="1"/>
          </rPr>
          <t xml:space="preserve">Evil Domain Spells
1 Protection from Good: </t>
        </r>
        <r>
          <rPr>
            <sz val="12"/>
            <color indexed="81"/>
            <rFont val="Times New Roman"/>
            <family val="1"/>
          </rPr>
          <t xml:space="preserve">+2 to AC and saves, counter mind control, hedge out elementals and outsiders.
</t>
        </r>
        <r>
          <rPr>
            <b/>
            <sz val="12"/>
            <color indexed="81"/>
            <rFont val="Times New Roman"/>
            <family val="1"/>
          </rPr>
          <t>2 Desecrate:</t>
        </r>
        <r>
          <rPr>
            <sz val="12"/>
            <color indexed="81"/>
            <rFont val="Times New Roman"/>
            <family val="1"/>
          </rPr>
          <t xml:space="preserve"> Fills area with negative energy, making undead stronger.
</t>
        </r>
        <r>
          <rPr>
            <b/>
            <sz val="12"/>
            <color indexed="81"/>
            <rFont val="Times New Roman"/>
            <family val="1"/>
          </rPr>
          <t xml:space="preserve">3 Magic Circle against Good: </t>
        </r>
        <r>
          <rPr>
            <sz val="12"/>
            <color indexed="81"/>
            <rFont val="Times New Roman"/>
            <family val="1"/>
          </rPr>
          <t xml:space="preserve">As protection spells, but 10-ft. radius and 10 min./level.
</t>
        </r>
        <r>
          <rPr>
            <b/>
            <sz val="12"/>
            <color indexed="81"/>
            <rFont val="Times New Roman"/>
            <family val="1"/>
          </rPr>
          <t xml:space="preserve">4 Unholy Blight: </t>
        </r>
        <r>
          <rPr>
            <sz val="12"/>
            <color indexed="81"/>
            <rFont val="Times New Roman"/>
            <family val="1"/>
          </rPr>
          <t xml:space="preserve">Damages and sickens good creatures.
</t>
        </r>
        <r>
          <rPr>
            <b/>
            <sz val="12"/>
            <color indexed="81"/>
            <rFont val="Times New Roman"/>
            <family val="1"/>
          </rPr>
          <t xml:space="preserve">5 Dispel Good: </t>
        </r>
        <r>
          <rPr>
            <sz val="12"/>
            <color indexed="81"/>
            <rFont val="Times New Roman"/>
            <family val="1"/>
          </rPr>
          <t xml:space="preserve">+4 bonus against attacks by good creatures.
</t>
        </r>
        <r>
          <rPr>
            <b/>
            <sz val="12"/>
            <color indexed="81"/>
            <rFont val="Times New Roman"/>
            <family val="1"/>
          </rPr>
          <t xml:space="preserve">6 Create Undead: </t>
        </r>
        <r>
          <rPr>
            <sz val="12"/>
            <color indexed="81"/>
            <rFont val="Times New Roman"/>
            <family val="1"/>
          </rPr>
          <t xml:space="preserve">Create ghouls, ghasts, mummies, or mohrgs.
</t>
        </r>
        <r>
          <rPr>
            <b/>
            <sz val="12"/>
            <color indexed="81"/>
            <rFont val="Times New Roman"/>
            <family val="1"/>
          </rPr>
          <t xml:space="preserve">7 Blasphemy: </t>
        </r>
        <r>
          <rPr>
            <sz val="12"/>
            <color indexed="81"/>
            <rFont val="Times New Roman"/>
            <family val="1"/>
          </rPr>
          <t xml:space="preserve">Kills, paralyzes, weakens, or dazes nonevil subjects.
</t>
        </r>
        <r>
          <rPr>
            <b/>
            <sz val="12"/>
            <color indexed="81"/>
            <rFont val="Times New Roman"/>
            <family val="1"/>
          </rPr>
          <t>8 Unholy Aura:</t>
        </r>
        <r>
          <rPr>
            <sz val="12"/>
            <color indexed="81"/>
            <rFont val="Times New Roman"/>
            <family val="1"/>
          </rPr>
          <t xml:space="preserve"> +4 to AC, +4 resistance, SR 25 against good spells.
</t>
        </r>
        <r>
          <rPr>
            <b/>
            <sz val="12"/>
            <color indexed="81"/>
            <rFont val="Times New Roman"/>
            <family val="1"/>
          </rPr>
          <t xml:space="preserve">9 Summon Monster IX*: </t>
        </r>
        <r>
          <rPr>
            <sz val="12"/>
            <color indexed="81"/>
            <rFont val="Times New Roman"/>
            <family val="1"/>
          </rPr>
          <t>Calls extraplanar creature to fight for you.
*Cast as an evil spell only.
PHB 186</t>
        </r>
      </text>
    </comment>
    <comment ref="A19" authorId="0" shapeId="0" xr:uid="{00000000-0006-0000-0500-000012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20" authorId="0" shapeId="0" xr:uid="{D1B0E5E6-C344-433B-B7CA-CBD139C53EFA}">
      <text>
        <r>
          <rPr>
            <b/>
            <sz val="12"/>
            <color indexed="81"/>
            <rFont val="Times New Roman"/>
            <family val="1"/>
          </rPr>
          <t xml:space="preserve">1 Cause Fear: </t>
        </r>
        <r>
          <rPr>
            <sz val="12"/>
            <color indexed="81"/>
            <rFont val="Times New Roman"/>
            <family val="1"/>
          </rPr>
          <t xml:space="preserve">One creature of 5 HD or less flees for 1d4 rounds.
</t>
        </r>
        <r>
          <rPr>
            <b/>
            <sz val="12"/>
            <color indexed="81"/>
            <rFont val="Times New Roman"/>
            <family val="1"/>
          </rPr>
          <t xml:space="preserve">2 Death Knell: </t>
        </r>
        <r>
          <rPr>
            <sz val="12"/>
            <color indexed="81"/>
            <rFont val="Times New Roman"/>
            <family val="1"/>
          </rPr>
          <t xml:space="preserve">Kill dying creature and gain 1d8 temporary hp, +2 to Str, and +1 caster level.
</t>
        </r>
        <r>
          <rPr>
            <b/>
            <sz val="12"/>
            <color indexed="81"/>
            <rFont val="Times New Roman"/>
            <family val="1"/>
          </rPr>
          <t xml:space="preserve">3 Animate Dead M: </t>
        </r>
        <r>
          <rPr>
            <sz val="12"/>
            <color indexed="81"/>
            <rFont val="Times New Roman"/>
            <family val="1"/>
          </rPr>
          <t xml:space="preserve">Creates undead skeletons and zombies.
</t>
        </r>
        <r>
          <rPr>
            <b/>
            <sz val="12"/>
            <color indexed="81"/>
            <rFont val="Times New Roman"/>
            <family val="1"/>
          </rPr>
          <t xml:space="preserve">4 Death Ward: </t>
        </r>
        <r>
          <rPr>
            <sz val="12"/>
            <color indexed="81"/>
            <rFont val="Times New Roman"/>
            <family val="1"/>
          </rPr>
          <t xml:space="preserve">Grants immunity to death spells and negative energy effects.
</t>
        </r>
        <r>
          <rPr>
            <b/>
            <sz val="12"/>
            <color indexed="81"/>
            <rFont val="Times New Roman"/>
            <family val="1"/>
          </rPr>
          <t xml:space="preserve">5 Slay Living: </t>
        </r>
        <r>
          <rPr>
            <sz val="12"/>
            <color indexed="81"/>
            <rFont val="Times New Roman"/>
            <family val="1"/>
          </rPr>
          <t xml:space="preserve">Touch attack kills subject.
</t>
        </r>
        <r>
          <rPr>
            <b/>
            <sz val="12"/>
            <color indexed="81"/>
            <rFont val="Times New Roman"/>
            <family val="1"/>
          </rPr>
          <t xml:space="preserve">6 Create Undead M: </t>
        </r>
        <r>
          <rPr>
            <sz val="12"/>
            <color indexed="81"/>
            <rFont val="Times New Roman"/>
            <family val="1"/>
          </rPr>
          <t xml:space="preserve">Create ghouls, ghasts, mummies, or mohrgs.
</t>
        </r>
        <r>
          <rPr>
            <b/>
            <sz val="12"/>
            <color indexed="81"/>
            <rFont val="Times New Roman"/>
            <family val="1"/>
          </rPr>
          <t xml:space="preserve">7 Destruction F: </t>
        </r>
        <r>
          <rPr>
            <sz val="12"/>
            <color indexed="81"/>
            <rFont val="Times New Roman"/>
            <family val="1"/>
          </rPr>
          <t xml:space="preserve">Kills subject and destroys remains.
</t>
        </r>
        <r>
          <rPr>
            <b/>
            <sz val="12"/>
            <color indexed="81"/>
            <rFont val="Times New Roman"/>
            <family val="1"/>
          </rPr>
          <t xml:space="preserve">8 Create Greater Undead M: </t>
        </r>
        <r>
          <rPr>
            <sz val="12"/>
            <color indexed="81"/>
            <rFont val="Times New Roman"/>
            <family val="1"/>
          </rPr>
          <t xml:space="preserve">Create shadows, wraiths, spectres, and devourers.
</t>
        </r>
        <r>
          <rPr>
            <b/>
            <sz val="12"/>
            <color indexed="81"/>
            <rFont val="Times New Roman"/>
            <family val="1"/>
          </rPr>
          <t xml:space="preserve">9 Wail of the Banshee: </t>
        </r>
        <r>
          <rPr>
            <sz val="12"/>
            <color indexed="81"/>
            <rFont val="Times New Roman"/>
            <family val="1"/>
          </rPr>
          <t>Kills one creature/level.
PHB 186</t>
        </r>
      </text>
    </comment>
    <comment ref="A21" authorId="0" shapeId="0" xr:uid="{F878FA4D-7E0B-4635-B732-899BC9D16AAD}">
      <text>
        <r>
          <rPr>
            <sz val="12"/>
            <color indexed="81"/>
            <rFont val="Times New Roman"/>
            <family val="1"/>
          </rPr>
          <t xml:space="preserve">You may use a death touch once per day. Your death touch is a supernatural ability that produces a death effect.
You must succeed on a </t>
        </r>
        <r>
          <rPr>
            <b/>
            <sz val="12"/>
            <color indexed="81"/>
            <rFont val="Times New Roman"/>
            <family val="1"/>
          </rPr>
          <t xml:space="preserve">melee touch attack </t>
        </r>
        <r>
          <rPr>
            <sz val="12"/>
            <color indexed="81"/>
            <rFont val="Times New Roman"/>
            <family val="1"/>
          </rPr>
          <t xml:space="preserve">against a living creature (using the rules for touch spells). When you touch, roll </t>
        </r>
        <r>
          <rPr>
            <b/>
            <sz val="12"/>
            <color indexed="81"/>
            <rFont val="Times New Roman"/>
            <family val="1"/>
          </rPr>
          <t xml:space="preserve">1d6 per cleric level </t>
        </r>
        <r>
          <rPr>
            <sz val="12"/>
            <color indexed="81"/>
            <rFont val="Times New Roman"/>
            <family val="1"/>
          </rPr>
          <t>you possess. If the total at least equals the creature’s current hit points, it dies (no save).</t>
        </r>
        <r>
          <rPr>
            <b/>
            <sz val="12"/>
            <color indexed="81"/>
            <rFont val="Times New Roman"/>
            <family val="1"/>
          </rPr>
          <t xml:space="preserve">
</t>
        </r>
        <r>
          <rPr>
            <sz val="12"/>
            <color indexed="81"/>
            <rFont val="Times New Roman"/>
            <family val="1"/>
          </rPr>
          <t>PHB 186</t>
        </r>
      </text>
    </comment>
    <comment ref="C23" authorId="0" shapeId="0" xr:uid="{00000000-0006-0000-0500-00000C000000}">
      <text>
        <r>
          <rPr>
            <sz val="12"/>
            <color indexed="81"/>
            <rFont val="Times New Roman"/>
            <family val="1"/>
          </rPr>
          <t>Hand crossbow, rapier, sap, shortbow, and short sword.
PHB 50</t>
        </r>
      </text>
    </comment>
    <comment ref="A24" authorId="0" shapeId="0" xr:uid="{00000000-0006-0000-0500-000015000000}">
      <text>
        <r>
          <rPr>
            <sz val="12"/>
            <color indexed="81"/>
            <rFont val="Times New Roman"/>
            <family val="1"/>
          </rPr>
          <t>On reaching 8th level, a true necromancer can cast create greater undead (see page 215 of the Player’s Handbook) once per day, as the spell.
She can use this ability one additional time per day at 11th level and higher.  She
must still supply the requisite material component.  The true necromancer’s caster level equals her character level plus the bonus from her necromantic
prowess ability.
Libris Mortis 52</t>
        </r>
      </text>
    </comment>
    <comment ref="A25" authorId="0" shapeId="0" xr:uid="{ABB99689-44FD-42B0-8E55-07BA08C6221C}">
      <text>
        <r>
          <rPr>
            <sz val="12"/>
            <color indexed="81"/>
            <rFont val="Times New Roman"/>
            <family val="1"/>
          </rPr>
          <t>On attaining 2nd level, a true necromancer can cast create undead once per day, as the spell of the same name. She can use this ability one additional time per day at 5th level and higher.  She must still supply the requisite material components. The true necromancer’s caster level equals her character level plus the bonus from her necromantic prowess ability, once it is gained.
Libris Mortis 52</t>
        </r>
      </text>
    </comment>
    <comment ref="A26" authorId="0" shapeId="0" xr:uid="{FE57B59A-9FCB-4786-A363-E8B529C1731A}">
      <text>
        <r>
          <rPr>
            <sz val="12"/>
            <color indexed="81"/>
            <rFont val="Times New Roman"/>
            <family val="1"/>
          </rPr>
          <t xml:space="preserve">At 4th level, a true necromancer begins to exert her authority over undead.  This aura is identical to the effects of the </t>
        </r>
        <r>
          <rPr>
            <i/>
            <sz val="12"/>
            <color indexed="81"/>
            <rFont val="Times New Roman"/>
            <family val="1"/>
          </rPr>
          <t xml:space="preserve">desecrate </t>
        </r>
        <r>
          <rPr>
            <sz val="12"/>
            <color indexed="81"/>
            <rFont val="Times New Roman"/>
            <family val="1"/>
          </rPr>
          <t>spell (see page 218 of the Player’s Handbook) except that it affects only allied undead.
Libris Mortis 52</t>
        </r>
      </text>
    </comment>
    <comment ref="A27" authorId="0" shapeId="0" xr:uid="{38A90430-246F-4160-9928-8CA222A61B74}">
      <text>
        <r>
          <rPr>
            <sz val="12"/>
            <color indexed="81"/>
            <rFont val="Times New Roman"/>
            <family val="1"/>
          </rPr>
          <t>At 7th level, a true necromancer extends her authority over undead.  The supernatural aura of negative energy surrounding her (see Zone of Desecration, above) now extends to a radius of 10 feet per true necromancer class level.
Libris Mortis 52</t>
        </r>
      </text>
    </comment>
    <comment ref="A28" authorId="0" shapeId="0" xr:uid="{00000000-0006-0000-0500-000016000000}">
      <text>
        <r>
          <rPr>
            <sz val="12"/>
            <color indexed="81"/>
            <rFont val="Times New Roman"/>
            <family val="1"/>
          </rPr>
          <t>At 3rd level, a true necromancer gains unsurpassed power over death. When
she rebukes undead, casts a necromancy spell, or uses a spell-like ability that mimics a necromancy spell, her effective caster level increases.
The bonus is +1 at 3rd level, +2 at 6th level, +3 at 9th level, and +4 at 12th level and higher.
Libris Mortis 52</t>
        </r>
      </text>
    </comment>
    <comment ref="A29" authorId="0" shapeId="0" xr:uid="{80A411E8-B10D-4A69-8D14-20A67B227A61}">
      <text>
        <r>
          <rPr>
            <sz val="12"/>
            <color indexed="81"/>
            <rFont val="Times New Roman"/>
            <family val="1"/>
          </rPr>
          <t>At 10th level and higher, a true necromancer can use horrid wilting once per day, with a caster level equal to her character level plus her bonus from the  necromantic prowess ability.
Libris Mortis 52</t>
        </r>
      </text>
    </comment>
    <comment ref="A30" authorId="0" shapeId="0" xr:uid="{2428184B-85E2-4115-B5A1-C6944E57116B}">
      <text>
        <r>
          <rPr>
            <sz val="12"/>
            <color indexed="81"/>
            <rFont val="Times New Roman"/>
            <family val="1"/>
          </rPr>
          <t>True necromancer class levels stack with levels of all other classes that grant the ability to rebuke undead for the purpose of determining the character’s effective cleric level for rebuking. See Turn or Rebuke Undead, page 159 of the Player’s Handbook. For example, a 5th-level cleric/3rd-level sorcerer/2nd-level true necromancer rebukes undead as a 7thlevel cleric. The bonus from her necromantic prowess ability, once it is gained, also applies.
Libris Mortis 52</t>
        </r>
      </text>
    </comment>
    <comment ref="A31" authorId="0" shapeId="0" xr:uid="{52C7C9B8-045F-434A-A2E1-1BC08CA4389E}">
      <text>
        <r>
          <rPr>
            <sz val="12"/>
            <color indexed="81"/>
            <rFont val="Times New Roman"/>
            <family val="1"/>
          </rPr>
          <t>At 13th level and higher, a true necromancer can use energy drain once per day, with a caster level equal to her character level plus her bonus from the necromantic prowess ability.
Libris Mortis 52</t>
        </r>
      </text>
    </comment>
    <comment ref="A32" authorId="0" shapeId="0" xr:uid="{2068EC01-6E01-4E4C-BB72-D5C99968C4E4}">
      <text>
        <r>
          <rPr>
            <sz val="12"/>
            <color indexed="81"/>
            <rFont val="Times New Roman"/>
            <family val="1"/>
          </rPr>
          <t>At 14th level, a true necromancer can use wail of the banshee once per day, with a caster level equal to her character level plus her bonus from the necromantic prowess ability.
Libris Mortis 52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H3" authorId="0" shapeId="0" xr:uid="{00000000-0006-0000-0600-000001000000}">
      <text>
        <r>
          <rPr>
            <sz val="12"/>
            <color indexed="81"/>
            <rFont val="Times New Roman"/>
            <family val="1"/>
          </rPr>
          <t>-2 in melee (Noncombatant)
+1 in melee (Small)</t>
        </r>
      </text>
    </comment>
    <comment ref="H4" authorId="0" shapeId="0" xr:uid="{00000000-0006-0000-0600-000002000000}">
      <text>
        <r>
          <rPr>
            <sz val="12"/>
            <color indexed="81"/>
            <rFont val="Times New Roman"/>
            <family val="1"/>
          </rPr>
          <t>-2 in melee (Noncombatant)
+1 in melee (Small)</t>
        </r>
      </text>
    </comment>
    <comment ref="H6" authorId="0" shapeId="0" xr:uid="{00000000-0006-0000-0600-000003000000}">
      <text>
        <r>
          <rPr>
            <sz val="12"/>
            <color indexed="81"/>
            <rFont val="Times New Roman"/>
            <family val="1"/>
          </rPr>
          <t>-2 in melee (Noncombatant)
+1 in melee (Small)</t>
        </r>
      </text>
    </comment>
    <comment ref="H7" authorId="0" shapeId="0" xr:uid="{00000000-0006-0000-0600-000004000000}">
      <text>
        <r>
          <rPr>
            <sz val="12"/>
            <color indexed="81"/>
            <rFont val="Times New Roman"/>
            <family val="1"/>
          </rPr>
          <t>-2 in melee (Noncombatant)
+1 in melee (Small)</t>
        </r>
      </text>
    </comment>
    <comment ref="A13" authorId="0" shapeId="0" xr:uid="{00000000-0006-0000-0600-000005000000}">
      <text>
        <r>
          <rPr>
            <sz val="12"/>
            <color indexed="81"/>
            <rFont val="Times New Roman"/>
            <family val="1"/>
          </rPr>
          <t>A deadly precision weapon deals an extra 2d6 points of damage when its wielder makes a successful sneak attack.  This ability does not bestow the ability to make sneak attacks upon a user who does not already have it.
Moderate transmutation; CL 12th; Craft Magic Arms and Armor, keen edge; Price +2 bonus.
Complete Adventurer 127</t>
        </r>
      </text>
    </comment>
    <comment ref="D18" authorId="0" shapeId="0" xr:uid="{00000000-0006-0000-0600-000006000000}">
      <text>
        <r>
          <rPr>
            <sz val="12"/>
            <color indexed="81"/>
            <rFont val="Times New Roman"/>
            <family val="1"/>
          </rPr>
          <t>Balance, Climb, Escape Artist, Hide, Jump, Move Silently, Sleight of Hand, Tumble.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700-000001000000}">
      <text>
        <r>
          <rPr>
            <b/>
            <sz val="12"/>
            <color indexed="81"/>
            <rFont val="Times New Roman"/>
            <family val="1"/>
          </rPr>
          <t xml:space="preserve">Price (Item Level): </t>
        </r>
        <r>
          <rPr>
            <sz val="12"/>
            <color indexed="81"/>
            <rFont val="Times New Roman"/>
            <family val="1"/>
          </rPr>
          <t xml:space="preserve">900 gp (4th)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 xml:space="preserve">1 lb.
Multiple brass buckles run from the ankle to the top of the calf on these finely crafted, black leather boots.
A pair of acrobat boots grants you a +2 competence bonus on Tumble checks.
This is a continuous effect and requires no activation.
In addition, these boots have 3 charges, which are renewed each day at dawn.
Spending 1 or more charges grants you an enhancement bonus to your speed for 1 round.
</t>
        </r>
        <r>
          <rPr>
            <b/>
            <sz val="12"/>
            <color indexed="81"/>
            <rFont val="Times New Roman"/>
            <family val="1"/>
          </rPr>
          <t xml:space="preserve">1 charge: </t>
        </r>
        <r>
          <rPr>
            <sz val="12"/>
            <color indexed="81"/>
            <rFont val="Times New Roman"/>
            <family val="1"/>
          </rPr>
          <t xml:space="preserve">+10-foot enhancement bonus.
</t>
        </r>
        <r>
          <rPr>
            <b/>
            <sz val="12"/>
            <color indexed="81"/>
            <rFont val="Times New Roman"/>
            <family val="1"/>
          </rPr>
          <t xml:space="preserve">2 charges: </t>
        </r>
        <r>
          <rPr>
            <sz val="12"/>
            <color indexed="81"/>
            <rFont val="Times New Roman"/>
            <family val="1"/>
          </rPr>
          <t xml:space="preserve">+15-foot enhancement bonus.
</t>
        </r>
        <r>
          <rPr>
            <b/>
            <sz val="12"/>
            <color indexed="81"/>
            <rFont val="Times New Roman"/>
            <family val="1"/>
          </rPr>
          <t xml:space="preserve">3 charges: </t>
        </r>
        <r>
          <rPr>
            <sz val="12"/>
            <color indexed="81"/>
            <rFont val="Times New Roman"/>
            <family val="1"/>
          </rPr>
          <t>+20-foot enhancement bonus.
MIC 67</t>
        </r>
      </text>
    </comment>
    <comment ref="A8" authorId="0" shapeId="0" xr:uid="{00000000-0006-0000-0700-000003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13" authorId="0" shapeId="0" xr:uid="{00000000-0006-0000-0700-000004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 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Immediate (mental)
</t>
        </r>
        <r>
          <rPr>
            <b/>
            <sz val="12"/>
            <color indexed="81"/>
            <rFont val="Times New Roman"/>
            <family val="1"/>
          </rPr>
          <t xml:space="preserve">Weight:  </t>
        </r>
        <r>
          <rPr>
            <sz val="12"/>
            <color indexed="81"/>
            <rFont val="Times New Roman"/>
            <family val="1"/>
          </rPr>
          <t>—
This tiny, hollow glass flower dangles from a slim golden chain.
A chronocharm of the grand master slows your perception of time, allowing you to better dodge an incoming ranged attack.  When it is activated, you gain a +5 dodge bonus to your AC against a single ranged attack.  This ability functions once per day.
A chronocharm occupies the throat body slot, but it can be worn simultaneously with any number of other chronocharms, which all function normally.  However, you can’t wear more than one of the same chronocharm.
You must wear a chronocharm for 24 hours before you can access its abilities.  If it is taken off, it becomes inactive until worn for an additional 24 hours.
Magic Item Compendium 86</t>
        </r>
      </text>
    </comment>
    <comment ref="A14" authorId="0" shapeId="0" xr:uid="{00000000-0006-0000-0700-00000500000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Craft Wondrous Item, create food and water.
MIC 159</t>
        </r>
      </text>
    </comment>
    <comment ref="A15" authorId="0" shapeId="0" xr:uid="{00000000-0006-0000-0700-000006000000}">
      <text>
        <r>
          <rPr>
            <sz val="12"/>
            <color indexed="81"/>
            <rFont val="Times New Roman"/>
            <family val="1"/>
          </rPr>
          <t>The lenses of this item are made of dark crystal.  Even though the lenses are opaque, when placed over the eyes of the wearer they enable him to see normally and also grant him 60-foot darkvision.
DMG 258</t>
        </r>
      </text>
    </comment>
    <comment ref="A31" authorId="0" shapeId="0" xr:uid="{00000000-0006-0000-0700-00000700000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1 minute or 1 standard action; see text
</t>
        </r>
        <r>
          <rPr>
            <b/>
            <sz val="12"/>
            <color indexed="81"/>
            <rFont val="Times New Roman"/>
            <family val="1"/>
          </rPr>
          <t xml:space="preserve">Weight:  </t>
        </r>
        <r>
          <rPr>
            <sz val="12"/>
            <color indexed="81"/>
            <rFont val="Times New Roman"/>
            <family val="1"/>
          </rPr>
          <t xml:space="preserve">1 lb.
This small book is bound in hammered silver and engraved with the continents of the world.
A tome of worldly memory allows you to call upon the secret memories of the world to aid you in unlocking forgotten knowledge.  By studying the book for 1 minute, you gain a +5 competence bonus on a single Knowledge check.
The tome functions three times per day.
If you have at least 5 ranks in the Knowledge skill in question, you need only peruse the book as a standard action to gain its benefit.
</t>
        </r>
        <r>
          <rPr>
            <b/>
            <sz val="12"/>
            <color indexed="81"/>
            <rFont val="Times New Roman"/>
            <family val="1"/>
          </rPr>
          <t xml:space="preserve">Prerequisites:  </t>
        </r>
        <r>
          <rPr>
            <sz val="12"/>
            <color indexed="81"/>
            <rFont val="Times New Roman"/>
            <family val="1"/>
          </rPr>
          <t>Craft Wondrous Item, fox’s cunning.
MIC 190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H2" authorId="0" shapeId="0" xr:uid="{00000000-0006-0000-0B00-000001000000}">
      <text>
        <r>
          <rPr>
            <sz val="12"/>
            <color indexed="81"/>
            <rFont val="Times New Roman"/>
            <family val="1"/>
          </rPr>
          <t>Corpsecrafter +4
Enhanced Undead +4</t>
        </r>
      </text>
    </comment>
    <comment ref="I2" authorId="0" shapeId="0" xr:uid="{00000000-0006-0000-0B00-000002000000}">
      <text>
        <r>
          <rPr>
            <sz val="12"/>
            <color indexed="81"/>
            <rFont val="Times New Roman"/>
            <family val="1"/>
          </rPr>
          <t>Enhanced Undead +4</t>
        </r>
      </text>
    </comment>
    <comment ref="S2" authorId="0" shapeId="0" xr:uid="{00000000-0006-0000-0B00-000003000000}">
      <text>
        <r>
          <rPr>
            <sz val="12"/>
            <color indexed="81"/>
            <rFont val="Times New Roman"/>
            <family val="1"/>
          </rPr>
          <t>Corpsecrafter  +2/HD
Enhanced Undead +2/HD</t>
        </r>
      </text>
    </comment>
    <comment ref="H4" authorId="0" shapeId="0" xr:uid="{00000000-0006-0000-0B00-000004000000}">
      <text>
        <r>
          <rPr>
            <sz val="12"/>
            <color indexed="81"/>
            <rFont val="Times New Roman"/>
            <family val="1"/>
          </rPr>
          <t>Corpsecrafter +4
Enhanced Undead +4</t>
        </r>
      </text>
    </comment>
    <comment ref="I4" authorId="0" shapeId="0" xr:uid="{00000000-0006-0000-0B00-000005000000}">
      <text>
        <r>
          <rPr>
            <sz val="12"/>
            <color indexed="81"/>
            <rFont val="Times New Roman"/>
            <family val="1"/>
          </rPr>
          <t>Enhanced Undead +4</t>
        </r>
      </text>
    </comment>
    <comment ref="S4" authorId="0" shapeId="0" xr:uid="{00000000-0006-0000-0B00-000006000000}">
      <text>
        <r>
          <rPr>
            <sz val="12"/>
            <color indexed="81"/>
            <rFont val="Times New Roman"/>
            <family val="1"/>
          </rPr>
          <t>Corpsecrafter  +2/HD
Enhanced Undead +2/HD</t>
        </r>
      </text>
    </comment>
    <comment ref="H5" authorId="0" shapeId="0" xr:uid="{00000000-0006-0000-0B00-000007000000}">
      <text>
        <r>
          <rPr>
            <sz val="12"/>
            <color indexed="81"/>
            <rFont val="Times New Roman"/>
            <family val="1"/>
          </rPr>
          <t>Corpsecrafter +4
Enhanced Undead +4</t>
        </r>
      </text>
    </comment>
    <comment ref="I5" authorId="0" shapeId="0" xr:uid="{00000000-0006-0000-0B00-000008000000}">
      <text>
        <r>
          <rPr>
            <sz val="12"/>
            <color indexed="81"/>
            <rFont val="Times New Roman"/>
            <family val="1"/>
          </rPr>
          <t>Enhanced Undead +4</t>
        </r>
      </text>
    </comment>
    <comment ref="S5" authorId="0" shapeId="0" xr:uid="{00000000-0006-0000-0B00-000009000000}">
      <text>
        <r>
          <rPr>
            <sz val="12"/>
            <color indexed="81"/>
            <rFont val="Times New Roman"/>
            <family val="1"/>
          </rPr>
          <t>Corpsecrafter  +2/HD
Enhanced Undead +2/HD</t>
        </r>
      </text>
    </comment>
    <comment ref="H7" authorId="0" shapeId="0" xr:uid="{00000000-0006-0000-0B00-00000A000000}">
      <text>
        <r>
          <rPr>
            <sz val="12"/>
            <color indexed="81"/>
            <rFont val="Times New Roman"/>
            <family val="1"/>
          </rPr>
          <t>Corpsecrafter +4
Enhanced Undead +4</t>
        </r>
      </text>
    </comment>
    <comment ref="I7" authorId="0" shapeId="0" xr:uid="{00000000-0006-0000-0B00-00000B000000}">
      <text>
        <r>
          <rPr>
            <sz val="12"/>
            <color indexed="81"/>
            <rFont val="Times New Roman"/>
            <family val="1"/>
          </rPr>
          <t>Enhanced Undead +4</t>
        </r>
      </text>
    </comment>
    <comment ref="S7" authorId="0" shapeId="0" xr:uid="{00000000-0006-0000-0B00-00000C000000}">
      <text>
        <r>
          <rPr>
            <sz val="12"/>
            <color indexed="81"/>
            <rFont val="Times New Roman"/>
            <family val="1"/>
          </rPr>
          <t>Corpsecrafter  +2/HD
Enhanced Undead +2/HD</t>
        </r>
      </text>
    </comment>
    <comment ref="H9" authorId="0" shapeId="0" xr:uid="{00000000-0006-0000-0B00-00000D000000}">
      <text>
        <r>
          <rPr>
            <sz val="12"/>
            <color indexed="81"/>
            <rFont val="Times New Roman"/>
            <family val="1"/>
          </rPr>
          <t>Corpsecrafter +4
Enhanced Undead +4</t>
        </r>
      </text>
    </comment>
    <comment ref="I9" authorId="0" shapeId="0" xr:uid="{00000000-0006-0000-0B00-00000E000000}">
      <text>
        <r>
          <rPr>
            <sz val="12"/>
            <color indexed="81"/>
            <rFont val="Times New Roman"/>
            <family val="1"/>
          </rPr>
          <t>Enhanced Undead +4</t>
        </r>
      </text>
    </comment>
    <comment ref="S9" authorId="0" shapeId="0" xr:uid="{00000000-0006-0000-0B00-00000F000000}">
      <text>
        <r>
          <rPr>
            <sz val="12"/>
            <color indexed="81"/>
            <rFont val="Times New Roman"/>
            <family val="1"/>
          </rPr>
          <t>Corpsecrafter  +2/HD
Enhanced Undead +2/HD</t>
        </r>
      </text>
    </comment>
    <comment ref="H11" authorId="0" shapeId="0" xr:uid="{00000000-0006-0000-0B00-000010000000}">
      <text>
        <r>
          <rPr>
            <sz val="12"/>
            <color indexed="81"/>
            <rFont val="Times New Roman"/>
            <family val="1"/>
          </rPr>
          <t>Corpsecrafter +4
Enhanced Undead +4</t>
        </r>
      </text>
    </comment>
    <comment ref="I11" authorId="0" shapeId="0" xr:uid="{00000000-0006-0000-0B00-000011000000}">
      <text>
        <r>
          <rPr>
            <sz val="12"/>
            <color indexed="81"/>
            <rFont val="Times New Roman"/>
            <family val="1"/>
          </rPr>
          <t>Enhanced Undead +4</t>
        </r>
      </text>
    </comment>
    <comment ref="S11" authorId="0" shapeId="0" xr:uid="{00000000-0006-0000-0B00-000012000000}">
      <text>
        <r>
          <rPr>
            <sz val="12"/>
            <color indexed="81"/>
            <rFont val="Times New Roman"/>
            <family val="1"/>
          </rPr>
          <t>Corpsecrafter  +2/HD
Enhanced Undead +2/HD</t>
        </r>
      </text>
    </comment>
    <comment ref="H13" authorId="0" shapeId="0" xr:uid="{00000000-0006-0000-0B00-000013000000}">
      <text>
        <r>
          <rPr>
            <sz val="12"/>
            <color indexed="81"/>
            <rFont val="Times New Roman"/>
            <family val="1"/>
          </rPr>
          <t>Corpsecrafter +4
Enhanced Undead +4</t>
        </r>
      </text>
    </comment>
    <comment ref="I13" authorId="0" shapeId="0" xr:uid="{00000000-0006-0000-0B00-000014000000}">
      <text>
        <r>
          <rPr>
            <sz val="12"/>
            <color indexed="81"/>
            <rFont val="Times New Roman"/>
            <family val="1"/>
          </rPr>
          <t>Enhanced Undead +4</t>
        </r>
      </text>
    </comment>
    <comment ref="S13" authorId="0" shapeId="0" xr:uid="{00000000-0006-0000-0B00-000015000000}">
      <text>
        <r>
          <rPr>
            <sz val="12"/>
            <color indexed="81"/>
            <rFont val="Times New Roman"/>
            <family val="1"/>
          </rPr>
          <t>Corpsecrafter  +2/HD
Enhanced Undead +2/HD</t>
        </r>
      </text>
    </comment>
  </commentList>
</comments>
</file>

<file path=xl/sharedStrings.xml><?xml version="1.0" encoding="utf-8"?>
<sst xmlns="http://schemas.openxmlformats.org/spreadsheetml/2006/main" count="2653" uniqueCount="748">
  <si>
    <t>Height:</t>
  </si>
  <si>
    <t>Strength:</t>
  </si>
  <si>
    <t>Dexterity:</t>
  </si>
  <si>
    <t>Level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</si>
  <si>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</si>
  <si>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</si>
  <si>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</si>
  <si>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</si>
  <si>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</si>
  <si>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</si>
  <si>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</si>
  <si>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</si>
  <si>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</si>
  <si>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</si>
  <si>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</si>
  <si>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</si>
  <si>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</si>
  <si>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</si>
  <si>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</si>
  <si>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</si>
  <si>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</si>
  <si>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</si>
  <si>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</si>
  <si>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</si>
  <si>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</si>
  <si>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</si>
  <si>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</si>
  <si>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</si>
  <si>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</si>
  <si>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</si>
  <si>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</si>
  <si>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</si>
  <si>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</si>
  <si>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</si>
  <si>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</si>
  <si>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</si>
  <si>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</si>
  <si>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</si>
  <si>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</si>
  <si>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</si>
  <si>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</si>
  <si>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</si>
  <si>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</si>
  <si>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</si>
  <si>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</si>
  <si>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</si>
  <si>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</si>
  <si>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</si>
  <si>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</si>
  <si>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</si>
  <si>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</si>
  <si>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</si>
  <si>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</si>
  <si>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</si>
  <si>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</si>
  <si>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</si>
  <si>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</si>
  <si>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</si>
  <si>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</si>
  <si>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</si>
  <si>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</si>
  <si>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</si>
  <si>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</si>
  <si>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</si>
  <si>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</si>
  <si>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</si>
  <si>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</si>
  <si>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</si>
  <si>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</si>
  <si>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</si>
  <si>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</si>
  <si>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</si>
  <si>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</si>
  <si>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</si>
  <si>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Resistance</t>
  </si>
  <si>
    <t>Abjuration</t>
  </si>
  <si>
    <t>Touch</t>
  </si>
  <si>
    <t>1 minute</t>
  </si>
  <si>
    <t>Detect Magic</t>
  </si>
  <si>
    <t>Universal</t>
  </si>
  <si>
    <t>1 min/lvl</t>
  </si>
  <si>
    <t>Instant</t>
  </si>
  <si>
    <t>Read Magic</t>
  </si>
  <si>
    <t>Personal</t>
  </si>
  <si>
    <t>10 min/lvl</t>
  </si>
  <si>
    <t>Illusion</t>
  </si>
  <si>
    <t>1 round</t>
  </si>
  <si>
    <t>Conjuration</t>
  </si>
  <si>
    <t>1 hour/lvl</t>
  </si>
  <si>
    <t>Permanent</t>
  </si>
  <si>
    <t>1 rnd/lvl</t>
  </si>
  <si>
    <t>Evocation</t>
  </si>
  <si>
    <t>Spell</t>
  </si>
  <si>
    <t>Cast?</t>
  </si>
  <si>
    <t>Languages</t>
  </si>
  <si>
    <t>School</t>
  </si>
  <si>
    <t>1 hour</t>
  </si>
  <si>
    <t>60’</t>
  </si>
  <si>
    <t>10’</t>
  </si>
  <si>
    <t>100’ + 10’/lvl</t>
  </si>
  <si>
    <t>Equipment Worn</t>
  </si>
  <si>
    <t>Item</t>
  </si>
  <si>
    <t>Effects/</t>
  </si>
  <si>
    <t>Notes</t>
  </si>
  <si>
    <t>Equipment Carried</t>
  </si>
  <si>
    <t>Check</t>
  </si>
  <si>
    <t>Arcane</t>
  </si>
  <si>
    <t>Speed</t>
  </si>
  <si>
    <t>Light</t>
  </si>
  <si>
    <t>25’ + 2½’/lvl</t>
  </si>
  <si>
    <t>Male</t>
  </si>
  <si>
    <t>Prepared Spells</t>
  </si>
  <si>
    <t>Speak Language</t>
  </si>
  <si>
    <t>Create Water</t>
  </si>
  <si>
    <t>Detect Poison</t>
  </si>
  <si>
    <t>Divination</t>
  </si>
  <si>
    <t>Guidance</t>
  </si>
  <si>
    <t>Mending</t>
  </si>
  <si>
    <t>Command</t>
  </si>
  <si>
    <t>Curse Water</t>
  </si>
  <si>
    <t>Divine Favor</t>
  </si>
  <si>
    <t>Doom</t>
  </si>
  <si>
    <t>Endure Elements</t>
  </si>
  <si>
    <t>24 hours</t>
  </si>
  <si>
    <t>Entropic Shield</t>
  </si>
  <si>
    <t>Magic Weapon</t>
  </si>
  <si>
    <t>Obscuring Mist</t>
  </si>
  <si>
    <t>Sanctuary</t>
  </si>
  <si>
    <t>Shield of Faith</t>
  </si>
  <si>
    <t>Summon Monster I</t>
  </si>
  <si>
    <t>Aid</t>
  </si>
  <si>
    <t>Animal Messenger</t>
  </si>
  <si>
    <t>1 day/lvl</t>
  </si>
  <si>
    <t>Darkness</t>
  </si>
  <si>
    <t>Delay Poison</t>
  </si>
  <si>
    <t>Desecrate</t>
  </si>
  <si>
    <t>2 hrs/lvl</t>
  </si>
  <si>
    <t>Enthrall</t>
  </si>
  <si>
    <t>Find Traps</t>
  </si>
  <si>
    <t>Hold Person</t>
  </si>
  <si>
    <t>Lesser Restoration</t>
  </si>
  <si>
    <t>Make Whole</t>
  </si>
  <si>
    <t>Remove Paralysis</t>
  </si>
  <si>
    <t>Shatter</t>
  </si>
  <si>
    <t>Shield Other</t>
  </si>
  <si>
    <t>Silence</t>
  </si>
  <si>
    <t>Sound Burst</t>
  </si>
  <si>
    <t>Speak with Animals</t>
  </si>
  <si>
    <t>Spiritual Weapon</t>
  </si>
  <si>
    <t>Summon Monster II</t>
  </si>
  <si>
    <t>Undetectable Alignment</t>
  </si>
  <si>
    <t>Zone of Truth</t>
  </si>
  <si>
    <t>Bestow Curse</t>
  </si>
  <si>
    <t>Continual Flame</t>
  </si>
  <si>
    <t>Create Food &amp; Water</t>
  </si>
  <si>
    <t>Daylight</t>
  </si>
  <si>
    <t>Deeper Darkness</t>
  </si>
  <si>
    <t>Dispel Magic</t>
  </si>
  <si>
    <t>Glyph of Warding</t>
  </si>
  <si>
    <t>Discharge</t>
  </si>
  <si>
    <t>Invisibility Purge</t>
  </si>
  <si>
    <t>Locate Object</t>
  </si>
  <si>
    <t>Magic Vestment</t>
  </si>
  <si>
    <t>Meld into Stone</t>
  </si>
  <si>
    <t>Obscure Object</t>
  </si>
  <si>
    <t>8 hours</t>
  </si>
  <si>
    <t>Prayer</t>
  </si>
  <si>
    <t>Rem. Blind/Deafness</t>
  </si>
  <si>
    <t>Remove Curse</t>
  </si>
  <si>
    <t>Remove Disease</t>
  </si>
  <si>
    <t>Searing Light</t>
  </si>
  <si>
    <t>Speak with Plants</t>
  </si>
  <si>
    <t>Stone Shape</t>
  </si>
  <si>
    <t>Summon Monster III</t>
  </si>
  <si>
    <t>Water Breathing</t>
  </si>
  <si>
    <t>Water Walk</t>
  </si>
  <si>
    <t>Wind Wall</t>
  </si>
  <si>
    <t>Air Walk</t>
  </si>
  <si>
    <t>Control Water</t>
  </si>
  <si>
    <t>Dimensional Anchor</t>
  </si>
  <si>
    <t>Discern Lies</t>
  </si>
  <si>
    <t>Dismissal</t>
  </si>
  <si>
    <t>Divine Power</t>
  </si>
  <si>
    <t>Giant Vermin</t>
  </si>
  <si>
    <t>Imbue w Spell Ability</t>
  </si>
  <si>
    <t>special</t>
  </si>
  <si>
    <t>Lesser Planar Ally</t>
  </si>
  <si>
    <t>Neutralize Poison</t>
  </si>
  <si>
    <t>Repel Vermin</t>
  </si>
  <si>
    <t>Restoration</t>
  </si>
  <si>
    <t>Sending</t>
  </si>
  <si>
    <t>12 hours</t>
  </si>
  <si>
    <t>Spell Immunity</t>
  </si>
  <si>
    <t>Status</t>
  </si>
  <si>
    <t>Summon Monster IV</t>
  </si>
  <si>
    <t>Tongues</t>
  </si>
  <si>
    <t>Cause Fear</t>
  </si>
  <si>
    <t>Deathwatch</t>
  </si>
  <si>
    <t>Death Knell</t>
  </si>
  <si>
    <t>Bull’s Strength</t>
  </si>
  <si>
    <t>Gentle Repose</t>
  </si>
  <si>
    <t>Animate Dead</t>
  </si>
  <si>
    <t>Contagion</t>
  </si>
  <si>
    <t>Speak with Dead</t>
  </si>
  <si>
    <t>1d4 rnds</t>
  </si>
  <si>
    <t>30’ radius</t>
  </si>
  <si>
    <t>30’</t>
  </si>
  <si>
    <t>Knowledge:  Arcana</t>
  </si>
  <si>
    <t>Knowledge:  Religion</t>
  </si>
  <si>
    <t>Perform:  (type)</t>
  </si>
  <si>
    <t>Analyze Portal</t>
  </si>
  <si>
    <t>Dimension Door</t>
  </si>
  <si>
    <t>400’ + 40’/lvl</t>
  </si>
  <si>
    <t>Longstrider</t>
  </si>
  <si>
    <t>Sleight of Hand</t>
  </si>
  <si>
    <t>Survival</t>
  </si>
  <si>
    <t>Components</t>
  </si>
  <si>
    <t>Casting</t>
  </si>
  <si>
    <t>V S</t>
  </si>
  <si>
    <t>V M</t>
  </si>
  <si>
    <t>V S F</t>
  </si>
  <si>
    <t>V S M/DF</t>
  </si>
  <si>
    <t>V S DF</t>
  </si>
  <si>
    <t>V S M</t>
  </si>
  <si>
    <t>V</t>
  </si>
  <si>
    <t>V S F/DF</t>
  </si>
  <si>
    <t>V M/DF</t>
  </si>
  <si>
    <t>V S/DF</t>
  </si>
  <si>
    <t>M</t>
  </si>
  <si>
    <t>1 SA</t>
  </si>
  <si>
    <t>1 FR</t>
  </si>
  <si>
    <t>10 min.</t>
  </si>
  <si>
    <t>Align</t>
  </si>
  <si>
    <t>Region</t>
  </si>
  <si>
    <t>AC</t>
  </si>
  <si>
    <t>HP</t>
  </si>
  <si>
    <t>Weapons</t>
  </si>
  <si>
    <t>Armor</t>
  </si>
  <si>
    <t>50’</t>
  </si>
  <si>
    <t>Atk</t>
  </si>
  <si>
    <t>Aligned Aura</t>
  </si>
  <si>
    <t>Impede</t>
  </si>
  <si>
    <t>Bewildering Substitution</t>
  </si>
  <si>
    <t>Bewildering Visions</t>
  </si>
  <si>
    <t>Body Ward</t>
  </si>
  <si>
    <t>Conduit of Life</t>
  </si>
  <si>
    <t>Divine Presence</t>
  </si>
  <si>
    <t>Execration</t>
  </si>
  <si>
    <t>Lore of the Gods</t>
  </si>
  <si>
    <t>Substitute Domain</t>
  </si>
  <si>
    <t>Turn Anathema</t>
  </si>
  <si>
    <t>10 minutes</t>
  </si>
  <si>
    <t>Bolster Aura</t>
  </si>
  <si>
    <t>Deific Bastion</t>
  </si>
  <si>
    <t>Footsteps of the Divine</t>
  </si>
  <si>
    <t>Light of Wisdom</t>
  </si>
  <si>
    <t>Subdue Aura</t>
  </si>
  <si>
    <t>Confound</t>
  </si>
  <si>
    <t>Dampen Magic</t>
  </si>
  <si>
    <t>Light of Purity</t>
  </si>
  <si>
    <t>Moral Façade</t>
  </si>
  <si>
    <t>Sacred Item</t>
  </si>
  <si>
    <t>Seed of Life</t>
  </si>
  <si>
    <t>Spiritual Advisor</t>
  </si>
  <si>
    <t>Bewildering Mischance</t>
  </si>
  <si>
    <t>Bleed</t>
  </si>
  <si>
    <t>Darts of Life</t>
  </si>
  <si>
    <t>Divine Retribution</t>
  </si>
  <si>
    <t>Door of Decay</t>
  </si>
  <si>
    <t>see text</t>
  </si>
  <si>
    <t>Healing Circle</t>
  </si>
  <si>
    <t>Mark of Sin</t>
  </si>
  <si>
    <t>Surge of Fortune</t>
  </si>
  <si>
    <t>Proficiencies</t>
  </si>
  <si>
    <t>Inflict Minor Wounds</t>
  </si>
  <si>
    <t>Inflict Light Wounds</t>
  </si>
  <si>
    <t>Inflict Moderate Wounds</t>
  </si>
  <si>
    <t>Inflict Serious Wounds</t>
  </si>
  <si>
    <t>Inflict Critical Wounds</t>
  </si>
  <si>
    <t>Flame Strike</t>
  </si>
  <si>
    <t>Craft:  Alchemy</t>
  </si>
  <si>
    <t>Knowledge:  History</t>
  </si>
  <si>
    <t>2</t>
  </si>
  <si>
    <t>4</t>
  </si>
  <si>
    <t>Knowledge:  The Planes</t>
  </si>
  <si>
    <t>Racial Abilities</t>
  </si>
  <si>
    <t>already built into stats</t>
  </si>
  <si>
    <t>Lore</t>
  </si>
  <si>
    <t>Scribe Scroll</t>
  </si>
  <si>
    <t>Message</t>
  </si>
  <si>
    <t>Identify</t>
  </si>
  <si>
    <t>Explorer’s Outfit</t>
  </si>
  <si>
    <t>Backpack</t>
  </si>
  <si>
    <t>Bedroll</t>
  </si>
  <si>
    <t>Spell Component Pouch</t>
  </si>
  <si>
    <t>Inkpen</t>
  </si>
  <si>
    <t>Tent</t>
  </si>
  <si>
    <t>Waterskin</t>
  </si>
  <si>
    <t>Flint &amp; Steel</t>
  </si>
  <si>
    <t>Memorized Spells</t>
  </si>
  <si>
    <t>1d3</t>
  </si>
  <si>
    <t>Scroll Case</t>
  </si>
  <si>
    <t>Ink Vials</t>
  </si>
  <si>
    <t>Human Skeleton</t>
  </si>
  <si>
    <t>NE</t>
  </si>
  <si>
    <t>none</t>
  </si>
  <si>
    <t>-</t>
  </si>
  <si>
    <t>Healing Belt</t>
  </si>
  <si>
    <t>Parchments</t>
  </si>
  <si>
    <t>Oil Flasks</t>
  </si>
  <si>
    <t>Preserve Organ</t>
  </si>
  <si>
    <t>Slash Tongue</t>
  </si>
  <si>
    <t>Darkbolt</t>
  </si>
  <si>
    <t>True Necromancer</t>
  </si>
  <si>
    <t>Fr</t>
  </si>
  <si>
    <t>Rf</t>
  </si>
  <si>
    <t>Wi</t>
  </si>
  <si>
    <t>Everlasting Rations</t>
  </si>
  <si>
    <t>Chronocharm of the Grand Master</t>
  </si>
  <si>
    <t>Tome of Worldly Memory</t>
  </si>
  <si>
    <t>Necromancer</t>
  </si>
  <si>
    <t>1st</t>
  </si>
  <si>
    <t>2nd</t>
  </si>
  <si>
    <t>3rd</t>
  </si>
  <si>
    <t>4th</t>
  </si>
  <si>
    <t>5th</t>
  </si>
  <si>
    <t>6th</t>
  </si>
  <si>
    <t>10 rnd/lvl</t>
  </si>
  <si>
    <t>Spells per Day</t>
  </si>
  <si>
    <t>Total Divine</t>
  </si>
  <si>
    <t>Total Arcane</t>
  </si>
  <si>
    <t>7th</t>
  </si>
  <si>
    <t>8th</t>
  </si>
  <si>
    <t>9th</t>
  </si>
  <si>
    <t>Spell Level</t>
  </si>
  <si>
    <t>Wisdom Bonus</t>
  </si>
  <si>
    <t>Intelligence Bonus</t>
  </si>
  <si>
    <t>Mount Encumbrance:</t>
  </si>
  <si>
    <t>Roll</t>
  </si>
  <si>
    <t>Azimuth</t>
  </si>
  <si>
    <t>+2 vs. Fear</t>
  </si>
  <si>
    <t>20’</t>
  </si>
  <si>
    <t>Ring of Protection +1</t>
  </si>
  <si>
    <t>Scrolls and Potions</t>
  </si>
  <si>
    <t>CLev</t>
  </si>
  <si>
    <t>Fox’s Cunning</t>
  </si>
  <si>
    <t>eight</t>
  </si>
  <si>
    <t>Feats</t>
  </si>
  <si>
    <t>Flaws</t>
  </si>
  <si>
    <t>Domain (Bonus):  Knowledge</t>
  </si>
  <si>
    <t>Erase</t>
  </si>
  <si>
    <t>Unseen Servant</t>
  </si>
  <si>
    <t>1 hr/lvl</t>
  </si>
  <si>
    <t>Illusory Script</t>
  </si>
  <si>
    <t>Secret Page</t>
  </si>
  <si>
    <t>Hin bonuses and penalties</t>
  </si>
  <si>
    <t>Necromancer 1</t>
  </si>
  <si>
    <t>Necromancer 3</t>
  </si>
  <si>
    <t>Necromancer 2</t>
  </si>
  <si>
    <t>True Necromancer 1</t>
  </si>
  <si>
    <t>Darts</t>
  </si>
  <si>
    <t>x2</t>
  </si>
  <si>
    <t>Necromancer Features</t>
  </si>
  <si>
    <t>Simple Weapons, Light Armor</t>
  </si>
  <si>
    <t>Cloistered Cleric</t>
  </si>
  <si>
    <t>½</t>
  </si>
  <si>
    <t>Knowledge:  Archit./Engin.</t>
  </si>
  <si>
    <t>Knowledge:  Dungeoneering</t>
  </si>
  <si>
    <t>Knowledge:  Local</t>
  </si>
  <si>
    <t>Knowledge:  Nobility &amp; Royalty</t>
  </si>
  <si>
    <t>Knowledge:  Nature</t>
  </si>
  <si>
    <t>Cloistered Cleric Features</t>
  </si>
  <si>
    <t>Rebuke Undead, Stacked</t>
  </si>
  <si>
    <t>Effective Caster Level</t>
  </si>
  <si>
    <t>Initiative:</t>
  </si>
  <si>
    <t>Chaotic Evil</t>
  </si>
  <si>
    <t>Cloistered Cleric Levels</t>
  </si>
  <si>
    <t>True Necromancer Levels</t>
  </si>
  <si>
    <t>1d20 Roll</t>
  </si>
  <si>
    <t>2d6 Roll</t>
  </si>
  <si>
    <t>Rebuke Check</t>
  </si>
  <si>
    <t>Rebuke Undead, 60’</t>
  </si>
  <si>
    <t>Rebuke Dmg.</t>
  </si>
  <si>
    <t>Cloak of Resistance +1</t>
  </si>
  <si>
    <t>1</t>
  </si>
  <si>
    <t>“Kneecaps” Brimstone</t>
  </si>
  <si>
    <t>Profession:  Scribe</t>
  </si>
  <si>
    <t>Level/HD</t>
  </si>
  <si>
    <t>Class</t>
  </si>
  <si>
    <t>Warrior</t>
  </si>
  <si>
    <t>Race/Type</t>
  </si>
  <si>
    <t>Freyja</t>
  </si>
  <si>
    <t>TAC</t>
  </si>
  <si>
    <t>FF</t>
  </si>
  <si>
    <t>Init</t>
  </si>
  <si>
    <t>AB</t>
  </si>
  <si>
    <t>Summon Undead I</t>
  </si>
  <si>
    <t>Summon Undead II</t>
  </si>
  <si>
    <t>Domain Powers</t>
  </si>
  <si>
    <t>Antitoxin</t>
  </si>
  <si>
    <t>Poison</t>
  </si>
  <si>
    <t>Inflict Light Wounds, Wt.</t>
  </si>
  <si>
    <t>Creating Undead</t>
  </si>
  <si>
    <t>Caster Level:</t>
  </si>
  <si>
    <t>Undead Type(s):</t>
  </si>
  <si>
    <t>Ghoul</t>
  </si>
  <si>
    <t>n.a.</t>
  </si>
  <si>
    <t>MM 119</t>
  </si>
  <si>
    <t>CE</t>
  </si>
  <si>
    <t>Commoner</t>
  </si>
  <si>
    <t>Slam, club</t>
  </si>
  <si>
    <t>dr 5/slashing</t>
  </si>
  <si>
    <t>Max HD of Rebuked Undead</t>
  </si>
  <si>
    <t>Rebukes Used</t>
  </si>
  <si>
    <t>10</t>
  </si>
  <si>
    <t>Detect Undead</t>
  </si>
  <si>
    <t>Acid Splash</t>
  </si>
  <si>
    <t>Amanuensis</t>
  </si>
  <si>
    <t>Arcane Mark</t>
  </si>
  <si>
    <t>1 rune</t>
  </si>
  <si>
    <t>Caltrops</t>
  </si>
  <si>
    <t>Disrupt Undead</t>
  </si>
  <si>
    <t>Launch Item</t>
  </si>
  <si>
    <t>S</t>
  </si>
  <si>
    <t>Mage Hand</t>
  </si>
  <si>
    <t>Concent.</t>
  </si>
  <si>
    <t>No Light</t>
  </si>
  <si>
    <t>Open/Close</t>
  </si>
  <si>
    <t>Prestidigitation</t>
  </si>
  <si>
    <t>Ray of Frost</t>
  </si>
  <si>
    <t>Sonic Snap</t>
  </si>
  <si>
    <t>Touch of Fatigue</t>
  </si>
  <si>
    <t>Swift</t>
  </si>
  <si>
    <t>Enlarge Person</t>
  </si>
  <si>
    <t>Expeditious Retreat</t>
  </si>
  <si>
    <t>Feather Fall</t>
  </si>
  <si>
    <t>Free</t>
  </si>
  <si>
    <t>Grease</t>
  </si>
  <si>
    <t>Magic Missile</t>
  </si>
  <si>
    <t>Orb of Cold, Lesser</t>
  </si>
  <si>
    <t>Protection from Law</t>
  </si>
  <si>
    <t>Ray of Enfeeblement</t>
  </si>
  <si>
    <t>Shieldbearer</t>
  </si>
  <si>
    <t>Protection from Good</t>
  </si>
  <si>
    <t>Domain</t>
  </si>
  <si>
    <t>Death Ward</t>
  </si>
  <si>
    <t>Slay Living</t>
  </si>
  <si>
    <t>Detect Secret Doors</t>
  </si>
  <si>
    <t>Knowledge</t>
  </si>
  <si>
    <t>Detect Thoughts</t>
  </si>
  <si>
    <t>Clairaudience/Clairvoyance</t>
  </si>
  <si>
    <t>True Seeing</t>
  </si>
  <si>
    <t>Circle of Death</t>
  </si>
  <si>
    <t>Alter Self</t>
  </si>
  <si>
    <t>Blindness/Deafness</t>
  </si>
  <si>
    <t>Command Undead</t>
  </si>
  <si>
    <t>False Life</t>
  </si>
  <si>
    <t>Fog Cloud</t>
  </si>
  <si>
    <t>Ghoul Touch</t>
  </si>
  <si>
    <t>1d6+2 rnds</t>
  </si>
  <si>
    <t>Scare</t>
  </si>
  <si>
    <t>See Invisibility</t>
  </si>
  <si>
    <t>Spider Climb</t>
  </si>
  <si>
    <t>Whispering Wind</t>
  </si>
  <si>
    <t>1 mile/lvl</t>
  </si>
  <si>
    <t>Dimension Hop</t>
  </si>
  <si>
    <t>Blade of Blood</t>
  </si>
  <si>
    <t>Accuracy</t>
  </si>
  <si>
    <t>Karmic Aura</t>
  </si>
  <si>
    <t>Orb of Acid, Lesser</t>
  </si>
  <si>
    <t>Ice Knife</t>
  </si>
  <si>
    <t>S M</t>
  </si>
  <si>
    <t>Avoid Planar Effects</t>
  </si>
  <si>
    <t>Necromancy</t>
  </si>
  <si>
    <t>Transmutation</t>
  </si>
  <si>
    <t>19-20, x2</t>
  </si>
  <si>
    <t>Bolts</t>
  </si>
  <si>
    <t>+0</t>
  </si>
  <si>
    <t>40’</t>
  </si>
  <si>
    <t>Purify Food &amp; Drink</t>
  </si>
  <si>
    <t>Spell Focus (Divination)</t>
  </si>
  <si>
    <t>MM 239</t>
  </si>
  <si>
    <t>All Skeletons:</t>
  </si>
  <si>
    <t>All Zombies:</t>
  </si>
  <si>
    <t>Noncombatant (-2 melee AB)</t>
  </si>
  <si>
    <t>Base Cleric Spells</t>
  </si>
  <si>
    <t>Base Wizard Spells</t>
  </si>
  <si>
    <t>Flaw-derived:  Destruction Retribution</t>
  </si>
  <si>
    <t>3rd:  Corpsecrafter</t>
  </si>
  <si>
    <t>Bane</t>
  </si>
  <si>
    <t>Detect Good</t>
  </si>
  <si>
    <t>Detect Law</t>
  </si>
  <si>
    <t>0’</t>
  </si>
  <si>
    <t>20’ or 60’</t>
  </si>
  <si>
    <t>Available / Used:</t>
  </si>
  <si>
    <t>6th:  Deadly Chill</t>
  </si>
  <si>
    <t>Mage Armor</t>
  </si>
  <si>
    <t>Comprehend Languages</t>
  </si>
  <si>
    <t>True Strike</t>
  </si>
  <si>
    <t>V F</t>
  </si>
  <si>
    <t>Chill Touch</t>
  </si>
  <si>
    <t>Animate Rope</t>
  </si>
  <si>
    <t>Reduce Person</t>
  </si>
  <si>
    <t>Summon Swarm</t>
  </si>
  <si>
    <t>Spectral Hand</t>
  </si>
  <si>
    <t>Enchantment</t>
  </si>
  <si>
    <t>Skeletal Rat Swarm</t>
  </si>
  <si>
    <t>Rogue</t>
  </si>
  <si>
    <t>Rogue 1</t>
  </si>
  <si>
    <t>Sneak Attack 1d6</t>
  </si>
  <si>
    <t>Trapfinding</t>
  </si>
  <si>
    <t>SF</t>
  </si>
  <si>
    <t>DC</t>
  </si>
  <si>
    <t>Skeletal Minion</t>
  </si>
  <si>
    <t>Enhanced Undead variant</t>
  </si>
  <si>
    <t>Skeletal Minion variant</t>
  </si>
  <si>
    <t>Summon Familiar (forfeit)</t>
  </si>
  <si>
    <t>Race:</t>
  </si>
  <si>
    <t>Size:</t>
  </si>
  <si>
    <t>Speed:</t>
  </si>
  <si>
    <t>AC:</t>
  </si>
  <si>
    <t>Fort:</t>
  </si>
  <si>
    <t>Ref:</t>
  </si>
  <si>
    <t>Will:</t>
  </si>
  <si>
    <t>Medium</t>
  </si>
  <si>
    <t>Skeletal Wolf</t>
  </si>
  <si>
    <t>The Late</t>
  </si>
  <si>
    <t>+6</t>
  </si>
  <si>
    <t>Skeletal Mount</t>
  </si>
  <si>
    <t>3</t>
  </si>
  <si>
    <t>Owlbear Skeleton</t>
  </si>
  <si>
    <t>2 claws</t>
  </si>
  <si>
    <t>Swarm (bite, claw)</t>
  </si>
  <si>
    <t>bite, claw</t>
  </si>
  <si>
    <t>Darkvision 60’</t>
  </si>
  <si>
    <t>dr 5/bludgeon, Darkvision 60’, Immune to Cold</t>
  </si>
  <si>
    <t>Improved Initiative</t>
  </si>
  <si>
    <t>Ghoul Fever, Paralysis, Turn Resistance +2</t>
  </si>
  <si>
    <t>Class:</t>
  </si>
  <si>
    <t>Age</t>
  </si>
  <si>
    <t>Domain:  Evil</t>
  </si>
  <si>
    <t>Spell Domain Focus (Evil)</t>
  </si>
  <si>
    <t>Evil</t>
  </si>
  <si>
    <t>Magic Circle v Law</t>
  </si>
  <si>
    <t>Magic Circle v Good</t>
  </si>
  <si>
    <t>Unholy Blight</t>
  </si>
  <si>
    <t>Dispel Good</t>
  </si>
  <si>
    <t>Hm?</t>
  </si>
  <si>
    <t>+2 Divination &amp; Necromancy</t>
  </si>
  <si>
    <t>Necromancy Spells*</t>
  </si>
  <si>
    <t>Domain Spells</t>
  </si>
  <si>
    <t>AB:</t>
  </si>
  <si>
    <t>Spells Selected</t>
  </si>
  <si>
    <t>Spells Known</t>
  </si>
  <si>
    <t>Skills / Feats / Spells per Day</t>
  </si>
  <si>
    <t>Other</t>
  </si>
  <si>
    <t>Claw</t>
  </si>
  <si>
    <t>varies</t>
  </si>
  <si>
    <t>Slashing</t>
  </si>
  <si>
    <t>Bite</t>
  </si>
  <si>
    <t>Piercing</t>
  </si>
  <si>
    <t>Natural Attacks while in Tiefling Form</t>
  </si>
  <si>
    <t>1d4</t>
  </si>
  <si>
    <t>Summon Unholy Symbol</t>
  </si>
  <si>
    <t>Gnome Zombie</t>
  </si>
  <si>
    <t>Cloistered Cleric 1</t>
  </si>
  <si>
    <t>Cloistered Cleric 2</t>
  </si>
  <si>
    <t>Charm Person</t>
  </si>
  <si>
    <t>Divine Flame</t>
  </si>
  <si>
    <t>15’</t>
  </si>
  <si>
    <t>Divine Zephyr</t>
  </si>
  <si>
    <t>Knife Spray</t>
  </si>
  <si>
    <t>Omen of Peril</t>
  </si>
  <si>
    <t>Resurgence</t>
  </si>
  <si>
    <t>Vigor, Lesser</t>
  </si>
  <si>
    <t>Brambles</t>
  </si>
  <si>
    <t>Soul Ward</t>
  </si>
  <si>
    <t>Wave of Grief</t>
  </si>
  <si>
    <t>CL</t>
  </si>
  <si>
    <t>Evil CL</t>
  </si>
  <si>
    <t>SF CL</t>
  </si>
  <si>
    <t>+1</t>
  </si>
  <si>
    <t>Augury</t>
  </si>
  <si>
    <t>Rebuke per Day</t>
  </si>
  <si>
    <t>Common, Hin, Draconic,</t>
  </si>
  <si>
    <t>Leather Envelope</t>
  </si>
  <si>
    <t>Otis von Kaltenbrünner</t>
  </si>
  <si>
    <t>6’ 3”</t>
  </si>
  <si>
    <t>Unholy Silver Dagger</t>
  </si>
  <si>
    <t>2d6 evil</t>
  </si>
  <si>
    <t>Prc/Slash</t>
  </si>
  <si>
    <t>Arcane Spellbook</t>
  </si>
  <si>
    <t>Typical Undead Minions</t>
  </si>
  <si>
    <t>Heavy Steel Shield</t>
  </si>
  <si>
    <t>Cure Minor Wounds</t>
  </si>
  <si>
    <t>Cure Light Wounds</t>
  </si>
  <si>
    <t>Cure Moderate Wounds</t>
  </si>
  <si>
    <t>commanded or summonned</t>
  </si>
  <si>
    <t>raised or created</t>
  </si>
  <si>
    <t>All Raised/Created:</t>
  </si>
  <si>
    <t>Add 1d6 cold damage with natural weapons, and explode upon death, dealing 1d6 +1d6 per every 2 HD of negative energy damage</t>
  </si>
  <si>
    <t>Dart of Sleep</t>
  </si>
  <si>
    <t>Stash</t>
  </si>
  <si>
    <t>Darkvision 60’, Improved Initiative</t>
  </si>
  <si>
    <t>Bugbear Zombie</t>
  </si>
  <si>
    <t>2?</t>
  </si>
  <si>
    <t>Morningstar</t>
  </si>
  <si>
    <t>Spear, shortbow</t>
  </si>
  <si>
    <t>Scimitar, bite, claw, shortbow</t>
  </si>
  <si>
    <t>Humanoid Skeleton</t>
  </si>
  <si>
    <t>Humanoid Zombie</t>
  </si>
  <si>
    <t>Skill/Save</t>
  </si>
  <si>
    <t>Currently Active</t>
  </si>
  <si>
    <t>Whirling Blade Spell</t>
  </si>
  <si>
    <t>Attacks as melee weapon</t>
  </si>
  <si>
    <t>thrown</t>
  </si>
  <si>
    <t>Cat’s Grace</t>
  </si>
  <si>
    <t>Darkvision</t>
  </si>
  <si>
    <t>Pages Used:</t>
  </si>
  <si>
    <t>1st:  Spell Focus (Necromancy)</t>
  </si>
  <si>
    <t>T.Ncro.Bns.</t>
  </si>
  <si>
    <t>Wizard Feat:  Silent Spell</t>
  </si>
  <si>
    <t>Summon Undead III</t>
  </si>
  <si>
    <t>PHB</t>
  </si>
  <si>
    <t>Planar Handbook</t>
  </si>
  <si>
    <t>Complete Arcane</t>
  </si>
  <si>
    <t>Book of Vile Darkness</t>
  </si>
  <si>
    <t>Libris Mortis</t>
  </si>
  <si>
    <t>Reference</t>
  </si>
  <si>
    <t>Page</t>
  </si>
  <si>
    <t>Spellbooks:</t>
  </si>
  <si>
    <t>Created Undead</t>
  </si>
  <si>
    <t>Assorted Kneecaps</t>
  </si>
  <si>
    <t>one</t>
  </si>
  <si>
    <t>Spells Granted by Velsharoon</t>
  </si>
  <si>
    <t>285 - 6</t>
  </si>
  <si>
    <t>Spell Compendium</t>
  </si>
  <si>
    <t>Complete Mage</t>
  </si>
  <si>
    <t>PHB II</t>
  </si>
  <si>
    <t>On Minion’s Saddlebags</t>
  </si>
  <si>
    <t>Unholy Symbol of Velsharoon</t>
  </si>
  <si>
    <t>Eatsoul</t>
  </si>
  <si>
    <t>Ranged Touch Attack</t>
  </si>
  <si>
    <t>Sådiq</t>
  </si>
  <si>
    <t>Velsharoon</t>
  </si>
  <si>
    <t>42 charges</t>
  </si>
  <si>
    <t>Scroll of Summon Monster III</t>
  </si>
  <si>
    <t>Bear’s Endurance</t>
  </si>
  <si>
    <t>True Necro Features</t>
  </si>
  <si>
    <t>Rogue Weapons, Sickle</t>
  </si>
  <si>
    <t>Deadly Precision Hand Crossbow</t>
  </si>
  <si>
    <t>+2d6 sneak</t>
  </si>
  <si>
    <t>Acrobat Boots</t>
  </si>
  <si>
    <t>Dagger, 2nd Attack</t>
  </si>
  <si>
    <t>q</t>
  </si>
  <si>
    <t>Goggles of Night</t>
  </si>
  <si>
    <t>Create Undead 2/day</t>
  </si>
  <si>
    <t>Zone of Desecration</t>
  </si>
  <si>
    <t>Thrown Weapon</t>
  </si>
  <si>
    <t>Necromancer Known Spells</t>
  </si>
  <si>
    <t>NPC</t>
  </si>
  <si>
    <t>4’ 3”</t>
  </si>
  <si>
    <t>52 lbs.</t>
  </si>
  <si>
    <t>Defenders of the Faith</t>
  </si>
  <si>
    <t>Complete Champion</t>
  </si>
  <si>
    <t>Complete Divine</t>
  </si>
  <si>
    <t>Manual of the Planes</t>
  </si>
  <si>
    <t>Freedom of Movement</t>
  </si>
  <si>
    <t>Summon Undead IV</t>
  </si>
  <si>
    <t>Summon Undead V</t>
  </si>
  <si>
    <t>Summon Monster V</t>
  </si>
  <si>
    <t>Detests spells that harness light, fire, heat, electricity, good, and positive energy.</t>
  </si>
  <si>
    <t>Necro. Prowess</t>
  </si>
  <si>
    <t>Race (Type)</t>
  </si>
  <si>
    <t>Classes / Levels</t>
  </si>
  <si>
    <t>Sex</t>
  </si>
  <si>
    <t>Alignment</t>
  </si>
  <si>
    <t>Deity</t>
  </si>
  <si>
    <t>Attack Bonus</t>
  </si>
  <si>
    <t>Initiative</t>
  </si>
  <si>
    <t>Strength</t>
  </si>
  <si>
    <t>Dexterity</t>
  </si>
  <si>
    <t>Constitution</t>
  </si>
  <si>
    <t>Intelligence</t>
  </si>
  <si>
    <t>Wisdom</t>
  </si>
  <si>
    <t>Charisma</t>
  </si>
  <si>
    <t>Height</t>
  </si>
  <si>
    <t>Weight</t>
  </si>
  <si>
    <t>Base Speed</t>
  </si>
  <si>
    <t>Actual Speed</t>
  </si>
  <si>
    <t>Lb. Capacity</t>
  </si>
  <si>
    <t>Lb. Carried</t>
  </si>
  <si>
    <t>Hit Points</t>
  </si>
  <si>
    <t>Touch AC</t>
  </si>
  <si>
    <t>FF AC</t>
  </si>
  <si>
    <t>+2d6 Sneak</t>
  </si>
  <si>
    <t>Accommodates 2 Medium humanoids</t>
  </si>
  <si>
    <t>For Shieldbearer spell (+2 to AC + spell bonuses when cast)</t>
  </si>
  <si>
    <t>9th:  Undead Leadership</t>
  </si>
  <si>
    <t>12th:  Practiced Spellcaster: Cleric</t>
  </si>
  <si>
    <t>15th:  Practiced Spellcaster: Necromancer</t>
  </si>
  <si>
    <t>PS</t>
  </si>
  <si>
    <t>Create Greater Undead 2/day</t>
  </si>
  <si>
    <t>Major Desecration</t>
  </si>
  <si>
    <t>Necromantic Prowess +4</t>
  </si>
  <si>
    <t>Energy Drain</t>
  </si>
  <si>
    <t>Horrid Wilting</t>
  </si>
  <si>
    <t>Wail of the Banshee</t>
  </si>
  <si>
    <t>18th:  Enlarge Skeletal Minion</t>
  </si>
  <si>
    <t>1d3-1+1</t>
  </si>
  <si>
    <t>1d3+1</t>
  </si>
  <si>
    <t>Domain:  Death</t>
  </si>
  <si>
    <t>Death Touch</t>
  </si>
  <si>
    <t>Amulet of Health +2</t>
  </si>
  <si>
    <t>+2 to Constitution</t>
  </si>
  <si>
    <t>Sedan</t>
  </si>
  <si>
    <t>Wooden frame and cushion affixed onto minion’s pelvis</t>
  </si>
  <si>
    <t>RebukingUndead</t>
  </si>
  <si>
    <t>Roge Features</t>
  </si>
  <si>
    <t>HD Limit:</t>
  </si>
  <si>
    <t>Death</t>
  </si>
  <si>
    <t>Gnomish, Infernal, Abyssal</t>
  </si>
  <si>
    <t>ca</t>
  </si>
  <si>
    <r>
      <rPr>
        <i/>
        <sz val="12"/>
        <rFont val="Calibri Light"/>
        <family val="2"/>
      </rPr>
      <t>* Enhanced Undead</t>
    </r>
    <r>
      <rPr>
        <sz val="12"/>
        <rFont val="Calibri Light"/>
        <family val="2"/>
      </rPr>
      <t xml:space="preserve"> variant forfeits extra Necromancy spells.</t>
    </r>
  </si>
  <si>
    <r>
      <t xml:space="preserve">Potion of </t>
    </r>
    <r>
      <rPr>
        <i/>
        <sz val="12"/>
        <rFont val="Calibri Light"/>
        <family val="2"/>
      </rPr>
      <t>Cure Moderate Wounds</t>
    </r>
  </si>
  <si>
    <r>
      <t xml:space="preserve">Potion of </t>
    </r>
    <r>
      <rPr>
        <i/>
        <sz val="12"/>
        <rFont val="Calibri Light"/>
        <family val="2"/>
      </rPr>
      <t>Cure Serious Wounds</t>
    </r>
  </si>
  <si>
    <r>
      <t xml:space="preserve">Potion of </t>
    </r>
    <r>
      <rPr>
        <i/>
        <sz val="12"/>
        <rFont val="Calibri Light"/>
        <family val="2"/>
      </rPr>
      <t>Invisibility</t>
    </r>
  </si>
  <si>
    <r>
      <t xml:space="preserve">Scroll of </t>
    </r>
    <r>
      <rPr>
        <i/>
        <sz val="12"/>
        <rFont val="Calibri Light"/>
        <family val="2"/>
      </rPr>
      <t>Fly</t>
    </r>
  </si>
  <si>
    <r>
      <t xml:space="preserve">Scroll of </t>
    </r>
    <r>
      <rPr>
        <i/>
        <sz val="12"/>
        <rFont val="Calibri Light"/>
        <family val="2"/>
      </rPr>
      <t>Enervation</t>
    </r>
  </si>
  <si>
    <r>
      <t xml:space="preserve">Scroll of </t>
    </r>
    <r>
      <rPr>
        <i/>
        <sz val="12"/>
        <rFont val="Calibri Light"/>
        <family val="2"/>
      </rPr>
      <t>Stoneskin</t>
    </r>
  </si>
  <si>
    <r>
      <t xml:space="preserve">Wand of </t>
    </r>
    <r>
      <rPr>
        <i/>
        <sz val="12"/>
        <rFont val="Calibri Light"/>
        <family val="2"/>
      </rPr>
      <t>Cure Light Wounds</t>
    </r>
  </si>
  <si>
    <r>
      <rPr>
        <b/>
        <sz val="13"/>
        <rFont val="Calibri Light"/>
        <family val="2"/>
      </rPr>
      <t xml:space="preserve">Move:  </t>
    </r>
    <r>
      <rPr>
        <sz val="13"/>
        <rFont val="Calibri Light"/>
        <family val="2"/>
      </rPr>
      <t>50’</t>
    </r>
  </si>
  <si>
    <r>
      <rPr>
        <b/>
        <sz val="13"/>
        <rFont val="Calibri Light"/>
        <family val="2"/>
      </rPr>
      <t xml:space="preserve">Initiative:  </t>
    </r>
    <r>
      <rPr>
        <sz val="13"/>
        <rFont val="Calibri Light"/>
        <family val="2"/>
      </rPr>
      <t>+7</t>
    </r>
  </si>
  <si>
    <r>
      <rPr>
        <b/>
        <sz val="13"/>
        <rFont val="Calibri Light"/>
        <family val="2"/>
      </rPr>
      <t xml:space="preserve">Move:  </t>
    </r>
    <r>
      <rPr>
        <sz val="13"/>
        <rFont val="Calibri Light"/>
        <family val="2"/>
      </rPr>
      <t>30’</t>
    </r>
  </si>
  <si>
    <r>
      <rPr>
        <b/>
        <sz val="13"/>
        <rFont val="Calibri Light"/>
        <family val="2"/>
      </rPr>
      <t xml:space="preserve">Initiative:  </t>
    </r>
    <r>
      <rPr>
        <sz val="13"/>
        <rFont val="Calibri Light"/>
        <family val="2"/>
      </rPr>
      <t>+4</t>
    </r>
  </si>
  <si>
    <r>
      <t>Owlbear Skeleton</t>
    </r>
    <r>
      <rPr>
        <b/>
        <i/>
        <vertAlign val="superscript"/>
        <sz val="12"/>
        <color theme="7" tint="0.79998168889431442"/>
        <rFont val="Calibri Light"/>
        <family val="2"/>
      </rPr>
      <t>1</t>
    </r>
  </si>
  <si>
    <r>
      <t>Owlbear Skeleton</t>
    </r>
    <r>
      <rPr>
        <b/>
        <i/>
        <vertAlign val="superscript"/>
        <sz val="12"/>
        <rFont val="Calibri Light"/>
        <family val="2"/>
      </rPr>
      <t>2</t>
    </r>
  </si>
  <si>
    <r>
      <t>Skeletal Vermin Swarm</t>
    </r>
    <r>
      <rPr>
        <b/>
        <i/>
        <vertAlign val="superscript"/>
        <sz val="12"/>
        <color theme="7" tint="0.79998168889431442"/>
        <rFont val="Calibri Light"/>
        <family val="2"/>
      </rPr>
      <t>1</t>
    </r>
  </si>
  <si>
    <r>
      <t>Skeletal Vermin Swarm</t>
    </r>
    <r>
      <rPr>
        <b/>
        <i/>
        <vertAlign val="superscript"/>
        <sz val="12"/>
        <rFont val="Calibri Light"/>
        <family val="2"/>
      </rPr>
      <t>2</t>
    </r>
  </si>
  <si>
    <r>
      <t>Large Zombies</t>
    </r>
    <r>
      <rPr>
        <b/>
        <i/>
        <vertAlign val="superscript"/>
        <sz val="12"/>
        <rFont val="Calibri Light"/>
        <family val="2"/>
      </rPr>
      <t>1</t>
    </r>
  </si>
  <si>
    <r>
      <t>Large Zombies</t>
    </r>
    <r>
      <rPr>
        <b/>
        <i/>
        <vertAlign val="superscript"/>
        <sz val="12"/>
        <rFont val="Calibri Light"/>
        <family val="2"/>
      </rPr>
      <t>2</t>
    </r>
  </si>
  <si>
    <r>
      <t>Small Zombies</t>
    </r>
    <r>
      <rPr>
        <b/>
        <i/>
        <vertAlign val="superscript"/>
        <sz val="12"/>
        <rFont val="Calibri Light"/>
        <family val="2"/>
      </rPr>
      <t>1</t>
    </r>
  </si>
  <si>
    <r>
      <t>Small Zombies</t>
    </r>
    <r>
      <rPr>
        <b/>
        <i/>
        <vertAlign val="superscript"/>
        <sz val="12"/>
        <rFont val="Calibri Light"/>
        <family val="2"/>
      </rPr>
      <t>2</t>
    </r>
  </si>
  <si>
    <r>
      <t>Medium Zombies</t>
    </r>
    <r>
      <rPr>
        <b/>
        <i/>
        <vertAlign val="superscript"/>
        <sz val="12"/>
        <color theme="7" tint="0.79998168889431442"/>
        <rFont val="Calibri Light"/>
        <family val="2"/>
      </rPr>
      <t>1</t>
    </r>
  </si>
  <si>
    <r>
      <t>Medium Zombies</t>
    </r>
    <r>
      <rPr>
        <b/>
        <i/>
        <vertAlign val="superscript"/>
        <sz val="12"/>
        <rFont val="Calibri Light"/>
        <family val="2"/>
      </rPr>
      <t>2</t>
    </r>
  </si>
  <si>
    <r>
      <t>Medium Skeletons</t>
    </r>
    <r>
      <rPr>
        <b/>
        <i/>
        <vertAlign val="superscript"/>
        <sz val="12"/>
        <rFont val="Calibri Light"/>
        <family val="2"/>
      </rPr>
      <t>1</t>
    </r>
  </si>
  <si>
    <r>
      <t>Medium Skeletons</t>
    </r>
    <r>
      <rPr>
        <b/>
        <i/>
        <vertAlign val="superscript"/>
        <sz val="12"/>
        <rFont val="Calibri Light"/>
        <family val="2"/>
      </rPr>
      <t>2</t>
    </r>
  </si>
  <si>
    <t>Ghostwise Halfling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</si>
</sst>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18" x14ac:knownFonts="1">
    <font>
      <sz val="12"/>
      <name val="Times New Roman"/>
    </font>
    <font>
      <sz val="12"/>
      <color theme="1"/>
      <name val="Times New Roman"/>
      <family val="2"/>
    </font>
    <font>
      <sz val="12"/>
      <name val="Times New Roman"/>
      <family val="1"/>
    </font>
    <font>
      <u/>
      <sz val="12"/>
      <color indexed="12"/>
      <name val="Times New Roman"/>
      <family val="1"/>
    </font>
    <font>
      <sz val="12"/>
      <color indexed="81"/>
      <name val="Times New Roman"/>
      <family val="1"/>
    </font>
    <font>
      <sz val="13"/>
      <name val="Wingdings"/>
      <charset val="2"/>
    </font>
    <font>
      <b/>
      <sz val="12"/>
      <color indexed="81"/>
      <name val="Times New Roman"/>
      <family val="1"/>
    </font>
    <font>
      <sz val="10"/>
      <name val="Arial"/>
      <family val="2"/>
    </font>
    <font>
      <b/>
      <i/>
      <sz val="12"/>
      <color indexed="81"/>
      <name val="Times New Roman"/>
      <family val="1"/>
    </font>
    <font>
      <sz val="12"/>
      <name val="Times New Roman"/>
      <family val="1"/>
      <charset val="1"/>
    </font>
    <font>
      <i/>
      <sz val="12"/>
      <color indexed="81"/>
      <name val="Times New Roman"/>
      <family val="1"/>
    </font>
    <font>
      <i/>
      <sz val="22"/>
      <color theme="0"/>
      <name val="Calibri"/>
      <family val="2"/>
      <scheme val="minor"/>
    </font>
    <font>
      <i/>
      <sz val="22"/>
      <name val="Calibri"/>
      <family val="2"/>
      <scheme val="minor"/>
    </font>
    <font>
      <b/>
      <sz val="12"/>
      <name val="Calibri"/>
      <family val="2"/>
      <scheme val="minor"/>
    </font>
    <font>
      <sz val="12"/>
      <name val="Calibri"/>
      <family val="2"/>
      <scheme val="minor"/>
    </font>
    <font>
      <i/>
      <sz val="12"/>
      <color indexed="52"/>
      <name val="Calibri"/>
      <family val="2"/>
      <scheme val="minor"/>
    </font>
    <font>
      <b/>
      <sz val="13"/>
      <name val="Calibri"/>
      <family val="2"/>
      <scheme val="minor"/>
    </font>
    <font>
      <sz val="13"/>
      <name val="Calibri"/>
      <family val="2"/>
      <scheme val="minor"/>
    </font>
    <font>
      <sz val="10"/>
      <name val="Calibri"/>
      <family val="2"/>
      <scheme val="minor"/>
    </font>
    <font>
      <b/>
      <sz val="13"/>
      <color rgb="FF00B050"/>
      <name val="Calibri"/>
      <family val="2"/>
      <scheme val="minor"/>
    </font>
    <font>
      <b/>
      <sz val="13"/>
      <color indexed="10"/>
      <name val="Calibri"/>
      <family val="2"/>
      <scheme val="minor"/>
    </font>
    <font>
      <sz val="13"/>
      <color indexed="23"/>
      <name val="Calibri"/>
      <family val="2"/>
      <scheme val="minor"/>
    </font>
    <font>
      <b/>
      <sz val="13"/>
      <color indexed="12"/>
      <name val="Calibri"/>
      <family val="2"/>
      <scheme val="minor"/>
    </font>
    <font>
      <sz val="13"/>
      <color indexed="17"/>
      <name val="Calibri"/>
      <family val="2"/>
      <scheme val="minor"/>
    </font>
    <font>
      <b/>
      <sz val="13"/>
      <color indexed="46"/>
      <name val="Calibri"/>
      <family val="2"/>
      <scheme val="minor"/>
    </font>
    <font>
      <b/>
      <sz val="13"/>
      <color rgb="FF00B0F0"/>
      <name val="Calibri"/>
      <family val="2"/>
      <scheme val="minor"/>
    </font>
    <font>
      <b/>
      <sz val="13"/>
      <color rgb="FF00CC00"/>
      <name val="Calibri"/>
      <family val="2"/>
      <scheme val="minor"/>
    </font>
    <font>
      <b/>
      <sz val="13"/>
      <color indexed="17"/>
      <name val="Calibri"/>
      <family val="2"/>
      <scheme val="minor"/>
    </font>
    <font>
      <b/>
      <sz val="13"/>
      <color indexed="51"/>
      <name val="Calibri"/>
      <family val="2"/>
      <scheme val="minor"/>
    </font>
    <font>
      <b/>
      <sz val="13"/>
      <color indexed="52"/>
      <name val="Calibri"/>
      <family val="2"/>
      <scheme val="minor"/>
    </font>
    <font>
      <i/>
      <sz val="18"/>
      <name val="Calibri"/>
      <family val="2"/>
      <scheme val="minor"/>
    </font>
    <font>
      <sz val="18"/>
      <name val="Calibri"/>
      <family val="2"/>
      <scheme val="minor"/>
    </font>
    <font>
      <b/>
      <sz val="18"/>
      <name val="Calibri"/>
      <family val="2"/>
      <scheme val="minor"/>
    </font>
    <font>
      <i/>
      <sz val="20"/>
      <color indexed="17"/>
      <name val="Calibri Light"/>
      <family val="2"/>
    </font>
    <font>
      <b/>
      <sz val="18"/>
      <name val="Calibri Light"/>
      <family val="2"/>
    </font>
    <font>
      <sz val="12"/>
      <name val="Calibri Light"/>
      <family val="2"/>
    </font>
    <font>
      <b/>
      <sz val="13"/>
      <color indexed="9"/>
      <name val="Calibri Light"/>
      <family val="2"/>
    </font>
    <font>
      <b/>
      <sz val="13"/>
      <color rgb="FFFFC000"/>
      <name val="Calibri Light"/>
      <family val="2"/>
    </font>
    <font>
      <b/>
      <sz val="12"/>
      <name val="Calibri Light"/>
      <family val="2"/>
    </font>
    <font>
      <b/>
      <sz val="13"/>
      <color rgb="FFFF0000"/>
      <name val="Calibri Light"/>
      <family val="2"/>
    </font>
    <font>
      <b/>
      <sz val="13"/>
      <name val="Calibri Light"/>
      <family val="2"/>
    </font>
    <font>
      <sz val="13"/>
      <name val="Calibri Light"/>
      <family val="2"/>
    </font>
    <font>
      <b/>
      <sz val="13"/>
      <color rgb="FF0000FF"/>
      <name val="Calibri Light"/>
      <family val="2"/>
    </font>
    <font>
      <sz val="13"/>
      <color rgb="FFFFC000"/>
      <name val="Calibri Light"/>
      <family val="2"/>
    </font>
    <font>
      <b/>
      <sz val="13"/>
      <color rgb="FF7030A0"/>
      <name val="Calibri Light"/>
      <family val="2"/>
    </font>
    <font>
      <b/>
      <sz val="13"/>
      <color indexed="46"/>
      <name val="Calibri Light"/>
      <family val="2"/>
    </font>
    <font>
      <b/>
      <sz val="13"/>
      <color indexed="17"/>
      <name val="Calibri Light"/>
      <family val="2"/>
    </font>
    <font>
      <sz val="13"/>
      <color indexed="17"/>
      <name val="Calibri Light"/>
      <family val="2"/>
    </font>
    <font>
      <sz val="12"/>
      <color indexed="17"/>
      <name val="Calibri Light"/>
      <family val="2"/>
    </font>
    <font>
      <sz val="13"/>
      <color indexed="46"/>
      <name val="Calibri Light"/>
      <family val="2"/>
    </font>
    <font>
      <sz val="12"/>
      <color indexed="51"/>
      <name val="Calibri Light"/>
      <family val="2"/>
    </font>
    <font>
      <b/>
      <sz val="13"/>
      <color indexed="52"/>
      <name val="Calibri Light"/>
      <family val="2"/>
    </font>
    <font>
      <sz val="13"/>
      <color indexed="52"/>
      <name val="Calibri Light"/>
      <family val="2"/>
    </font>
    <font>
      <sz val="12"/>
      <color indexed="52"/>
      <name val="Calibri Light"/>
      <family val="2"/>
    </font>
    <font>
      <b/>
      <sz val="13"/>
      <color indexed="10"/>
      <name val="Calibri Light"/>
      <family val="2"/>
    </font>
    <font>
      <sz val="13"/>
      <color indexed="10"/>
      <name val="Calibri Light"/>
      <family val="2"/>
    </font>
    <font>
      <sz val="12"/>
      <color indexed="46"/>
      <name val="Calibri Light"/>
      <family val="2"/>
    </font>
    <font>
      <b/>
      <sz val="13"/>
      <color indexed="12"/>
      <name val="Calibri Light"/>
      <family val="2"/>
    </font>
    <font>
      <sz val="13"/>
      <color indexed="12"/>
      <name val="Calibri Light"/>
      <family val="2"/>
    </font>
    <font>
      <sz val="12"/>
      <color indexed="10"/>
      <name val="Calibri Light"/>
      <family val="2"/>
    </font>
    <font>
      <b/>
      <sz val="13"/>
      <color indexed="51"/>
      <name val="Calibri Light"/>
      <family val="2"/>
    </font>
    <font>
      <sz val="13"/>
      <color indexed="51"/>
      <name val="Calibri Light"/>
      <family val="2"/>
    </font>
    <font>
      <i/>
      <sz val="12"/>
      <name val="Calibri Light"/>
      <family val="2"/>
    </font>
    <font>
      <i/>
      <sz val="20"/>
      <color rgb="FF9900FF"/>
      <name val="Calibri Light"/>
      <family val="2"/>
    </font>
    <font>
      <sz val="13"/>
      <color rgb="FF9900FF"/>
      <name val="Calibri Light"/>
      <family val="2"/>
    </font>
    <font>
      <b/>
      <sz val="13"/>
      <color rgb="FF9900FF"/>
      <name val="Calibri Light"/>
      <family val="2"/>
    </font>
    <font>
      <i/>
      <sz val="20"/>
      <color indexed="20"/>
      <name val="Calibri Light"/>
      <family val="2"/>
    </font>
    <font>
      <i/>
      <sz val="18"/>
      <color indexed="20"/>
      <name val="Calibri Light"/>
      <family val="2"/>
    </font>
    <font>
      <sz val="13"/>
      <color rgb="FF7030A0"/>
      <name val="Calibri Light"/>
      <family val="2"/>
    </font>
    <font>
      <sz val="13"/>
      <color theme="0"/>
      <name val="Calibri Light"/>
      <family val="2"/>
    </font>
    <font>
      <i/>
      <sz val="20"/>
      <color indexed="12"/>
      <name val="Calibri Light"/>
      <family val="2"/>
    </font>
    <font>
      <i/>
      <sz val="18"/>
      <color rgb="FF7030A0"/>
      <name val="Calibri Light"/>
      <family val="2"/>
    </font>
    <font>
      <i/>
      <sz val="18"/>
      <color rgb="FF0000FF"/>
      <name val="Calibri Light"/>
      <family val="2"/>
    </font>
    <font>
      <b/>
      <sz val="12"/>
      <color theme="1"/>
      <name val="Calibri Light"/>
      <family val="2"/>
    </font>
    <font>
      <b/>
      <sz val="12"/>
      <color rgb="FF7030A0"/>
      <name val="Calibri Light"/>
      <family val="2"/>
    </font>
    <font>
      <i/>
      <sz val="18"/>
      <color indexed="12"/>
      <name val="Calibri Light"/>
      <family val="2"/>
    </font>
    <font>
      <b/>
      <sz val="12"/>
      <color theme="0"/>
      <name val="Calibri Light"/>
      <family val="2"/>
    </font>
    <font>
      <i/>
      <sz val="20"/>
      <color rgb="FF7030A0"/>
      <name val="Calibri Light"/>
      <family val="2"/>
    </font>
    <font>
      <b/>
      <sz val="18"/>
      <color indexed="61"/>
      <name val="Calibri Light"/>
      <family val="2"/>
    </font>
    <font>
      <b/>
      <sz val="12"/>
      <color rgb="FFFF0000"/>
      <name val="Calibri Light"/>
      <family val="2"/>
    </font>
    <font>
      <b/>
      <sz val="12"/>
      <color rgb="FFFFCCFF"/>
      <name val="Calibri Light"/>
      <family val="2"/>
    </font>
    <font>
      <sz val="12"/>
      <color rgb="FF7030A0"/>
      <name val="Calibri Light"/>
      <family val="2"/>
    </font>
    <font>
      <sz val="12"/>
      <color rgb="FFFF0000"/>
      <name val="Calibri Light"/>
      <family val="2"/>
    </font>
    <font>
      <sz val="12"/>
      <color rgb="FFFFCCFF"/>
      <name val="Calibri Light"/>
      <family val="2"/>
    </font>
    <font>
      <i/>
      <sz val="18"/>
      <name val="Calibri Light"/>
      <family val="2"/>
    </font>
    <font>
      <i/>
      <sz val="18"/>
      <color rgb="FF00B050"/>
      <name val="Calibri Light"/>
      <family val="2"/>
    </font>
    <font>
      <i/>
      <sz val="16"/>
      <color rgb="FF7030A0"/>
      <name val="Calibri Light"/>
      <family val="2"/>
    </font>
    <font>
      <sz val="12"/>
      <color rgb="FFCC99FF"/>
      <name val="Calibri Light"/>
      <family val="2"/>
    </font>
    <font>
      <b/>
      <sz val="12"/>
      <color rgb="FFFFC000"/>
      <name val="Calibri Light"/>
      <family val="2"/>
    </font>
    <font>
      <sz val="12"/>
      <color rgb="FFFFC000"/>
      <name val="Calibri Light"/>
      <family val="2"/>
    </font>
    <font>
      <i/>
      <sz val="18"/>
      <color theme="0"/>
      <name val="Calibri Light"/>
      <family val="2"/>
    </font>
    <font>
      <i/>
      <sz val="16"/>
      <color rgb="FF00B0F0"/>
      <name val="Calibri Light"/>
      <family val="2"/>
    </font>
    <font>
      <i/>
      <sz val="16"/>
      <color theme="0"/>
      <name val="Calibri Light"/>
      <family val="2"/>
    </font>
    <font>
      <i/>
      <sz val="18"/>
      <color indexed="53"/>
      <name val="Calibri Light"/>
      <family val="2"/>
    </font>
    <font>
      <sz val="13"/>
      <color rgb="FF0000FF"/>
      <name val="Calibri Light"/>
      <family val="2"/>
    </font>
    <font>
      <i/>
      <sz val="16"/>
      <color indexed="23"/>
      <name val="Calibri Light"/>
      <family val="2"/>
    </font>
    <font>
      <i/>
      <sz val="16"/>
      <color indexed="10"/>
      <name val="Calibri Light"/>
      <family val="2"/>
    </font>
    <font>
      <sz val="18"/>
      <name val="Calibri Light"/>
      <family val="2"/>
    </font>
    <font>
      <b/>
      <sz val="12"/>
      <color indexed="9"/>
      <name val="Calibri Light"/>
      <family val="2"/>
    </font>
    <font>
      <sz val="11"/>
      <name val="Calibri Light"/>
      <family val="2"/>
    </font>
    <font>
      <i/>
      <sz val="20"/>
      <color rgb="FFFFC000"/>
      <name val="Calibri Light"/>
      <family val="2"/>
    </font>
    <font>
      <i/>
      <sz val="22"/>
      <color rgb="FFFFC000"/>
      <name val="Calibri Light"/>
      <family val="2"/>
    </font>
    <font>
      <i/>
      <sz val="22"/>
      <color indexed="17"/>
      <name val="Calibri Light"/>
      <family val="2"/>
    </font>
    <font>
      <b/>
      <sz val="12"/>
      <color indexed="48"/>
      <name val="Calibri Light"/>
      <family val="2"/>
    </font>
    <font>
      <i/>
      <sz val="12"/>
      <color indexed="9"/>
      <name val="Calibri Light"/>
      <family val="2"/>
    </font>
    <font>
      <sz val="13"/>
      <color indexed="23"/>
      <name val="Calibri Light"/>
      <family val="2"/>
    </font>
    <font>
      <b/>
      <sz val="13"/>
      <color indexed="20"/>
      <name val="Calibri Light"/>
      <family val="2"/>
    </font>
    <font>
      <i/>
      <sz val="20"/>
      <color rgb="FF66FFFF"/>
      <name val="Calibri Light"/>
      <family val="2"/>
    </font>
    <font>
      <i/>
      <sz val="22"/>
      <color rgb="FF66FFFF"/>
      <name val="Calibri Light"/>
      <family val="2"/>
    </font>
    <font>
      <b/>
      <i/>
      <sz val="12"/>
      <name val="Calibri Light"/>
      <family val="2"/>
    </font>
    <font>
      <b/>
      <sz val="12"/>
      <color indexed="8"/>
      <name val="Calibri Light"/>
      <family val="2"/>
    </font>
    <font>
      <b/>
      <i/>
      <sz val="12"/>
      <color theme="7" tint="0.79998168889431442"/>
      <name val="Calibri Light"/>
      <family val="2"/>
    </font>
    <font>
      <b/>
      <i/>
      <vertAlign val="superscript"/>
      <sz val="12"/>
      <color theme="7" tint="0.79998168889431442"/>
      <name val="Calibri Light"/>
      <family val="2"/>
    </font>
    <font>
      <b/>
      <i/>
      <vertAlign val="superscript"/>
      <sz val="12"/>
      <name val="Calibri Light"/>
      <family val="2"/>
    </font>
    <font>
      <sz val="10"/>
      <name val="Calibri Light"/>
      <family val="2"/>
    </font>
    <font>
      <i/>
      <vertAlign val="superscript"/>
      <sz val="12"/>
      <color theme="7" tint="0.79998168889431442"/>
      <name val="Calibri Light"/>
      <family val="2"/>
    </font>
    <font>
      <b/>
      <sz val="12"/>
      <color theme="7" tint="0.79998168889431442"/>
      <name val="Calibri Light"/>
      <family val="2"/>
    </font>
    <font>
      <i/>
      <vertAlign val="superscript"/>
      <sz val="12"/>
      <name val="Calibri Light"/>
      <family val="2"/>
    </font>
  </fonts>
  <fills count="2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
      <patternFill patternType="solid">
        <fgColor indexed="42"/>
        <bgColor indexed="55"/>
      </patternFill>
    </fill>
    <fill>
      <patternFill patternType="solid">
        <fgColor rgb="FFCC99FF"/>
        <bgColor indexed="64"/>
      </patternFill>
    </fill>
    <fill>
      <patternFill patternType="solid">
        <fgColor rgb="FF3333FF"/>
        <bgColor indexed="64"/>
      </patternFill>
    </fill>
    <fill>
      <patternFill patternType="solid">
        <fgColor rgb="FF7030A0"/>
        <bgColor indexed="64"/>
      </patternFill>
    </fill>
    <fill>
      <patternFill patternType="solid">
        <fgColor rgb="FFFF0000"/>
        <bgColor indexed="64"/>
      </patternFill>
    </fill>
    <fill>
      <patternFill patternType="solid">
        <fgColor theme="0" tint="-0.249977111117893"/>
        <bgColor indexed="64"/>
      </patternFill>
    </fill>
    <fill>
      <patternFill patternType="solid">
        <fgColor rgb="FFCCFFCC"/>
        <bgColor indexed="64"/>
      </patternFill>
    </fill>
    <fill>
      <patternFill patternType="solid">
        <fgColor rgb="FF66FF33"/>
        <bgColor indexed="64"/>
      </patternFill>
    </fill>
    <fill>
      <patternFill patternType="solid">
        <fgColor theme="1"/>
        <bgColor indexed="64"/>
      </patternFill>
    </fill>
    <fill>
      <patternFill patternType="solid">
        <fgColor rgb="FFCCFFCC"/>
        <bgColor indexed="55"/>
      </patternFill>
    </fill>
    <fill>
      <patternFill patternType="solid">
        <fgColor rgb="FF66FFFF"/>
        <bgColor indexed="64"/>
      </patternFill>
    </fill>
    <fill>
      <patternFill patternType="solid">
        <fgColor rgb="FFFFC000"/>
        <bgColor indexed="64"/>
      </patternFill>
    </fill>
    <fill>
      <patternFill patternType="solid">
        <fgColor theme="3" tint="0.39997558519241921"/>
        <bgColor indexed="64"/>
      </patternFill>
    </fill>
    <fill>
      <patternFill patternType="solid">
        <fgColor indexed="10"/>
        <bgColor indexed="64"/>
      </patternFill>
    </fill>
    <fill>
      <patternFill patternType="solid">
        <fgColor rgb="FFFFFF00"/>
        <bgColor indexed="64"/>
      </patternFill>
    </fill>
    <fill>
      <patternFill patternType="solid">
        <fgColor rgb="FF9900FF"/>
        <bgColor indexed="64"/>
      </patternFill>
    </fill>
  </fills>
  <borders count="18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bottom style="thin">
        <color indexed="9"/>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indexed="64"/>
      </right>
      <top style="thin">
        <color indexed="64"/>
      </top>
      <bottom style="double">
        <color indexed="64"/>
      </bottom>
      <diagonal/>
    </border>
    <border>
      <left style="double">
        <color auto="1"/>
      </left>
      <right style="thin">
        <color auto="1"/>
      </right>
      <top style="double">
        <color auto="1"/>
      </top>
      <bottom style="thin">
        <color auto="1"/>
      </bottom>
      <diagonal/>
    </border>
    <border>
      <left/>
      <right/>
      <top style="double">
        <color indexed="64"/>
      </top>
      <bottom style="medium">
        <color indexed="64"/>
      </bottom>
      <diagonal/>
    </border>
    <border>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auto="1"/>
      </right>
      <top style="thin">
        <color auto="1"/>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double">
        <color indexed="64"/>
      </right>
      <top style="hair">
        <color indexed="64"/>
      </top>
      <bottom style="thin">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hair">
        <color indexed="64"/>
      </right>
      <top style="hair">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style="thin">
        <color indexed="64"/>
      </left>
      <right/>
      <top style="double">
        <color indexed="64"/>
      </top>
      <bottom style="medium">
        <color rgb="FF7030A0"/>
      </bottom>
      <diagonal/>
    </border>
    <border>
      <left/>
      <right style="double">
        <color indexed="64"/>
      </right>
      <top style="double">
        <color indexed="64"/>
      </top>
      <bottom style="medium">
        <color rgb="FF7030A0"/>
      </bottom>
      <diagonal/>
    </border>
    <border>
      <left style="double">
        <color indexed="64"/>
      </left>
      <right style="double">
        <color indexed="64"/>
      </right>
      <top/>
      <bottom style="hair">
        <color indexed="64"/>
      </bottom>
      <diagonal/>
    </border>
    <border>
      <left style="double">
        <color indexed="64"/>
      </left>
      <right style="double">
        <color indexed="64"/>
      </right>
      <top style="double">
        <color indexed="64"/>
      </top>
      <bottom style="medium">
        <color theme="0"/>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double">
        <color indexed="64"/>
      </right>
      <top/>
      <bottom style="medium">
        <color indexed="64"/>
      </bottom>
      <diagonal/>
    </border>
    <border>
      <left style="double">
        <color indexed="64"/>
      </left>
      <right style="thin">
        <color theme="0"/>
      </right>
      <top/>
      <bottom/>
      <diagonal/>
    </border>
    <border>
      <left style="thin">
        <color theme="0"/>
      </left>
      <right style="thin">
        <color theme="0"/>
      </right>
      <top/>
      <bottom/>
      <diagonal/>
    </border>
    <border>
      <left/>
      <right/>
      <top/>
      <bottom style="thin">
        <color indexed="64"/>
      </bottom>
      <diagonal/>
    </border>
    <border>
      <left style="double">
        <color indexed="64"/>
      </left>
      <right/>
      <top style="thin">
        <color indexed="64"/>
      </top>
      <bottom/>
      <diagonal/>
    </border>
    <border>
      <left style="double">
        <color indexed="64"/>
      </left>
      <right style="hair">
        <color indexed="64"/>
      </right>
      <top style="medium">
        <color indexed="64"/>
      </top>
      <bottom style="hair">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auto="1"/>
      </left>
      <right style="thin">
        <color auto="1"/>
      </right>
      <top style="double">
        <color auto="1"/>
      </top>
      <bottom style="thin">
        <color auto="1"/>
      </bottom>
      <diagonal/>
    </border>
    <border>
      <left style="double">
        <color indexed="64"/>
      </left>
      <right style="double">
        <color indexed="64"/>
      </right>
      <top style="hair">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bottom style="hair">
        <color indexed="64"/>
      </bottom>
      <diagonal/>
    </border>
    <border>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double">
        <color indexed="64"/>
      </top>
      <bottom style="medium">
        <color rgb="FF7030A0"/>
      </bottom>
      <diagonal/>
    </border>
    <border>
      <left/>
      <right style="thin">
        <color indexed="64"/>
      </right>
      <top style="double">
        <color indexed="64"/>
      </top>
      <bottom style="medium">
        <color rgb="FF7030A0"/>
      </bottom>
      <diagonal/>
    </border>
    <border>
      <left/>
      <right style="thin">
        <color indexed="64"/>
      </right>
      <top/>
      <bottom/>
      <diagonal/>
    </border>
    <border>
      <left/>
      <right style="thin">
        <color indexed="64"/>
      </right>
      <top/>
      <bottom style="double">
        <color indexed="64"/>
      </bottom>
      <diagonal/>
    </border>
    <border>
      <left style="double">
        <color indexed="64"/>
      </left>
      <right/>
      <top style="thick">
        <color indexed="16"/>
      </top>
      <bottom style="double">
        <color indexed="64"/>
      </bottom>
      <diagonal/>
    </border>
    <border>
      <left/>
      <right/>
      <top style="thick">
        <color indexed="16"/>
      </top>
      <bottom style="double">
        <color indexed="64"/>
      </bottom>
      <diagonal/>
    </border>
    <border>
      <left/>
      <right style="double">
        <color indexed="64"/>
      </right>
      <top style="thick">
        <color indexed="16"/>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hair">
        <color indexed="64"/>
      </bottom>
      <diagonal/>
    </border>
    <border>
      <left style="hair">
        <color indexed="64"/>
      </left>
      <right/>
      <top style="medium">
        <color indexed="64"/>
      </top>
      <bottom style="medium">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theme="0"/>
      </left>
      <right/>
      <top/>
      <bottom/>
      <diagonal/>
    </border>
    <border>
      <left style="thin">
        <color theme="0"/>
      </left>
      <right style="double">
        <color auto="1"/>
      </right>
      <top/>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hair">
        <color indexed="64"/>
      </left>
      <right style="double">
        <color indexed="64"/>
      </right>
      <top style="medium">
        <color indexed="64"/>
      </top>
      <bottom style="double">
        <color indexed="64"/>
      </bottom>
      <diagonal/>
    </border>
    <border>
      <left style="double">
        <color auto="1"/>
      </left>
      <right style="hair">
        <color indexed="64"/>
      </right>
      <top style="double">
        <color auto="1"/>
      </top>
      <bottom style="medium">
        <color indexed="64"/>
      </bottom>
      <diagonal/>
    </border>
    <border>
      <left style="double">
        <color auto="1"/>
      </left>
      <right style="hair">
        <color indexed="64"/>
      </right>
      <top/>
      <bottom style="double">
        <color indexed="64"/>
      </bottom>
      <diagonal/>
    </border>
    <border>
      <left/>
      <right style="medium">
        <color auto="1"/>
      </right>
      <top style="double">
        <color auto="1"/>
      </top>
      <bottom style="thin">
        <color auto="1"/>
      </bottom>
      <diagonal/>
    </border>
    <border>
      <left style="double">
        <color indexed="64"/>
      </left>
      <right style="double">
        <color indexed="64"/>
      </right>
      <top style="medium">
        <color theme="0"/>
      </top>
      <bottom style="hair">
        <color theme="0"/>
      </bottom>
      <diagonal/>
    </border>
    <border>
      <left style="double">
        <color indexed="64"/>
      </left>
      <right style="double">
        <color indexed="64"/>
      </right>
      <top style="hair">
        <color theme="0"/>
      </top>
      <bottom style="hair">
        <color theme="0"/>
      </bottom>
      <diagonal/>
    </border>
    <border>
      <left style="double">
        <color indexed="64"/>
      </left>
      <right style="double">
        <color indexed="64"/>
      </right>
      <top style="hair">
        <color theme="0"/>
      </top>
      <bottom style="double">
        <color indexed="64"/>
      </bottom>
      <diagonal/>
    </border>
    <border>
      <left style="thin">
        <color indexed="64"/>
      </left>
      <right style="double">
        <color indexed="64"/>
      </right>
      <top style="double">
        <color indexed="64"/>
      </top>
      <bottom style="hair">
        <color indexed="64"/>
      </bottom>
      <diagonal/>
    </border>
  </borders>
  <cellStyleXfs count="10">
    <xf numFmtId="0" fontId="0" fillId="0" borderId="0"/>
    <xf numFmtId="0" fontId="3" fillId="0" borderId="0" applyNumberFormat="0" applyFill="0" applyBorder="0" applyAlignment="0" applyProtection="0">
      <alignment vertical="top"/>
      <protection locked="0"/>
    </xf>
    <xf numFmtId="9" fontId="2" fillId="0" borderId="0" applyFont="0" applyFill="0" applyBorder="0" applyAlignment="0" applyProtection="0"/>
    <xf numFmtId="0" fontId="7" fillId="0" borderId="0"/>
    <xf numFmtId="0" fontId="2" fillId="0" borderId="0"/>
    <xf numFmtId="0" fontId="2" fillId="0" borderId="0"/>
    <xf numFmtId="9" fontId="2" fillId="0" borderId="0" applyFont="0" applyFill="0" applyBorder="0" applyAlignment="0" applyProtection="0"/>
    <xf numFmtId="0" fontId="9" fillId="0" borderId="0"/>
    <xf numFmtId="0" fontId="2" fillId="0" borderId="0"/>
    <xf numFmtId="0" fontId="1" fillId="0" borderId="0"/>
  </cellStyleXfs>
  <cellXfs count="811">
    <xf numFmtId="0" fontId="0" fillId="0" borderId="0" xfId="0"/>
    <xf numFmtId="0" fontId="5" fillId="7" borderId="28" xfId="2" applyNumberFormat="1" applyFont="1" applyFill="1" applyBorder="1" applyAlignment="1">
      <alignment horizontal="center" shrinkToFit="1"/>
    </xf>
    <xf numFmtId="0" fontId="5" fillId="7" borderId="38" xfId="2" applyNumberFormat="1" applyFont="1" applyFill="1" applyBorder="1" applyAlignment="1">
      <alignment horizontal="center" shrinkToFit="1"/>
    </xf>
    <xf numFmtId="0" fontId="5" fillId="7" borderId="58" xfId="2" applyNumberFormat="1" applyFont="1" applyFill="1" applyBorder="1" applyAlignment="1">
      <alignment horizontal="center" shrinkToFit="1"/>
    </xf>
    <xf numFmtId="0" fontId="11" fillId="2" borderId="112" xfId="0" applyFont="1" applyFill="1" applyBorder="1" applyAlignment="1">
      <alignment horizontal="right"/>
    </xf>
    <xf numFmtId="0" fontId="11" fillId="2" borderId="113" xfId="0" applyFont="1" applyFill="1" applyBorder="1" applyAlignment="1">
      <alignment horizontal="left"/>
    </xf>
    <xf numFmtId="0" fontId="12" fillId="2" borderId="113" xfId="0" applyFont="1" applyFill="1" applyBorder="1" applyAlignment="1">
      <alignment horizontal="left"/>
    </xf>
    <xf numFmtId="0" fontId="13" fillId="2" borderId="113" xfId="0" applyFont="1" applyFill="1" applyBorder="1" applyAlignment="1">
      <alignment horizontal="centerContinuous"/>
    </xf>
    <xf numFmtId="0" fontId="14" fillId="2" borderId="113" xfId="0" applyFont="1" applyFill="1" applyBorder="1" applyAlignment="1">
      <alignment horizontal="centerContinuous"/>
    </xf>
    <xf numFmtId="0" fontId="15" fillId="2" borderId="114" xfId="1" applyFont="1" applyFill="1" applyBorder="1" applyAlignment="1" applyProtection="1">
      <alignment horizontal="right"/>
    </xf>
    <xf numFmtId="0" fontId="14" fillId="0" borderId="0" xfId="0" applyFont="1"/>
    <xf numFmtId="0" fontId="16" fillId="0" borderId="1" xfId="0" applyFont="1" applyBorder="1" applyAlignment="1">
      <alignment horizontal="right"/>
    </xf>
    <xf numFmtId="0" fontId="17" fillId="0" borderId="0" xfId="0" applyFont="1" applyAlignment="1">
      <alignment horizontal="centerContinuous"/>
    </xf>
    <xf numFmtId="0" fontId="16" fillId="0" borderId="0" xfId="0" applyFont="1" applyAlignment="1">
      <alignment horizontal="centerContinuous"/>
    </xf>
    <xf numFmtId="0" fontId="17" fillId="0" borderId="0" xfId="0" applyFont="1" applyAlignment="1">
      <alignment horizontal="left"/>
    </xf>
    <xf numFmtId="0" fontId="17" fillId="0" borderId="2" xfId="0" applyFont="1" applyBorder="1" applyAlignment="1">
      <alignment horizontal="left"/>
    </xf>
    <xf numFmtId="0" fontId="16" fillId="0" borderId="125" xfId="0" applyFont="1" applyBorder="1" applyAlignment="1">
      <alignment horizontal="right"/>
    </xf>
    <xf numFmtId="0" fontId="17" fillId="0" borderId="84" xfId="0" applyFont="1" applyBorder="1" applyAlignment="1">
      <alignment horizontal="centerContinuous"/>
    </xf>
    <xf numFmtId="0" fontId="18" fillId="0" borderId="84" xfId="0" applyFont="1" applyBorder="1" applyAlignment="1">
      <alignment horizontal="centerContinuous"/>
    </xf>
    <xf numFmtId="0" fontId="17" fillId="0" borderId="84" xfId="0" applyFont="1" applyBorder="1" applyAlignment="1">
      <alignment horizontal="center"/>
    </xf>
    <xf numFmtId="0" fontId="18" fillId="0" borderId="0" xfId="0" applyFont="1" applyAlignment="1">
      <alignment horizontal="centerContinuous"/>
    </xf>
    <xf numFmtId="0" fontId="17" fillId="0" borderId="0" xfId="0" applyFont="1" applyAlignment="1">
      <alignment horizontal="center"/>
    </xf>
    <xf numFmtId="0" fontId="16" fillId="0" borderId="35" xfId="0" applyFont="1" applyBorder="1" applyAlignment="1">
      <alignment horizontal="right"/>
    </xf>
    <xf numFmtId="0" fontId="17" fillId="0" borderId="124" xfId="0" applyFont="1" applyBorder="1" applyAlignment="1">
      <alignment horizontal="centerContinuous"/>
    </xf>
    <xf numFmtId="0" fontId="18" fillId="0" borderId="124" xfId="0" applyFont="1" applyBorder="1" applyAlignment="1">
      <alignment horizontal="centerContinuous"/>
    </xf>
    <xf numFmtId="0" fontId="17" fillId="0" borderId="124" xfId="0" applyFont="1" applyBorder="1" applyAlignment="1">
      <alignment horizontal="center"/>
    </xf>
    <xf numFmtId="0" fontId="16" fillId="0" borderId="0" xfId="0" applyFont="1" applyAlignment="1">
      <alignment horizontal="right"/>
    </xf>
    <xf numFmtId="0" fontId="16" fillId="4" borderId="82" xfId="0" applyFont="1" applyFill="1" applyBorder="1" applyAlignment="1">
      <alignment horizontal="right"/>
    </xf>
    <xf numFmtId="1" fontId="17" fillId="0" borderId="105" xfId="0" applyNumberFormat="1" applyFont="1" applyBorder="1" applyAlignment="1">
      <alignment horizontal="centerContinuous"/>
    </xf>
    <xf numFmtId="0" fontId="14" fillId="0" borderId="183" xfId="0" applyFont="1" applyBorder="1" applyAlignment="1">
      <alignment horizontal="centerContinuous"/>
    </xf>
    <xf numFmtId="0" fontId="16" fillId="4" borderId="79" xfId="0" applyFont="1" applyFill="1" applyBorder="1" applyAlignment="1">
      <alignment horizontal="right"/>
    </xf>
    <xf numFmtId="49" fontId="17" fillId="0" borderId="80" xfId="0" applyNumberFormat="1" applyFont="1" applyBorder="1" applyAlignment="1">
      <alignment horizontal="center"/>
    </xf>
    <xf numFmtId="0" fontId="16" fillId="4" borderId="63" xfId="0" applyFont="1" applyFill="1" applyBorder="1" applyAlignment="1">
      <alignment horizontal="right"/>
    </xf>
    <xf numFmtId="49" fontId="17" fillId="0" borderId="86" xfId="0" applyNumberFormat="1" applyFont="1" applyBorder="1" applyAlignment="1">
      <alignment horizontal="centerContinuous"/>
    </xf>
    <xf numFmtId="0" fontId="17" fillId="0" borderId="87" xfId="0" applyFont="1" applyBorder="1" applyAlignment="1">
      <alignment horizontal="centerContinuous"/>
    </xf>
    <xf numFmtId="0" fontId="19" fillId="4" borderId="81" xfId="0" applyFont="1" applyFill="1" applyBorder="1" applyAlignment="1">
      <alignment horizontal="right"/>
    </xf>
    <xf numFmtId="0" fontId="17" fillId="0" borderId="61" xfId="0" applyFont="1" applyBorder="1" applyAlignment="1">
      <alignment horizontal="center"/>
    </xf>
    <xf numFmtId="0" fontId="20" fillId="2" borderId="12" xfId="0" applyFont="1" applyFill="1" applyBorder="1" applyAlignment="1">
      <alignment horizontal="right"/>
    </xf>
    <xf numFmtId="0" fontId="17" fillId="0" borderId="13" xfId="0" applyFont="1" applyBorder="1" applyAlignment="1">
      <alignment horizontal="center"/>
    </xf>
    <xf numFmtId="0" fontId="21" fillId="0" borderId="13" xfId="0" applyFont="1" applyBorder="1" applyAlignment="1">
      <alignment horizontal="center"/>
    </xf>
    <xf numFmtId="0" fontId="22" fillId="4" borderId="71" xfId="0" applyFont="1" applyFill="1" applyBorder="1" applyAlignment="1">
      <alignment horizontal="right"/>
    </xf>
    <xf numFmtId="49" fontId="23" fillId="0" borderId="38" xfId="0" applyNumberFormat="1" applyFont="1" applyBorder="1" applyAlignment="1">
      <alignment horizontal="center" shrinkToFit="1"/>
    </xf>
    <xf numFmtId="0" fontId="24" fillId="2" borderId="4" xfId="0" applyFont="1" applyFill="1" applyBorder="1" applyAlignment="1">
      <alignment horizontal="right"/>
    </xf>
    <xf numFmtId="0" fontId="17" fillId="0" borderId="3" xfId="0" quotePrefix="1" applyFont="1" applyBorder="1" applyAlignment="1">
      <alignment horizontal="center"/>
    </xf>
    <xf numFmtId="49" fontId="21" fillId="0" borderId="13" xfId="0" applyNumberFormat="1" applyFont="1" applyBorder="1" applyAlignment="1">
      <alignment horizontal="center"/>
    </xf>
    <xf numFmtId="0" fontId="22" fillId="4" borderId="66" xfId="0" applyFont="1" applyFill="1" applyBorder="1" applyAlignment="1">
      <alignment horizontal="right"/>
    </xf>
    <xf numFmtId="164" fontId="16" fillId="7" borderId="30" xfId="0" applyNumberFormat="1" applyFont="1" applyFill="1" applyBorder="1" applyAlignment="1">
      <alignment horizontal="center"/>
    </xf>
    <xf numFmtId="0" fontId="25" fillId="2" borderId="4" xfId="0" applyFont="1" applyFill="1" applyBorder="1" applyAlignment="1">
      <alignment horizontal="right"/>
    </xf>
    <xf numFmtId="0" fontId="17" fillId="11" borderId="3" xfId="0" quotePrefix="1" applyFont="1" applyFill="1" applyBorder="1" applyAlignment="1">
      <alignment horizontal="center"/>
    </xf>
    <xf numFmtId="49" fontId="21" fillId="0" borderId="3" xfId="0" applyNumberFormat="1" applyFont="1" applyBorder="1" applyAlignment="1">
      <alignment horizontal="center"/>
    </xf>
    <xf numFmtId="0" fontId="20" fillId="4" borderId="66" xfId="0" applyFont="1" applyFill="1" applyBorder="1" applyAlignment="1">
      <alignment horizontal="right"/>
    </xf>
    <xf numFmtId="0" fontId="16" fillId="0" borderId="29" xfId="0" applyFont="1" applyBorder="1" applyAlignment="1">
      <alignment horizontal="center"/>
    </xf>
    <xf numFmtId="0" fontId="26" fillId="2" borderId="4" xfId="0" applyFont="1" applyFill="1" applyBorder="1" applyAlignment="1">
      <alignment horizontal="right"/>
    </xf>
    <xf numFmtId="0" fontId="27" fillId="4" borderId="66" xfId="0" applyFont="1" applyFill="1" applyBorder="1" applyAlignment="1">
      <alignment horizontal="right"/>
    </xf>
    <xf numFmtId="1" fontId="17" fillId="0" borderId="29" xfId="0" applyNumberFormat="1" applyFont="1" applyBorder="1" applyAlignment="1">
      <alignment horizontal="center"/>
    </xf>
    <xf numFmtId="0" fontId="28" fillId="2" borderId="4" xfId="0" applyFont="1" applyFill="1" applyBorder="1" applyAlignment="1">
      <alignment horizontal="right"/>
    </xf>
    <xf numFmtId="0" fontId="17" fillId="0" borderId="3" xfId="0" applyFont="1" applyBorder="1" applyAlignment="1">
      <alignment horizontal="center"/>
    </xf>
    <xf numFmtId="0" fontId="29" fillId="2" borderId="14" xfId="0" applyFont="1" applyFill="1" applyBorder="1" applyAlignment="1">
      <alignment horizontal="right"/>
    </xf>
    <xf numFmtId="0" fontId="17" fillId="0" borderId="25" xfId="0" applyFont="1" applyBorder="1" applyAlignment="1">
      <alignment horizontal="center"/>
    </xf>
    <xf numFmtId="49" fontId="21" fillId="0" borderId="25" xfId="0" applyNumberFormat="1" applyFont="1" applyBorder="1" applyAlignment="1">
      <alignment horizontal="center"/>
    </xf>
    <xf numFmtId="0" fontId="27" fillId="4" borderId="67" xfId="0" applyFont="1" applyFill="1" applyBorder="1" applyAlignment="1">
      <alignment horizontal="right"/>
    </xf>
    <xf numFmtId="1" fontId="16" fillId="9" borderId="61" xfId="0" applyNumberFormat="1" applyFont="1" applyFill="1" applyBorder="1" applyAlignment="1">
      <alignment horizontal="center"/>
    </xf>
    <xf numFmtId="0" fontId="30" fillId="0" borderId="1" xfId="0" applyFont="1" applyBorder="1"/>
    <xf numFmtId="0" fontId="31" fillId="0" borderId="0" xfId="0" applyFont="1"/>
    <xf numFmtId="0" fontId="32" fillId="0" borderId="0" xfId="0" applyFont="1"/>
    <xf numFmtId="0" fontId="32" fillId="0" borderId="2" xfId="0" applyFont="1" applyBorder="1"/>
    <xf numFmtId="0" fontId="17" fillId="0" borderId="5" xfId="0" applyFont="1" applyBorder="1"/>
    <xf numFmtId="0" fontId="17" fillId="0" borderId="6" xfId="0" applyFont="1" applyBorder="1"/>
    <xf numFmtId="0" fontId="17" fillId="0" borderId="7" xfId="0" applyFont="1" applyBorder="1"/>
    <xf numFmtId="0" fontId="13" fillId="0" borderId="0" xfId="0" applyFont="1"/>
    <xf numFmtId="0" fontId="17" fillId="0" borderId="1" xfId="0" applyFont="1" applyBorder="1"/>
    <xf numFmtId="0" fontId="17" fillId="0" borderId="0" xfId="0" applyFont="1"/>
    <xf numFmtId="0" fontId="17" fillId="0" borderId="2" xfId="0" applyFont="1" applyBorder="1"/>
    <xf numFmtId="0" fontId="17" fillId="0" borderId="8" xfId="0" applyFont="1" applyBorder="1"/>
    <xf numFmtId="0" fontId="17" fillId="0" borderId="9" xfId="0" applyFont="1" applyBorder="1"/>
    <xf numFmtId="0" fontId="17" fillId="0" borderId="10" xfId="0" applyFont="1" applyBorder="1"/>
    <xf numFmtId="0" fontId="13" fillId="0" borderId="0" xfId="0" applyFont="1" applyAlignment="1">
      <alignment horizontal="right"/>
    </xf>
    <xf numFmtId="0" fontId="14" fillId="0" borderId="0" xfId="0" applyFont="1" applyAlignment="1">
      <alignment horizontal="left"/>
    </xf>
    <xf numFmtId="0" fontId="33" fillId="0" borderId="24" xfId="0" applyFont="1" applyBorder="1" applyAlignment="1">
      <alignment horizontal="centerContinuous"/>
    </xf>
    <xf numFmtId="0" fontId="34" fillId="0" borderId="0" xfId="0" applyFont="1" applyAlignment="1">
      <alignment horizontal="centerContinuous"/>
    </xf>
    <xf numFmtId="0" fontId="35" fillId="0" borderId="0" xfId="0" applyFont="1"/>
    <xf numFmtId="0" fontId="36" fillId="3" borderId="159" xfId="0" applyFont="1" applyFill="1" applyBorder="1" applyAlignment="1">
      <alignment horizontal="centerContinuous" vertical="center"/>
    </xf>
    <xf numFmtId="0" fontId="36" fillId="3" borderId="40" xfId="0" applyFont="1" applyFill="1" applyBorder="1" applyAlignment="1">
      <alignment horizontal="center" vertical="center"/>
    </xf>
    <xf numFmtId="0" fontId="36" fillId="3" borderId="40" xfId="0" applyFont="1" applyFill="1" applyBorder="1" applyAlignment="1">
      <alignment horizontal="center" vertical="center" wrapText="1"/>
    </xf>
    <xf numFmtId="0" fontId="37" fillId="13" borderId="40" xfId="0" applyFont="1" applyFill="1" applyBorder="1" applyAlignment="1">
      <alignment horizontal="center" vertical="center"/>
    </xf>
    <xf numFmtId="0" fontId="36" fillId="3" borderId="160" xfId="0" applyFont="1" applyFill="1" applyBorder="1" applyAlignment="1">
      <alignment horizontal="center" vertical="center"/>
    </xf>
    <xf numFmtId="0" fontId="38" fillId="0" borderId="0" xfId="0" applyFont="1"/>
    <xf numFmtId="0" fontId="39" fillId="0" borderId="1" xfId="0" applyFont="1" applyBorder="1"/>
    <xf numFmtId="0" fontId="40" fillId="0" borderId="26" xfId="0" applyFont="1" applyBorder="1" applyAlignment="1">
      <alignment horizontal="center"/>
    </xf>
    <xf numFmtId="0" fontId="41" fillId="0" borderId="26" xfId="0" applyFont="1" applyBorder="1" applyAlignment="1">
      <alignment horizontal="center"/>
    </xf>
    <xf numFmtId="0" fontId="42" fillId="0" borderId="26" xfId="0" applyFont="1" applyBorder="1" applyAlignment="1">
      <alignment horizontal="center"/>
    </xf>
    <xf numFmtId="49" fontId="41" fillId="11" borderId="27" xfId="0" applyNumberFormat="1" applyFont="1" applyFill="1" applyBorder="1" applyAlignment="1">
      <alignment horizontal="center"/>
    </xf>
    <xf numFmtId="1" fontId="40" fillId="0" borderId="26" xfId="0" applyNumberFormat="1" applyFont="1" applyBorder="1" applyAlignment="1">
      <alignment horizontal="center"/>
    </xf>
    <xf numFmtId="0" fontId="43" fillId="13" borderId="27" xfId="0" applyFont="1" applyFill="1" applyBorder="1" applyAlignment="1">
      <alignment horizontal="center"/>
    </xf>
    <xf numFmtId="1" fontId="41" fillId="0" borderId="26" xfId="0" applyNumberFormat="1" applyFont="1" applyBorder="1" applyAlignment="1">
      <alignment horizontal="center"/>
    </xf>
    <xf numFmtId="0" fontId="41" fillId="0" borderId="28" xfId="0" quotePrefix="1" applyFont="1" applyBorder="1" applyAlignment="1">
      <alignment horizontal="center"/>
    </xf>
    <xf numFmtId="0" fontId="44" fillId="0" borderId="1" xfId="0" applyFont="1" applyBorder="1"/>
    <xf numFmtId="0" fontId="45" fillId="0" borderId="27" xfId="0" applyFont="1" applyBorder="1" applyAlignment="1">
      <alignment horizontal="center"/>
    </xf>
    <xf numFmtId="0" fontId="42" fillId="0" borderId="35" xfId="0" applyFont="1" applyBorder="1"/>
    <xf numFmtId="0" fontId="40" fillId="0" borderId="59" xfId="0" applyFont="1" applyBorder="1" applyAlignment="1">
      <alignment horizontal="center"/>
    </xf>
    <xf numFmtId="0" fontId="41" fillId="0" borderId="59" xfId="0" applyFont="1" applyBorder="1" applyAlignment="1">
      <alignment horizontal="center"/>
    </xf>
    <xf numFmtId="0" fontId="37" fillId="0" borderId="59" xfId="0" applyFont="1" applyBorder="1" applyAlignment="1">
      <alignment horizontal="center"/>
    </xf>
    <xf numFmtId="49" fontId="41" fillId="11" borderId="59" xfId="0" applyNumberFormat="1" applyFont="1" applyFill="1" applyBorder="1" applyAlignment="1">
      <alignment horizontal="center"/>
    </xf>
    <xf numFmtId="1" fontId="40" fillId="0" borderId="59" xfId="0" applyNumberFormat="1" applyFont="1" applyBorder="1" applyAlignment="1">
      <alignment horizontal="center"/>
    </xf>
    <xf numFmtId="0" fontId="43" fillId="13" borderId="59" xfId="0" applyFont="1" applyFill="1" applyBorder="1" applyAlignment="1">
      <alignment horizontal="center"/>
    </xf>
    <xf numFmtId="1" fontId="41" fillId="0" borderId="59" xfId="0" applyNumberFormat="1" applyFont="1" applyBorder="1" applyAlignment="1">
      <alignment horizontal="center"/>
    </xf>
    <xf numFmtId="0" fontId="41" fillId="0" borderId="37" xfId="0" quotePrefix="1" applyFont="1" applyBorder="1" applyAlignment="1">
      <alignment horizontal="center"/>
    </xf>
    <xf numFmtId="0" fontId="46" fillId="0" borderId="1" xfId="0" applyFont="1" applyBorder="1"/>
    <xf numFmtId="49" fontId="47" fillId="0" borderId="26" xfId="0" applyNumberFormat="1" applyFont="1" applyBorder="1" applyAlignment="1">
      <alignment horizontal="center"/>
    </xf>
    <xf numFmtId="0" fontId="47" fillId="0" borderId="27" xfId="0" applyFont="1" applyBorder="1" applyAlignment="1">
      <alignment horizontal="center"/>
    </xf>
    <xf numFmtId="0" fontId="41" fillId="0" borderId="27" xfId="0" applyFont="1" applyBorder="1" applyAlignment="1">
      <alignment horizontal="center"/>
    </xf>
    <xf numFmtId="49" fontId="40" fillId="0" borderId="27" xfId="0" applyNumberFormat="1" applyFont="1" applyBorder="1" applyAlignment="1">
      <alignment horizontal="center"/>
    </xf>
    <xf numFmtId="49" fontId="41" fillId="0" borderId="27" xfId="0" applyNumberFormat="1" applyFont="1" applyBorder="1" applyAlignment="1">
      <alignment horizontal="center"/>
    </xf>
    <xf numFmtId="0" fontId="48" fillId="0" borderId="0" xfId="0" applyFont="1"/>
    <xf numFmtId="0" fontId="45" fillId="16" borderId="1" xfId="0" applyFont="1" applyFill="1" applyBorder="1"/>
    <xf numFmtId="0" fontId="41" fillId="16" borderId="26" xfId="0" applyFont="1" applyFill="1" applyBorder="1" applyAlignment="1">
      <alignment horizontal="center"/>
    </xf>
    <xf numFmtId="49" fontId="49" fillId="16" borderId="26" xfId="0" applyNumberFormat="1" applyFont="1" applyFill="1" applyBorder="1" applyAlignment="1">
      <alignment horizontal="center"/>
    </xf>
    <xf numFmtId="0" fontId="49" fillId="16" borderId="27" xfId="0" applyFont="1" applyFill="1" applyBorder="1" applyAlignment="1">
      <alignment horizontal="center"/>
    </xf>
    <xf numFmtId="49" fontId="41" fillId="16" borderId="27" xfId="0" applyNumberFormat="1" applyFont="1" applyFill="1" applyBorder="1" applyAlignment="1">
      <alignment horizontal="center"/>
    </xf>
    <xf numFmtId="49" fontId="40" fillId="16" borderId="27" xfId="0" applyNumberFormat="1" applyFont="1" applyFill="1" applyBorder="1" applyAlignment="1">
      <alignment horizontal="center"/>
    </xf>
    <xf numFmtId="0" fontId="41" fillId="16" borderId="28" xfId="0" applyFont="1" applyFill="1" applyBorder="1" applyAlignment="1">
      <alignment horizontal="center"/>
    </xf>
    <xf numFmtId="0" fontId="50" fillId="0" borderId="0" xfId="0" applyFont="1"/>
    <xf numFmtId="0" fontId="51" fillId="16" borderId="1" xfId="0" applyFont="1" applyFill="1" applyBorder="1"/>
    <xf numFmtId="49" fontId="52" fillId="16" borderId="26" xfId="0" applyNumberFormat="1" applyFont="1" applyFill="1" applyBorder="1" applyAlignment="1">
      <alignment horizontal="center"/>
    </xf>
    <xf numFmtId="0" fontId="52" fillId="16" borderId="27" xfId="0" applyFont="1" applyFill="1" applyBorder="1" applyAlignment="1">
      <alignment horizontal="center"/>
    </xf>
    <xf numFmtId="0" fontId="51" fillId="16" borderId="27" xfId="0" applyFont="1" applyFill="1" applyBorder="1" applyAlignment="1">
      <alignment horizontal="center"/>
    </xf>
    <xf numFmtId="0" fontId="53" fillId="0" borderId="0" xfId="0" applyFont="1"/>
    <xf numFmtId="0" fontId="54" fillId="16" borderId="1" xfId="0" applyFont="1" applyFill="1" applyBorder="1"/>
    <xf numFmtId="49" fontId="55" fillId="16" borderId="26" xfId="0" applyNumberFormat="1" applyFont="1" applyFill="1" applyBorder="1" applyAlignment="1">
      <alignment horizontal="center"/>
    </xf>
    <xf numFmtId="0" fontId="55" fillId="16" borderId="27" xfId="0" applyFont="1" applyFill="1" applyBorder="1" applyAlignment="1">
      <alignment horizontal="center"/>
    </xf>
    <xf numFmtId="0" fontId="56" fillId="0" borderId="0" xfId="0" applyFont="1"/>
    <xf numFmtId="0" fontId="57" fillId="6" borderId="1" xfId="0" applyFont="1" applyFill="1" applyBorder="1"/>
    <xf numFmtId="0" fontId="41" fillId="6" borderId="26" xfId="0" applyFont="1" applyFill="1" applyBorder="1" applyAlignment="1">
      <alignment horizontal="center"/>
    </xf>
    <xf numFmtId="49" fontId="58" fillId="6" borderId="26" xfId="0" applyNumberFormat="1" applyFont="1" applyFill="1" applyBorder="1" applyAlignment="1">
      <alignment horizontal="center"/>
    </xf>
    <xf numFmtId="0" fontId="58" fillId="6" borderId="27" xfId="0" applyFont="1" applyFill="1" applyBorder="1" applyAlignment="1">
      <alignment horizontal="center"/>
    </xf>
    <xf numFmtId="49" fontId="41" fillId="6" borderId="27" xfId="0" applyNumberFormat="1" applyFont="1" applyFill="1" applyBorder="1" applyAlignment="1">
      <alignment horizontal="center"/>
    </xf>
    <xf numFmtId="49" fontId="40" fillId="6" borderId="27" xfId="0" applyNumberFormat="1" applyFont="1" applyFill="1" applyBorder="1" applyAlignment="1">
      <alignment horizontal="center"/>
    </xf>
    <xf numFmtId="0" fontId="41" fillId="6" borderId="28" xfId="0" applyFont="1" applyFill="1" applyBorder="1" applyAlignment="1">
      <alignment horizontal="center"/>
    </xf>
    <xf numFmtId="0" fontId="46" fillId="6" borderId="1" xfId="0" applyFont="1" applyFill="1" applyBorder="1"/>
    <xf numFmtId="49" fontId="47" fillId="6" borderId="26" xfId="0" applyNumberFormat="1" applyFont="1" applyFill="1" applyBorder="1" applyAlignment="1">
      <alignment horizontal="center"/>
    </xf>
    <xf numFmtId="0" fontId="47" fillId="6" borderId="27" xfId="0" applyFont="1" applyFill="1" applyBorder="1" applyAlignment="1">
      <alignment horizontal="center"/>
    </xf>
    <xf numFmtId="0" fontId="41" fillId="6" borderId="28" xfId="0" quotePrefix="1" applyFont="1" applyFill="1" applyBorder="1" applyAlignment="1">
      <alignment horizontal="center"/>
    </xf>
    <xf numFmtId="0" fontId="46" fillId="10" borderId="1" xfId="0" applyFont="1" applyFill="1" applyBorder="1"/>
    <xf numFmtId="0" fontId="41" fillId="10" borderId="26" xfId="0" applyFont="1" applyFill="1" applyBorder="1" applyAlignment="1">
      <alignment horizontal="center"/>
    </xf>
    <xf numFmtId="49" fontId="47" fillId="10" borderId="26" xfId="0" applyNumberFormat="1" applyFont="1" applyFill="1" applyBorder="1" applyAlignment="1">
      <alignment horizontal="center"/>
    </xf>
    <xf numFmtId="0" fontId="47" fillId="10" borderId="27" xfId="0" applyFont="1" applyFill="1" applyBorder="1" applyAlignment="1">
      <alignment horizontal="center"/>
    </xf>
    <xf numFmtId="49" fontId="41" fillId="10" borderId="27" xfId="0" applyNumberFormat="1" applyFont="1" applyFill="1" applyBorder="1" applyAlignment="1">
      <alignment horizontal="center"/>
    </xf>
    <xf numFmtId="0" fontId="41" fillId="10" borderId="28" xfId="0" applyFont="1" applyFill="1" applyBorder="1" applyAlignment="1">
      <alignment horizontal="center"/>
    </xf>
    <xf numFmtId="0" fontId="59" fillId="0" borderId="0" xfId="0" applyFont="1"/>
    <xf numFmtId="0" fontId="46" fillId="19" borderId="1" xfId="0" applyFont="1" applyFill="1" applyBorder="1"/>
    <xf numFmtId="0" fontId="41" fillId="19" borderId="26" xfId="0" applyFont="1" applyFill="1" applyBorder="1" applyAlignment="1">
      <alignment horizontal="center"/>
    </xf>
    <xf numFmtId="49" fontId="47" fillId="19" borderId="26" xfId="0" applyNumberFormat="1" applyFont="1" applyFill="1" applyBorder="1" applyAlignment="1">
      <alignment horizontal="center"/>
    </xf>
    <xf numFmtId="0" fontId="47" fillId="19" borderId="27" xfId="0" applyFont="1" applyFill="1" applyBorder="1" applyAlignment="1">
      <alignment horizontal="center"/>
    </xf>
    <xf numFmtId="49" fontId="41" fillId="19" borderId="27" xfId="0" applyNumberFormat="1" applyFont="1" applyFill="1" applyBorder="1" applyAlignment="1">
      <alignment horizontal="center"/>
    </xf>
    <xf numFmtId="0" fontId="45" fillId="16" borderId="27" xfId="0" applyFont="1" applyFill="1" applyBorder="1" applyAlignment="1">
      <alignment horizontal="center"/>
    </xf>
    <xf numFmtId="0" fontId="46" fillId="16" borderId="1" xfId="0" applyFont="1" applyFill="1" applyBorder="1"/>
    <xf numFmtId="49" fontId="47" fillId="16" borderId="26" xfId="0" applyNumberFormat="1" applyFont="1" applyFill="1" applyBorder="1" applyAlignment="1">
      <alignment horizontal="center"/>
    </xf>
    <xf numFmtId="0" fontId="47" fillId="16" borderId="27" xfId="0" applyFont="1" applyFill="1" applyBorder="1" applyAlignment="1">
      <alignment horizontal="center"/>
    </xf>
    <xf numFmtId="0" fontId="51" fillId="5" borderId="1" xfId="0" applyFont="1" applyFill="1" applyBorder="1"/>
    <xf numFmtId="0" fontId="41" fillId="5" borderId="26" xfId="0" applyFont="1" applyFill="1" applyBorder="1" applyAlignment="1">
      <alignment horizontal="center"/>
    </xf>
    <xf numFmtId="49" fontId="52" fillId="5" borderId="26" xfId="0" applyNumberFormat="1" applyFont="1" applyFill="1" applyBorder="1" applyAlignment="1">
      <alignment horizontal="center"/>
    </xf>
    <xf numFmtId="0" fontId="52" fillId="5" borderId="27" xfId="0" applyFont="1" applyFill="1" applyBorder="1" applyAlignment="1">
      <alignment horizontal="center"/>
    </xf>
    <xf numFmtId="49" fontId="41" fillId="5" borderId="27" xfId="0" applyNumberFormat="1" applyFont="1" applyFill="1" applyBorder="1" applyAlignment="1">
      <alignment horizontal="center"/>
    </xf>
    <xf numFmtId="49" fontId="40" fillId="15" borderId="27" xfId="0" applyNumberFormat="1" applyFont="1" applyFill="1" applyBorder="1" applyAlignment="1">
      <alignment horizontal="center"/>
    </xf>
    <xf numFmtId="0" fontId="41" fillId="5" borderId="27" xfId="0" applyFont="1" applyFill="1" applyBorder="1" applyAlignment="1">
      <alignment horizontal="center"/>
    </xf>
    <xf numFmtId="0" fontId="41" fillId="5" borderId="28" xfId="0" applyFont="1" applyFill="1" applyBorder="1" applyAlignment="1">
      <alignment horizontal="center"/>
    </xf>
    <xf numFmtId="0" fontId="60" fillId="6" borderId="1" xfId="0" applyFont="1" applyFill="1" applyBorder="1"/>
    <xf numFmtId="49" fontId="61" fillId="6" borderId="26" xfId="0" applyNumberFormat="1" applyFont="1" applyFill="1" applyBorder="1" applyAlignment="1">
      <alignment horizontal="center"/>
    </xf>
    <xf numFmtId="0" fontId="61" fillId="6" borderId="27" xfId="0" applyFont="1" applyFill="1" applyBorder="1" applyAlignment="1">
      <alignment horizontal="center"/>
    </xf>
    <xf numFmtId="0" fontId="51" fillId="0" borderId="1" xfId="0" applyFont="1" applyBorder="1"/>
    <xf numFmtId="49" fontId="52" fillId="0" borderId="26" xfId="0" applyNumberFormat="1" applyFont="1" applyBorder="1" applyAlignment="1">
      <alignment horizontal="center"/>
    </xf>
    <xf numFmtId="0" fontId="52" fillId="0" borderId="27" xfId="0" applyFont="1" applyBorder="1" applyAlignment="1">
      <alignment horizontal="center"/>
    </xf>
    <xf numFmtId="0" fontId="41" fillId="0" borderId="28" xfId="0" applyFont="1" applyBorder="1" applyAlignment="1">
      <alignment horizontal="center"/>
    </xf>
    <xf numFmtId="0" fontId="54" fillId="0" borderId="1" xfId="0" applyFont="1" applyBorder="1"/>
    <xf numFmtId="49" fontId="55" fillId="0" borderId="26" xfId="0" applyNumberFormat="1" applyFont="1" applyBorder="1" applyAlignment="1">
      <alignment horizontal="center"/>
    </xf>
    <xf numFmtId="0" fontId="55" fillId="0" borderId="27" xfId="0" applyFont="1" applyBorder="1" applyAlignment="1">
      <alignment horizontal="center"/>
    </xf>
    <xf numFmtId="0" fontId="60" fillId="16" borderId="1" xfId="0" applyFont="1" applyFill="1" applyBorder="1"/>
    <xf numFmtId="49" fontId="61" fillId="16" borderId="26" xfId="0" applyNumberFormat="1" applyFont="1" applyFill="1" applyBorder="1" applyAlignment="1">
      <alignment horizontal="center"/>
    </xf>
    <xf numFmtId="0" fontId="61" fillId="16" borderId="27" xfId="0" applyFont="1" applyFill="1" applyBorder="1" applyAlignment="1">
      <alignment horizontal="center"/>
    </xf>
    <xf numFmtId="0" fontId="60" fillId="16" borderId="27" xfId="0" applyFont="1" applyFill="1" applyBorder="1" applyAlignment="1">
      <alignment horizontal="center"/>
    </xf>
    <xf numFmtId="0" fontId="45" fillId="5" borderId="1" xfId="0" applyFont="1" applyFill="1" applyBorder="1"/>
    <xf numFmtId="49" fontId="49" fillId="5" borderId="26" xfId="0" applyNumberFormat="1" applyFont="1" applyFill="1" applyBorder="1" applyAlignment="1">
      <alignment horizontal="center"/>
    </xf>
    <xf numFmtId="0" fontId="49" fillId="5" borderId="27" xfId="0" applyFont="1" applyFill="1" applyBorder="1" applyAlignment="1">
      <alignment horizontal="center"/>
    </xf>
    <xf numFmtId="49" fontId="61" fillId="19" borderId="26" xfId="0" applyNumberFormat="1" applyFont="1" applyFill="1" applyBorder="1" applyAlignment="1">
      <alignment horizontal="center"/>
    </xf>
    <xf numFmtId="0" fontId="61" fillId="19" borderId="27" xfId="0" applyFont="1" applyFill="1" applyBorder="1" applyAlignment="1">
      <alignment horizontal="center"/>
    </xf>
    <xf numFmtId="0" fontId="45" fillId="0" borderId="1" xfId="0" applyFont="1" applyBorder="1"/>
    <xf numFmtId="49" fontId="49" fillId="0" borderId="26" xfId="0" applyNumberFormat="1" applyFont="1" applyBorder="1" applyAlignment="1">
      <alignment horizontal="center"/>
    </xf>
    <xf numFmtId="0" fontId="49" fillId="0" borderId="27" xfId="0" applyFont="1" applyBorder="1" applyAlignment="1">
      <alignment horizontal="center"/>
    </xf>
    <xf numFmtId="0" fontId="46" fillId="4" borderId="1" xfId="0" applyFont="1" applyFill="1" applyBorder="1"/>
    <xf numFmtId="0" fontId="41" fillId="4" borderId="26" xfId="0" applyFont="1" applyFill="1" applyBorder="1" applyAlignment="1">
      <alignment horizontal="center"/>
    </xf>
    <xf numFmtId="49" fontId="47" fillId="4" borderId="26" xfId="0" applyNumberFormat="1" applyFont="1" applyFill="1" applyBorder="1" applyAlignment="1">
      <alignment horizontal="center"/>
    </xf>
    <xf numFmtId="0" fontId="47" fillId="4" borderId="27" xfId="0" applyFont="1" applyFill="1" applyBorder="1" applyAlignment="1">
      <alignment horizontal="center"/>
    </xf>
    <xf numFmtId="49" fontId="41" fillId="4" borderId="27" xfId="0" applyNumberFormat="1" applyFont="1" applyFill="1" applyBorder="1" applyAlignment="1">
      <alignment horizontal="center"/>
    </xf>
    <xf numFmtId="0" fontId="41" fillId="4" borderId="28" xfId="0" applyFont="1" applyFill="1" applyBorder="1" applyAlignment="1">
      <alignment horizontal="center"/>
    </xf>
    <xf numFmtId="0" fontId="60" fillId="0" borderId="1" xfId="0" applyFont="1" applyBorder="1"/>
    <xf numFmtId="49" fontId="61" fillId="0" borderId="26" xfId="0" applyNumberFormat="1" applyFont="1" applyBorder="1" applyAlignment="1">
      <alignment horizontal="center"/>
    </xf>
    <xf numFmtId="0" fontId="61" fillId="0" borderId="27" xfId="0" applyFont="1" applyBorder="1" applyAlignment="1">
      <alignment horizontal="center"/>
    </xf>
    <xf numFmtId="0" fontId="45" fillId="16" borderId="8" xfId="0" applyFont="1" applyFill="1" applyBorder="1"/>
    <xf numFmtId="0" fontId="41" fillId="16" borderId="56" xfId="0" applyFont="1" applyFill="1" applyBorder="1" applyAlignment="1">
      <alignment horizontal="center"/>
    </xf>
    <xf numFmtId="49" fontId="49" fillId="16" borderId="56" xfId="0" applyNumberFormat="1" applyFont="1" applyFill="1" applyBorder="1" applyAlignment="1">
      <alignment horizontal="center"/>
    </xf>
    <xf numFmtId="0" fontId="49" fillId="16" borderId="57" xfId="0" applyFont="1" applyFill="1" applyBorder="1" applyAlignment="1">
      <alignment horizontal="center"/>
    </xf>
    <xf numFmtId="49" fontId="41" fillId="16" borderId="57" xfId="0" applyNumberFormat="1" applyFont="1" applyFill="1" applyBorder="1" applyAlignment="1">
      <alignment horizontal="center"/>
    </xf>
    <xf numFmtId="49" fontId="40" fillId="16" borderId="57" xfId="0" applyNumberFormat="1" applyFont="1" applyFill="1" applyBorder="1" applyAlignment="1">
      <alignment horizontal="center"/>
    </xf>
    <xf numFmtId="0" fontId="43" fillId="13" borderId="56" xfId="0" applyFont="1" applyFill="1" applyBorder="1" applyAlignment="1">
      <alignment horizontal="center"/>
    </xf>
    <xf numFmtId="0" fontId="41" fillId="16" borderId="58" xfId="0" applyFont="1" applyFill="1" applyBorder="1" applyAlignment="1">
      <alignment horizontal="center"/>
    </xf>
    <xf numFmtId="0" fontId="38" fillId="0" borderId="0" xfId="0" applyFont="1" applyAlignment="1">
      <alignment horizontal="right"/>
    </xf>
    <xf numFmtId="0" fontId="38" fillId="0" borderId="0" xfId="0" applyFont="1" applyAlignment="1">
      <alignment horizontal="center"/>
    </xf>
    <xf numFmtId="0" fontId="35" fillId="0" borderId="0" xfId="0" applyFont="1" applyAlignment="1">
      <alignment horizontal="left"/>
    </xf>
    <xf numFmtId="0" fontId="38" fillId="0" borderId="0" xfId="0" applyFont="1" applyAlignment="1">
      <alignment horizontal="left"/>
    </xf>
    <xf numFmtId="0" fontId="62" fillId="0" borderId="0" xfId="0" applyFont="1" applyAlignment="1">
      <alignment horizontal="center"/>
    </xf>
    <xf numFmtId="0" fontId="35" fillId="0" borderId="0" xfId="0" applyFont="1" applyAlignment="1">
      <alignment horizontal="center"/>
    </xf>
    <xf numFmtId="0" fontId="63" fillId="0" borderId="24" xfId="4" applyFont="1" applyBorder="1" applyAlignment="1">
      <alignment horizontal="centerContinuous" wrapText="1"/>
    </xf>
    <xf numFmtId="0" fontId="34" fillId="0" borderId="0" xfId="4" applyFont="1" applyAlignment="1">
      <alignment horizontal="centerContinuous" wrapText="1"/>
    </xf>
    <xf numFmtId="0" fontId="34" fillId="0" borderId="0" xfId="4" applyFont="1" applyAlignment="1">
      <alignment horizontal="centerContinuous"/>
    </xf>
    <xf numFmtId="0" fontId="35" fillId="0" borderId="0" xfId="4" applyFont="1" applyAlignment="1">
      <alignment wrapText="1"/>
    </xf>
    <xf numFmtId="0" fontId="36" fillId="25" borderId="21" xfId="4" applyFont="1" applyFill="1" applyBorder="1" applyAlignment="1">
      <alignment horizontal="centerContinuous" vertical="center" wrapText="1"/>
    </xf>
    <xf numFmtId="0" fontId="36" fillId="25" borderId="22" xfId="4" applyFont="1" applyFill="1" applyBorder="1" applyAlignment="1">
      <alignment horizontal="center" vertical="center" wrapText="1"/>
    </xf>
    <xf numFmtId="0" fontId="36" fillId="25" borderId="22" xfId="4" applyFont="1" applyFill="1" applyBorder="1" applyAlignment="1">
      <alignment horizontal="center" vertical="center"/>
    </xf>
    <xf numFmtId="0" fontId="36" fillId="25" borderId="23" xfId="4" applyFont="1" applyFill="1" applyBorder="1" applyAlignment="1">
      <alignment horizontal="centerContinuous" vertical="center" wrapText="1"/>
    </xf>
    <xf numFmtId="0" fontId="38" fillId="0" borderId="0" xfId="4" applyFont="1" applyAlignment="1">
      <alignment vertical="center" wrapText="1"/>
    </xf>
    <xf numFmtId="0" fontId="64" fillId="0" borderId="1" xfId="4" applyFont="1" applyBorder="1" applyAlignment="1">
      <alignment horizontal="center" shrinkToFit="1"/>
    </xf>
    <xf numFmtId="0" fontId="41" fillId="0" borderId="26" xfId="4" applyFont="1" applyBorder="1" applyAlignment="1">
      <alignment horizontal="center" wrapText="1"/>
    </xf>
    <xf numFmtId="0" fontId="41" fillId="15" borderId="26" xfId="4" applyFont="1" applyFill="1" applyBorder="1" applyAlignment="1">
      <alignment horizontal="center"/>
    </xf>
    <xf numFmtId="9" fontId="41" fillId="0" borderId="26" xfId="2" applyFont="1" applyBorder="1" applyAlignment="1">
      <alignment horizontal="center" shrinkToFit="1"/>
    </xf>
    <xf numFmtId="9" fontId="41" fillId="0" borderId="27" xfId="2" applyFont="1" applyBorder="1" applyAlignment="1">
      <alignment horizontal="center" shrinkToFit="1"/>
    </xf>
    <xf numFmtId="0" fontId="41" fillId="0" borderId="27" xfId="2" applyNumberFormat="1" applyFont="1" applyBorder="1" applyAlignment="1">
      <alignment horizontal="center" shrinkToFit="1"/>
    </xf>
    <xf numFmtId="0" fontId="41" fillId="0" borderId="27" xfId="2" applyNumberFormat="1" applyFont="1" applyFill="1" applyBorder="1" applyAlignment="1">
      <alignment horizontal="center" vertical="center" shrinkToFit="1"/>
    </xf>
    <xf numFmtId="0" fontId="41" fillId="0" borderId="28" xfId="0" applyFont="1" applyBorder="1" applyAlignment="1">
      <alignment horizontal="center" vertical="center" wrapText="1"/>
    </xf>
    <xf numFmtId="0" fontId="38" fillId="0" borderId="0" xfId="4" applyFont="1" applyAlignment="1">
      <alignment wrapText="1"/>
    </xf>
    <xf numFmtId="0" fontId="41" fillId="0" borderId="26" xfId="2" applyNumberFormat="1" applyFont="1" applyFill="1" applyBorder="1" applyAlignment="1">
      <alignment horizontal="center" vertical="center" shrinkToFit="1"/>
    </xf>
    <xf numFmtId="9" fontId="41" fillId="0" borderId="26" xfId="2" applyFont="1" applyFill="1" applyBorder="1" applyAlignment="1">
      <alignment horizontal="center" shrinkToFit="1"/>
    </xf>
    <xf numFmtId="9" fontId="41" fillId="0" borderId="27" xfId="2" applyFont="1" applyFill="1" applyBorder="1" applyAlignment="1">
      <alignment horizontal="center" vertical="center" shrinkToFit="1"/>
    </xf>
    <xf numFmtId="0" fontId="41" fillId="0" borderId="27" xfId="4" applyFont="1" applyBorder="1" applyAlignment="1">
      <alignment horizontal="center" wrapText="1"/>
    </xf>
    <xf numFmtId="0" fontId="41" fillId="0" borderId="27" xfId="2" applyNumberFormat="1" applyFont="1" applyFill="1" applyBorder="1" applyAlignment="1">
      <alignment horizontal="center" shrinkToFit="1"/>
    </xf>
    <xf numFmtId="9" fontId="41" fillId="0" borderId="27" xfId="2" applyFont="1" applyFill="1" applyBorder="1" applyAlignment="1">
      <alignment horizontal="center" shrinkToFit="1"/>
    </xf>
    <xf numFmtId="0" fontId="41" fillId="0" borderId="26" xfId="4" applyFont="1" applyBorder="1" applyAlignment="1">
      <alignment horizontal="center" vertical="center" shrinkToFit="1"/>
    </xf>
    <xf numFmtId="0" fontId="35" fillId="0" borderId="27" xfId="0" applyFont="1" applyBorder="1" applyAlignment="1">
      <alignment horizontal="center" shrinkToFit="1"/>
    </xf>
    <xf numFmtId="0" fontId="35" fillId="0" borderId="27" xfId="2" applyNumberFormat="1" applyFont="1" applyFill="1" applyBorder="1" applyAlignment="1">
      <alignment horizontal="center" shrinkToFit="1"/>
    </xf>
    <xf numFmtId="0" fontId="64" fillId="0" borderId="35" xfId="4" applyFont="1" applyBorder="1" applyAlignment="1">
      <alignment horizontal="center" shrinkToFit="1"/>
    </xf>
    <xf numFmtId="0" fontId="41" fillId="0" borderId="59" xfId="4" applyFont="1" applyBorder="1" applyAlignment="1">
      <alignment horizontal="center" wrapText="1"/>
    </xf>
    <xf numFmtId="0" fontId="41" fillId="15" borderId="59" xfId="4" applyFont="1" applyFill="1" applyBorder="1" applyAlignment="1">
      <alignment horizontal="center"/>
    </xf>
    <xf numFmtId="9" fontId="41" fillId="0" borderId="59" xfId="2" applyFont="1" applyBorder="1" applyAlignment="1">
      <alignment horizontal="center" shrinkToFit="1"/>
    </xf>
    <xf numFmtId="9" fontId="41" fillId="0" borderId="13" xfId="2" applyFont="1" applyBorder="1" applyAlignment="1">
      <alignment horizontal="center" vertical="center" shrinkToFit="1"/>
    </xf>
    <xf numFmtId="0" fontId="41" fillId="0" borderId="13" xfId="2" applyNumberFormat="1" applyFont="1" applyBorder="1" applyAlignment="1">
      <alignment horizontal="center" shrinkToFit="1"/>
    </xf>
    <xf numFmtId="0" fontId="41" fillId="0" borderId="59" xfId="2" applyNumberFormat="1" applyFont="1" applyFill="1" applyBorder="1" applyAlignment="1">
      <alignment horizontal="center" vertical="center" shrinkToFit="1"/>
    </xf>
    <xf numFmtId="0" fontId="41" fillId="0" borderId="38" xfId="0" applyFont="1" applyBorder="1" applyAlignment="1">
      <alignment horizontal="center" vertical="center" wrapText="1"/>
    </xf>
    <xf numFmtId="0" fontId="41" fillId="0" borderId="27" xfId="2" applyNumberFormat="1" applyFont="1" applyBorder="1" applyAlignment="1">
      <alignment horizontal="center" vertical="center" shrinkToFit="1"/>
    </xf>
    <xf numFmtId="0" fontId="65" fillId="0" borderId="26" xfId="4" applyFont="1" applyBorder="1" applyAlignment="1">
      <alignment horizontal="center"/>
    </xf>
    <xf numFmtId="9" fontId="41" fillId="0" borderId="26" xfId="2" applyFont="1" applyBorder="1" applyAlignment="1">
      <alignment horizontal="center" vertical="center" shrinkToFit="1"/>
    </xf>
    <xf numFmtId="9" fontId="41" fillId="0" borderId="27" xfId="2" applyFont="1" applyBorder="1" applyAlignment="1">
      <alignment horizontal="center" vertical="center" shrinkToFit="1"/>
    </xf>
    <xf numFmtId="0" fontId="41" fillId="0" borderId="27" xfId="0" applyFont="1" applyBorder="1" applyAlignment="1">
      <alignment horizontal="center" shrinkToFit="1"/>
    </xf>
    <xf numFmtId="0" fontId="41" fillId="0" borderId="26" xfId="4" applyFont="1" applyBorder="1" applyAlignment="1">
      <alignment horizontal="center" vertical="center" wrapText="1"/>
    </xf>
    <xf numFmtId="0" fontId="41" fillId="15" borderId="26" xfId="4" applyFont="1" applyFill="1" applyBorder="1" applyAlignment="1">
      <alignment horizontal="center" vertical="center"/>
    </xf>
    <xf numFmtId="9" fontId="41" fillId="0" borderId="26" xfId="2" applyFont="1" applyFill="1" applyBorder="1" applyAlignment="1">
      <alignment horizontal="center" vertical="center" shrinkToFit="1"/>
    </xf>
    <xf numFmtId="0" fontId="40" fillId="15" borderId="26" xfId="4" applyFont="1" applyFill="1" applyBorder="1" applyAlignment="1">
      <alignment horizontal="center"/>
    </xf>
    <xf numFmtId="0" fontId="64" fillId="0" borderId="88" xfId="4" applyFont="1" applyBorder="1" applyAlignment="1">
      <alignment horizontal="center" shrinkToFit="1"/>
    </xf>
    <xf numFmtId="9" fontId="41" fillId="0" borderId="59" xfId="2" applyFont="1" applyFill="1" applyBorder="1" applyAlignment="1">
      <alignment horizontal="center" shrinkToFit="1"/>
    </xf>
    <xf numFmtId="9" fontId="41" fillId="0" borderId="13" xfId="2" applyFont="1" applyFill="1" applyBorder="1" applyAlignment="1">
      <alignment horizontal="center" shrinkToFit="1"/>
    </xf>
    <xf numFmtId="0" fontId="35" fillId="0" borderId="13" xfId="0" applyFont="1" applyBorder="1" applyAlignment="1">
      <alignment horizontal="center" shrinkToFit="1"/>
    </xf>
    <xf numFmtId="0" fontId="35" fillId="0" borderId="13" xfId="2" applyNumberFormat="1" applyFont="1" applyFill="1" applyBorder="1" applyAlignment="1">
      <alignment horizontal="center" shrinkToFit="1"/>
    </xf>
    <xf numFmtId="0" fontId="41" fillId="0" borderId="13" xfId="2" applyNumberFormat="1" applyFont="1" applyFill="1" applyBorder="1" applyAlignment="1">
      <alignment horizontal="center" shrinkToFit="1"/>
    </xf>
    <xf numFmtId="0" fontId="64" fillId="15" borderId="1" xfId="4" applyFont="1" applyFill="1" applyBorder="1" applyAlignment="1">
      <alignment horizontal="center" shrinkToFit="1"/>
    </xf>
    <xf numFmtId="0" fontId="41" fillId="15" borderId="26" xfId="4" applyFont="1" applyFill="1" applyBorder="1" applyAlignment="1">
      <alignment horizontal="center" wrapText="1"/>
    </xf>
    <xf numFmtId="9" fontId="41" fillId="15" borderId="26" xfId="2" applyFont="1" applyFill="1" applyBorder="1" applyAlignment="1">
      <alignment horizontal="center" shrinkToFit="1"/>
    </xf>
    <xf numFmtId="9" fontId="41" fillId="15" borderId="27" xfId="2" applyFont="1" applyFill="1" applyBorder="1" applyAlignment="1">
      <alignment horizontal="center" vertical="center" shrinkToFit="1"/>
    </xf>
    <xf numFmtId="0" fontId="41" fillId="15" borderId="27" xfId="4" applyFont="1" applyFill="1" applyBorder="1" applyAlignment="1">
      <alignment horizontal="center" wrapText="1"/>
    </xf>
    <xf numFmtId="0" fontId="41" fillId="15" borderId="27" xfId="2" applyNumberFormat="1" applyFont="1" applyFill="1" applyBorder="1" applyAlignment="1">
      <alignment horizontal="center" shrinkToFit="1"/>
    </xf>
    <xf numFmtId="0" fontId="41" fillId="15" borderId="26" xfId="2" applyNumberFormat="1" applyFont="1" applyFill="1" applyBorder="1" applyAlignment="1">
      <alignment horizontal="center" vertical="center" shrinkToFit="1"/>
    </xf>
    <xf numFmtId="0" fontId="41" fillId="15" borderId="28" xfId="0" applyFont="1" applyFill="1" applyBorder="1" applyAlignment="1">
      <alignment horizontal="center" vertical="center" wrapText="1"/>
    </xf>
    <xf numFmtId="9" fontId="41" fillId="15" borderId="26" xfId="2" applyFont="1" applyFill="1" applyBorder="1" applyAlignment="1">
      <alignment horizontal="center" vertical="center" shrinkToFit="1"/>
    </xf>
    <xf numFmtId="0" fontId="41" fillId="15" borderId="27" xfId="2" applyNumberFormat="1" applyFont="1" applyFill="1" applyBorder="1" applyAlignment="1">
      <alignment horizontal="center" vertical="center" shrinkToFit="1"/>
    </xf>
    <xf numFmtId="9" fontId="41" fillId="15" borderId="27" xfId="2" applyFont="1" applyFill="1" applyBorder="1" applyAlignment="1">
      <alignment horizontal="center" shrinkToFit="1"/>
    </xf>
    <xf numFmtId="0" fontId="41" fillId="15" borderId="27" xfId="0" applyFont="1" applyFill="1" applyBorder="1" applyAlignment="1">
      <alignment horizontal="center" wrapText="1"/>
    </xf>
    <xf numFmtId="0" fontId="65" fillId="15" borderId="26" xfId="4" applyFont="1" applyFill="1" applyBorder="1" applyAlignment="1">
      <alignment horizontal="center"/>
    </xf>
    <xf numFmtId="0" fontId="35" fillId="15" borderId="27" xfId="0" applyFont="1" applyFill="1" applyBorder="1" applyAlignment="1">
      <alignment horizontal="center" shrinkToFit="1"/>
    </xf>
    <xf numFmtId="0" fontId="35" fillId="15" borderId="27" xfId="2" applyNumberFormat="1" applyFont="1" applyFill="1" applyBorder="1" applyAlignment="1">
      <alignment horizontal="center" vertical="center" shrinkToFit="1"/>
    </xf>
    <xf numFmtId="0" fontId="64" fillId="15" borderId="35" xfId="4" applyFont="1" applyFill="1" applyBorder="1" applyAlignment="1">
      <alignment horizontal="center" shrinkToFit="1"/>
    </xf>
    <xf numFmtId="0" fontId="41" fillId="15" borderId="59" xfId="4" applyFont="1" applyFill="1" applyBorder="1" applyAlignment="1">
      <alignment horizontal="center" wrapText="1"/>
    </xf>
    <xf numFmtId="9" fontId="41" fillId="15" borderId="59" xfId="2" applyFont="1" applyFill="1" applyBorder="1" applyAlignment="1">
      <alignment horizontal="center" shrinkToFit="1"/>
    </xf>
    <xf numFmtId="9" fontId="41" fillId="15" borderId="13" xfId="2" applyFont="1" applyFill="1" applyBorder="1" applyAlignment="1">
      <alignment horizontal="center" vertical="center" shrinkToFit="1"/>
    </xf>
    <xf numFmtId="0" fontId="41" fillId="15" borderId="13" xfId="4" applyFont="1" applyFill="1" applyBorder="1" applyAlignment="1">
      <alignment horizontal="center" wrapText="1"/>
    </xf>
    <xf numFmtId="0" fontId="41" fillId="15" borderId="13" xfId="2" applyNumberFormat="1" applyFont="1" applyFill="1" applyBorder="1" applyAlignment="1">
      <alignment horizontal="center" shrinkToFit="1"/>
    </xf>
    <xf numFmtId="0" fontId="41" fillId="15" borderId="59" xfId="2" applyNumberFormat="1" applyFont="1" applyFill="1" applyBorder="1" applyAlignment="1">
      <alignment horizontal="center" vertical="center" shrinkToFit="1"/>
    </xf>
    <xf numFmtId="0" fontId="41" fillId="15" borderId="38" xfId="0" applyFont="1" applyFill="1" applyBorder="1" applyAlignment="1">
      <alignment horizontal="center" vertical="center" wrapText="1"/>
    </xf>
    <xf numFmtId="0" fontId="41" fillId="15" borderId="27" xfId="0" applyFont="1" applyFill="1" applyBorder="1" applyAlignment="1">
      <alignment horizontal="center" shrinkToFit="1"/>
    </xf>
    <xf numFmtId="0" fontId="64" fillId="15" borderId="8" xfId="4" applyFont="1" applyFill="1" applyBorder="1" applyAlignment="1">
      <alignment horizontal="center" shrinkToFit="1"/>
    </xf>
    <xf numFmtId="0" fontId="41" fillId="15" borderId="56" xfId="4" applyFont="1" applyFill="1" applyBorder="1" applyAlignment="1">
      <alignment horizontal="center" wrapText="1"/>
    </xf>
    <xf numFmtId="0" fontId="41" fillId="15" borderId="56" xfId="4" applyFont="1" applyFill="1" applyBorder="1" applyAlignment="1">
      <alignment horizontal="center"/>
    </xf>
    <xf numFmtId="9" fontId="41" fillId="15" borderId="56" xfId="2" applyFont="1" applyFill="1" applyBorder="1" applyAlignment="1">
      <alignment horizontal="center" shrinkToFit="1"/>
    </xf>
    <xf numFmtId="9" fontId="41" fillId="15" borderId="57" xfId="2" applyFont="1" applyFill="1" applyBorder="1" applyAlignment="1">
      <alignment horizontal="center" vertical="center" shrinkToFit="1"/>
    </xf>
    <xf numFmtId="0" fontId="41" fillId="15" borderId="57" xfId="4" applyFont="1" applyFill="1" applyBorder="1" applyAlignment="1">
      <alignment horizontal="center" wrapText="1"/>
    </xf>
    <xf numFmtId="0" fontId="41" fillId="15" borderId="57" xfId="2" applyNumberFormat="1" applyFont="1" applyFill="1" applyBorder="1" applyAlignment="1">
      <alignment horizontal="center" shrinkToFit="1"/>
    </xf>
    <xf numFmtId="0" fontId="41" fillId="15" borderId="56" xfId="2" applyNumberFormat="1" applyFont="1" applyFill="1" applyBorder="1" applyAlignment="1">
      <alignment horizontal="center" vertical="center" shrinkToFit="1"/>
    </xf>
    <xf numFmtId="0" fontId="41" fillId="15" borderId="58" xfId="0" applyFont="1" applyFill="1" applyBorder="1" applyAlignment="1">
      <alignment horizontal="center" vertical="center" wrapText="1"/>
    </xf>
    <xf numFmtId="0" fontId="38" fillId="0" borderId="0" xfId="4" applyFont="1" applyAlignment="1">
      <alignment horizontal="right" wrapText="1"/>
    </xf>
    <xf numFmtId="0" fontId="35" fillId="0" borderId="0" xfId="4" applyFont="1" applyAlignment="1">
      <alignment horizontal="right" wrapText="1"/>
    </xf>
    <xf numFmtId="0" fontId="35" fillId="0" borderId="0" xfId="4" applyFont="1" applyAlignment="1">
      <alignment horizontal="right"/>
    </xf>
    <xf numFmtId="0" fontId="35" fillId="0" borderId="0" xfId="4" applyFont="1" applyAlignment="1">
      <alignment horizontal="left" wrapText="1"/>
    </xf>
    <xf numFmtId="0" fontId="38" fillId="0" borderId="0" xfId="4" applyFont="1" applyAlignment="1">
      <alignment horizontal="right"/>
    </xf>
    <xf numFmtId="0" fontId="66" fillId="0" borderId="24" xfId="5" applyFont="1" applyBorder="1" applyAlignment="1">
      <alignment horizontal="centerContinuous" vertical="center" wrapText="1"/>
    </xf>
    <xf numFmtId="0" fontId="67" fillId="0" borderId="24" xfId="5" applyFont="1" applyBorder="1" applyAlignment="1">
      <alignment horizontal="centerContinuous" vertical="center" wrapText="1"/>
    </xf>
    <xf numFmtId="0" fontId="35" fillId="0" borderId="0" xfId="5" applyFont="1" applyAlignment="1">
      <alignment vertical="center" wrapText="1"/>
    </xf>
    <xf numFmtId="0" fontId="36" fillId="9" borderId="21" xfId="5" applyFont="1" applyFill="1" applyBorder="1" applyAlignment="1">
      <alignment horizontal="centerContinuous" vertical="center"/>
    </xf>
    <xf numFmtId="0" fontId="36" fillId="9" borderId="22" xfId="5" applyFont="1" applyFill="1" applyBorder="1" applyAlignment="1">
      <alignment horizontal="center" vertical="center"/>
    </xf>
    <xf numFmtId="0" fontId="36" fillId="9" borderId="22" xfId="0" applyFont="1" applyFill="1" applyBorder="1" applyAlignment="1">
      <alignment horizontal="center" vertical="center" wrapText="1"/>
    </xf>
    <xf numFmtId="0" fontId="36" fillId="9" borderId="23" xfId="0" applyFont="1" applyFill="1" applyBorder="1" applyAlignment="1">
      <alignment horizontal="centerContinuous" vertical="center" wrapText="1"/>
    </xf>
    <xf numFmtId="0" fontId="38" fillId="0" borderId="0" xfId="5" applyFont="1" applyAlignment="1">
      <alignment vertical="center"/>
    </xf>
    <xf numFmtId="0" fontId="68" fillId="0" borderId="1" xfId="5" applyFont="1" applyBorder="1" applyAlignment="1">
      <alignment horizontal="center" vertical="center" shrinkToFit="1"/>
    </xf>
    <xf numFmtId="0" fontId="41" fillId="0" borderId="26" xfId="5" applyFont="1" applyBorder="1" applyAlignment="1">
      <alignment horizontal="center" vertical="center" wrapText="1"/>
    </xf>
    <xf numFmtId="0" fontId="41" fillId="0" borderId="26" xfId="5" applyFont="1" applyBorder="1" applyAlignment="1">
      <alignment horizontal="center" vertical="center" shrinkToFit="1"/>
    </xf>
    <xf numFmtId="0" fontId="41" fillId="0" borderId="158" xfId="0" applyFont="1" applyBorder="1" applyAlignment="1">
      <alignment horizontal="center" vertical="center" wrapText="1"/>
    </xf>
    <xf numFmtId="0" fontId="38" fillId="0" borderId="0" xfId="5" applyFont="1" applyAlignment="1">
      <alignment vertical="center" wrapText="1"/>
    </xf>
    <xf numFmtId="0" fontId="68" fillId="20" borderId="1" xfId="5" applyFont="1" applyFill="1" applyBorder="1" applyAlignment="1">
      <alignment horizontal="center" vertical="center" shrinkToFit="1"/>
    </xf>
    <xf numFmtId="0" fontId="41" fillId="20" borderId="26" xfId="5" applyFont="1" applyFill="1" applyBorder="1" applyAlignment="1">
      <alignment horizontal="center" vertical="center" wrapText="1"/>
    </xf>
    <xf numFmtId="0" fontId="41" fillId="20" borderId="26" xfId="5" applyFont="1" applyFill="1" applyBorder="1" applyAlignment="1">
      <alignment horizontal="center" vertical="center" shrinkToFit="1"/>
    </xf>
    <xf numFmtId="9" fontId="41" fillId="20" borderId="27" xfId="2" applyFont="1" applyFill="1" applyBorder="1" applyAlignment="1">
      <alignment horizontal="center" vertical="center" shrinkToFit="1"/>
    </xf>
    <xf numFmtId="0" fontId="41" fillId="20" borderId="27" xfId="2" applyNumberFormat="1" applyFont="1" applyFill="1" applyBorder="1" applyAlignment="1">
      <alignment horizontal="center" vertical="center" shrinkToFit="1"/>
    </xf>
    <xf numFmtId="0" fontId="41" fillId="20" borderId="28" xfId="0" applyFont="1" applyFill="1" applyBorder="1" applyAlignment="1">
      <alignment horizontal="center" vertical="center" wrapText="1"/>
    </xf>
    <xf numFmtId="0" fontId="69" fillId="18" borderId="1" xfId="5" applyFont="1" applyFill="1" applyBorder="1" applyAlignment="1">
      <alignment horizontal="center" vertical="center" shrinkToFit="1"/>
    </xf>
    <xf numFmtId="0" fontId="69" fillId="18" borderId="123" xfId="5" applyFont="1" applyFill="1" applyBorder="1" applyAlignment="1">
      <alignment horizontal="center" vertical="center" wrapText="1"/>
    </xf>
    <xf numFmtId="0" fontId="69" fillId="18" borderId="123" xfId="5" applyFont="1" applyFill="1" applyBorder="1" applyAlignment="1">
      <alignment horizontal="center" vertical="center" shrinkToFit="1"/>
    </xf>
    <xf numFmtId="9" fontId="69" fillId="18" borderId="123" xfId="2" applyFont="1" applyFill="1" applyBorder="1" applyAlignment="1">
      <alignment horizontal="center" vertical="center" shrinkToFit="1"/>
    </xf>
    <xf numFmtId="0" fontId="69" fillId="18" borderId="123" xfId="2" applyNumberFormat="1" applyFont="1" applyFill="1" applyBorder="1" applyAlignment="1">
      <alignment horizontal="center" vertical="center" shrinkToFit="1"/>
    </xf>
    <xf numFmtId="0" fontId="69" fillId="18" borderId="175" xfId="2" applyNumberFormat="1" applyFont="1" applyFill="1" applyBorder="1" applyAlignment="1">
      <alignment horizontal="center" vertical="center" shrinkToFit="1"/>
    </xf>
    <xf numFmtId="0" fontId="69" fillId="18" borderId="176" xfId="0" applyFont="1" applyFill="1" applyBorder="1" applyAlignment="1">
      <alignment horizontal="center" vertical="center" wrapText="1"/>
    </xf>
    <xf numFmtId="0" fontId="69" fillId="18" borderId="122" xfId="5" applyFont="1" applyFill="1" applyBorder="1" applyAlignment="1">
      <alignment horizontal="center" vertical="center" shrinkToFit="1"/>
    </xf>
    <xf numFmtId="0" fontId="68" fillId="0" borderId="35" xfId="5" applyFont="1" applyBorder="1" applyAlignment="1">
      <alignment horizontal="center" vertical="center" shrinkToFit="1"/>
    </xf>
    <xf numFmtId="0" fontId="41" fillId="0" borderId="59" xfId="5" applyFont="1" applyBorder="1" applyAlignment="1">
      <alignment horizontal="center" vertical="center" wrapText="1"/>
    </xf>
    <xf numFmtId="9" fontId="41" fillId="0" borderId="59" xfId="2" applyFont="1" applyBorder="1" applyAlignment="1">
      <alignment horizontal="center" vertical="center" shrinkToFit="1"/>
    </xf>
    <xf numFmtId="0" fontId="41" fillId="0" borderId="13" xfId="2" applyNumberFormat="1" applyFont="1" applyBorder="1" applyAlignment="1">
      <alignment horizontal="center" vertical="center" shrinkToFit="1"/>
    </xf>
    <xf numFmtId="0" fontId="41" fillId="0" borderId="27" xfId="5" applyFont="1" applyBorder="1" applyAlignment="1">
      <alignment horizontal="center" vertical="center" shrinkToFit="1"/>
    </xf>
    <xf numFmtId="0" fontId="68" fillId="0" borderId="1" xfId="0" applyFont="1" applyBorder="1" applyAlignment="1">
      <alignment horizontal="center" vertical="center" shrinkToFit="1"/>
    </xf>
    <xf numFmtId="0" fontId="41" fillId="0" borderId="26"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27" xfId="0" applyFont="1" applyBorder="1" applyAlignment="1">
      <alignment horizontal="center" vertical="center" shrinkToFit="1"/>
    </xf>
    <xf numFmtId="0" fontId="41" fillId="20" borderId="1" xfId="5" applyFont="1" applyFill="1" applyBorder="1" applyAlignment="1">
      <alignment horizontal="center" vertical="center" shrinkToFit="1"/>
    </xf>
    <xf numFmtId="9" fontId="41" fillId="20" borderId="26" xfId="2" applyFont="1" applyFill="1" applyBorder="1" applyAlignment="1">
      <alignment horizontal="center" vertical="center" shrinkToFit="1"/>
    </xf>
    <xf numFmtId="0" fontId="41" fillId="20" borderId="27" xfId="5" applyFont="1" applyFill="1" applyBorder="1" applyAlignment="1">
      <alignment horizontal="center" vertical="center" shrinkToFit="1"/>
    </xf>
    <xf numFmtId="0" fontId="69" fillId="18" borderId="122" xfId="0" applyFont="1" applyFill="1" applyBorder="1" applyAlignment="1">
      <alignment horizontal="center" vertical="center" shrinkToFit="1"/>
    </xf>
    <xf numFmtId="0" fontId="69" fillId="18" borderId="123" xfId="0" applyFont="1" applyFill="1" applyBorder="1" applyAlignment="1">
      <alignment horizontal="center" vertical="center" wrapText="1"/>
    </xf>
    <xf numFmtId="9" fontId="41" fillId="0" borderId="59" xfId="2" applyFont="1" applyFill="1" applyBorder="1" applyAlignment="1">
      <alignment horizontal="center" vertical="center" shrinkToFit="1"/>
    </xf>
    <xf numFmtId="0" fontId="41" fillId="20" borderId="1" xfId="0" applyFont="1" applyFill="1" applyBorder="1" applyAlignment="1">
      <alignment horizontal="center" vertical="center" shrinkToFit="1"/>
    </xf>
    <xf numFmtId="0" fontId="41" fillId="20" borderId="26" xfId="0" applyFont="1" applyFill="1" applyBorder="1" applyAlignment="1">
      <alignment horizontal="center" vertical="center" wrapText="1"/>
    </xf>
    <xf numFmtId="0" fontId="41" fillId="20" borderId="27" xfId="0" applyFont="1" applyFill="1" applyBorder="1" applyAlignment="1">
      <alignment horizontal="center" vertical="center" shrinkToFit="1"/>
    </xf>
    <xf numFmtId="0" fontId="69" fillId="18" borderId="123" xfId="0" applyFont="1" applyFill="1" applyBorder="1" applyAlignment="1">
      <alignment horizontal="center" vertical="center" shrinkToFit="1"/>
    </xf>
    <xf numFmtId="9" fontId="41" fillId="0" borderId="27" xfId="6" applyFont="1" applyFill="1" applyBorder="1" applyAlignment="1">
      <alignment horizontal="center" vertical="center" shrinkToFit="1"/>
    </xf>
    <xf numFmtId="0" fontId="41" fillId="0" borderId="27" xfId="6" applyNumberFormat="1" applyFont="1" applyFill="1" applyBorder="1" applyAlignment="1">
      <alignment horizontal="center" vertical="center" shrinkToFit="1"/>
    </xf>
    <xf numFmtId="0" fontId="68" fillId="0" borderId="35" xfId="0" applyFont="1" applyBorder="1" applyAlignment="1">
      <alignment horizontal="center" vertical="center" shrinkToFit="1"/>
    </xf>
    <xf numFmtId="0" fontId="41" fillId="0" borderId="59" xfId="0" applyFont="1" applyBorder="1" applyAlignment="1">
      <alignment horizontal="center" vertical="center" wrapText="1"/>
    </xf>
    <xf numFmtId="9" fontId="41" fillId="0" borderId="13" xfId="2" applyFont="1" applyFill="1" applyBorder="1" applyAlignment="1">
      <alignment horizontal="center" vertical="center" shrinkToFit="1"/>
    </xf>
    <xf numFmtId="0" fontId="41" fillId="0" borderId="13" xfId="0" applyFont="1" applyBorder="1" applyAlignment="1">
      <alignment horizontal="center" vertical="center" wrapText="1"/>
    </xf>
    <xf numFmtId="0" fontId="41" fillId="0" borderId="13" xfId="2" applyNumberFormat="1" applyFont="1" applyFill="1" applyBorder="1" applyAlignment="1">
      <alignment horizontal="center" vertical="center" shrinkToFit="1"/>
    </xf>
    <xf numFmtId="0" fontId="35" fillId="0" borderId="0" xfId="5" applyFont="1" applyAlignment="1">
      <alignment vertical="center"/>
    </xf>
    <xf numFmtId="0" fontId="38" fillId="0" borderId="0" xfId="5" applyFont="1" applyAlignment="1">
      <alignment horizontal="right" vertical="center" wrapText="1"/>
    </xf>
    <xf numFmtId="0" fontId="35" fillId="0" borderId="0" xfId="5" applyFont="1" applyAlignment="1">
      <alignment horizontal="left" vertical="center" wrapText="1"/>
    </xf>
    <xf numFmtId="0" fontId="38" fillId="0" borderId="0" xfId="5" applyFont="1" applyAlignment="1">
      <alignment horizontal="center" vertical="center" wrapText="1"/>
    </xf>
    <xf numFmtId="0" fontId="70" fillId="0" borderId="31" xfId="0" applyFont="1" applyBorder="1" applyAlignment="1">
      <alignment horizontal="centerContinuous" wrapText="1"/>
    </xf>
    <xf numFmtId="0" fontId="34" fillId="0" borderId="32" xfId="0" applyFont="1" applyBorder="1" applyAlignment="1">
      <alignment horizontal="centerContinuous" wrapText="1"/>
    </xf>
    <xf numFmtId="0" fontId="34" fillId="0" borderId="33" xfId="0" applyFont="1" applyBorder="1" applyAlignment="1">
      <alignment horizontal="centerContinuous" wrapText="1"/>
    </xf>
    <xf numFmtId="0" fontId="35" fillId="0" borderId="0" xfId="0" applyFont="1" applyAlignment="1">
      <alignment wrapText="1"/>
    </xf>
    <xf numFmtId="0" fontId="71" fillId="0" borderId="0" xfId="0" applyFont="1" applyAlignment="1">
      <alignment horizontal="centerContinuous" vertical="center" wrapText="1"/>
    </xf>
    <xf numFmtId="0" fontId="72" fillId="0" borderId="0" xfId="0" applyFont="1" applyAlignment="1">
      <alignment horizontal="centerContinuous" vertical="center" wrapText="1"/>
    </xf>
    <xf numFmtId="0" fontId="36" fillId="8" borderId="35" xfId="0" applyFont="1" applyFill="1" applyBorder="1" applyAlignment="1">
      <alignment horizontal="centerContinuous" wrapText="1"/>
    </xf>
    <xf numFmtId="0" fontId="36" fillId="8" borderId="36" xfId="0" applyFont="1" applyFill="1" applyBorder="1" applyAlignment="1">
      <alignment horizontal="center" wrapText="1"/>
    </xf>
    <xf numFmtId="0" fontId="36" fillId="8" borderId="37" xfId="0" applyFont="1" applyFill="1" applyBorder="1" applyAlignment="1">
      <alignment horizontal="center" wrapText="1"/>
    </xf>
    <xf numFmtId="0" fontId="73" fillId="0" borderId="181" xfId="0" applyFont="1" applyBorder="1" applyAlignment="1">
      <alignment horizontal="center"/>
    </xf>
    <xf numFmtId="0" fontId="73" fillId="0" borderId="177" xfId="0" applyFont="1" applyBorder="1" applyAlignment="1">
      <alignment horizontal="center"/>
    </xf>
    <xf numFmtId="0" fontId="73" fillId="0" borderId="178" xfId="0" applyFont="1" applyBorder="1" applyAlignment="1">
      <alignment horizontal="center"/>
    </xf>
    <xf numFmtId="0" fontId="73" fillId="0" borderId="179" xfId="0" applyFont="1" applyBorder="1" applyAlignment="1">
      <alignment horizontal="center"/>
    </xf>
    <xf numFmtId="0" fontId="41" fillId="0" borderId="1" xfId="0" applyFont="1" applyBorder="1" applyAlignment="1">
      <alignment horizontal="center" shrinkToFit="1"/>
    </xf>
    <xf numFmtId="49" fontId="41" fillId="0" borderId="26" xfId="0" applyNumberFormat="1" applyFont="1" applyBorder="1" applyAlignment="1">
      <alignment horizontal="center"/>
    </xf>
    <xf numFmtId="0" fontId="74" fillId="0" borderId="182" xfId="0" applyFont="1" applyBorder="1" applyAlignment="1">
      <alignment horizontal="center"/>
    </xf>
    <xf numFmtId="0" fontId="74" fillId="0" borderId="100" xfId="0" applyFont="1" applyBorder="1" applyAlignment="1">
      <alignment horizontal="center"/>
    </xf>
    <xf numFmtId="0" fontId="74" fillId="0" borderId="101" xfId="0" applyFont="1" applyBorder="1" applyAlignment="1">
      <alignment horizontal="center"/>
    </xf>
    <xf numFmtId="0" fontId="74" fillId="0" borderId="180" xfId="0" applyFont="1" applyBorder="1" applyAlignment="1">
      <alignment horizontal="center"/>
    </xf>
    <xf numFmtId="0" fontId="75" fillId="0" borderId="0" xfId="0" applyFont="1" applyAlignment="1">
      <alignment horizontal="centerContinuous" wrapText="1"/>
    </xf>
    <xf numFmtId="0" fontId="34" fillId="0" borderId="0" xfId="0" applyFont="1" applyAlignment="1">
      <alignment horizontal="centerContinuous" wrapText="1"/>
    </xf>
    <xf numFmtId="0" fontId="41" fillId="0" borderId="35" xfId="0" applyFont="1" applyBorder="1" applyAlignment="1">
      <alignment horizontal="center" shrinkToFit="1"/>
    </xf>
    <xf numFmtId="49" fontId="41" fillId="0" borderId="59" xfId="0" applyNumberFormat="1" applyFont="1" applyBorder="1" applyAlignment="1">
      <alignment horizontal="center"/>
    </xf>
    <xf numFmtId="0" fontId="38" fillId="0" borderId="5" xfId="0" applyFont="1" applyBorder="1" applyAlignment="1">
      <alignment horizontal="centerContinuous"/>
    </xf>
    <xf numFmtId="0" fontId="35" fillId="0" borderId="6" xfId="0" applyFont="1" applyBorder="1" applyAlignment="1">
      <alignment horizontal="centerContinuous" wrapText="1"/>
    </xf>
    <xf numFmtId="0" fontId="35" fillId="0" borderId="7" xfId="0" applyFont="1" applyBorder="1" applyAlignment="1">
      <alignment horizontal="centerContinuous" wrapText="1"/>
    </xf>
    <xf numFmtId="0" fontId="40" fillId="0" borderId="1" xfId="0" applyFont="1" applyBorder="1" applyAlignment="1">
      <alignment horizontal="center" shrinkToFit="1"/>
    </xf>
    <xf numFmtId="0" fontId="38" fillId="0" borderId="8" xfId="0" applyFont="1" applyBorder="1" applyAlignment="1">
      <alignment horizontal="center" wrapText="1"/>
    </xf>
    <xf numFmtId="0" fontId="38" fillId="0" borderId="9" xfId="0" applyFont="1" applyBorder="1" applyAlignment="1">
      <alignment horizontal="center" wrapText="1"/>
    </xf>
    <xf numFmtId="0" fontId="38" fillId="0" borderId="10" xfId="0" applyFont="1" applyBorder="1" applyAlignment="1">
      <alignment horizontal="center" wrapText="1"/>
    </xf>
    <xf numFmtId="0" fontId="38" fillId="0" borderId="78" xfId="0" applyFont="1" applyBorder="1" applyAlignment="1">
      <alignment horizontal="right" wrapText="1"/>
    </xf>
    <xf numFmtId="0" fontId="35" fillId="0" borderId="76" xfId="0" applyFont="1" applyBorder="1" applyAlignment="1">
      <alignment horizontal="center" wrapText="1"/>
    </xf>
    <xf numFmtId="0" fontId="35" fillId="0" borderId="72" xfId="0" applyFont="1" applyBorder="1" applyAlignment="1">
      <alignment horizontal="center" wrapText="1"/>
    </xf>
    <xf numFmtId="0" fontId="35" fillId="15" borderId="72" xfId="0" applyFont="1" applyFill="1" applyBorder="1" applyAlignment="1">
      <alignment horizontal="center" wrapText="1"/>
    </xf>
    <xf numFmtId="0" fontId="35" fillId="15" borderId="73" xfId="0" applyFont="1" applyFill="1" applyBorder="1" applyAlignment="1">
      <alignment horizontal="center" wrapText="1"/>
    </xf>
    <xf numFmtId="0" fontId="38" fillId="0" borderId="60" xfId="0" applyFont="1" applyBorder="1" applyAlignment="1">
      <alignment horizontal="right" wrapText="1"/>
    </xf>
    <xf numFmtId="0" fontId="35" fillId="0" borderId="77" xfId="0" applyFont="1" applyBorder="1" applyAlignment="1">
      <alignment horizontal="center" wrapText="1"/>
    </xf>
    <xf numFmtId="0" fontId="35" fillId="0" borderId="43" xfId="0" applyFont="1" applyBorder="1" applyAlignment="1">
      <alignment horizontal="center" wrapText="1"/>
    </xf>
    <xf numFmtId="0" fontId="35" fillId="15" borderId="43" xfId="0" applyFont="1" applyFill="1" applyBorder="1" applyAlignment="1">
      <alignment horizontal="center" wrapText="1"/>
    </xf>
    <xf numFmtId="0" fontId="35" fillId="15" borderId="44" xfId="0" applyFont="1" applyFill="1" applyBorder="1" applyAlignment="1">
      <alignment horizontal="center" wrapText="1"/>
    </xf>
    <xf numFmtId="0" fontId="41" fillId="0" borderId="8" xfId="0" applyFont="1" applyBorder="1" applyAlignment="1">
      <alignment horizontal="center" shrinkToFit="1"/>
    </xf>
    <xf numFmtId="0" fontId="41" fillId="0" borderId="56" xfId="0" applyFont="1" applyBorder="1" applyAlignment="1">
      <alignment horizontal="center"/>
    </xf>
    <xf numFmtId="49" fontId="41" fillId="0" borderId="56" xfId="0" applyNumberFormat="1" applyFont="1" applyBorder="1" applyAlignment="1">
      <alignment horizontal="center"/>
    </xf>
    <xf numFmtId="0" fontId="38" fillId="0" borderId="99" xfId="0" applyFont="1" applyBorder="1" applyAlignment="1">
      <alignment horizontal="right" wrapText="1"/>
    </xf>
    <xf numFmtId="0" fontId="35" fillId="0" borderId="103" xfId="0" applyFont="1" applyBorder="1" applyAlignment="1">
      <alignment horizontal="center" wrapText="1"/>
    </xf>
    <xf numFmtId="0" fontId="35" fillId="0" borderId="62" xfId="0" applyFont="1" applyBorder="1" applyAlignment="1">
      <alignment horizontal="center" wrapText="1"/>
    </xf>
    <xf numFmtId="0" fontId="35" fillId="15" borderId="62" xfId="0" applyFont="1" applyFill="1" applyBorder="1" applyAlignment="1">
      <alignment horizontal="center" wrapText="1"/>
    </xf>
    <xf numFmtId="0" fontId="35" fillId="15" borderId="74" xfId="0" applyFont="1" applyFill="1" applyBorder="1" applyAlignment="1">
      <alignment horizontal="center" wrapText="1"/>
    </xf>
    <xf numFmtId="0" fontId="38" fillId="0" borderId="69" xfId="0" applyFont="1" applyBorder="1" applyAlignment="1">
      <alignment horizontal="right" wrapText="1"/>
    </xf>
    <xf numFmtId="0" fontId="76" fillId="12" borderId="100" xfId="0" applyFont="1" applyFill="1" applyBorder="1" applyAlignment="1">
      <alignment horizontal="center" wrapText="1"/>
    </xf>
    <xf numFmtId="0" fontId="76" fillId="12" borderId="101" xfId="0" applyFont="1" applyFill="1" applyBorder="1" applyAlignment="1">
      <alignment horizontal="center" wrapText="1"/>
    </xf>
    <xf numFmtId="0" fontId="38" fillId="15" borderId="101" xfId="0" applyFont="1" applyFill="1" applyBorder="1" applyAlignment="1">
      <alignment horizontal="center" wrapText="1"/>
    </xf>
    <xf numFmtId="0" fontId="38" fillId="15" borderId="102" xfId="0" applyFont="1" applyFill="1" applyBorder="1" applyAlignment="1">
      <alignment horizontal="center" wrapText="1"/>
    </xf>
    <xf numFmtId="0" fontId="77" fillId="0" borderId="31" xfId="0" applyFont="1" applyBorder="1" applyAlignment="1">
      <alignment horizontal="centerContinuous" wrapText="1"/>
    </xf>
    <xf numFmtId="0" fontId="78" fillId="0" borderId="32" xfId="0" applyFont="1" applyBorder="1" applyAlignment="1">
      <alignment horizontal="centerContinuous" wrapText="1"/>
    </xf>
    <xf numFmtId="0" fontId="78" fillId="0" borderId="33" xfId="0" applyFont="1" applyBorder="1" applyAlignment="1">
      <alignment horizontal="centerContinuous" wrapText="1"/>
    </xf>
    <xf numFmtId="0" fontId="36" fillId="9" borderId="35" xfId="0" applyFont="1" applyFill="1" applyBorder="1" applyAlignment="1">
      <alignment horizontal="centerContinuous" wrapText="1"/>
    </xf>
    <xf numFmtId="0" fontId="36" fillId="9" borderId="36" xfId="0" applyFont="1" applyFill="1" applyBorder="1" applyAlignment="1">
      <alignment horizontal="center" wrapText="1"/>
    </xf>
    <xf numFmtId="0" fontId="36" fillId="9" borderId="37" xfId="0" applyFont="1" applyFill="1" applyBorder="1" applyAlignment="1">
      <alignment horizontal="center" wrapText="1"/>
    </xf>
    <xf numFmtId="0" fontId="38" fillId="15" borderId="60" xfId="0" applyFont="1" applyFill="1" applyBorder="1" applyAlignment="1">
      <alignment horizontal="right" wrapText="1"/>
    </xf>
    <xf numFmtId="0" fontId="35" fillId="15" borderId="77" xfId="0" applyFont="1" applyFill="1" applyBorder="1" applyAlignment="1">
      <alignment horizontal="center" wrapText="1"/>
    </xf>
    <xf numFmtId="0" fontId="76" fillId="11" borderId="100" xfId="0" applyFont="1" applyFill="1" applyBorder="1" applyAlignment="1">
      <alignment horizontal="center" wrapText="1"/>
    </xf>
    <xf numFmtId="0" fontId="76" fillId="11" borderId="101" xfId="0" applyFont="1" applyFill="1" applyBorder="1" applyAlignment="1">
      <alignment horizontal="center" wrapText="1"/>
    </xf>
    <xf numFmtId="0" fontId="35" fillId="0" borderId="0" xfId="0" applyFont="1" applyAlignment="1">
      <alignment horizontal="centerContinuous"/>
    </xf>
    <xf numFmtId="0" fontId="35" fillId="0" borderId="0" xfId="0" applyFont="1" applyAlignment="1">
      <alignment horizontal="centerContinuous" wrapText="1"/>
    </xf>
    <xf numFmtId="0" fontId="38" fillId="0" borderId="82" xfId="0" applyFont="1" applyBorder="1" applyAlignment="1">
      <alignment horizontal="right"/>
    </xf>
    <xf numFmtId="0" fontId="38" fillId="0" borderId="104" xfId="0" applyFont="1" applyBorder="1" applyAlignment="1">
      <alignment horizontal="centerContinuous"/>
    </xf>
    <xf numFmtId="0" fontId="38" fillId="0" borderId="105" xfId="0" applyFont="1" applyBorder="1" applyAlignment="1">
      <alignment horizontal="centerContinuous"/>
    </xf>
    <xf numFmtId="0" fontId="79" fillId="21" borderId="130" xfId="0" applyFont="1" applyFill="1" applyBorder="1" applyAlignment="1">
      <alignment horizontal="center"/>
    </xf>
    <xf numFmtId="0" fontId="74" fillId="16" borderId="115" xfId="0" applyFont="1" applyFill="1" applyBorder="1" applyAlignment="1">
      <alignment horizontal="centerContinuous"/>
    </xf>
    <xf numFmtId="0" fontId="74" fillId="16" borderId="149" xfId="0" applyFont="1" applyFill="1" applyBorder="1" applyAlignment="1">
      <alignment horizontal="centerContinuous"/>
    </xf>
    <xf numFmtId="0" fontId="79" fillId="18" borderId="148" xfId="0" applyFont="1" applyFill="1" applyBorder="1" applyAlignment="1">
      <alignment horizontal="centerContinuous"/>
    </xf>
    <xf numFmtId="0" fontId="79" fillId="18" borderId="116" xfId="0" applyFont="1" applyFill="1" applyBorder="1" applyAlignment="1">
      <alignment horizontal="centerContinuous"/>
    </xf>
    <xf numFmtId="0" fontId="80" fillId="13" borderId="116" xfId="0" applyFont="1" applyFill="1" applyBorder="1" applyAlignment="1">
      <alignment horizontal="centerContinuous"/>
    </xf>
    <xf numFmtId="0" fontId="38" fillId="0" borderId="12" xfId="0" applyFont="1" applyBorder="1" applyAlignment="1">
      <alignment horizontal="right"/>
    </xf>
    <xf numFmtId="0" fontId="35" fillId="0" borderId="27" xfId="0" applyFont="1" applyBorder="1" applyAlignment="1">
      <alignment horizontal="centerContinuous" wrapText="1"/>
    </xf>
    <xf numFmtId="0" fontId="79" fillId="21" borderId="26" xfId="0" applyFont="1" applyFill="1" applyBorder="1" applyAlignment="1">
      <alignment horizontal="center" wrapText="1"/>
    </xf>
    <xf numFmtId="0" fontId="81" fillId="16" borderId="27" xfId="0" applyFont="1" applyFill="1" applyBorder="1" applyAlignment="1">
      <alignment horizontal="centerContinuous" wrapText="1"/>
    </xf>
    <xf numFmtId="0" fontId="81" fillId="16" borderId="150" xfId="0" applyFont="1" applyFill="1" applyBorder="1" applyAlignment="1">
      <alignment horizontal="centerContinuous" wrapText="1"/>
    </xf>
    <xf numFmtId="49" fontId="82" fillId="18" borderId="0" xfId="0" applyNumberFormat="1" applyFont="1" applyFill="1" applyAlignment="1">
      <alignment horizontal="centerContinuous" wrapText="1"/>
    </xf>
    <xf numFmtId="0" fontId="82" fillId="18" borderId="2" xfId="0" applyFont="1" applyFill="1" applyBorder="1" applyAlignment="1">
      <alignment horizontal="centerContinuous" wrapText="1"/>
    </xf>
    <xf numFmtId="0" fontId="83" fillId="13" borderId="2" xfId="0" applyFont="1" applyFill="1" applyBorder="1" applyAlignment="1">
      <alignment horizontal="centerContinuous" wrapText="1"/>
    </xf>
    <xf numFmtId="0" fontId="38" fillId="0" borderId="14" xfId="0" applyFont="1" applyBorder="1" applyAlignment="1">
      <alignment horizontal="right"/>
    </xf>
    <xf numFmtId="0" fontId="35" fillId="0" borderId="9" xfId="0" applyFont="1" applyBorder="1" applyAlignment="1">
      <alignment horizontal="centerContinuous" wrapText="1"/>
    </xf>
    <xf numFmtId="0" fontId="35" fillId="0" borderId="57" xfId="0" applyFont="1" applyBorder="1" applyAlignment="1">
      <alignment horizontal="centerContinuous" wrapText="1"/>
    </xf>
    <xf numFmtId="0" fontId="79" fillId="21" borderId="56" xfId="0" applyFont="1" applyFill="1" applyBorder="1" applyAlignment="1">
      <alignment horizontal="center" wrapText="1"/>
    </xf>
    <xf numFmtId="0" fontId="81" fillId="16" borderId="57" xfId="0" applyFont="1" applyFill="1" applyBorder="1" applyAlignment="1">
      <alignment horizontal="centerContinuous" wrapText="1"/>
    </xf>
    <xf numFmtId="0" fontId="81" fillId="16" borderId="151" xfId="0" applyFont="1" applyFill="1" applyBorder="1" applyAlignment="1">
      <alignment horizontal="centerContinuous" wrapText="1"/>
    </xf>
    <xf numFmtId="49" fontId="82" fillId="18" borderId="9" xfId="0" applyNumberFormat="1" applyFont="1" applyFill="1" applyBorder="1" applyAlignment="1">
      <alignment horizontal="centerContinuous" wrapText="1"/>
    </xf>
    <xf numFmtId="0" fontId="82" fillId="18" borderId="10" xfId="0" applyFont="1" applyFill="1" applyBorder="1" applyAlignment="1">
      <alignment horizontal="centerContinuous" wrapText="1"/>
    </xf>
    <xf numFmtId="0" fontId="83" fillId="13" borderId="10" xfId="0" applyFont="1" applyFill="1" applyBorder="1" applyAlignment="1">
      <alignment horizontal="centerContinuous" wrapText="1"/>
    </xf>
    <xf numFmtId="0" fontId="35" fillId="0" borderId="0" xfId="0" applyFont="1" applyAlignment="1">
      <alignment vertical="center" wrapText="1"/>
    </xf>
    <xf numFmtId="0" fontId="38" fillId="0" borderId="0" xfId="0" applyFont="1" applyAlignment="1">
      <alignment horizontal="right" wrapText="1"/>
    </xf>
    <xf numFmtId="0" fontId="35" fillId="0" borderId="0" xfId="0" applyFont="1" applyAlignment="1">
      <alignment horizontal="left" wrapText="1"/>
    </xf>
    <xf numFmtId="0" fontId="84" fillId="21" borderId="34" xfId="0" applyFont="1" applyFill="1" applyBorder="1" applyAlignment="1">
      <alignment horizontal="centerContinuous"/>
    </xf>
    <xf numFmtId="0" fontId="85" fillId="0" borderId="34" xfId="0" applyFont="1" applyBorder="1" applyAlignment="1">
      <alignment horizontal="centerContinuous"/>
    </xf>
    <xf numFmtId="0" fontId="86" fillId="0" borderId="111" xfId="0" applyFont="1" applyBorder="1" applyAlignment="1">
      <alignment horizontal="centerContinuous"/>
    </xf>
    <xf numFmtId="0" fontId="87" fillId="0" borderId="106" xfId="0" applyFont="1" applyBorder="1" applyAlignment="1">
      <alignment horizontal="centerContinuous"/>
    </xf>
    <xf numFmtId="0" fontId="88" fillId="13" borderId="108" xfId="0" applyFont="1" applyFill="1" applyBorder="1" applyAlignment="1">
      <alignment horizontal="right" vertical="center"/>
    </xf>
    <xf numFmtId="0" fontId="89" fillId="13" borderId="187" xfId="0" applyFont="1" applyFill="1" applyBorder="1" applyAlignment="1">
      <alignment horizontal="centerContinuous" vertical="center"/>
    </xf>
    <xf numFmtId="0" fontId="71" fillId="0" borderId="111" xfId="0" applyFont="1" applyBorder="1" applyAlignment="1">
      <alignment horizontal="centerContinuous"/>
    </xf>
    <xf numFmtId="0" fontId="87" fillId="0" borderId="80" xfId="0" applyFont="1" applyBorder="1" applyAlignment="1">
      <alignment horizontal="centerContinuous"/>
    </xf>
    <xf numFmtId="0" fontId="41" fillId="21" borderId="117" xfId="0" applyFont="1" applyFill="1" applyBorder="1" applyAlignment="1">
      <alignment horizontal="center" shrinkToFit="1"/>
    </xf>
    <xf numFmtId="0" fontId="58" fillId="0" borderId="60" xfId="0" applyFont="1" applyBorder="1" applyAlignment="1">
      <alignment horizontal="centerContinuous"/>
    </xf>
    <xf numFmtId="0" fontId="38" fillId="0" borderId="51" xfId="0" applyFont="1" applyBorder="1" applyAlignment="1">
      <alignment horizontal="right"/>
    </xf>
    <xf numFmtId="0" fontId="35" fillId="0" borderId="139" xfId="0" applyFont="1" applyBorder="1" applyAlignment="1">
      <alignment horizontal="centerContinuous"/>
    </xf>
    <xf numFmtId="0" fontId="38" fillId="0" borderId="42" xfId="0" applyFont="1" applyBorder="1" applyAlignment="1">
      <alignment horizontal="right" vertical="center"/>
    </xf>
    <xf numFmtId="0" fontId="35" fillId="0" borderId="132" xfId="0" applyFont="1" applyBorder="1" applyAlignment="1">
      <alignment horizontal="centerContinuous" vertical="center"/>
    </xf>
    <xf numFmtId="0" fontId="35" fillId="0" borderId="163" xfId="0" applyFont="1" applyBorder="1" applyAlignment="1">
      <alignment horizontal="centerContinuous"/>
    </xf>
    <xf numFmtId="0" fontId="41" fillId="21" borderId="65" xfId="0" applyFont="1" applyFill="1" applyBorder="1" applyAlignment="1">
      <alignment horizontal="center" shrinkToFit="1"/>
    </xf>
    <xf numFmtId="0" fontId="58" fillId="0" borderId="60" xfId="0" applyFont="1" applyBorder="1" applyAlignment="1">
      <alignment horizontal="center" shrinkToFit="1"/>
    </xf>
    <xf numFmtId="0" fontId="38" fillId="0" borderId="42" xfId="0" applyFont="1" applyBorder="1" applyAlignment="1">
      <alignment horizontal="right"/>
    </xf>
    <xf numFmtId="0" fontId="35" fillId="0" borderId="132" xfId="0" applyFont="1" applyBorder="1" applyAlignment="1">
      <alignment horizontal="centerContinuous"/>
    </xf>
    <xf numFmtId="0" fontId="88" fillId="13" borderId="42" xfId="0" applyFont="1" applyFill="1" applyBorder="1" applyAlignment="1">
      <alignment horizontal="right" vertical="center"/>
    </xf>
    <xf numFmtId="0" fontId="89" fillId="13" borderId="132" xfId="0" applyFont="1" applyFill="1" applyBorder="1" applyAlignment="1">
      <alignment horizontal="centerContinuous" vertical="center"/>
    </xf>
    <xf numFmtId="0" fontId="90" fillId="13" borderId="118" xfId="0" applyFont="1" applyFill="1" applyBorder="1" applyAlignment="1">
      <alignment horizontal="centerContinuous"/>
    </xf>
    <xf numFmtId="0" fontId="58" fillId="15" borderId="60" xfId="0" applyFont="1" applyFill="1" applyBorder="1" applyAlignment="1">
      <alignment horizontal="center" shrinkToFit="1"/>
    </xf>
    <xf numFmtId="0" fontId="38" fillId="0" borderId="45" xfId="0" applyFont="1" applyBorder="1" applyAlignment="1">
      <alignment horizontal="right"/>
    </xf>
    <xf numFmtId="0" fontId="35" fillId="0" borderId="147" xfId="0" applyFont="1" applyBorder="1" applyAlignment="1">
      <alignment horizontal="centerContinuous"/>
    </xf>
    <xf numFmtId="0" fontId="38" fillId="0" borderId="45" xfId="0" applyFont="1" applyBorder="1" applyAlignment="1">
      <alignment horizontal="right" vertical="center"/>
    </xf>
    <xf numFmtId="0" fontId="35" fillId="17" borderId="147" xfId="0" applyFont="1" applyFill="1" applyBorder="1" applyAlignment="1">
      <alignment horizontal="centerContinuous" vertical="center"/>
    </xf>
    <xf numFmtId="0" fontId="69" fillId="13" borderId="117" xfId="0" applyFont="1" applyFill="1" applyBorder="1" applyAlignment="1">
      <alignment horizontal="centerContinuous" shrinkToFit="1"/>
    </xf>
    <xf numFmtId="0" fontId="69" fillId="13" borderId="60" xfId="0" applyFont="1" applyFill="1" applyBorder="1" applyAlignment="1">
      <alignment horizontal="center" shrinkToFit="1"/>
    </xf>
    <xf numFmtId="0" fontId="69" fillId="13" borderId="60" xfId="0" applyFont="1" applyFill="1" applyBorder="1" applyAlignment="1">
      <alignment horizontal="centerContinuous" shrinkToFit="1"/>
    </xf>
    <xf numFmtId="0" fontId="58" fillId="15" borderId="89" xfId="0" applyFont="1" applyFill="1" applyBorder="1" applyAlignment="1">
      <alignment horizontal="center" shrinkToFit="1"/>
    </xf>
    <xf numFmtId="0" fontId="58" fillId="0" borderId="65" xfId="0" applyFont="1" applyBorder="1" applyAlignment="1">
      <alignment horizontal="center" shrinkToFit="1"/>
    </xf>
    <xf numFmtId="0" fontId="69" fillId="15" borderId="65" xfId="0" applyFont="1" applyFill="1" applyBorder="1" applyAlignment="1">
      <alignment horizontal="centerContinuous" shrinkToFit="1"/>
    </xf>
    <xf numFmtId="0" fontId="58" fillId="0" borderId="0" xfId="0" applyFont="1" applyAlignment="1">
      <alignment horizontal="center" shrinkToFit="1"/>
    </xf>
    <xf numFmtId="0" fontId="91" fillId="0" borderId="34" xfId="0" applyFont="1" applyBorder="1" applyAlignment="1">
      <alignment horizontal="centerContinuous" vertical="center" wrapText="1"/>
    </xf>
    <xf numFmtId="0" fontId="92" fillId="12" borderId="34" xfId="0" applyFont="1" applyFill="1" applyBorder="1" applyAlignment="1">
      <alignment horizontal="centerContinuous"/>
    </xf>
    <xf numFmtId="0" fontId="41" fillId="0" borderId="68" xfId="0" applyFont="1" applyBorder="1" applyAlignment="1">
      <alignment horizontal="centerContinuous"/>
    </xf>
    <xf numFmtId="0" fontId="69" fillId="12" borderId="60" xfId="0" applyFont="1" applyFill="1" applyBorder="1" applyAlignment="1">
      <alignment horizontal="centerContinuous" shrinkToFit="1"/>
    </xf>
    <xf numFmtId="0" fontId="41" fillId="0" borderId="69" xfId="0" applyFont="1" applyBorder="1" applyAlignment="1">
      <alignment horizontal="centerContinuous"/>
    </xf>
    <xf numFmtId="0" fontId="69" fillId="12" borderId="131" xfId="0" applyFont="1" applyFill="1" applyBorder="1" applyAlignment="1">
      <alignment horizontal="center" shrinkToFit="1"/>
    </xf>
    <xf numFmtId="0" fontId="92" fillId="22" borderId="121" xfId="0" applyFont="1" applyFill="1" applyBorder="1" applyAlignment="1">
      <alignment horizontal="centerContinuous"/>
    </xf>
    <xf numFmtId="0" fontId="93" fillId="0" borderId="34" xfId="0" applyFont="1" applyBorder="1" applyAlignment="1">
      <alignment horizontal="centerContinuous"/>
    </xf>
    <xf numFmtId="0" fontId="58" fillId="0" borderId="89" xfId="0" applyFont="1" applyBorder="1" applyAlignment="1">
      <alignment horizontal="centerContinuous" shrinkToFit="1"/>
    </xf>
    <xf numFmtId="0" fontId="58" fillId="0" borderId="89" xfId="0" applyFont="1" applyBorder="1" applyAlignment="1">
      <alignment horizontal="center" shrinkToFit="1"/>
    </xf>
    <xf numFmtId="0" fontId="58" fillId="0" borderId="117" xfId="0" applyFont="1" applyBorder="1" applyAlignment="1">
      <alignment horizontal="center" shrinkToFit="1"/>
    </xf>
    <xf numFmtId="0" fontId="94" fillId="0" borderId="69" xfId="0" applyFont="1" applyBorder="1" applyAlignment="1">
      <alignment horizontal="centerContinuous"/>
    </xf>
    <xf numFmtId="0" fontId="95" fillId="0" borderId="34" xfId="0" applyFont="1" applyBorder="1" applyAlignment="1">
      <alignment horizontal="centerContinuous" vertical="center" wrapText="1"/>
    </xf>
    <xf numFmtId="0" fontId="41" fillId="0" borderId="65" xfId="0" applyFont="1" applyBorder="1" applyAlignment="1">
      <alignment horizontal="centerContinuous"/>
    </xf>
    <xf numFmtId="0" fontId="58" fillId="0" borderId="69" xfId="0" applyFont="1" applyBorder="1" applyAlignment="1">
      <alignment horizontal="center" shrinkToFit="1"/>
    </xf>
    <xf numFmtId="0" fontId="41" fillId="0" borderId="0" xfId="0" applyFont="1" applyAlignment="1">
      <alignment horizontal="centerContinuous"/>
    </xf>
    <xf numFmtId="0" fontId="96" fillId="0" borderId="34" xfId="0" applyFont="1" applyBorder="1" applyAlignment="1">
      <alignment horizontal="centerContinuous" vertical="center" wrapText="1"/>
    </xf>
    <xf numFmtId="0" fontId="90" fillId="18" borderId="118" xfId="0" applyFont="1" applyFill="1" applyBorder="1" applyAlignment="1">
      <alignment horizontal="centerContinuous"/>
    </xf>
    <xf numFmtId="0" fontId="41" fillId="0" borderId="60" xfId="0" applyFont="1" applyBorder="1" applyAlignment="1">
      <alignment horizontal="centerContinuous"/>
    </xf>
    <xf numFmtId="0" fontId="69" fillId="18" borderId="184" xfId="0" applyFont="1" applyFill="1" applyBorder="1" applyAlignment="1">
      <alignment horizontal="center" shrinkToFit="1"/>
    </xf>
    <xf numFmtId="0" fontId="69" fillId="18" borderId="185" xfId="0" applyFont="1" applyFill="1" applyBorder="1" applyAlignment="1">
      <alignment horizontal="center" shrinkToFit="1"/>
    </xf>
    <xf numFmtId="0" fontId="69" fillId="18" borderId="186" xfId="0" applyFont="1" applyFill="1" applyBorder="1" applyAlignment="1">
      <alignment horizontal="center" shrinkToFit="1"/>
    </xf>
    <xf numFmtId="0" fontId="84" fillId="0" borderId="0" xfId="0" applyFont="1" applyAlignment="1">
      <alignment horizontal="centerContinuous" vertical="center"/>
    </xf>
    <xf numFmtId="0" fontId="97" fillId="0" borderId="0" xfId="0" applyFont="1" applyAlignment="1">
      <alignment horizontal="centerContinuous" vertical="center"/>
    </xf>
    <xf numFmtId="0" fontId="35" fillId="0" borderId="0" xfId="0" applyFont="1" applyAlignment="1">
      <alignment vertical="center"/>
    </xf>
    <xf numFmtId="0" fontId="98" fillId="14" borderId="15" xfId="0" applyFont="1" applyFill="1" applyBorder="1" applyAlignment="1">
      <alignment horizontal="center" vertical="center"/>
    </xf>
    <xf numFmtId="0" fontId="98" fillId="14" borderId="16" xfId="0" applyFont="1" applyFill="1" applyBorder="1" applyAlignment="1">
      <alignment horizontal="center" vertical="center"/>
    </xf>
    <xf numFmtId="49" fontId="98" fillId="14" borderId="16" xfId="0" applyNumberFormat="1" applyFont="1" applyFill="1" applyBorder="1" applyAlignment="1">
      <alignment horizontal="center" vertical="center"/>
    </xf>
    <xf numFmtId="0" fontId="98" fillId="14" borderId="20" xfId="0" applyFont="1" applyFill="1" applyBorder="1" applyAlignment="1">
      <alignment horizontal="center" vertical="center"/>
    </xf>
    <xf numFmtId="0" fontId="88" fillId="13" borderId="20" xfId="0" applyFont="1" applyFill="1" applyBorder="1" applyAlignment="1">
      <alignment horizontal="center" vertical="center"/>
    </xf>
    <xf numFmtId="0" fontId="98" fillId="14" borderId="17" xfId="0" applyFont="1" applyFill="1" applyBorder="1" applyAlignment="1">
      <alignment horizontal="center" vertical="center"/>
    </xf>
    <xf numFmtId="0" fontId="35" fillId="0" borderId="143" xfId="0" applyFont="1" applyBorder="1" applyAlignment="1">
      <alignment horizontal="center" vertical="center"/>
    </xf>
    <xf numFmtId="0" fontId="35" fillId="0" borderId="96" xfId="0" applyFont="1" applyBorder="1" applyAlignment="1">
      <alignment horizontal="center" vertical="center"/>
    </xf>
    <xf numFmtId="0" fontId="79" fillId="0" borderId="96" xfId="0" quotePrefix="1" applyFont="1" applyBorder="1" applyAlignment="1">
      <alignment horizontal="center" vertical="center" wrapText="1"/>
    </xf>
    <xf numFmtId="49" fontId="35" fillId="0" borderId="96" xfId="2" applyNumberFormat="1" applyFont="1" applyBorder="1" applyAlignment="1">
      <alignment horizontal="center" vertical="center"/>
    </xf>
    <xf numFmtId="0" fontId="35" fillId="0" borderId="96" xfId="0" applyFont="1" applyBorder="1" applyAlignment="1">
      <alignment horizontal="center" vertical="center" shrinkToFit="1"/>
    </xf>
    <xf numFmtId="164" fontId="35" fillId="0" borderId="96" xfId="0" applyNumberFormat="1" applyFont="1" applyBorder="1" applyAlignment="1">
      <alignment horizontal="center" vertical="center"/>
    </xf>
    <xf numFmtId="1" fontId="89" fillId="13" borderId="96" xfId="0" applyNumberFormat="1" applyFont="1" applyFill="1" applyBorder="1" applyAlignment="1">
      <alignment horizontal="center" vertical="center"/>
    </xf>
    <xf numFmtId="1" fontId="35" fillId="0" borderId="96" xfId="0" applyNumberFormat="1" applyFont="1" applyBorder="1" applyAlignment="1">
      <alignment horizontal="center" vertical="center"/>
    </xf>
    <xf numFmtId="0" fontId="35" fillId="0" borderId="144" xfId="0" applyFont="1" applyBorder="1" applyAlignment="1">
      <alignment horizontal="center" vertical="center"/>
    </xf>
    <xf numFmtId="0" fontId="35" fillId="0" borderId="172" xfId="0" applyFont="1" applyBorder="1" applyAlignment="1">
      <alignment horizontal="center" vertical="center"/>
    </xf>
    <xf numFmtId="0" fontId="35" fillId="0" borderId="173" xfId="0" applyFont="1" applyBorder="1" applyAlignment="1">
      <alignment horizontal="center" vertical="center"/>
    </xf>
    <xf numFmtId="0" fontId="79" fillId="0" borderId="173" xfId="0" quotePrefix="1" applyFont="1" applyBorder="1" applyAlignment="1">
      <alignment horizontal="center" vertical="center" wrapText="1"/>
    </xf>
    <xf numFmtId="49" fontId="35" fillId="0" borderId="173" xfId="2" applyNumberFormat="1" applyFont="1" applyBorder="1" applyAlignment="1">
      <alignment horizontal="center" vertical="center"/>
    </xf>
    <xf numFmtId="0" fontId="35" fillId="0" borderId="173" xfId="0" applyFont="1" applyBorder="1" applyAlignment="1">
      <alignment horizontal="center" vertical="center" shrinkToFit="1"/>
    </xf>
    <xf numFmtId="164" fontId="35" fillId="0" borderId="173" xfId="0" applyNumberFormat="1" applyFont="1" applyBorder="1" applyAlignment="1">
      <alignment horizontal="center" vertical="center"/>
    </xf>
    <xf numFmtId="1" fontId="89" fillId="13" borderId="173" xfId="0" applyNumberFormat="1" applyFont="1" applyFill="1" applyBorder="1" applyAlignment="1">
      <alignment horizontal="center" vertical="center"/>
    </xf>
    <xf numFmtId="1" fontId="35" fillId="0" borderId="173" xfId="0" applyNumberFormat="1" applyFont="1" applyBorder="1" applyAlignment="1">
      <alignment horizontal="center" vertical="center"/>
    </xf>
    <xf numFmtId="0" fontId="35" fillId="0" borderId="174" xfId="0" applyFont="1" applyBorder="1" applyAlignment="1">
      <alignment horizontal="center" vertical="center"/>
    </xf>
    <xf numFmtId="0" fontId="38" fillId="11" borderId="64" xfId="0" applyFont="1" applyFill="1" applyBorder="1" applyAlignment="1">
      <alignment horizontal="centerContinuous" vertical="center"/>
    </xf>
    <xf numFmtId="49" fontId="38" fillId="11" borderId="135" xfId="2" applyNumberFormat="1" applyFont="1" applyFill="1" applyBorder="1" applyAlignment="1">
      <alignment horizontal="centerContinuous" vertical="center"/>
    </xf>
    <xf numFmtId="0" fontId="38" fillId="11" borderId="135" xfId="0" applyFont="1" applyFill="1" applyBorder="1" applyAlignment="1">
      <alignment horizontal="centerContinuous" vertical="center" shrinkToFit="1"/>
    </xf>
    <xf numFmtId="164" fontId="38" fillId="11" borderId="135" xfId="0" applyNumberFormat="1" applyFont="1" applyFill="1" applyBorder="1" applyAlignment="1">
      <alignment horizontal="centerContinuous" vertical="center"/>
    </xf>
    <xf numFmtId="1" fontId="38" fillId="11" borderId="135" xfId="0" applyNumberFormat="1" applyFont="1" applyFill="1" applyBorder="1" applyAlignment="1">
      <alignment horizontal="centerContinuous" vertical="center"/>
    </xf>
    <xf numFmtId="0" fontId="38" fillId="11" borderId="29" xfId="0" applyFont="1" applyFill="1" applyBorder="1" applyAlignment="1">
      <alignment horizontal="centerContinuous" vertical="center"/>
    </xf>
    <xf numFmtId="0" fontId="35" fillId="11" borderId="136" xfId="0" applyFont="1" applyFill="1" applyBorder="1" applyAlignment="1">
      <alignment horizontal="center" vertical="center"/>
    </xf>
    <xf numFmtId="49" fontId="35" fillId="11" borderId="137" xfId="2" applyNumberFormat="1" applyFont="1" applyFill="1" applyBorder="1" applyAlignment="1">
      <alignment horizontal="center" vertical="center"/>
    </xf>
    <xf numFmtId="0" fontId="35" fillId="11" borderId="137" xfId="0" applyFont="1" applyFill="1" applyBorder="1" applyAlignment="1">
      <alignment horizontal="center" vertical="center" shrinkToFit="1"/>
    </xf>
    <xf numFmtId="164" fontId="35" fillId="11" borderId="137" xfId="0" applyNumberFormat="1" applyFont="1" applyFill="1" applyBorder="1" applyAlignment="1">
      <alignment horizontal="center" vertical="center"/>
    </xf>
    <xf numFmtId="164" fontId="35" fillId="11" borderId="138" xfId="0" applyNumberFormat="1" applyFont="1" applyFill="1" applyBorder="1" applyAlignment="1">
      <alignment horizontal="center" vertical="center"/>
    </xf>
    <xf numFmtId="1" fontId="89" fillId="13" borderId="137" xfId="0" applyNumberFormat="1" applyFont="1" applyFill="1" applyBorder="1" applyAlignment="1">
      <alignment horizontal="center" vertical="center"/>
    </xf>
    <xf numFmtId="1" fontId="35" fillId="11" borderId="138" xfId="0" applyNumberFormat="1" applyFont="1" applyFill="1" applyBorder="1" applyAlignment="1">
      <alignment horizontal="center" vertical="center"/>
    </xf>
    <xf numFmtId="0" fontId="35" fillId="11" borderId="139" xfId="0" applyFont="1" applyFill="1" applyBorder="1" applyAlignment="1">
      <alignment horizontal="center" vertical="center"/>
    </xf>
    <xf numFmtId="0" fontId="35" fillId="11" borderId="146" xfId="0" applyFont="1" applyFill="1" applyBorder="1" applyAlignment="1">
      <alignment horizontal="center" vertical="center"/>
    </xf>
    <xf numFmtId="0" fontId="35" fillId="11" borderId="98" xfId="0" applyFont="1" applyFill="1" applyBorder="1" applyAlignment="1">
      <alignment horizontal="center" vertical="center"/>
    </xf>
    <xf numFmtId="164" fontId="35" fillId="11" borderId="98" xfId="0" applyNumberFormat="1" applyFont="1" applyFill="1" applyBorder="1" applyAlignment="1">
      <alignment horizontal="center" vertical="center"/>
    </xf>
    <xf numFmtId="164" fontId="35" fillId="11" borderId="110" xfId="0" applyNumberFormat="1" applyFont="1" applyFill="1" applyBorder="1" applyAlignment="1">
      <alignment horizontal="center" vertical="center"/>
    </xf>
    <xf numFmtId="1" fontId="89" fillId="13" borderId="110" xfId="0" applyNumberFormat="1" applyFont="1" applyFill="1" applyBorder="1" applyAlignment="1">
      <alignment horizontal="center" vertical="center"/>
    </xf>
    <xf numFmtId="1" fontId="35" fillId="11" borderId="110" xfId="0" applyNumberFormat="1" applyFont="1" applyFill="1" applyBorder="1" applyAlignment="1">
      <alignment horizontal="center" vertical="center"/>
    </xf>
    <xf numFmtId="0" fontId="35" fillId="11" borderId="147" xfId="0" applyFont="1" applyFill="1" applyBorder="1" applyAlignment="1">
      <alignment horizontal="center" vertical="center"/>
    </xf>
    <xf numFmtId="0" fontId="35" fillId="0" borderId="0" xfId="0" applyFont="1" applyAlignment="1">
      <alignment horizontal="center" vertical="center"/>
    </xf>
    <xf numFmtId="0" fontId="35" fillId="11" borderId="143" xfId="0" applyFont="1" applyFill="1" applyBorder="1" applyAlignment="1">
      <alignment horizontal="center" vertical="center"/>
    </xf>
    <xf numFmtId="0" fontId="35" fillId="11" borderId="96" xfId="0" applyFont="1" applyFill="1" applyBorder="1" applyAlignment="1">
      <alignment horizontal="center" vertical="center"/>
    </xf>
    <xf numFmtId="0" fontId="79" fillId="11" borderId="96" xfId="0" quotePrefix="1" applyFont="1" applyFill="1" applyBorder="1" applyAlignment="1">
      <alignment horizontal="center" vertical="center" wrapText="1"/>
    </xf>
    <xf numFmtId="49" fontId="35" fillId="11" borderId="96" xfId="2" applyNumberFormat="1" applyFont="1" applyFill="1" applyBorder="1" applyAlignment="1">
      <alignment horizontal="center" vertical="center"/>
    </xf>
    <xf numFmtId="49" fontId="35" fillId="11" borderId="96" xfId="0" applyNumberFormat="1" applyFont="1" applyFill="1" applyBorder="1" applyAlignment="1">
      <alignment horizontal="center" vertical="center"/>
    </xf>
    <xf numFmtId="164" fontId="35" fillId="11" borderId="96" xfId="0" applyNumberFormat="1" applyFont="1" applyFill="1" applyBorder="1" applyAlignment="1">
      <alignment horizontal="center" vertical="center"/>
    </xf>
    <xf numFmtId="1" fontId="89" fillId="13" borderId="133" xfId="0" applyNumberFormat="1" applyFont="1" applyFill="1" applyBorder="1" applyAlignment="1">
      <alignment horizontal="center" vertical="center"/>
    </xf>
    <xf numFmtId="1" fontId="35" fillId="11" borderId="96" xfId="0" applyNumberFormat="1" applyFont="1" applyFill="1" applyBorder="1" applyAlignment="1">
      <alignment horizontal="center" vertical="center"/>
    </xf>
    <xf numFmtId="0" fontId="35" fillId="11" borderId="144" xfId="0" applyFont="1" applyFill="1" applyBorder="1" applyAlignment="1">
      <alignment horizontal="center" vertical="center"/>
    </xf>
    <xf numFmtId="0" fontId="35" fillId="11" borderId="161" xfId="0" applyFont="1" applyFill="1" applyBorder="1" applyAlignment="1">
      <alignment horizontal="center" vertical="center"/>
    </xf>
    <xf numFmtId="0" fontId="35" fillId="11" borderId="162" xfId="0" applyFont="1" applyFill="1" applyBorder="1" applyAlignment="1">
      <alignment horizontal="center" vertical="center"/>
    </xf>
    <xf numFmtId="49" fontId="35" fillId="11" borderId="162" xfId="2" applyNumberFormat="1" applyFont="1" applyFill="1" applyBorder="1" applyAlignment="1">
      <alignment horizontal="center" vertical="center"/>
    </xf>
    <xf numFmtId="49" fontId="35" fillId="11" borderId="162" xfId="0" applyNumberFormat="1" applyFont="1" applyFill="1" applyBorder="1" applyAlignment="1">
      <alignment horizontal="center" vertical="center"/>
    </xf>
    <xf numFmtId="164" fontId="35" fillId="11" borderId="162" xfId="0" applyNumberFormat="1" applyFont="1" applyFill="1" applyBorder="1" applyAlignment="1">
      <alignment horizontal="center" vertical="center"/>
    </xf>
    <xf numFmtId="1" fontId="35" fillId="11" borderId="162" xfId="0" applyNumberFormat="1" applyFont="1" applyFill="1" applyBorder="1" applyAlignment="1">
      <alignment horizontal="center" vertical="center"/>
    </xf>
    <xf numFmtId="0" fontId="35" fillId="11" borderId="163" xfId="0" applyFont="1" applyFill="1" applyBorder="1" applyAlignment="1">
      <alignment horizontal="center" vertical="center"/>
    </xf>
    <xf numFmtId="0" fontId="35" fillId="0" borderId="145" xfId="0" applyFont="1" applyBorder="1" applyAlignment="1">
      <alignment horizontal="center" vertical="center"/>
    </xf>
    <xf numFmtId="0" fontId="35" fillId="0" borderId="133" xfId="0" applyFont="1" applyBorder="1" applyAlignment="1">
      <alignment horizontal="center" vertical="center"/>
    </xf>
    <xf numFmtId="0" fontId="79" fillId="0" borderId="133" xfId="0" quotePrefix="1" applyFont="1" applyBorder="1" applyAlignment="1">
      <alignment horizontal="center" vertical="center" wrapText="1"/>
    </xf>
    <xf numFmtId="49" fontId="35" fillId="0" borderId="133" xfId="2" applyNumberFormat="1" applyFont="1" applyBorder="1" applyAlignment="1">
      <alignment horizontal="center" vertical="center"/>
    </xf>
    <xf numFmtId="49" fontId="35" fillId="0" borderId="133" xfId="0" applyNumberFormat="1" applyFont="1" applyBorder="1" applyAlignment="1">
      <alignment horizontal="center" vertical="center"/>
    </xf>
    <xf numFmtId="164" fontId="35" fillId="0" borderId="133" xfId="0" applyNumberFormat="1" applyFont="1" applyBorder="1" applyAlignment="1">
      <alignment horizontal="center" vertical="center"/>
    </xf>
    <xf numFmtId="1" fontId="35" fillId="0" borderId="133" xfId="0" applyNumberFormat="1" applyFont="1" applyBorder="1" applyAlignment="1">
      <alignment horizontal="center" vertical="center"/>
    </xf>
    <xf numFmtId="0" fontId="35" fillId="0" borderId="132" xfId="0" applyFont="1" applyBorder="1" applyAlignment="1">
      <alignment horizontal="center" vertical="center"/>
    </xf>
    <xf numFmtId="0" fontId="35" fillId="0" borderId="133" xfId="0" quotePrefix="1" applyFont="1" applyBorder="1" applyAlignment="1">
      <alignment horizontal="center" vertical="center" wrapText="1"/>
    </xf>
    <xf numFmtId="0" fontId="35" fillId="0" borderId="132" xfId="0" quotePrefix="1" applyFont="1" applyBorder="1" applyAlignment="1">
      <alignment horizontal="center" vertical="center"/>
    </xf>
    <xf numFmtId="0" fontId="35" fillId="0" borderId="156" xfId="0" applyFont="1" applyBorder="1" applyAlignment="1">
      <alignment horizontal="center" vertical="center"/>
    </xf>
    <xf numFmtId="0" fontId="35" fillId="0" borderId="120" xfId="0" applyFont="1" applyBorder="1" applyAlignment="1">
      <alignment horizontal="center" vertical="center"/>
    </xf>
    <xf numFmtId="0" fontId="35" fillId="0" borderId="120" xfId="0" quotePrefix="1" applyFont="1" applyBorder="1" applyAlignment="1">
      <alignment horizontal="center" vertical="center" wrapText="1"/>
    </xf>
    <xf numFmtId="49" fontId="35" fillId="0" borderId="120" xfId="2" applyNumberFormat="1" applyFont="1" applyBorder="1" applyAlignment="1">
      <alignment horizontal="center" vertical="center"/>
    </xf>
    <xf numFmtId="49" fontId="35" fillId="0" borderId="120" xfId="0" applyNumberFormat="1" applyFont="1" applyBorder="1" applyAlignment="1">
      <alignment horizontal="center" vertical="center"/>
    </xf>
    <xf numFmtId="164" fontId="35" fillId="0" borderId="120" xfId="0" applyNumberFormat="1" applyFont="1" applyBorder="1" applyAlignment="1">
      <alignment horizontal="center" vertical="center"/>
    </xf>
    <xf numFmtId="0" fontId="35" fillId="0" borderId="157" xfId="0" applyFont="1" applyBorder="1" applyAlignment="1">
      <alignment horizontal="center" vertical="center"/>
    </xf>
    <xf numFmtId="1" fontId="89" fillId="13" borderId="120" xfId="0" applyNumberFormat="1" applyFont="1" applyFill="1" applyBorder="1" applyAlignment="1">
      <alignment horizontal="center" vertical="center"/>
    </xf>
    <xf numFmtId="1" fontId="35" fillId="0" borderId="120" xfId="0" applyNumberFormat="1" applyFont="1" applyBorder="1" applyAlignment="1">
      <alignment horizontal="center" vertical="center"/>
    </xf>
    <xf numFmtId="0" fontId="35" fillId="0" borderId="146" xfId="0" applyFont="1" applyBorder="1" applyAlignment="1">
      <alignment horizontal="center" vertical="center"/>
    </xf>
    <xf numFmtId="0" fontId="35" fillId="0" borderId="98" xfId="0" applyFont="1" applyBorder="1" applyAlignment="1">
      <alignment horizontal="center" vertical="center"/>
    </xf>
    <xf numFmtId="0" fontId="35" fillId="0" borderId="98" xfId="0" quotePrefix="1" applyFont="1" applyBorder="1" applyAlignment="1">
      <alignment horizontal="center" vertical="center" wrapText="1"/>
    </xf>
    <xf numFmtId="49" fontId="35" fillId="0" borderId="98" xfId="2" applyNumberFormat="1" applyFont="1" applyBorder="1" applyAlignment="1">
      <alignment horizontal="center" vertical="center"/>
    </xf>
    <xf numFmtId="49" fontId="35" fillId="0" borderId="98" xfId="0" applyNumberFormat="1" applyFont="1" applyBorder="1" applyAlignment="1">
      <alignment horizontal="center" vertical="center"/>
    </xf>
    <xf numFmtId="164" fontId="35" fillId="0" borderId="98" xfId="0" applyNumberFormat="1" applyFont="1" applyBorder="1" applyAlignment="1">
      <alignment horizontal="center" vertical="center"/>
    </xf>
    <xf numFmtId="1" fontId="89" fillId="13" borderId="98" xfId="0" applyNumberFormat="1" applyFont="1" applyFill="1" applyBorder="1" applyAlignment="1">
      <alignment horizontal="center" vertical="center"/>
    </xf>
    <xf numFmtId="1" fontId="35" fillId="0" borderId="98" xfId="0" applyNumberFormat="1" applyFont="1" applyBorder="1" applyAlignment="1">
      <alignment horizontal="center" vertical="center"/>
    </xf>
    <xf numFmtId="0" fontId="35" fillId="0" borderId="147" xfId="0" applyFont="1" applyBorder="1" applyAlignment="1">
      <alignment horizontal="center" vertical="center"/>
    </xf>
    <xf numFmtId="0" fontId="35" fillId="0" borderId="0" xfId="0" applyFont="1" applyAlignment="1">
      <alignment horizontal="centerContinuous" vertical="center"/>
    </xf>
    <xf numFmtId="164" fontId="35" fillId="0" borderId="0" xfId="0" applyNumberFormat="1" applyFont="1" applyAlignment="1">
      <alignment horizontal="center" vertical="center"/>
    </xf>
    <xf numFmtId="0" fontId="98" fillId="14" borderId="20" xfId="0" applyFont="1" applyFill="1" applyBorder="1" applyAlignment="1">
      <alignment horizontal="centerContinuous" vertical="center"/>
    </xf>
    <xf numFmtId="0" fontId="98" fillId="14" borderId="83" xfId="0" applyFont="1" applyFill="1" applyBorder="1" applyAlignment="1">
      <alignment horizontal="centerContinuous" vertical="center"/>
    </xf>
    <xf numFmtId="0" fontId="98" fillId="14" borderId="70" xfId="0" applyFont="1" applyFill="1" applyBorder="1" applyAlignment="1">
      <alignment horizontal="centerContinuous" vertical="center"/>
    </xf>
    <xf numFmtId="9" fontId="35" fillId="0" borderId="96" xfId="0" applyNumberFormat="1" applyFont="1" applyBorder="1" applyAlignment="1">
      <alignment horizontal="center" vertical="center"/>
    </xf>
    <xf numFmtId="164" fontId="35" fillId="0" borderId="141" xfId="0" applyNumberFormat="1" applyFont="1" applyBorder="1" applyAlignment="1">
      <alignment horizontal="centerContinuous" vertical="center"/>
    </xf>
    <xf numFmtId="164" fontId="35" fillId="0" borderId="95" xfId="0" applyNumberFormat="1" applyFont="1" applyBorder="1" applyAlignment="1">
      <alignment horizontal="centerContinuous" vertical="center"/>
    </xf>
    <xf numFmtId="0" fontId="35" fillId="0" borderId="97" xfId="0" quotePrefix="1" applyFont="1" applyBorder="1" applyAlignment="1">
      <alignment horizontal="centerContinuous" vertical="center"/>
    </xf>
    <xf numFmtId="0" fontId="35" fillId="0" borderId="12" xfId="0" applyFont="1" applyBorder="1" applyAlignment="1">
      <alignment horizontal="center" vertical="center"/>
    </xf>
    <xf numFmtId="0" fontId="35" fillId="0" borderId="26" xfId="0" applyFont="1" applyBorder="1" applyAlignment="1">
      <alignment horizontal="center" vertical="center"/>
    </xf>
    <xf numFmtId="9" fontId="35" fillId="0" borderId="26" xfId="0" applyNumberFormat="1" applyFont="1" applyBorder="1" applyAlignment="1">
      <alignment horizontal="center" vertical="center"/>
    </xf>
    <xf numFmtId="164" fontId="35" fillId="0" borderId="26" xfId="0" applyNumberFormat="1" applyFont="1" applyBorder="1" applyAlignment="1">
      <alignment horizontal="center" vertical="center"/>
    </xf>
    <xf numFmtId="164" fontId="35" fillId="0" borderId="27" xfId="0" applyNumberFormat="1" applyFont="1" applyBorder="1" applyAlignment="1">
      <alignment horizontal="centerContinuous" vertical="center"/>
    </xf>
    <xf numFmtId="164" fontId="35" fillId="0" borderId="0" xfId="0" applyNumberFormat="1" applyFont="1" applyAlignment="1">
      <alignment horizontal="centerContinuous" vertical="center"/>
    </xf>
    <xf numFmtId="0" fontId="35" fillId="0" borderId="2" xfId="0" quotePrefix="1" applyFont="1" applyBorder="1" applyAlignment="1">
      <alignment horizontal="centerContinuous" vertical="center"/>
    </xf>
    <xf numFmtId="0" fontId="35" fillId="11" borderId="98" xfId="0" quotePrefix="1" applyFont="1" applyFill="1" applyBorder="1" applyAlignment="1">
      <alignment horizontal="center" vertical="center"/>
    </xf>
    <xf numFmtId="9" fontId="35" fillId="11" borderId="98" xfId="0" applyNumberFormat="1" applyFont="1" applyFill="1" applyBorder="1" applyAlignment="1">
      <alignment horizontal="center" vertical="center"/>
    </xf>
    <xf numFmtId="164" fontId="35" fillId="11" borderId="110" xfId="0" applyNumberFormat="1" applyFont="1" applyFill="1" applyBorder="1" applyAlignment="1">
      <alignment horizontal="centerContinuous" vertical="center"/>
    </xf>
    <xf numFmtId="164" fontId="35" fillId="11" borderId="92" xfId="0" applyNumberFormat="1" applyFont="1" applyFill="1" applyBorder="1" applyAlignment="1">
      <alignment horizontal="centerContinuous" vertical="center"/>
    </xf>
    <xf numFmtId="0" fontId="35" fillId="11" borderId="93" xfId="0" applyFont="1" applyFill="1" applyBorder="1" applyAlignment="1">
      <alignment horizontal="centerContinuous" vertical="center"/>
    </xf>
    <xf numFmtId="0" fontId="99" fillId="0" borderId="0" xfId="0" applyFont="1" applyAlignment="1">
      <alignment horizontal="right" vertical="center"/>
    </xf>
    <xf numFmtId="0" fontId="98" fillId="14" borderId="18" xfId="0" applyFont="1" applyFill="1" applyBorder="1" applyAlignment="1">
      <alignment horizontal="centerContinuous" vertical="center"/>
    </xf>
    <xf numFmtId="0" fontId="98" fillId="14" borderId="19" xfId="0" applyFont="1" applyFill="1" applyBorder="1" applyAlignment="1">
      <alignment horizontal="centerContinuous" vertical="center"/>
    </xf>
    <xf numFmtId="0" fontId="35" fillId="0" borderId="94" xfId="0" applyFont="1" applyBorder="1" applyAlignment="1">
      <alignment horizontal="centerContinuous" vertical="center"/>
    </xf>
    <xf numFmtId="0" fontId="35" fillId="0" borderId="140" xfId="0" applyFont="1" applyBorder="1" applyAlignment="1">
      <alignment horizontal="centerContinuous" vertical="center"/>
    </xf>
    <xf numFmtId="0" fontId="35" fillId="0" borderId="141" xfId="0" applyFont="1" applyBorder="1" applyAlignment="1">
      <alignment horizontal="centerContinuous" vertical="center"/>
    </xf>
    <xf numFmtId="49" fontId="35" fillId="0" borderId="141" xfId="0" applyNumberFormat="1" applyFont="1" applyBorder="1" applyAlignment="1">
      <alignment horizontal="center" vertical="center"/>
    </xf>
    <xf numFmtId="49" fontId="35" fillId="0" borderId="141" xfId="0" quotePrefix="1" applyNumberFormat="1" applyFont="1" applyBorder="1" applyAlignment="1">
      <alignment horizontal="centerContinuous" vertical="center"/>
    </xf>
    <xf numFmtId="49" fontId="35" fillId="0" borderId="95" xfId="0" applyNumberFormat="1" applyFont="1" applyBorder="1" applyAlignment="1">
      <alignment horizontal="centerContinuous" vertical="center"/>
    </xf>
    <xf numFmtId="0" fontId="35" fillId="0" borderId="97" xfId="0" applyFont="1" applyBorder="1" applyAlignment="1">
      <alignment horizontal="centerContinuous" vertical="center"/>
    </xf>
    <xf numFmtId="0" fontId="35" fillId="0" borderId="45" xfId="0" applyFont="1" applyBorder="1" applyAlignment="1">
      <alignment horizontal="centerContinuous" vertical="center"/>
    </xf>
    <xf numFmtId="0" fontId="35" fillId="0" borderId="142" xfId="0" applyFont="1" applyBorder="1" applyAlignment="1">
      <alignment horizontal="centerContinuous" vertical="center"/>
    </xf>
    <xf numFmtId="0" fontId="35" fillId="0" borderId="110" xfId="0" applyFont="1" applyBorder="1" applyAlignment="1">
      <alignment horizontal="centerContinuous" vertical="center"/>
    </xf>
    <xf numFmtId="164" fontId="35" fillId="0" borderId="110" xfId="0" applyNumberFormat="1" applyFont="1" applyBorder="1" applyAlignment="1">
      <alignment horizontal="centerContinuous" vertical="center"/>
    </xf>
    <xf numFmtId="164" fontId="35" fillId="0" borderId="92" xfId="0" applyNumberFormat="1" applyFont="1" applyBorder="1" applyAlignment="1">
      <alignment horizontal="centerContinuous" vertical="center"/>
    </xf>
    <xf numFmtId="0" fontId="35" fillId="0" borderId="93" xfId="0" applyFont="1" applyBorder="1" applyAlignment="1">
      <alignment horizontal="centerContinuous" vertical="center"/>
    </xf>
    <xf numFmtId="0" fontId="98" fillId="14" borderId="85" xfId="0" applyFont="1" applyFill="1" applyBorder="1" applyAlignment="1">
      <alignment horizontal="center" vertical="center"/>
    </xf>
    <xf numFmtId="0" fontId="35" fillId="0" borderId="94" xfId="0" applyFont="1" applyBorder="1" applyAlignment="1">
      <alignment horizontal="centerContinuous" vertical="center" shrinkToFit="1"/>
    </xf>
    <xf numFmtId="0" fontId="98" fillId="0" borderId="95" xfId="0" applyFont="1" applyBorder="1" applyAlignment="1">
      <alignment horizontal="centerContinuous" vertical="center"/>
    </xf>
    <xf numFmtId="0" fontId="35" fillId="0" borderId="42" xfId="0" applyFont="1" applyBorder="1" applyAlignment="1">
      <alignment horizontal="centerContinuous" vertical="center" shrinkToFit="1"/>
    </xf>
    <xf numFmtId="0" fontId="35" fillId="0" borderId="90" xfId="0" applyFont="1" applyBorder="1" applyAlignment="1">
      <alignment horizontal="centerContinuous" vertical="center"/>
    </xf>
    <xf numFmtId="0" fontId="35" fillId="0" borderId="91" xfId="0" applyFont="1" applyBorder="1" applyAlignment="1">
      <alignment horizontal="centerContinuous" vertical="center"/>
    </xf>
    <xf numFmtId="0" fontId="98" fillId="0" borderId="90" xfId="0" applyFont="1" applyBorder="1" applyAlignment="1">
      <alignment horizontal="centerContinuous" vertical="center"/>
    </xf>
    <xf numFmtId="0" fontId="35" fillId="0" borderId="45" xfId="0" applyFont="1" applyBorder="1" applyAlignment="1">
      <alignment horizontal="centerContinuous" vertical="center" shrinkToFit="1"/>
    </xf>
    <xf numFmtId="0" fontId="98" fillId="0" borderId="92" xfId="0" applyFont="1" applyBorder="1" applyAlignment="1">
      <alignment horizontal="centerContinuous" vertical="center"/>
    </xf>
    <xf numFmtId="0" fontId="84" fillId="0" borderId="0" xfId="0" applyFont="1" applyAlignment="1">
      <alignment horizontal="centerContinuous"/>
    </xf>
    <xf numFmtId="164" fontId="84" fillId="0" borderId="0" xfId="0" applyNumberFormat="1" applyFont="1" applyAlignment="1">
      <alignment horizontal="centerContinuous"/>
    </xf>
    <xf numFmtId="0" fontId="98" fillId="3" borderId="39" xfId="0" applyFont="1" applyFill="1" applyBorder="1" applyAlignment="1">
      <alignment horizontal="center"/>
    </xf>
    <xf numFmtId="164" fontId="98" fillId="3" borderId="40" xfId="0" applyNumberFormat="1" applyFont="1" applyFill="1" applyBorder="1" applyAlignment="1">
      <alignment horizontal="center"/>
    </xf>
    <xf numFmtId="0" fontId="98" fillId="3" borderId="39" xfId="0" applyFont="1" applyFill="1" applyBorder="1" applyAlignment="1">
      <alignment horizontal="right"/>
    </xf>
    <xf numFmtId="0" fontId="98" fillId="3" borderId="41" xfId="0" applyFont="1" applyFill="1" applyBorder="1"/>
    <xf numFmtId="0" fontId="35" fillId="0" borderId="126" xfId="0" applyFont="1" applyBorder="1" applyAlignment="1">
      <alignment horizontal="center" shrinkToFit="1"/>
    </xf>
    <xf numFmtId="0" fontId="35" fillId="0" borderId="164" xfId="0" applyFont="1" applyBorder="1" applyAlignment="1">
      <alignment horizontal="center" shrinkToFit="1"/>
    </xf>
    <xf numFmtId="164" fontId="35" fillId="0" borderId="52" xfId="0" applyNumberFormat="1" applyFont="1" applyBorder="1" applyAlignment="1">
      <alignment horizontal="center" shrinkToFit="1"/>
    </xf>
    <xf numFmtId="0" fontId="35" fillId="0" borderId="52" xfId="0" applyFont="1" applyBorder="1" applyAlignment="1">
      <alignment horizontal="left"/>
    </xf>
    <xf numFmtId="0" fontId="35" fillId="0" borderId="49" xfId="0" applyFont="1" applyBorder="1" applyAlignment="1">
      <alignment horizontal="left" shrinkToFit="1"/>
    </xf>
    <xf numFmtId="0" fontId="35" fillId="0" borderId="119" xfId="0" applyFont="1" applyBorder="1" applyAlignment="1">
      <alignment horizontal="center" shrinkToFit="1"/>
    </xf>
    <xf numFmtId="0" fontId="35" fillId="0" borderId="77" xfId="0" applyFont="1" applyBorder="1" applyAlignment="1">
      <alignment horizontal="center" shrinkToFit="1"/>
    </xf>
    <xf numFmtId="164" fontId="35" fillId="0" borderId="43" xfId="0" applyNumberFormat="1" applyFont="1" applyBorder="1" applyAlignment="1">
      <alignment horizontal="center" shrinkToFit="1"/>
    </xf>
    <xf numFmtId="0" fontId="35" fillId="0" borderId="43" xfId="0" quotePrefix="1" applyFont="1" applyBorder="1" applyAlignment="1">
      <alignment horizontal="left"/>
    </xf>
    <xf numFmtId="0" fontId="35" fillId="0" borderId="44" xfId="0" applyFont="1" applyBorder="1" applyAlignment="1">
      <alignment horizontal="left" shrinkToFit="1"/>
    </xf>
    <xf numFmtId="0" fontId="35" fillId="0" borderId="43" xfId="0" applyFont="1" applyBorder="1" applyAlignment="1">
      <alignment horizontal="center" shrinkToFit="1"/>
    </xf>
    <xf numFmtId="0" fontId="35" fillId="0" borderId="43" xfId="0" applyFont="1" applyBorder="1" applyAlignment="1">
      <alignment horizontal="left"/>
    </xf>
    <xf numFmtId="0" fontId="35" fillId="0" borderId="119" xfId="0" applyFont="1" applyBorder="1" applyAlignment="1">
      <alignment horizontal="center" vertical="center" shrinkToFit="1"/>
    </xf>
    <xf numFmtId="0" fontId="35" fillId="0" borderId="77" xfId="0" applyFont="1" applyBorder="1" applyAlignment="1">
      <alignment horizontal="center" vertical="center" shrinkToFit="1"/>
    </xf>
    <xf numFmtId="164" fontId="35" fillId="0" borderId="43" xfId="0" applyNumberFormat="1" applyFont="1" applyBorder="1" applyAlignment="1">
      <alignment horizontal="center" vertical="center" shrinkToFit="1"/>
    </xf>
    <xf numFmtId="0" fontId="35" fillId="0" borderId="169" xfId="0" applyFont="1" applyBorder="1" applyAlignment="1">
      <alignment horizontal="center" shrinkToFit="1"/>
    </xf>
    <xf numFmtId="0" fontId="35" fillId="0" borderId="171" xfId="0" applyFont="1" applyBorder="1" applyAlignment="1">
      <alignment horizontal="center" shrinkToFit="1"/>
    </xf>
    <xf numFmtId="164" fontId="35" fillId="0" borderId="170" xfId="0" applyNumberFormat="1" applyFont="1" applyBorder="1" applyAlignment="1">
      <alignment horizontal="center" shrinkToFit="1"/>
    </xf>
    <xf numFmtId="0" fontId="35" fillId="0" borderId="169" xfId="0" applyFont="1" applyBorder="1" applyAlignment="1">
      <alignment horizontal="center" vertical="center" shrinkToFit="1"/>
    </xf>
    <xf numFmtId="0" fontId="35" fillId="0" borderId="170" xfId="0" applyFont="1" applyBorder="1" applyAlignment="1">
      <alignment horizontal="center" vertical="center" shrinkToFit="1"/>
    </xf>
    <xf numFmtId="164" fontId="35" fillId="0" borderId="170" xfId="0" applyNumberFormat="1" applyFont="1" applyBorder="1" applyAlignment="1">
      <alignment horizontal="center" vertical="center" shrinkToFit="1"/>
    </xf>
    <xf numFmtId="0" fontId="35" fillId="0" borderId="75" xfId="0" applyFont="1" applyBorder="1" applyAlignment="1">
      <alignment horizontal="center" shrinkToFit="1"/>
    </xf>
    <xf numFmtId="0" fontId="35" fillId="0" borderId="165" xfId="0" applyFont="1" applyBorder="1" applyAlignment="1">
      <alignment horizontal="center" shrinkToFit="1"/>
    </xf>
    <xf numFmtId="164" fontId="35" fillId="0" borderId="46" xfId="0" applyNumberFormat="1" applyFont="1" applyBorder="1" applyAlignment="1">
      <alignment horizontal="center" shrinkToFit="1"/>
    </xf>
    <xf numFmtId="0" fontId="35" fillId="0" borderId="46" xfId="0" applyFont="1" applyBorder="1" applyAlignment="1">
      <alignment horizontal="left"/>
    </xf>
    <xf numFmtId="0" fontId="35" fillId="0" borderId="48" xfId="0" applyFont="1" applyBorder="1" applyAlignment="1">
      <alignment horizontal="left" shrinkToFit="1"/>
    </xf>
    <xf numFmtId="164" fontId="84" fillId="0" borderId="0" xfId="0" applyNumberFormat="1" applyFont="1" applyAlignment="1">
      <alignment horizontal="centerContinuous" shrinkToFit="1"/>
    </xf>
    <xf numFmtId="0" fontId="84" fillId="0" borderId="0" xfId="0" applyFont="1" applyAlignment="1">
      <alignment horizontal="centerContinuous" shrinkToFit="1"/>
    </xf>
    <xf numFmtId="0" fontId="35" fillId="0" borderId="52" xfId="0" quotePrefix="1" applyFont="1" applyBorder="1" applyAlignment="1">
      <alignment horizontal="left"/>
    </xf>
    <xf numFmtId="164" fontId="35" fillId="0" borderId="0" xfId="0" applyNumberFormat="1" applyFont="1" applyAlignment="1">
      <alignment horizontal="center"/>
    </xf>
    <xf numFmtId="0" fontId="84" fillId="0" borderId="0" xfId="0" applyFont="1"/>
    <xf numFmtId="0" fontId="35" fillId="0" borderId="134" xfId="0" applyFont="1" applyBorder="1" applyAlignment="1">
      <alignment horizontal="center" shrinkToFit="1"/>
    </xf>
    <xf numFmtId="0" fontId="35" fillId="0" borderId="166" xfId="0" applyFont="1" applyBorder="1" applyAlignment="1">
      <alignment horizontal="center" shrinkToFit="1"/>
    </xf>
    <xf numFmtId="164" fontId="35" fillId="0" borderId="54" xfId="0" applyNumberFormat="1" applyFont="1" applyBorder="1" applyAlignment="1">
      <alignment horizontal="center" shrinkToFit="1"/>
    </xf>
    <xf numFmtId="0" fontId="35" fillId="0" borderId="54" xfId="0" applyFont="1" applyBorder="1" applyAlignment="1">
      <alignment horizontal="left"/>
    </xf>
    <xf numFmtId="0" fontId="35" fillId="0" borderId="50" xfId="0" quotePrefix="1" applyFont="1" applyBorder="1" applyAlignment="1">
      <alignment horizontal="left" shrinkToFit="1"/>
    </xf>
    <xf numFmtId="0" fontId="98" fillId="3" borderId="167" xfId="0" applyFont="1" applyFill="1" applyBorder="1" applyAlignment="1">
      <alignment horizontal="center"/>
    </xf>
    <xf numFmtId="0" fontId="35" fillId="0" borderId="51" xfId="0" applyFont="1" applyBorder="1" applyAlignment="1">
      <alignment horizontal="center" shrinkToFit="1"/>
    </xf>
    <xf numFmtId="0" fontId="35" fillId="0" borderId="55" xfId="0" applyFont="1" applyBorder="1" applyAlignment="1">
      <alignment horizontal="center" shrinkToFit="1"/>
    </xf>
    <xf numFmtId="0" fontId="35" fillId="0" borderId="53" xfId="0" applyFont="1" applyBorder="1" applyAlignment="1">
      <alignment horizontal="left"/>
    </xf>
    <xf numFmtId="0" fontId="35" fillId="0" borderId="55" xfId="0" applyFont="1" applyBorder="1" applyAlignment="1">
      <alignment horizontal="left"/>
    </xf>
    <xf numFmtId="0" fontId="35" fillId="0" borderId="50" xfId="0" applyFont="1" applyBorder="1" applyAlignment="1">
      <alignment horizontal="left" shrinkToFit="1"/>
    </xf>
    <xf numFmtId="0" fontId="35" fillId="0" borderId="42" xfId="0" applyFont="1" applyBorder="1" applyAlignment="1">
      <alignment horizontal="center" shrinkToFit="1"/>
    </xf>
    <xf numFmtId="0" fontId="35" fillId="0" borderId="168" xfId="0" applyFont="1" applyBorder="1" applyAlignment="1">
      <alignment horizontal="center" shrinkToFit="1"/>
    </xf>
    <xf numFmtId="0" fontId="35" fillId="0" borderId="45" xfId="0" applyFont="1" applyBorder="1" applyAlignment="1">
      <alignment horizontal="center" shrinkToFit="1"/>
    </xf>
    <xf numFmtId="0" fontId="35" fillId="0" borderId="47" xfId="0" applyFont="1" applyBorder="1" applyAlignment="1">
      <alignment horizontal="center" shrinkToFit="1"/>
    </xf>
    <xf numFmtId="0" fontId="35" fillId="0" borderId="47" xfId="0" applyFont="1" applyBorder="1" applyAlignment="1">
      <alignment horizontal="left"/>
    </xf>
    <xf numFmtId="0" fontId="100" fillId="2" borderId="127" xfId="8" applyFont="1" applyFill="1" applyBorder="1" applyAlignment="1">
      <alignment horizontal="right"/>
    </xf>
    <xf numFmtId="0" fontId="101" fillId="2" borderId="128" xfId="8" applyFont="1" applyFill="1" applyBorder="1" applyAlignment="1">
      <alignment horizontal="left"/>
    </xf>
    <xf numFmtId="0" fontId="102" fillId="2" borderId="128" xfId="8" applyFont="1" applyFill="1" applyBorder="1" applyAlignment="1">
      <alignment horizontal="left"/>
    </xf>
    <xf numFmtId="0" fontId="103" fillId="2" borderId="128" xfId="8" applyFont="1" applyFill="1" applyBorder="1" applyAlignment="1">
      <alignment horizontal="centerContinuous"/>
    </xf>
    <xf numFmtId="0" fontId="35" fillId="2" borderId="128" xfId="8" applyFont="1" applyFill="1" applyBorder="1" applyAlignment="1">
      <alignment horizontal="left"/>
    </xf>
    <xf numFmtId="0" fontId="38" fillId="2" borderId="128" xfId="8" applyFont="1" applyFill="1" applyBorder="1" applyAlignment="1">
      <alignment horizontal="centerContinuous"/>
    </xf>
    <xf numFmtId="0" fontId="104" fillId="2" borderId="129" xfId="8" applyFont="1" applyFill="1" applyBorder="1" applyAlignment="1">
      <alignment horizontal="right"/>
    </xf>
    <xf numFmtId="0" fontId="35" fillId="0" borderId="0" xfId="8" applyFont="1"/>
    <xf numFmtId="0" fontId="40" fillId="0" borderId="1" xfId="8" applyFont="1" applyBorder="1" applyAlignment="1">
      <alignment horizontal="right"/>
    </xf>
    <xf numFmtId="0" fontId="41" fillId="0" borderId="0" xfId="8" applyFont="1" applyAlignment="1">
      <alignment horizontal="centerContinuous"/>
    </xf>
    <xf numFmtId="0" fontId="40" fillId="0" borderId="0" xfId="8" applyFont="1" applyAlignment="1">
      <alignment horizontal="right"/>
    </xf>
    <xf numFmtId="0" fontId="41" fillId="0" borderId="0" xfId="8" applyFont="1" applyAlignment="1">
      <alignment horizontal="center"/>
    </xf>
    <xf numFmtId="49" fontId="41" fillId="0" borderId="2" xfId="8" quotePrefix="1" applyNumberFormat="1" applyFont="1" applyBorder="1" applyAlignment="1">
      <alignment horizontal="center"/>
    </xf>
    <xf numFmtId="0" fontId="40" fillId="0" borderId="8" xfId="8" applyFont="1" applyBorder="1" applyAlignment="1">
      <alignment horizontal="right"/>
    </xf>
    <xf numFmtId="0" fontId="41" fillId="0" borderId="9" xfId="8" applyFont="1" applyBorder="1" applyAlignment="1">
      <alignment horizontal="centerContinuous"/>
    </xf>
    <xf numFmtId="0" fontId="40" fillId="0" borderId="9" xfId="8" applyFont="1" applyBorder="1" applyAlignment="1">
      <alignment horizontal="right"/>
    </xf>
    <xf numFmtId="0" fontId="41" fillId="0" borderId="10" xfId="8" applyFont="1" applyBorder="1" applyAlignment="1">
      <alignment horizontal="center"/>
    </xf>
    <xf numFmtId="0" fontId="54" fillId="2" borderId="12" xfId="8" applyFont="1" applyFill="1" applyBorder="1" applyAlignment="1">
      <alignment horizontal="right"/>
    </xf>
    <xf numFmtId="0" fontId="41" fillId="0" borderId="13" xfId="8" applyFont="1" applyBorder="1" applyAlignment="1">
      <alignment horizontal="center"/>
    </xf>
    <xf numFmtId="0" fontId="105" fillId="0" borderId="130" xfId="8" applyFont="1" applyBorder="1" applyAlignment="1">
      <alignment horizontal="center"/>
    </xf>
    <xf numFmtId="0" fontId="54" fillId="4" borderId="155" xfId="8" applyFont="1" applyFill="1" applyBorder="1" applyAlignment="1">
      <alignment horizontal="right"/>
    </xf>
    <xf numFmtId="1" fontId="41" fillId="0" borderId="109" xfId="8" applyNumberFormat="1" applyFont="1" applyBorder="1" applyAlignment="1">
      <alignment horizontal="center"/>
    </xf>
    <xf numFmtId="0" fontId="40" fillId="23" borderId="80" xfId="8" applyFont="1" applyFill="1" applyBorder="1" applyAlignment="1">
      <alignment horizontal="center"/>
    </xf>
    <xf numFmtId="0" fontId="41" fillId="0" borderId="7" xfId="8" applyFont="1" applyBorder="1" applyAlignment="1">
      <alignment horizontal="center"/>
    </xf>
    <xf numFmtId="0" fontId="45" fillId="2" borderId="4" xfId="8" applyFont="1" applyFill="1" applyBorder="1" applyAlignment="1">
      <alignment horizontal="right"/>
    </xf>
    <xf numFmtId="0" fontId="41" fillId="0" borderId="3" xfId="8" applyFont="1" applyBorder="1" applyAlignment="1">
      <alignment horizontal="center"/>
    </xf>
    <xf numFmtId="0" fontId="105" fillId="0" borderId="11" xfId="8" applyFont="1" applyBorder="1" applyAlignment="1">
      <alignment horizontal="center"/>
    </xf>
    <xf numFmtId="0" fontId="46" fillId="4" borderId="42" xfId="8" applyFont="1" applyFill="1" applyBorder="1" applyAlignment="1">
      <alignment horizontal="right"/>
    </xf>
    <xf numFmtId="0" fontId="41" fillId="0" borderId="133" xfId="8" applyFont="1" applyBorder="1" applyAlignment="1">
      <alignment horizontal="center"/>
    </xf>
    <xf numFmtId="0" fontId="41" fillId="0" borderId="61" xfId="8" applyFont="1" applyBorder="1" applyAlignment="1">
      <alignment horizontal="center"/>
    </xf>
    <xf numFmtId="0" fontId="41" fillId="0" borderId="2" xfId="8" applyFont="1" applyBorder="1" applyAlignment="1">
      <alignment horizontal="center"/>
    </xf>
    <xf numFmtId="0" fontId="57" fillId="2" borderId="4" xfId="8" applyFont="1" applyFill="1" applyBorder="1" applyAlignment="1">
      <alignment horizontal="right"/>
    </xf>
    <xf numFmtId="0" fontId="54" fillId="4" borderId="42" xfId="8" applyFont="1" applyFill="1" applyBorder="1" applyAlignment="1">
      <alignment horizontal="right"/>
    </xf>
    <xf numFmtId="0" fontId="41" fillId="0" borderId="132" xfId="8" quotePrefix="1" applyFont="1" applyBorder="1" applyAlignment="1">
      <alignment horizontal="center"/>
    </xf>
    <xf numFmtId="0" fontId="54" fillId="0" borderId="1" xfId="8" applyFont="1" applyBorder="1" applyAlignment="1">
      <alignment horizontal="right"/>
    </xf>
    <xf numFmtId="0" fontId="46" fillId="2" borderId="4" xfId="8" applyFont="1" applyFill="1" applyBorder="1" applyAlignment="1">
      <alignment horizontal="right"/>
    </xf>
    <xf numFmtId="0" fontId="41" fillId="0" borderId="132" xfId="8" applyFont="1" applyBorder="1" applyAlignment="1">
      <alignment horizontal="center"/>
    </xf>
    <xf numFmtId="0" fontId="46" fillId="0" borderId="1" xfId="8" applyFont="1" applyBorder="1" applyAlignment="1">
      <alignment horizontal="right"/>
    </xf>
    <xf numFmtId="0" fontId="60" fillId="2" borderId="4" xfId="8" applyFont="1" applyFill="1" applyBorder="1" applyAlignment="1">
      <alignment horizontal="right"/>
    </xf>
    <xf numFmtId="0" fontId="105" fillId="0" borderId="3" xfId="8" applyFont="1" applyBorder="1" applyAlignment="1">
      <alignment horizontal="center"/>
    </xf>
    <xf numFmtId="0" fontId="106" fillId="4" borderId="145" xfId="8" applyFont="1" applyFill="1" applyBorder="1" applyAlignment="1">
      <alignment horizontal="right"/>
    </xf>
    <xf numFmtId="49" fontId="41" fillId="0" borderId="91" xfId="8" applyNumberFormat="1" applyFont="1" applyBorder="1" applyAlignment="1">
      <alignment horizontal="center"/>
    </xf>
    <xf numFmtId="0" fontId="51" fillId="2" borderId="14" xfId="8" applyFont="1" applyFill="1" applyBorder="1" applyAlignment="1">
      <alignment horizontal="right"/>
    </xf>
    <xf numFmtId="0" fontId="41" fillId="0" borderId="25" xfId="8" applyFont="1" applyBorder="1" applyAlignment="1">
      <alignment horizontal="center"/>
    </xf>
    <xf numFmtId="0" fontId="105" fillId="0" borderId="25" xfId="8" applyFont="1" applyBorder="1" applyAlignment="1">
      <alignment horizontal="center"/>
    </xf>
    <xf numFmtId="0" fontId="57" fillId="4" borderId="146" xfId="8" applyFont="1" applyFill="1" applyBorder="1" applyAlignment="1">
      <alignment horizontal="right"/>
    </xf>
    <xf numFmtId="0" fontId="41" fillId="0" borderId="147" xfId="8" applyFont="1" applyBorder="1" applyAlignment="1">
      <alignment horizontal="center"/>
    </xf>
    <xf numFmtId="0" fontId="41" fillId="0" borderId="0" xfId="8" applyFont="1" applyAlignment="1">
      <alignment horizontal="left"/>
    </xf>
    <xf numFmtId="0" fontId="41" fillId="0" borderId="2" xfId="8" applyFont="1" applyBorder="1" applyAlignment="1">
      <alignment horizontal="left"/>
    </xf>
    <xf numFmtId="0" fontId="46" fillId="0" borderId="0" xfId="8" applyFont="1" applyAlignment="1">
      <alignment horizontal="right"/>
    </xf>
    <xf numFmtId="0" fontId="41" fillId="0" borderId="1" xfId="8" applyFont="1" applyBorder="1"/>
    <xf numFmtId="0" fontId="41" fillId="0" borderId="8" xfId="8" applyFont="1" applyBorder="1"/>
    <xf numFmtId="0" fontId="41" fillId="0" borderId="9" xfId="8" applyFont="1" applyBorder="1"/>
    <xf numFmtId="0" fontId="41" fillId="0" borderId="10" xfId="8" applyFont="1" applyBorder="1"/>
    <xf numFmtId="0" fontId="38" fillId="0" borderId="0" xfId="8" applyFont="1" applyAlignment="1">
      <alignment horizontal="right"/>
    </xf>
    <xf numFmtId="0" fontId="35" fillId="0" borderId="0" xfId="8" applyFont="1" applyAlignment="1">
      <alignment horizontal="left"/>
    </xf>
    <xf numFmtId="0" fontId="107" fillId="2" borderId="127" xfId="8" applyFont="1" applyFill="1" applyBorder="1" applyAlignment="1">
      <alignment horizontal="right"/>
    </xf>
    <xf numFmtId="0" fontId="108" fillId="2" borderId="128" xfId="8" applyFont="1" applyFill="1" applyBorder="1" applyAlignment="1">
      <alignment horizontal="left"/>
    </xf>
    <xf numFmtId="0" fontId="40" fillId="0" borderId="152" xfId="8" applyFont="1" applyBorder="1" applyAlignment="1">
      <alignment horizontal="right"/>
    </xf>
    <xf numFmtId="0" fontId="41" fillId="0" borderId="153" xfId="8" applyFont="1" applyBorder="1" applyAlignment="1">
      <alignment horizontal="centerContinuous"/>
    </xf>
    <xf numFmtId="0" fontId="40" fillId="0" borderId="153" xfId="8" applyFont="1" applyBorder="1" applyAlignment="1">
      <alignment horizontal="right"/>
    </xf>
    <xf numFmtId="0" fontId="41" fillId="0" borderId="153" xfId="8" applyFont="1" applyBorder="1" applyAlignment="1">
      <alignment horizontal="center"/>
    </xf>
    <xf numFmtId="49" fontId="41" fillId="0" borderId="154" xfId="8" quotePrefix="1" applyNumberFormat="1" applyFont="1" applyBorder="1" applyAlignment="1">
      <alignment horizontal="center"/>
    </xf>
    <xf numFmtId="0" fontId="105" fillId="0" borderId="13" xfId="8" applyFont="1" applyBorder="1" applyAlignment="1">
      <alignment horizontal="center"/>
    </xf>
    <xf numFmtId="1" fontId="41" fillId="0" borderId="107" xfId="8" applyNumberFormat="1" applyFont="1" applyBorder="1" applyAlignment="1">
      <alignment horizontal="center"/>
    </xf>
    <xf numFmtId="0" fontId="40" fillId="23" borderId="117" xfId="8" applyFont="1" applyFill="1" applyBorder="1" applyAlignment="1">
      <alignment horizontal="center"/>
    </xf>
    <xf numFmtId="0" fontId="41" fillId="0" borderId="60" xfId="8" applyFont="1" applyBorder="1" applyAlignment="1">
      <alignment horizontal="center"/>
    </xf>
    <xf numFmtId="0" fontId="109" fillId="0" borderId="24" xfId="0" applyFont="1" applyBorder="1" applyAlignment="1">
      <alignment horizontal="right" vertical="center" wrapText="1"/>
    </xf>
    <xf numFmtId="0" fontId="38" fillId="0" borderId="24" xfId="0" applyFont="1" applyBorder="1" applyAlignment="1">
      <alignment horizontal="center" vertical="center"/>
    </xf>
    <xf numFmtId="0" fontId="54" fillId="0" borderId="24" xfId="0" applyFont="1" applyBorder="1" applyAlignment="1">
      <alignment horizontal="center" vertical="center"/>
    </xf>
    <xf numFmtId="0" fontId="45" fillId="0" borderId="24" xfId="0" applyFont="1" applyBorder="1" applyAlignment="1">
      <alignment horizontal="center" vertical="center"/>
    </xf>
    <xf numFmtId="0" fontId="57" fillId="0" borderId="24" xfId="0" applyFont="1" applyBorder="1" applyAlignment="1">
      <alignment horizontal="center" vertical="center"/>
    </xf>
    <xf numFmtId="0" fontId="46" fillId="0" borderId="24" xfId="0" applyFont="1" applyBorder="1" applyAlignment="1">
      <alignment horizontal="center" vertical="center"/>
    </xf>
    <xf numFmtId="0" fontId="60" fillId="0" borderId="24" xfId="0" applyFont="1" applyBorder="1" applyAlignment="1">
      <alignment horizontal="center" vertical="center"/>
    </xf>
    <xf numFmtId="0" fontId="51" fillId="0" borderId="24" xfId="0" applyFont="1" applyBorder="1" applyAlignment="1">
      <alignment horizontal="center" vertical="center"/>
    </xf>
    <xf numFmtId="0" fontId="40" fillId="0" borderId="24" xfId="0" applyFont="1" applyBorder="1" applyAlignment="1">
      <alignment horizontal="center" vertical="center"/>
    </xf>
    <xf numFmtId="0" fontId="110" fillId="0" borderId="24" xfId="0" applyFont="1" applyBorder="1" applyAlignment="1">
      <alignment horizontal="center" vertical="center"/>
    </xf>
    <xf numFmtId="49" fontId="38" fillId="0" borderId="24" xfId="5" applyNumberFormat="1" applyFont="1" applyBorder="1" applyAlignment="1">
      <alignment horizontal="center" vertical="center" wrapText="1"/>
    </xf>
    <xf numFmtId="0" fontId="38" fillId="0" borderId="24" xfId="5" applyFont="1" applyBorder="1" applyAlignment="1">
      <alignment horizontal="center" vertical="center" wrapText="1"/>
    </xf>
    <xf numFmtId="0" fontId="110" fillId="0" borderId="24" xfId="5" applyFont="1" applyBorder="1" applyAlignment="1">
      <alignment horizontal="center" vertical="center" wrapText="1"/>
    </xf>
    <xf numFmtId="0" fontId="111" fillId="18" borderId="119" xfId="0" applyFont="1" applyFill="1" applyBorder="1" applyAlignment="1">
      <alignment horizontal="right" vertical="center" wrapText="1"/>
    </xf>
    <xf numFmtId="0" fontId="35" fillId="0" borderId="43" xfId="0" applyFont="1" applyBorder="1" applyAlignment="1">
      <alignment horizontal="center" vertical="center" wrapText="1"/>
    </xf>
    <xf numFmtId="0" fontId="35" fillId="0" borderId="43" xfId="0" applyFont="1" applyBorder="1" applyAlignment="1">
      <alignment horizontal="center" vertical="center"/>
    </xf>
    <xf numFmtId="0" fontId="35" fillId="15" borderId="43" xfId="0" applyFont="1" applyFill="1" applyBorder="1" applyAlignment="1">
      <alignment horizontal="center" vertical="center" wrapText="1"/>
    </xf>
    <xf numFmtId="0" fontId="35" fillId="0" borderId="43" xfId="0" quotePrefix="1" applyFont="1" applyBorder="1" applyAlignment="1">
      <alignment horizontal="center" vertical="center" wrapText="1"/>
    </xf>
    <xf numFmtId="49" fontId="35" fillId="0" borderId="43" xfId="0" quotePrefix="1" applyNumberFormat="1" applyFont="1" applyBorder="1" applyAlignment="1">
      <alignment horizontal="center" vertical="center" wrapText="1"/>
    </xf>
    <xf numFmtId="0" fontId="35" fillId="15" borderId="44" xfId="0" applyFont="1" applyFill="1" applyBorder="1" applyAlignment="1">
      <alignment horizontal="center" vertical="center" wrapText="1"/>
    </xf>
    <xf numFmtId="0" fontId="109" fillId="24" borderId="119" xfId="0" applyFont="1" applyFill="1" applyBorder="1" applyAlignment="1">
      <alignment horizontal="right" vertical="center" wrapText="1"/>
    </xf>
    <xf numFmtId="0" fontId="109" fillId="15" borderId="119" xfId="0" applyFont="1" applyFill="1" applyBorder="1" applyAlignment="1">
      <alignment horizontal="right" vertical="center" wrapText="1"/>
    </xf>
    <xf numFmtId="0" fontId="35" fillId="15" borderId="43" xfId="0" applyFont="1" applyFill="1" applyBorder="1" applyAlignment="1">
      <alignment horizontal="center" vertical="center"/>
    </xf>
    <xf numFmtId="0" fontId="35" fillId="15" borderId="43" xfId="0" quotePrefix="1" applyFont="1" applyFill="1" applyBorder="1" applyAlignment="1">
      <alignment horizontal="center" vertical="center" wrapText="1"/>
    </xf>
    <xf numFmtId="49" fontId="35" fillId="15" borderId="43" xfId="0" quotePrefix="1" applyNumberFormat="1" applyFont="1" applyFill="1" applyBorder="1" applyAlignment="1">
      <alignment horizontal="center" vertical="center" wrapText="1"/>
    </xf>
    <xf numFmtId="0" fontId="109" fillId="0" borderId="119" xfId="0" applyFont="1" applyBorder="1" applyAlignment="1">
      <alignment horizontal="right" vertical="center" wrapText="1"/>
    </xf>
    <xf numFmtId="49" fontId="35" fillId="0" borderId="43" xfId="0" applyNumberFormat="1" applyFont="1" applyBorder="1" applyAlignment="1">
      <alignment horizontal="center" vertical="center" wrapText="1"/>
    </xf>
    <xf numFmtId="0" fontId="109" fillId="0" borderId="75" xfId="0" applyFont="1" applyBorder="1" applyAlignment="1">
      <alignment horizontal="right" vertical="center" wrapText="1"/>
    </xf>
    <xf numFmtId="0" fontId="35" fillId="0" borderId="46" xfId="0" applyFont="1" applyBorder="1" applyAlignment="1">
      <alignment horizontal="center" vertical="center" wrapText="1"/>
    </xf>
    <xf numFmtId="0" fontId="35" fillId="0" borderId="46" xfId="0" applyFont="1" applyBorder="1" applyAlignment="1">
      <alignment horizontal="center" vertical="center"/>
    </xf>
    <xf numFmtId="0" fontId="35" fillId="15" borderId="46" xfId="0" applyFont="1" applyFill="1" applyBorder="1" applyAlignment="1">
      <alignment horizontal="center" vertical="center" wrapText="1"/>
    </xf>
    <xf numFmtId="49" fontId="35" fillId="0" borderId="46" xfId="0" applyNumberFormat="1" applyFont="1" applyBorder="1" applyAlignment="1">
      <alignment horizontal="center" vertical="center" wrapText="1"/>
    </xf>
    <xf numFmtId="49" fontId="35" fillId="0" borderId="46" xfId="0" quotePrefix="1" applyNumberFormat="1" applyFont="1" applyBorder="1" applyAlignment="1">
      <alignment horizontal="center" vertical="center" wrapText="1"/>
    </xf>
    <xf numFmtId="0" fontId="35" fillId="0" borderId="46" xfId="0" quotePrefix="1" applyFont="1" applyBorder="1" applyAlignment="1">
      <alignment horizontal="center" vertical="center" wrapText="1"/>
    </xf>
    <xf numFmtId="0" fontId="35" fillId="15" borderId="48" xfId="0" applyFont="1" applyFill="1" applyBorder="1" applyAlignment="1">
      <alignment horizontal="center" vertical="center" wrapText="1"/>
    </xf>
    <xf numFmtId="0" fontId="109" fillId="0" borderId="0" xfId="0" applyFont="1" applyAlignment="1">
      <alignment vertical="center" wrapText="1"/>
    </xf>
    <xf numFmtId="0" fontId="35" fillId="0" borderId="0" xfId="0" applyFont="1" applyAlignment="1">
      <alignment horizontal="center" vertical="center" wrapText="1"/>
    </xf>
    <xf numFmtId="0" fontId="62" fillId="0" borderId="0" xfId="0" applyFont="1" applyAlignment="1">
      <alignment vertical="center"/>
    </xf>
    <xf numFmtId="0" fontId="114" fillId="0" borderId="0" xfId="3" applyFont="1" applyAlignment="1">
      <alignment vertical="center" wrapText="1"/>
    </xf>
    <xf numFmtId="0" fontId="115" fillId="18" borderId="0" xfId="0" applyFont="1" applyFill="1" applyAlignment="1">
      <alignment horizontal="right" vertical="center"/>
    </xf>
    <xf numFmtId="0" fontId="116" fillId="18" borderId="0" xfId="0" applyFont="1" applyFill="1" applyAlignment="1">
      <alignment vertical="center"/>
    </xf>
    <xf numFmtId="0" fontId="109" fillId="0" borderId="0" xfId="0" applyFont="1" applyAlignment="1">
      <alignment horizontal="right" vertical="center" wrapText="1"/>
    </xf>
    <xf numFmtId="0" fontId="117" fillId="0" borderId="0" xfId="0" applyFont="1" applyAlignment="1">
      <alignment horizontal="right" vertical="center"/>
    </xf>
    <xf numFmtId="0" fontId="38" fillId="0" borderId="0" xfId="0" applyFont="1" applyAlignment="1">
      <alignment vertical="center"/>
    </xf>
    <xf numFmtId="0" fontId="109" fillId="0" borderId="0" xfId="0" applyFont="1" applyAlignment="1">
      <alignment horizontal="right" vertical="center"/>
    </xf>
    <xf numFmtId="0" fontId="35" fillId="0" borderId="0" xfId="0" quotePrefix="1" applyFont="1" applyAlignment="1">
      <alignment vertical="center"/>
    </xf>
  </cellXfs>
  <cellStyles count="10">
    <cellStyle name="Excel Built-in Normal" xfId="7" xr:uid="{00000000-0005-0000-0000-000000000000}"/>
    <cellStyle name="Hyperlink" xfId="1" builtinId="8"/>
    <cellStyle name="Normal" xfId="0" builtinId="0"/>
    <cellStyle name="Normal 2" xfId="3" xr:uid="{00000000-0005-0000-0000-000003000000}"/>
    <cellStyle name="Normal 2 2" xfId="5" xr:uid="{00000000-0005-0000-0000-000004000000}"/>
    <cellStyle name="Normal 3" xfId="4" xr:uid="{00000000-0005-0000-0000-000005000000}"/>
    <cellStyle name="Normal 4" xfId="8" xr:uid="{00000000-0005-0000-0000-000006000000}"/>
    <cellStyle name="Normal 5" xfId="9" xr:uid="{00000000-0005-0000-0000-000007000000}"/>
    <cellStyle name="Percent" xfId="2" builtinId="5"/>
    <cellStyle name="Percent 2" xfId="6" xr:uid="{00000000-0005-0000-0000-000009000000}"/>
  </cellStyles>
  <dxfs count="15">
    <dxf>
      <fill>
        <patternFill>
          <bgColor theme="0" tint="-0.24994659260841701"/>
        </patternFill>
      </fill>
    </dxf>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theme="0" tint="-0.24994659260841701"/>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9" defaultPivotStyle="PivotStyleLight16">
    <tableStyle name="Invisible" pivot="0" table="0" count="0" xr9:uid="{BFD5D055-35B9-4998-84C9-43F9630702B5}"/>
  </tableStyles>
  <colors>
    <mruColors>
      <color rgb="FF9900FF"/>
      <color rgb="FFCC99FF"/>
      <color rgb="FF66FFFF"/>
      <color rgb="FFFFCCFF"/>
      <color rgb="FF0000FF"/>
      <color rgb="FF3333FF"/>
      <color rgb="FF00FF00"/>
      <color rgb="FFCCFFCC"/>
      <color rgb="FF66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57150</xdr:colOff>
      <xdr:row>18</xdr:row>
      <xdr:rowOff>66673</xdr:rowOff>
    </xdr:from>
    <xdr:to>
      <xdr:col>6</xdr:col>
      <xdr:colOff>1828800</xdr:colOff>
      <xdr:row>51</xdr:row>
      <xdr:rowOff>209549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50" y="4204333"/>
          <a:ext cx="7875270" cy="8258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mn-lt"/>
              <a:cs typeface="Times New Roman" pitchFamily="18" charset="0"/>
            </a:rPr>
            <a:t>Personality:  </a:t>
          </a:r>
          <a:r>
            <a:rPr lang="en-US" sz="1200">
              <a:latin typeface="+mn-lt"/>
              <a:cs typeface="Times New Roman" pitchFamily="18" charset="0"/>
            </a:rPr>
            <a:t>Not a team player.  Doesn’t always play nice.</a:t>
          </a:r>
        </a:p>
        <a:p>
          <a:pPr algn="just"/>
          <a:endParaRPr lang="en-US" sz="1200">
            <a:latin typeface="+mn-lt"/>
            <a:cs typeface="Times New Roman" pitchFamily="18" charset="0"/>
          </a:endParaRPr>
        </a:p>
        <a:p>
          <a:pPr algn="just"/>
          <a:r>
            <a:rPr lang="en-US" sz="1200">
              <a:latin typeface="+mn-lt"/>
              <a:cs typeface="Times New Roman" pitchFamily="18" charset="0"/>
            </a:rPr>
            <a:t>Insults</a:t>
          </a:r>
          <a:r>
            <a:rPr lang="en-US" sz="1200" baseline="0">
              <a:latin typeface="+mn-lt"/>
              <a:cs typeface="Times New Roman" pitchFamily="18" charset="0"/>
            </a:rPr>
            <a:t> others by calling them things that </a:t>
          </a:r>
          <a:r>
            <a:rPr lang="en-US" sz="1200" i="1" baseline="0">
              <a:latin typeface="+mn-lt"/>
              <a:cs typeface="Times New Roman" pitchFamily="18" charset="0"/>
            </a:rPr>
            <a:t>he</a:t>
          </a:r>
          <a:r>
            <a:rPr lang="en-US" sz="1200" i="0" baseline="0">
              <a:latin typeface="+mn-lt"/>
              <a:cs typeface="Times New Roman" pitchFamily="18" charset="0"/>
            </a:rPr>
            <a:t> actually is.  Calls most liches “bitches” while admiring them.</a:t>
          </a:r>
        </a:p>
        <a:p>
          <a:pPr algn="just"/>
          <a:endParaRPr lang="en-US" sz="1200" i="0" baseline="0">
            <a:latin typeface="+mn-lt"/>
            <a:cs typeface="Times New Roman" pitchFamily="18" charset="0"/>
          </a:endParaRPr>
        </a:p>
        <a:p>
          <a:pPr algn="just"/>
          <a:r>
            <a:rPr lang="en-US" sz="1200" i="0" baseline="0">
              <a:latin typeface="+mn-lt"/>
              <a:cs typeface="Times New Roman" pitchFamily="18" charset="0"/>
            </a:rPr>
            <a:t>Wishes there were a skill called </a:t>
          </a:r>
          <a:r>
            <a:rPr lang="en-US" sz="1200" i="1" baseline="0">
              <a:latin typeface="+mn-lt"/>
              <a:cs typeface="Times New Roman" pitchFamily="18" charset="0"/>
            </a:rPr>
            <a:t>juggling skulls and nuts</a:t>
          </a:r>
          <a:r>
            <a:rPr lang="en-US" sz="1200" i="0" baseline="0">
              <a:latin typeface="+mn-lt"/>
              <a:cs typeface="Times New Roman" pitchFamily="18" charset="0"/>
            </a:rPr>
            <a:t>, then changes his mind.</a:t>
          </a:r>
        </a:p>
        <a:p>
          <a:pPr algn="just"/>
          <a:endParaRPr lang="en-US" sz="1200" i="0" baseline="0">
            <a:latin typeface="+mn-lt"/>
            <a:cs typeface="Times New Roman" pitchFamily="18" charset="0"/>
          </a:endParaRPr>
        </a:p>
        <a:p>
          <a:pPr algn="just"/>
          <a:r>
            <a:rPr lang="en-US" sz="1200" i="0" baseline="0">
              <a:solidFill>
                <a:schemeClr val="dk1"/>
              </a:solidFill>
              <a:effectLst/>
              <a:latin typeface="+mn-lt"/>
              <a:ea typeface="+mn-ea"/>
              <a:cs typeface="Times New Roman" pitchFamily="18" charset="0"/>
            </a:rPr>
            <a:t>When rushing into battle, </a:t>
          </a:r>
          <a:r>
            <a:rPr lang="en-US" sz="1200" i="0" baseline="0">
              <a:latin typeface="+mn-lt"/>
              <a:cs typeface="Times New Roman" pitchFamily="18" charset="0"/>
            </a:rPr>
            <a:t>has a penchant for interrupting a group of strangers by answering unasked questions with an emphatic:  “Yeeah, fuckers!!!”</a:t>
          </a:r>
        </a:p>
        <a:p>
          <a:pPr algn="just"/>
          <a:endParaRPr lang="en-US" sz="1200" i="0" baseline="0">
            <a:latin typeface="+mn-lt"/>
            <a:cs typeface="Times New Roman" pitchFamily="18" charset="0"/>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200" i="0" baseline="0">
              <a:solidFill>
                <a:schemeClr val="dk1"/>
              </a:solidFill>
              <a:effectLst/>
              <a:latin typeface="+mn-lt"/>
              <a:ea typeface="+mn-ea"/>
              <a:cs typeface="Times New Roman" pitchFamily="18" charset="0"/>
            </a:rPr>
            <a:t>Plays with dead things like you and I interact with plastic things.  Knows his shit too.</a:t>
          </a:r>
          <a:endParaRPr lang="en-US" sz="1200">
            <a:effectLst/>
            <a:latin typeface="+mn-lt"/>
            <a:cs typeface="Times New Roman" pitchFamily="18" charset="0"/>
          </a:endParaRPr>
        </a:p>
        <a:p>
          <a:pPr algn="just"/>
          <a:endParaRPr lang="en-US" sz="1200" i="0" baseline="0">
            <a:latin typeface="+mn-lt"/>
            <a:cs typeface="Times New Roman" pitchFamily="18" charset="0"/>
          </a:endParaRPr>
        </a:p>
        <a:p>
          <a:pPr algn="just"/>
          <a:r>
            <a:rPr lang="en-US" sz="1200" b="1" i="0" baseline="0">
              <a:latin typeface="+mn-lt"/>
              <a:cs typeface="Times New Roman" pitchFamily="18" charset="0"/>
            </a:rPr>
            <a:t>Publications:  </a:t>
          </a:r>
          <a:r>
            <a:rPr lang="en-US" sz="1200" i="1" baseline="0">
              <a:latin typeface="+mn-lt"/>
              <a:cs typeface="Times New Roman" pitchFamily="18" charset="0"/>
            </a:rPr>
            <a:t>The Graveyard Shaft </a:t>
          </a:r>
          <a:r>
            <a:rPr lang="en-US" sz="1200" i="0" baseline="0">
              <a:latin typeface="+mn-lt"/>
              <a:cs typeface="Times New Roman" pitchFamily="18" charset="0"/>
            </a:rPr>
            <a:t>(1371), </a:t>
          </a:r>
          <a:r>
            <a:rPr lang="en-US" sz="1200" i="1" baseline="0">
              <a:latin typeface="+mn-lt"/>
              <a:cs typeface="Times New Roman" pitchFamily="18" charset="0"/>
            </a:rPr>
            <a:t>Necrophilia for Dummies </a:t>
          </a:r>
          <a:r>
            <a:rPr lang="en-US" sz="1200" i="0" baseline="0">
              <a:latin typeface="+mn-lt"/>
              <a:cs typeface="Times New Roman" pitchFamily="18" charset="0"/>
            </a:rPr>
            <a:t>(1373), </a:t>
          </a:r>
          <a:r>
            <a:rPr lang="en-US" sz="1200" i="1" baseline="0">
              <a:latin typeface="+mn-lt"/>
              <a:cs typeface="Times New Roman" pitchFamily="18" charset="0"/>
            </a:rPr>
            <a:t>Dead Girls Don’t Cry</a:t>
          </a:r>
          <a:r>
            <a:rPr lang="en-US" sz="1200" i="0" baseline="0">
              <a:latin typeface="+mn-lt"/>
              <a:cs typeface="Times New Roman" pitchFamily="18" charset="0"/>
            </a:rPr>
            <a:t> (1374).</a:t>
          </a:r>
        </a:p>
        <a:p>
          <a:pPr algn="just"/>
          <a:endParaRPr lang="en-US" sz="1200" i="0" baseline="0">
            <a:latin typeface="+mn-lt"/>
            <a:cs typeface="Times New Roman" pitchFamily="18" charset="0"/>
          </a:endParaRPr>
        </a:p>
        <a:p>
          <a:pPr algn="just"/>
          <a:r>
            <a:rPr lang="en-US" sz="1200" b="1" i="0" baseline="0">
              <a:latin typeface="+mn-lt"/>
              <a:cs typeface="Times New Roman" pitchFamily="18" charset="0"/>
            </a:rPr>
            <a:t>Favorite Lucasfilm character:  </a:t>
          </a:r>
          <a:r>
            <a:rPr lang="en-US" sz="1200" i="0" baseline="0">
              <a:latin typeface="+mn-lt"/>
              <a:cs typeface="Times New Roman" pitchFamily="18" charset="0"/>
            </a:rPr>
            <a:t>Salacious B. Crumb.</a:t>
          </a:r>
        </a:p>
        <a:p>
          <a:pPr algn="just"/>
          <a:endParaRPr lang="en-US" sz="1200" i="0" baseline="0">
            <a:latin typeface="+mn-lt"/>
            <a:cs typeface="Times New Roman" pitchFamily="18" charset="0"/>
          </a:endParaRPr>
        </a:p>
        <a:p>
          <a:pPr algn="just"/>
          <a:r>
            <a:rPr lang="en-US" sz="1200" b="1" i="0" baseline="0">
              <a:latin typeface="+mn-lt"/>
              <a:cs typeface="Times New Roman" pitchFamily="18" charset="0"/>
            </a:rPr>
            <a:t>Favorite human:  </a:t>
          </a:r>
          <a:r>
            <a:rPr lang="en-US" sz="1200" i="0" baseline="0">
              <a:latin typeface="+mn-lt"/>
              <a:cs typeface="Times New Roman" pitchFamily="18" charset="0"/>
            </a:rPr>
            <a:t>Beavis of Highland.</a:t>
          </a:r>
        </a:p>
        <a:p>
          <a:pPr algn="just"/>
          <a:endParaRPr lang="en-US" sz="1200" i="0" baseline="0">
            <a:latin typeface="+mn-lt"/>
            <a:cs typeface="Times New Roman" pitchFamily="18" charset="0"/>
          </a:endParaRPr>
        </a:p>
        <a:p>
          <a:pPr algn="just"/>
          <a:r>
            <a:rPr lang="en-US" sz="1200" i="0" baseline="0">
              <a:latin typeface="+mn-lt"/>
              <a:cs typeface="Times New Roman" pitchFamily="18" charset="0"/>
            </a:rPr>
            <a:t>Sometimes known by the name Azim “The Cold” ibn-Uthmån.</a:t>
          </a:r>
        </a:p>
        <a:p>
          <a:pPr algn="just"/>
          <a:endParaRPr lang="en-US" sz="1200" i="0" baseline="0">
            <a:latin typeface="+mn-lt"/>
            <a:cs typeface="Times New Roman" pitchFamily="18" charset="0"/>
          </a:endParaRPr>
        </a:p>
        <a:p>
          <a:pPr algn="just"/>
          <a:r>
            <a:rPr lang="en-US" sz="1200" i="0" baseline="0">
              <a:latin typeface="+mn-lt"/>
              <a:cs typeface="Times New Roman" pitchFamily="18" charset="0"/>
            </a:rPr>
            <a:t>And if you haven’t guessed, necrophiliac extraordinaire.</a:t>
          </a:r>
        </a:p>
        <a:p>
          <a:pPr algn="just"/>
          <a:endParaRPr lang="en-US" sz="1200" i="0" baseline="0">
            <a:latin typeface="+mn-lt"/>
            <a:cs typeface="Times New Roman" pitchFamily="18" charset="0"/>
          </a:endParaRPr>
        </a:p>
        <a:p>
          <a:r>
            <a:rPr lang="en-US" sz="1100">
              <a:solidFill>
                <a:schemeClr val="dk1"/>
              </a:solidFill>
              <a:effectLst/>
              <a:latin typeface="+mn-lt"/>
              <a:ea typeface="+mn-ea"/>
              <a:cs typeface="Times New Roman" panose="02020603050405020304" pitchFamily="18" charset="0"/>
            </a:rPr>
            <a:t>Azimuth “Kneecaps” Brimstone was born into a small, isolated halfling village known for its simple, peaceful lifestyle. His early years were unremarkable, filled with the ordinary joys and trials of childhood. However, everything changed when a devastating plague swept through his village, claiming the lives of many, including his beloved family. This tragic loss shattered Azimuth’s world, filling him with a profound grief and anger that transformed his very essence.</a:t>
          </a:r>
        </a:p>
        <a:p>
          <a:r>
            <a:rPr lang="en-US" sz="1100">
              <a:solidFill>
                <a:schemeClr val="dk1"/>
              </a:solidFill>
              <a:effectLst/>
              <a:latin typeface="+mn-lt"/>
              <a:ea typeface="+mn-ea"/>
              <a:cs typeface="Times New Roman" panose="02020603050405020304" pitchFamily="18" charset="0"/>
            </a:rPr>
            <a:t> </a:t>
          </a:r>
        </a:p>
        <a:p>
          <a:r>
            <a:rPr lang="en-US" sz="1100">
              <a:solidFill>
                <a:schemeClr val="dk1"/>
              </a:solidFill>
              <a:effectLst/>
              <a:latin typeface="+mn-lt"/>
              <a:ea typeface="+mn-ea"/>
              <a:cs typeface="Times New Roman" panose="02020603050405020304" pitchFamily="18" charset="0"/>
            </a:rPr>
            <a:t>In his quest for answers and control over the forces that had taken his loved ones, Azimuth turned to forbidden texts and dark rituals. His fascination with the macabre and the mysteries of death was born out of this desperate need for understanding and power. His path eventually led him to the cult of Velsharoon, the god of necromancy. But unlike others who sought initiation through supplication, Azimuth took a more forceful approach. He confronted the high priest, threatening him to gain his attention. This audacious act not only secured his place within the cult but also marked the beginning of his ruthless ascent.</a:t>
          </a:r>
        </a:p>
        <a:p>
          <a:r>
            <a:rPr lang="en-US" sz="1100">
              <a:solidFill>
                <a:schemeClr val="dk1"/>
              </a:solidFill>
              <a:effectLst/>
              <a:latin typeface="+mn-lt"/>
              <a:ea typeface="+mn-ea"/>
              <a:cs typeface="Times New Roman" panose="02020603050405020304" pitchFamily="18" charset="0"/>
            </a:rPr>
            <a:t> </a:t>
          </a:r>
        </a:p>
        <a:p>
          <a:r>
            <a:rPr lang="en-US" sz="1100">
              <a:solidFill>
                <a:schemeClr val="dk1"/>
              </a:solidFill>
              <a:effectLst/>
              <a:latin typeface="+mn-lt"/>
              <a:ea typeface="+mn-ea"/>
              <a:cs typeface="Times New Roman" panose="02020603050405020304" pitchFamily="18" charset="0"/>
            </a:rPr>
            <a:t>Under Velsharoon’s shadowy guidance, Azimuth’s skills in necromancy grew rapidly. However, his ambition and thirst for power knew no bounds. Harboring a long-held desire for vengeance, he eventually slew the high priest who had once stood in his way, solidifying his reputation as a force to be reckoned with. Free from the constraints of any master, Azimuth dedicated himself to the study of both divine and arcane necromancy, honing his abilities in solitude.</a:t>
          </a:r>
        </a:p>
        <a:p>
          <a:r>
            <a:rPr lang="en-US" sz="1100">
              <a:solidFill>
                <a:schemeClr val="dk1"/>
              </a:solidFill>
              <a:effectLst/>
              <a:latin typeface="+mn-lt"/>
              <a:ea typeface="+mn-ea"/>
              <a:cs typeface="Times New Roman" panose="02020603050405020304" pitchFamily="18" charset="0"/>
            </a:rPr>
            <a:t> </a:t>
          </a:r>
        </a:p>
        <a:p>
          <a:r>
            <a:rPr lang="en-US" sz="1100">
              <a:solidFill>
                <a:schemeClr val="dk1"/>
              </a:solidFill>
              <a:effectLst/>
              <a:latin typeface="+mn-lt"/>
              <a:ea typeface="+mn-ea"/>
              <a:cs typeface="Times New Roman" panose="02020603050405020304" pitchFamily="18" charset="0"/>
            </a:rPr>
            <a:t>Now, Azimuth “Kneecaps” Brimstone rarely interacts with the living, preferring the company of the dead and undead. His macabre experiments and unholy rituals are conducted in seclusion, driven by a relentless pursuit of necromantic mastery. His publications, such as “Necrophilia for Dummies” and “Dead Girls Don’t Cry,” are testaments to his twisted expertise and dark humor. Known to some as Azim “The Cold” ibn-Uthmån, his peculiar personality and dysfunctional nature make him a formidable and unpredictable presence, feared by both the living and the dead.</a:t>
          </a:r>
        </a:p>
        <a:p>
          <a:pPr algn="just"/>
          <a:endParaRPr lang="en-US" sz="1200">
            <a:latin typeface="+mn-lt"/>
            <a:cs typeface="Times New Roman" pitchFamily="18" charset="0"/>
          </a:endParaRPr>
        </a:p>
      </xdr:txBody>
    </xdr:sp>
    <xdr:clientData/>
  </xdr:twoCellAnchor>
  <xdr:twoCellAnchor editAs="oneCell">
    <xdr:from>
      <xdr:col>5</xdr:col>
      <xdr:colOff>53341</xdr:colOff>
      <xdr:row>1</xdr:row>
      <xdr:rowOff>53340</xdr:rowOff>
    </xdr:from>
    <xdr:to>
      <xdr:col>6</xdr:col>
      <xdr:colOff>1870215</xdr:colOff>
      <xdr:row>17</xdr:row>
      <xdr:rowOff>144780</xdr:rowOff>
    </xdr:to>
    <xdr:pic>
      <xdr:nvPicPr>
        <xdr:cNvPr id="5" name="Picture 4" descr="10' tall skeletal warrior wears full plate armor, which has an abdominal metal hatch that swings open, allowing an evil,...">
          <a:extLst>
            <a:ext uri="{FF2B5EF4-FFF2-40B4-BE49-F238E27FC236}">
              <a16:creationId xmlns:a16="http://schemas.microsoft.com/office/drawing/2014/main" id="{F8D82156-EB63-5BAE-ABE8-52BFBD92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9581" y="426720"/>
          <a:ext cx="3714254" cy="3672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228600</xdr:colOff>
      <xdr:row>1</xdr:row>
      <xdr:rowOff>0</xdr:rowOff>
    </xdr:from>
    <xdr:to>
      <xdr:col>8</xdr:col>
      <xdr:colOff>0</xdr:colOff>
      <xdr:row>1</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619750"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19513" name="Rectangle 1">
          <a:extLst>
            <a:ext uri="{FF2B5EF4-FFF2-40B4-BE49-F238E27FC236}">
              <a16:creationId xmlns:a16="http://schemas.microsoft.com/office/drawing/2014/main" id="{00000000-0008-0000-0400-0000394C0000}"/>
            </a:ext>
          </a:extLst>
        </xdr:cNvPr>
        <xdr:cNvSpPr>
          <a:spLocks noChangeArrowheads="1"/>
        </xdr:cNvSpPr>
      </xdr:nvSpPr>
      <xdr:spPr bwMode="auto">
        <a:xfrm>
          <a:off x="5895975"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15</xdr:row>
      <xdr:rowOff>4762</xdr:rowOff>
    </xdr:from>
    <xdr:to>
      <xdr:col>17</xdr:col>
      <xdr:colOff>3</xdr:colOff>
      <xdr:row>16</xdr:row>
      <xdr:rowOff>180974</xdr:rowOff>
    </xdr:to>
    <xdr:sp macro="" textlink="">
      <xdr:nvSpPr>
        <xdr:cNvPr id="2" name="Left Brace 1">
          <a:extLst>
            <a:ext uri="{FF2B5EF4-FFF2-40B4-BE49-F238E27FC236}">
              <a16:creationId xmlns:a16="http://schemas.microsoft.com/office/drawing/2014/main" id="{00000000-0008-0000-0400-000002000000}"/>
            </a:ext>
          </a:extLst>
        </xdr:cNvPr>
        <xdr:cNvSpPr/>
      </xdr:nvSpPr>
      <xdr:spPr bwMode="auto">
        <a:xfrm rot="16200000">
          <a:off x="5745006" y="462436"/>
          <a:ext cx="397192" cy="4450083"/>
        </a:xfrm>
        <a:prstGeom prst="leftBrace">
          <a:avLst>
            <a:gd name="adj1" fmla="val 29436"/>
            <a:gd name="adj2" fmla="val 72213"/>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60198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xdr:row>
      <xdr:rowOff>207817</xdr:rowOff>
    </xdr:from>
    <xdr:to>
      <xdr:col>12</xdr:col>
      <xdr:colOff>13854</xdr:colOff>
      <xdr:row>29</xdr:row>
      <xdr:rowOff>42719</xdr:rowOff>
    </xdr:to>
    <xdr:pic>
      <xdr:nvPicPr>
        <xdr:cNvPr id="3" name="Picture 2" descr="10' tall skeletal warrior wears full plate armor, which has an abdominal metal hatch that swings open, allowing an evil,...">
          <a:extLst>
            <a:ext uri="{FF2B5EF4-FFF2-40B4-BE49-F238E27FC236}">
              <a16:creationId xmlns:a16="http://schemas.microsoft.com/office/drawing/2014/main" id="{560F511C-6D1F-5815-276D-CAFCC26F6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4327" y="1482435"/>
          <a:ext cx="5694218" cy="5639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318135</xdr:colOff>
      <xdr:row>1</xdr:row>
      <xdr:rowOff>116205</xdr:rowOff>
    </xdr:from>
    <xdr:to>
      <xdr:col>2</xdr:col>
      <xdr:colOff>360045</xdr:colOff>
      <xdr:row>2</xdr:row>
      <xdr:rowOff>59055</xdr:rowOff>
    </xdr:to>
    <xdr:sp macro="" textlink="">
      <xdr:nvSpPr>
        <xdr:cNvPr id="3078" name="Text Box 6" hidden="1">
          <a:extLst>
            <a:ext uri="{FF2B5EF4-FFF2-40B4-BE49-F238E27FC236}">
              <a16:creationId xmlns:a16="http://schemas.microsoft.com/office/drawing/2014/main" id="{00000000-0008-0000-06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14</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0" y="213360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Natural Attack:  </a:t>
          </a:r>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claw +1 (1d6+8+1+</a:t>
          </a:r>
          <a:r>
            <a:rPr lang="en-US" sz="1200" b="0" i="0" u="none" strike="noStrike" baseline="0">
              <a:solidFill>
                <a:srgbClr val="3333FF"/>
              </a:solidFill>
              <a:latin typeface="Calibri Light" panose="020F0302020204030204" pitchFamily="34" charset="0"/>
              <a:ea typeface="Calibri Light" panose="020F0302020204030204" pitchFamily="34" charset="0"/>
              <a:cs typeface="Calibri Light" panose="020F0302020204030204" pitchFamily="34" charset="0"/>
            </a:rPr>
            <a:t>1d6 cold</a:t>
          </a:r>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Calibri Light" panose="020F0302020204030204" pitchFamily="34" charset="0"/>
              <a:ea typeface="Calibri Light" panose="020F0302020204030204" pitchFamily="34" charset="0"/>
              <a:cs typeface="Calibri Light" panose="020F0302020204030204" pitchFamily="34" charset="0"/>
            </a:rPr>
            <a:t>Feats and Special Qualities:  </a:t>
          </a:r>
          <a:r>
            <a:rPr lang="en-US" sz="1200" b="0" i="0" baseline="0">
              <a:effectLst/>
              <a:latin typeface="Calibri Light" panose="020F0302020204030204" pitchFamily="34" charset="0"/>
              <a:ea typeface="Calibri Light" panose="020F0302020204030204" pitchFamily="34" charset="0"/>
              <a:cs typeface="Calibri Light" panose="020F0302020204030204" pitchFamily="34" charset="0"/>
            </a:rPr>
            <a:t>Improved Initiative, Darkvision 60’, Immune to Cold, dr 5/bludgeoning.</a:t>
          </a:r>
          <a:endParaRPr lang="en-US" sz="1200">
            <a:effectLst/>
            <a:latin typeface="Calibri Light" panose="020F0302020204030204" pitchFamily="34" charset="0"/>
            <a:ea typeface="Calibri Light" panose="020F0302020204030204" pitchFamily="34" charset="0"/>
            <a:cs typeface="Calibri Light" panose="020F0302020204030204" pitchFamily="34" charset="0"/>
          </a:endParaRPr>
        </a:p>
      </xdr:txBody>
    </xdr:sp>
    <xdr:clientData/>
  </xdr:twoCellAnchor>
  <xdr:twoCellAnchor>
    <xdr:from>
      <xdr:col>5</xdr:col>
      <xdr:colOff>9525</xdr:colOff>
      <xdr:row>5</xdr:row>
      <xdr:rowOff>19050</xdr:rowOff>
    </xdr:from>
    <xdr:to>
      <xdr:col>6</xdr:col>
      <xdr:colOff>1333500</xdr:colOff>
      <xdr:row>13</xdr:row>
      <xdr:rowOff>209550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4629150" y="1266825"/>
          <a:ext cx="2457450" cy="19145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100" b="1" i="0" baseline="0">
              <a:effectLst/>
              <a:latin typeface="Calibri Light" panose="020F0302020204030204" pitchFamily="34" charset="0"/>
              <a:ea typeface="Calibri Light" panose="020F0302020204030204" pitchFamily="34" charset="0"/>
              <a:cs typeface="Calibri Light" panose="020F0302020204030204" pitchFamily="34" charset="0"/>
            </a:rPr>
            <a:t>Equipment:  </a:t>
          </a:r>
          <a:r>
            <a:rPr lang="en-US" sz="1100" b="0" i="0" baseline="0">
              <a:effectLst/>
              <a:latin typeface="Calibri Light" panose="020F0302020204030204" pitchFamily="34" charset="0"/>
              <a:ea typeface="Calibri Light" panose="020F0302020204030204" pitchFamily="34" charset="0"/>
              <a:cs typeface="Calibri Light" panose="020F0302020204030204" pitchFamily="34" charset="0"/>
            </a:rPr>
            <a:t>Full Plate +1, Heavy Steel Shield +1, Unholy Ranseur, Bastard Sword.</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n-US" sz="11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rtl="0">
            <a:defRPr sz="1000"/>
          </a:pPr>
          <a:r>
            <a:rPr lang="en-US" sz="1100" b="1"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Also carries mundane equipment for other skeletal minions:</a:t>
          </a:r>
          <a:r>
            <a:rPr lang="en-US" sz="11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  2 scimitars, 1 scythe, 1 sickle, 1 glaive, 1 ranseur, 1 bastard sword, 1 sap, 1 club, 2 small wooden shields, 2 bucklers, 5 longbows, 100 arrows, some shiruken, and other miscellaneous weapons.</a:t>
          </a:r>
        </a:p>
      </xdr:txBody>
    </xdr:sp>
    <xdr:clientData/>
  </xdr:twoCellAnchor>
  <xdr:twoCellAnchor editAs="oneCell">
    <xdr:from>
      <xdr:col>0</xdr:col>
      <xdr:colOff>19050</xdr:colOff>
      <xdr:row>14</xdr:row>
      <xdr:rowOff>28575</xdr:rowOff>
    </xdr:from>
    <xdr:to>
      <xdr:col>7</xdr:col>
      <xdr:colOff>0</xdr:colOff>
      <xdr:row>36</xdr:row>
      <xdr:rowOff>59030</xdr:rowOff>
    </xdr:to>
    <xdr:pic>
      <xdr:nvPicPr>
        <xdr:cNvPr id="5" name="yui_3_5_1_5_1360294440495_518" descr="http://www.scenicreflections.com/files/Skeletal_Warrior_Wallpaper_1q8ss.jpeg">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236595"/>
          <a:ext cx="5909310" cy="4396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0" y="213360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Attack:  </a:t>
          </a:r>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Bite (1d6+1+</a:t>
          </a:r>
          <a:r>
            <a:rPr lang="en-US" sz="1200" b="0" i="0" u="none" strike="noStrike" baseline="0">
              <a:solidFill>
                <a:srgbClr val="3333FF"/>
              </a:solidFill>
              <a:latin typeface="Calibri Light" panose="020F0302020204030204" pitchFamily="34" charset="0"/>
              <a:ea typeface="Calibri Light" panose="020F0302020204030204" pitchFamily="34" charset="0"/>
              <a:cs typeface="Calibri Light" panose="020F0302020204030204" pitchFamily="34" charset="0"/>
            </a:rPr>
            <a:t>1d6 cold</a:t>
          </a:r>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a:t>
          </a:r>
        </a:p>
        <a:p>
          <a:pPr algn="just" rtl="0">
            <a:defRPr sz="1000"/>
          </a:pPr>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xdr:txBody>
    </xdr:sp>
    <xdr:clientData/>
  </xdr:twoCellAnchor>
  <xdr:twoCellAnchor>
    <xdr:from>
      <xdr:col>5</xdr:col>
      <xdr:colOff>9525</xdr:colOff>
      <xdr:row>6</xdr:row>
      <xdr:rowOff>9525</xdr:rowOff>
    </xdr:from>
    <xdr:to>
      <xdr:col>6</xdr:col>
      <xdr:colOff>1333500</xdr:colOff>
      <xdr:row>11</xdr:row>
      <xdr:rowOff>209551</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4629150" y="1676400"/>
          <a:ext cx="2457450" cy="127635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Feats and Special Qualities:  </a:t>
          </a:r>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Endurance, Run.</a:t>
          </a:r>
        </a:p>
      </xdr:txBody>
    </xdr:sp>
    <xdr:clientData/>
  </xdr:twoCellAnchor>
  <xdr:twoCellAnchor editAs="oneCell">
    <xdr:from>
      <xdr:col>0</xdr:col>
      <xdr:colOff>0</xdr:colOff>
      <xdr:row>12</xdr:row>
      <xdr:rowOff>47625</xdr:rowOff>
    </xdr:from>
    <xdr:to>
      <xdr:col>6</xdr:col>
      <xdr:colOff>791298</xdr:colOff>
      <xdr:row>32</xdr:row>
      <xdr:rowOff>180975</xdr:rowOff>
    </xdr:to>
    <xdr:pic>
      <xdr:nvPicPr>
        <xdr:cNvPr id="4" name="Picture 3" descr="C:\Users\Owner\Desktop\skeletal wolf.jp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9900"/>
          <a:ext cx="5835738" cy="414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721278</xdr:colOff>
      <xdr:row>7</xdr:row>
      <xdr:rowOff>137041</xdr:rowOff>
    </xdr:from>
    <xdr:ext cx="4935389" cy="1219436"/>
    <xdr:sp macro="" textlink="">
      <xdr:nvSpPr>
        <xdr:cNvPr id="5" name="Rectangle 4">
          <a:extLst>
            <a:ext uri="{FF2B5EF4-FFF2-40B4-BE49-F238E27FC236}">
              <a16:creationId xmlns:a16="http://schemas.microsoft.com/office/drawing/2014/main" id="{8F3D5B70-9CCF-EF8D-E0C9-670C0DCBC8DA}"/>
            </a:ext>
          </a:extLst>
        </xdr:cNvPr>
        <xdr:cNvSpPr/>
      </xdr:nvSpPr>
      <xdr:spPr>
        <a:xfrm rot="19977123">
          <a:off x="721278" y="1882021"/>
          <a:ext cx="4935389" cy="1219436"/>
        </a:xfrm>
        <a:prstGeom prst="rect">
          <a:avLst/>
        </a:prstGeom>
        <a:noFill/>
      </xdr:spPr>
      <xdr:txBody>
        <a:bodyPr wrap="none" lIns="91440" tIns="45720" rIns="91440" bIns="45720">
          <a:spAutoFit/>
        </a:bodyPr>
        <a:lstStyle/>
        <a:p>
          <a:pPr algn="ctr"/>
          <a:r>
            <a:rPr lang="en-US" sz="72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Calibri Light" panose="020F0302020204030204" pitchFamily="34" charset="0"/>
              <a:ea typeface="Calibri Light" panose="020F0302020204030204" pitchFamily="34" charset="0"/>
              <a:cs typeface="Calibri Light" panose="020F0302020204030204" pitchFamily="34" charset="0"/>
            </a:rPr>
            <a:t>Not available</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8</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0" y="190500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Attack:  </a:t>
          </a:r>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Bite (1d6+1+paralysis </a:t>
          </a:r>
          <a:r>
            <a:rPr lang="en-US" sz="1200" b="0" i="1"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[Fort DC 12, 1d4+1 rounds]</a:t>
          </a:r>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a:t>
          </a:r>
          <a:r>
            <a:rPr lang="en-US" sz="1200" b="0" i="0" u="none" strike="noStrike" baseline="0">
              <a:solidFill>
                <a:srgbClr val="3333FF"/>
              </a:solidFill>
              <a:latin typeface="Calibri Light" panose="020F0302020204030204" pitchFamily="34" charset="0"/>
              <a:ea typeface="Calibri Light" panose="020F0302020204030204" pitchFamily="34" charset="0"/>
              <a:cs typeface="Calibri Light" panose="020F0302020204030204" pitchFamily="34" charset="0"/>
            </a:rPr>
            <a:t>1d6 cold</a:t>
          </a:r>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  Ghoul Fever (Fort DC 12) 1d3 Con + 1d3 Dex.</a:t>
          </a:r>
        </a:p>
      </xdr:txBody>
    </xdr:sp>
    <xdr:clientData/>
  </xdr:twoCellAnchor>
  <xdr:twoCellAnchor>
    <xdr:from>
      <xdr:col>5</xdr:col>
      <xdr:colOff>9525</xdr:colOff>
      <xdr:row>6</xdr:row>
      <xdr:rowOff>9525</xdr:rowOff>
    </xdr:from>
    <xdr:to>
      <xdr:col>6</xdr:col>
      <xdr:colOff>1333500</xdr:colOff>
      <xdr:row>11</xdr:row>
      <xdr:rowOff>209551</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4629150" y="1466850"/>
          <a:ext cx="2457450" cy="127635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Feats and Special Qualities:  </a:t>
          </a:r>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a:t>
          </a:r>
        </a:p>
      </xdr:txBody>
    </xdr:sp>
    <xdr:clientData/>
  </xdr:twoCellAnchor>
  <xdr:oneCellAnchor>
    <xdr:from>
      <xdr:col>0</xdr:col>
      <xdr:colOff>872455</xdr:colOff>
      <xdr:row>4</xdr:row>
      <xdr:rowOff>93626</xdr:rowOff>
    </xdr:from>
    <xdr:ext cx="4935389" cy="1219436"/>
    <xdr:sp macro="" textlink="">
      <xdr:nvSpPr>
        <xdr:cNvPr id="4" name="Rectangle 3">
          <a:extLst>
            <a:ext uri="{FF2B5EF4-FFF2-40B4-BE49-F238E27FC236}">
              <a16:creationId xmlns:a16="http://schemas.microsoft.com/office/drawing/2014/main" id="{D2894D3D-217C-4E1E-8AEF-5A28E70736F2}"/>
            </a:ext>
          </a:extLst>
        </xdr:cNvPr>
        <xdr:cNvSpPr/>
      </xdr:nvSpPr>
      <xdr:spPr>
        <a:xfrm rot="19977123">
          <a:off x="872455" y="1160426"/>
          <a:ext cx="4935389" cy="1219436"/>
        </a:xfrm>
        <a:prstGeom prst="rect">
          <a:avLst/>
        </a:prstGeom>
        <a:noFill/>
      </xdr:spPr>
      <xdr:txBody>
        <a:bodyPr wrap="none" lIns="91440" tIns="45720" rIns="91440" bIns="45720">
          <a:spAutoFit/>
        </a:bodyPr>
        <a:lstStyle/>
        <a:p>
          <a:pPr algn="ctr"/>
          <a:r>
            <a:rPr lang="en-US" sz="72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Calibri Light" panose="020F0302020204030204" pitchFamily="34" charset="0"/>
              <a:ea typeface="Calibri Light" panose="020F0302020204030204" pitchFamily="34" charset="0"/>
              <a:cs typeface="Calibri Light" panose="020F0302020204030204" pitchFamily="34" charset="0"/>
            </a:rPr>
            <a:t>Not available</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194275</xdr:colOff>
      <xdr:row>4</xdr:row>
      <xdr:rowOff>175259</xdr:rowOff>
    </xdr:from>
    <xdr:ext cx="4935389" cy="1219436"/>
    <xdr:sp macro="" textlink="">
      <xdr:nvSpPr>
        <xdr:cNvPr id="2" name="Rectangle 1">
          <a:extLst>
            <a:ext uri="{FF2B5EF4-FFF2-40B4-BE49-F238E27FC236}">
              <a16:creationId xmlns:a16="http://schemas.microsoft.com/office/drawing/2014/main" id="{44CB605A-50A1-4802-BB69-5A876A73A203}"/>
            </a:ext>
          </a:extLst>
        </xdr:cNvPr>
        <xdr:cNvSpPr/>
      </xdr:nvSpPr>
      <xdr:spPr>
        <a:xfrm rot="19977123">
          <a:off x="1939255" y="1417319"/>
          <a:ext cx="4935389" cy="1219436"/>
        </a:xfrm>
        <a:prstGeom prst="rect">
          <a:avLst/>
        </a:prstGeom>
        <a:noFill/>
      </xdr:spPr>
      <xdr:txBody>
        <a:bodyPr wrap="none" lIns="91440" tIns="45720" rIns="91440" bIns="45720">
          <a:spAutoFit/>
        </a:bodyPr>
        <a:lstStyle/>
        <a:p>
          <a:pPr algn="ctr"/>
          <a:r>
            <a:rPr lang="en-US" sz="72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Calibri Light" panose="020F0302020204030204" pitchFamily="34" charset="0"/>
              <a:ea typeface="Calibri Light" panose="020F0302020204030204" pitchFamily="34" charset="0"/>
              <a:cs typeface="Calibri Light" panose="020F0302020204030204" pitchFamily="34" charset="0"/>
            </a:rPr>
            <a:t>Not available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Jue/DoW/NPCs/Dreamscape/vintage%20whisper%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 File"/>
      <sheetName val="Shade"/>
      <sheetName val="Skills"/>
      <sheetName val="Spells"/>
      <sheetName val="Feats"/>
      <sheetName val="Martial"/>
      <sheetName val="Equipment"/>
      <sheetName val="Familiar"/>
      <sheetName val="Leadersh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9">
          <cell r="A29" t="str">
            <v>Follower Name</v>
          </cell>
          <cell r="B29" t="str">
            <v>Race (Sex)</v>
          </cell>
          <cell r="C29" t="str">
            <v>Class</v>
          </cell>
          <cell r="D29" t="str">
            <v>Level</v>
          </cell>
          <cell r="E29" t="str">
            <v>Align</v>
          </cell>
          <cell r="F29" t="str">
            <v>Age</v>
          </cell>
          <cell r="G29" t="str">
            <v>Region</v>
          </cell>
          <cell r="H29" t="str">
            <v>Str</v>
          </cell>
          <cell r="I29" t="str">
            <v>Dex</v>
          </cell>
          <cell r="J29" t="str">
            <v>Con</v>
          </cell>
          <cell r="K29" t="str">
            <v>Int</v>
          </cell>
          <cell r="L29" t="str">
            <v>Wis</v>
          </cell>
          <cell r="M29" t="str">
            <v>Cha</v>
          </cell>
          <cell r="N29" t="str">
            <v>AB</v>
          </cell>
          <cell r="O29" t="str">
            <v>Init</v>
          </cell>
          <cell r="P29" t="str">
            <v>AC</v>
          </cell>
          <cell r="Q29" t="str">
            <v>TAC</v>
          </cell>
          <cell r="R29" t="str">
            <v>FF</v>
          </cell>
          <cell r="S29" t="str">
            <v>HP</v>
          </cell>
          <cell r="T29" t="str">
            <v>Fr</v>
          </cell>
          <cell r="U29" t="str">
            <v>Rf</v>
          </cell>
          <cell r="V29" t="str">
            <v>Wi</v>
          </cell>
          <cell r="W29" t="str">
            <v>Weapons</v>
          </cell>
          <cell r="X29" t="str">
            <v>Armor</v>
          </cell>
          <cell r="Y29" t="str">
            <v>Skills / Feats / Spells per Day</v>
          </cell>
          <cell r="Z29" t="str">
            <v>Spells Selected</v>
          </cell>
          <cell r="AA29" t="str">
            <v>Spells Known</v>
          </cell>
          <cell r="AB29" t="str">
            <v>Other</v>
          </cell>
        </row>
        <row r="30">
          <cell r="A30" t="str">
            <v>Cruel-Déjà Huhlgarix</v>
          </cell>
          <cell r="B30" t="str">
            <v>Gnome (F)</v>
          </cell>
          <cell r="C30" t="str">
            <v>Dread Necro</v>
          </cell>
          <cell r="D30">
            <v>4</v>
          </cell>
          <cell r="E30" t="str">
            <v>NE</v>
          </cell>
          <cell r="F30">
            <v>62</v>
          </cell>
          <cell r="G30" t="str">
            <v>nearby</v>
          </cell>
          <cell r="H30">
            <v>8</v>
          </cell>
          <cell r="I30">
            <v>14</v>
          </cell>
          <cell r="J30">
            <v>11</v>
          </cell>
          <cell r="K30">
            <v>13</v>
          </cell>
          <cell r="L30">
            <v>10</v>
          </cell>
          <cell r="M30">
            <v>17</v>
          </cell>
          <cell r="N30" t="str">
            <v>2</v>
          </cell>
          <cell r="O30" t="str">
            <v>+2</v>
          </cell>
          <cell r="P30">
            <v>12</v>
          </cell>
          <cell r="Q30">
            <v>12</v>
          </cell>
          <cell r="R30">
            <v>10</v>
          </cell>
          <cell r="S30">
            <v>18</v>
          </cell>
          <cell r="T30">
            <v>1</v>
          </cell>
          <cell r="U30">
            <v>1</v>
          </cell>
          <cell r="V30">
            <v>4</v>
          </cell>
          <cell r="W30" t="str">
            <v>Ranged Sickle</v>
          </cell>
          <cell r="X30" t="str">
            <v>none</v>
          </cell>
          <cell r="Y30" t="str">
            <v>2 feats, 6/4</v>
          </cell>
          <cell r="Z30" t="str">
            <v>spontaneous spellcaster</v>
          </cell>
          <cell r="AA30" t="str">
            <v>all dread spells up to 2nd level</v>
          </cell>
          <cell r="AB30" t="str">
            <v>Wand of Arcane Eye</v>
          </cell>
        </row>
        <row r="31">
          <cell r="A31" t="str">
            <v>Scrogg the Pleasurepain</v>
          </cell>
          <cell r="B31" t="str">
            <v>Half-orc (M)</v>
          </cell>
          <cell r="C31" t="str">
            <v>Fighter</v>
          </cell>
          <cell r="D31">
            <v>1</v>
          </cell>
          <cell r="E31" t="str">
            <v>CE</v>
          </cell>
          <cell r="F31">
            <v>25</v>
          </cell>
          <cell r="G31" t="str">
            <v>nearby</v>
          </cell>
          <cell r="H31">
            <v>15</v>
          </cell>
          <cell r="I31">
            <v>14</v>
          </cell>
          <cell r="J31">
            <v>13</v>
          </cell>
          <cell r="K31">
            <v>8</v>
          </cell>
          <cell r="L31">
            <v>9</v>
          </cell>
          <cell r="M31">
            <v>6</v>
          </cell>
          <cell r="N31">
            <v>1</v>
          </cell>
          <cell r="O31" t="str">
            <v>+2</v>
          </cell>
          <cell r="P31">
            <v>20</v>
          </cell>
          <cell r="Q31">
            <v>12</v>
          </cell>
          <cell r="R31">
            <v>18</v>
          </cell>
          <cell r="S31">
            <v>9</v>
          </cell>
          <cell r="T31">
            <v>2</v>
          </cell>
          <cell r="U31">
            <v>0</v>
          </cell>
          <cell r="V31">
            <v>0</v>
          </cell>
          <cell r="W31" t="str">
            <v>MW Guisarme</v>
          </cell>
          <cell r="X31" t="str">
            <v>Full Plate</v>
          </cell>
          <cell r="Y31" t="str">
            <v>1 feat +  fighter features</v>
          </cell>
          <cell r="AB31" t="str">
            <v>20’ move rate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3"/>
  <sheetViews>
    <sheetView showGridLines="0" tabSelected="1" zoomScaleNormal="100" workbookViewId="0"/>
  </sheetViews>
  <sheetFormatPr defaultColWidth="13" defaultRowHeight="15.6" x14ac:dyDescent="0.3"/>
  <cols>
    <col min="1" max="1" width="16.5" style="76" customWidth="1"/>
    <col min="2" max="2" width="10" style="77" customWidth="1"/>
    <col min="3" max="3" width="5.09765625" style="77" customWidth="1"/>
    <col min="4" max="4" width="13.69921875" style="76" bestFit="1" customWidth="1"/>
    <col min="5" max="5" width="9.8984375" style="77" bestFit="1" customWidth="1"/>
    <col min="6" max="6" width="24.8984375" style="76" customWidth="1"/>
    <col min="7" max="7" width="24.8984375" style="77" customWidth="1"/>
    <col min="8" max="16384" width="13" style="10"/>
  </cols>
  <sheetData>
    <row r="1" spans="1:7" ht="30" thickTop="1" thickBot="1" x14ac:dyDescent="0.6">
      <c r="A1" s="4" t="s">
        <v>339</v>
      </c>
      <c r="B1" s="5" t="s">
        <v>385</v>
      </c>
      <c r="C1" s="6"/>
      <c r="D1" s="7"/>
      <c r="E1" s="8"/>
      <c r="F1" s="7"/>
      <c r="G1" s="9" t="s">
        <v>660</v>
      </c>
    </row>
    <row r="2" spans="1:7" ht="18" thickTop="1" x14ac:dyDescent="0.35">
      <c r="A2" s="11" t="s">
        <v>673</v>
      </c>
      <c r="B2" s="12" t="s">
        <v>747</v>
      </c>
      <c r="C2" s="12"/>
      <c r="D2" s="13"/>
      <c r="E2" s="12"/>
      <c r="F2" s="14"/>
      <c r="G2" s="15"/>
    </row>
    <row r="3" spans="1:7" ht="17.399999999999999" x14ac:dyDescent="0.35">
      <c r="A3" s="16" t="s">
        <v>674</v>
      </c>
      <c r="B3" s="17" t="s">
        <v>507</v>
      </c>
      <c r="C3" s="18"/>
      <c r="D3" s="17"/>
      <c r="E3" s="19">
        <v>1</v>
      </c>
      <c r="F3" s="14"/>
      <c r="G3" s="15"/>
    </row>
    <row r="4" spans="1:7" ht="17.399999999999999" x14ac:dyDescent="0.35">
      <c r="A4" s="11"/>
      <c r="B4" s="12" t="s">
        <v>364</v>
      </c>
      <c r="C4" s="20"/>
      <c r="D4" s="12"/>
      <c r="E4" s="21">
        <v>2</v>
      </c>
      <c r="F4" s="14"/>
      <c r="G4" s="15"/>
    </row>
    <row r="5" spans="1:7" ht="17.399999999999999" x14ac:dyDescent="0.35">
      <c r="A5" s="11"/>
      <c r="B5" s="12" t="s">
        <v>320</v>
      </c>
      <c r="C5" s="12"/>
      <c r="D5" s="13"/>
      <c r="E5" s="21">
        <v>3</v>
      </c>
      <c r="F5" s="14"/>
      <c r="G5" s="15"/>
    </row>
    <row r="6" spans="1:7" ht="17.399999999999999" x14ac:dyDescent="0.35">
      <c r="A6" s="22"/>
      <c r="B6" s="23" t="s">
        <v>313</v>
      </c>
      <c r="C6" s="24"/>
      <c r="D6" s="23"/>
      <c r="E6" s="25">
        <v>1</v>
      </c>
      <c r="F6" s="14"/>
      <c r="G6" s="15"/>
    </row>
    <row r="7" spans="1:7" ht="17.399999999999999" x14ac:dyDescent="0.35">
      <c r="A7" s="11" t="s">
        <v>675</v>
      </c>
      <c r="B7" s="12" t="s">
        <v>110</v>
      </c>
      <c r="C7" s="12"/>
      <c r="D7" s="26" t="s">
        <v>539</v>
      </c>
      <c r="E7" s="21" t="s">
        <v>547</v>
      </c>
      <c r="F7" s="14"/>
      <c r="G7" s="15"/>
    </row>
    <row r="8" spans="1:7" ht="17.399999999999999" x14ac:dyDescent="0.35">
      <c r="A8" s="11" t="s">
        <v>676</v>
      </c>
      <c r="B8" s="12" t="s">
        <v>375</v>
      </c>
      <c r="C8" s="12"/>
      <c r="D8" s="26" t="s">
        <v>686</v>
      </c>
      <c r="E8" s="21" t="s">
        <v>661</v>
      </c>
      <c r="F8" s="14"/>
      <c r="G8" s="15"/>
    </row>
    <row r="9" spans="1:7" ht="18" thickBot="1" x14ac:dyDescent="0.4">
      <c r="A9" s="11" t="s">
        <v>677</v>
      </c>
      <c r="B9" s="12" t="s">
        <v>644</v>
      </c>
      <c r="C9" s="12"/>
      <c r="D9" s="26" t="s">
        <v>687</v>
      </c>
      <c r="E9" s="21" t="s">
        <v>662</v>
      </c>
      <c r="F9" s="14"/>
      <c r="G9" s="15"/>
    </row>
    <row r="10" spans="1:7" ht="18" thickTop="1" x14ac:dyDescent="0.35">
      <c r="A10" s="27" t="s">
        <v>678</v>
      </c>
      <c r="B10" s="28">
        <f>1+0+1+1+2</f>
        <v>5</v>
      </c>
      <c r="C10" s="29"/>
      <c r="D10" s="30" t="s">
        <v>688</v>
      </c>
      <c r="E10" s="31" t="s">
        <v>341</v>
      </c>
      <c r="F10" s="14"/>
      <c r="G10" s="15"/>
    </row>
    <row r="11" spans="1:7" ht="18" thickBot="1" x14ac:dyDescent="0.4">
      <c r="A11" s="32" t="s">
        <v>679</v>
      </c>
      <c r="B11" s="33" t="str">
        <f>C13</f>
        <v>+2</v>
      </c>
      <c r="C11" s="34"/>
      <c r="D11" s="35" t="s">
        <v>689</v>
      </c>
      <c r="E11" s="36" t="s">
        <v>341</v>
      </c>
      <c r="F11" s="14"/>
      <c r="G11" s="15"/>
    </row>
    <row r="12" spans="1:7" ht="18" thickTop="1" x14ac:dyDescent="0.35">
      <c r="A12" s="37" t="s">
        <v>680</v>
      </c>
      <c r="B12" s="38">
        <v>9</v>
      </c>
      <c r="C12" s="39">
        <f t="shared" ref="C12:C17" si="0">IF(B12&gt;9.9,CONCATENATE("+",ROUNDDOWN((B12-10)/2,0)),ROUNDUP((B12-10)/2,0))</f>
        <v>-1</v>
      </c>
      <c r="D12" s="40" t="s">
        <v>690</v>
      </c>
      <c r="E12" s="41" t="s">
        <v>722</v>
      </c>
      <c r="F12" s="14"/>
      <c r="G12" s="15"/>
    </row>
    <row r="13" spans="1:7" ht="17.399999999999999" x14ac:dyDescent="0.35">
      <c r="A13" s="42" t="s">
        <v>681</v>
      </c>
      <c r="B13" s="43">
        <v>14</v>
      </c>
      <c r="C13" s="44" t="str">
        <f t="shared" si="0"/>
        <v>+2</v>
      </c>
      <c r="D13" s="45" t="s">
        <v>691</v>
      </c>
      <c r="E13" s="46">
        <f>(SUM(Martial!G3:G25)+(SUM(Equipment!C3:C16)))</f>
        <v>10</v>
      </c>
      <c r="F13" s="14"/>
      <c r="G13" s="15"/>
    </row>
    <row r="14" spans="1:7" ht="17.399999999999999" x14ac:dyDescent="0.35">
      <c r="A14" s="47" t="s">
        <v>682</v>
      </c>
      <c r="B14" s="48">
        <f>9+2</f>
        <v>11</v>
      </c>
      <c r="C14" s="49" t="str">
        <f t="shared" si="0"/>
        <v>+0</v>
      </c>
      <c r="D14" s="50" t="s">
        <v>692</v>
      </c>
      <c r="E14" s="51">
        <f>ROUNDUP(((E3*6)*0.75)+((E4*6)*0.75)+((E5*4)*0.75)+((E6*6)*0.75)+(SUM(E3:E6)*C14),0)</f>
        <v>27</v>
      </c>
      <c r="F14" s="14"/>
      <c r="G14" s="15"/>
    </row>
    <row r="15" spans="1:7" ht="17.399999999999999" x14ac:dyDescent="0.35">
      <c r="A15" s="52" t="s">
        <v>683</v>
      </c>
      <c r="B15" s="43">
        <v>19</v>
      </c>
      <c r="C15" s="44" t="str">
        <f t="shared" si="0"/>
        <v>+4</v>
      </c>
      <c r="D15" s="53" t="s">
        <v>693</v>
      </c>
      <c r="E15" s="54">
        <f>1+10+C13</f>
        <v>13</v>
      </c>
      <c r="F15" s="11"/>
      <c r="G15" s="15"/>
    </row>
    <row r="16" spans="1:7" ht="17.399999999999999" x14ac:dyDescent="0.35">
      <c r="A16" s="55" t="s">
        <v>684</v>
      </c>
      <c r="B16" s="56">
        <v>18</v>
      </c>
      <c r="C16" s="44" t="str">
        <f t="shared" si="0"/>
        <v>+4</v>
      </c>
      <c r="D16" s="53" t="s">
        <v>694</v>
      </c>
      <c r="E16" s="54">
        <f>E17-C13</f>
        <v>16</v>
      </c>
      <c r="F16" s="14"/>
      <c r="G16" s="15"/>
    </row>
    <row r="17" spans="1:7" ht="18" thickBot="1" x14ac:dyDescent="0.4">
      <c r="A17" s="57" t="s">
        <v>685</v>
      </c>
      <c r="B17" s="58">
        <v>17</v>
      </c>
      <c r="C17" s="59" t="str">
        <f t="shared" si="0"/>
        <v>+3</v>
      </c>
      <c r="D17" s="60" t="s">
        <v>234</v>
      </c>
      <c r="E17" s="61">
        <f>E15+SUM(Martial!B19:B21)</f>
        <v>18</v>
      </c>
      <c r="F17" s="14"/>
      <c r="G17" s="15"/>
    </row>
    <row r="18" spans="1:7" ht="24.6" thickTop="1" thickBot="1" x14ac:dyDescent="0.5">
      <c r="A18" s="62" t="s">
        <v>27</v>
      </c>
      <c r="B18" s="63"/>
      <c r="C18" s="63"/>
      <c r="D18" s="64"/>
      <c r="E18" s="64"/>
      <c r="F18" s="64"/>
      <c r="G18" s="65"/>
    </row>
    <row r="19" spans="1:7" s="69" customFormat="1" ht="18" thickTop="1" x14ac:dyDescent="0.35">
      <c r="A19" s="66"/>
      <c r="B19" s="67"/>
      <c r="C19" s="67"/>
      <c r="D19" s="67"/>
      <c r="E19" s="67"/>
      <c r="F19" s="67"/>
      <c r="G19" s="68"/>
    </row>
    <row r="20" spans="1:7" s="69" customFormat="1" ht="17.399999999999999" x14ac:dyDescent="0.35">
      <c r="A20" s="70"/>
      <c r="B20" s="71"/>
      <c r="C20" s="71"/>
      <c r="D20" s="71"/>
      <c r="E20" s="71"/>
      <c r="F20" s="71"/>
      <c r="G20" s="72"/>
    </row>
    <row r="21" spans="1:7" s="69" customFormat="1" ht="17.399999999999999" x14ac:dyDescent="0.35">
      <c r="A21" s="70"/>
      <c r="B21" s="71"/>
      <c r="C21" s="71"/>
      <c r="D21" s="71"/>
      <c r="E21" s="71"/>
      <c r="F21" s="71"/>
      <c r="G21" s="72"/>
    </row>
    <row r="22" spans="1:7" s="69" customFormat="1" ht="17.399999999999999" x14ac:dyDescent="0.35">
      <c r="A22" s="70"/>
      <c r="B22" s="71"/>
      <c r="C22" s="71"/>
      <c r="D22" s="71"/>
      <c r="E22" s="71"/>
      <c r="F22" s="71"/>
      <c r="G22" s="72"/>
    </row>
    <row r="23" spans="1:7" s="69" customFormat="1" ht="17.399999999999999" x14ac:dyDescent="0.35">
      <c r="A23" s="70"/>
      <c r="B23" s="71"/>
      <c r="C23" s="71"/>
      <c r="D23" s="71"/>
      <c r="E23" s="71"/>
      <c r="F23" s="71"/>
      <c r="G23" s="72"/>
    </row>
    <row r="24" spans="1:7" s="69" customFormat="1" ht="17.399999999999999" x14ac:dyDescent="0.35">
      <c r="A24" s="70"/>
      <c r="B24" s="71"/>
      <c r="C24" s="71"/>
      <c r="D24" s="71"/>
      <c r="E24" s="71"/>
      <c r="F24" s="71"/>
      <c r="G24" s="72"/>
    </row>
    <row r="25" spans="1:7" s="69" customFormat="1" ht="17.399999999999999" x14ac:dyDescent="0.35">
      <c r="A25" s="70"/>
      <c r="B25" s="71"/>
      <c r="C25" s="71"/>
      <c r="D25" s="71"/>
      <c r="E25" s="71"/>
      <c r="F25" s="71"/>
      <c r="G25" s="72"/>
    </row>
    <row r="26" spans="1:7" s="69" customFormat="1" ht="17.399999999999999" x14ac:dyDescent="0.35">
      <c r="A26" s="70"/>
      <c r="B26" s="71"/>
      <c r="C26" s="71"/>
      <c r="D26" s="71"/>
      <c r="E26" s="71"/>
      <c r="F26" s="71"/>
      <c r="G26" s="72"/>
    </row>
    <row r="27" spans="1:7" s="69" customFormat="1" ht="17.399999999999999" x14ac:dyDescent="0.35">
      <c r="A27" s="70"/>
      <c r="B27" s="71"/>
      <c r="C27" s="71"/>
      <c r="D27" s="71"/>
      <c r="E27" s="71"/>
      <c r="F27" s="71"/>
      <c r="G27" s="72"/>
    </row>
    <row r="28" spans="1:7" s="69" customFormat="1" ht="17.399999999999999" x14ac:dyDescent="0.35">
      <c r="A28" s="70"/>
      <c r="B28" s="71"/>
      <c r="C28" s="71"/>
      <c r="D28" s="71"/>
      <c r="E28" s="71"/>
      <c r="F28" s="71"/>
      <c r="G28" s="72"/>
    </row>
    <row r="29" spans="1:7" s="69" customFormat="1" ht="17.399999999999999" x14ac:dyDescent="0.35">
      <c r="A29" s="70"/>
      <c r="B29" s="71"/>
      <c r="C29" s="71"/>
      <c r="D29" s="71"/>
      <c r="E29" s="71"/>
      <c r="F29" s="71"/>
      <c r="G29" s="72"/>
    </row>
    <row r="30" spans="1:7" s="69" customFormat="1" ht="17.399999999999999" x14ac:dyDescent="0.35">
      <c r="A30" s="70"/>
      <c r="B30" s="71"/>
      <c r="C30" s="71"/>
      <c r="D30" s="71"/>
      <c r="E30" s="71"/>
      <c r="F30" s="71"/>
      <c r="G30" s="72"/>
    </row>
    <row r="31" spans="1:7" s="69" customFormat="1" ht="17.399999999999999" x14ac:dyDescent="0.35">
      <c r="A31" s="70"/>
      <c r="B31" s="71"/>
      <c r="C31" s="71"/>
      <c r="D31" s="71"/>
      <c r="E31" s="71"/>
      <c r="F31" s="71"/>
      <c r="G31" s="72"/>
    </row>
    <row r="32" spans="1:7" s="69" customFormat="1" ht="17.399999999999999" x14ac:dyDescent="0.35">
      <c r="A32" s="70"/>
      <c r="B32" s="71"/>
      <c r="C32" s="71"/>
      <c r="D32" s="71"/>
      <c r="E32" s="71"/>
      <c r="F32" s="71"/>
      <c r="G32" s="72"/>
    </row>
    <row r="33" spans="1:7" s="69" customFormat="1" ht="17.399999999999999" x14ac:dyDescent="0.35">
      <c r="A33" s="70"/>
      <c r="B33" s="71"/>
      <c r="C33" s="71"/>
      <c r="D33" s="71"/>
      <c r="E33" s="71"/>
      <c r="F33" s="71"/>
      <c r="G33" s="72"/>
    </row>
    <row r="34" spans="1:7" s="69" customFormat="1" ht="17.399999999999999" x14ac:dyDescent="0.35">
      <c r="A34" s="70"/>
      <c r="B34" s="71"/>
      <c r="C34" s="71"/>
      <c r="D34" s="71"/>
      <c r="E34" s="71"/>
      <c r="F34" s="71"/>
      <c r="G34" s="72"/>
    </row>
    <row r="35" spans="1:7" s="69" customFormat="1" ht="17.399999999999999" x14ac:dyDescent="0.35">
      <c r="A35" s="70"/>
      <c r="B35" s="71"/>
      <c r="C35" s="71"/>
      <c r="D35" s="71"/>
      <c r="E35" s="71"/>
      <c r="F35" s="71"/>
      <c r="G35" s="72"/>
    </row>
    <row r="36" spans="1:7" s="69" customFormat="1" ht="17.399999999999999" x14ac:dyDescent="0.35">
      <c r="A36" s="70"/>
      <c r="B36" s="71"/>
      <c r="C36" s="71"/>
      <c r="D36" s="71"/>
      <c r="E36" s="71"/>
      <c r="F36" s="71"/>
      <c r="G36" s="72"/>
    </row>
    <row r="37" spans="1:7" s="69" customFormat="1" ht="17.399999999999999" x14ac:dyDescent="0.35">
      <c r="A37" s="70"/>
      <c r="B37" s="71"/>
      <c r="C37" s="71"/>
      <c r="D37" s="71"/>
      <c r="E37" s="71"/>
      <c r="F37" s="71"/>
      <c r="G37" s="72"/>
    </row>
    <row r="38" spans="1:7" s="69" customFormat="1" ht="17.399999999999999" x14ac:dyDescent="0.35">
      <c r="A38" s="70"/>
      <c r="B38" s="71"/>
      <c r="C38" s="71"/>
      <c r="D38" s="71"/>
      <c r="E38" s="71"/>
      <c r="F38" s="71"/>
      <c r="G38" s="72"/>
    </row>
    <row r="39" spans="1:7" s="69" customFormat="1" ht="17.399999999999999" x14ac:dyDescent="0.35">
      <c r="A39" s="70"/>
      <c r="B39" s="71"/>
      <c r="C39" s="71"/>
      <c r="D39" s="71"/>
      <c r="E39" s="71"/>
      <c r="F39" s="71"/>
      <c r="G39" s="72"/>
    </row>
    <row r="40" spans="1:7" s="69" customFormat="1" ht="17.399999999999999" x14ac:dyDescent="0.35">
      <c r="A40" s="70"/>
      <c r="B40" s="71"/>
      <c r="C40" s="71"/>
      <c r="D40" s="71"/>
      <c r="E40" s="71"/>
      <c r="F40" s="71"/>
      <c r="G40" s="72"/>
    </row>
    <row r="41" spans="1:7" s="69" customFormat="1" ht="17.399999999999999" x14ac:dyDescent="0.35">
      <c r="A41" s="70"/>
      <c r="B41" s="71"/>
      <c r="C41" s="71"/>
      <c r="D41" s="71"/>
      <c r="E41" s="71"/>
      <c r="F41" s="71"/>
      <c r="G41" s="72"/>
    </row>
    <row r="42" spans="1:7" s="69" customFormat="1" ht="17.399999999999999" x14ac:dyDescent="0.35">
      <c r="A42" s="70"/>
      <c r="B42" s="71"/>
      <c r="C42" s="71"/>
      <c r="D42" s="71"/>
      <c r="E42" s="71"/>
      <c r="F42" s="71"/>
      <c r="G42" s="72"/>
    </row>
    <row r="43" spans="1:7" s="69" customFormat="1" ht="17.399999999999999" x14ac:dyDescent="0.35">
      <c r="A43" s="70"/>
      <c r="B43" s="71"/>
      <c r="C43" s="71"/>
      <c r="D43" s="71"/>
      <c r="E43" s="71"/>
      <c r="F43" s="71"/>
      <c r="G43" s="72"/>
    </row>
    <row r="44" spans="1:7" s="69" customFormat="1" ht="17.399999999999999" x14ac:dyDescent="0.35">
      <c r="A44" s="70"/>
      <c r="B44" s="71"/>
      <c r="C44" s="71"/>
      <c r="D44" s="71"/>
      <c r="E44" s="71"/>
      <c r="F44" s="71"/>
      <c r="G44" s="72"/>
    </row>
    <row r="45" spans="1:7" s="69" customFormat="1" ht="17.399999999999999" x14ac:dyDescent="0.35">
      <c r="A45" s="70"/>
      <c r="B45" s="71"/>
      <c r="C45" s="71"/>
      <c r="D45" s="71"/>
      <c r="E45" s="71"/>
      <c r="F45" s="71"/>
      <c r="G45" s="72"/>
    </row>
    <row r="46" spans="1:7" s="69" customFormat="1" ht="17.399999999999999" x14ac:dyDescent="0.35">
      <c r="A46" s="70"/>
      <c r="B46" s="71"/>
      <c r="C46" s="71"/>
      <c r="D46" s="71"/>
      <c r="E46" s="71"/>
      <c r="F46" s="71"/>
      <c r="G46" s="72"/>
    </row>
    <row r="47" spans="1:7" s="69" customFormat="1" ht="17.399999999999999" x14ac:dyDescent="0.35">
      <c r="A47" s="70"/>
      <c r="B47" s="71"/>
      <c r="C47" s="71"/>
      <c r="D47" s="71"/>
      <c r="E47" s="71"/>
      <c r="F47" s="71"/>
      <c r="G47" s="72"/>
    </row>
    <row r="48" spans="1:7" s="69" customFormat="1" ht="17.399999999999999" x14ac:dyDescent="0.35">
      <c r="A48" s="70"/>
      <c r="B48" s="71"/>
      <c r="C48" s="71"/>
      <c r="D48" s="71"/>
      <c r="E48" s="71"/>
      <c r="F48" s="71"/>
      <c r="G48" s="72"/>
    </row>
    <row r="49" spans="1:7" s="69" customFormat="1" ht="17.399999999999999" x14ac:dyDescent="0.35">
      <c r="A49" s="70"/>
      <c r="B49" s="71"/>
      <c r="C49" s="71"/>
      <c r="D49" s="71"/>
      <c r="E49" s="71"/>
      <c r="F49" s="71"/>
      <c r="G49" s="72"/>
    </row>
    <row r="50" spans="1:7" s="69" customFormat="1" ht="17.399999999999999" x14ac:dyDescent="0.35">
      <c r="A50" s="70"/>
      <c r="B50" s="71"/>
      <c r="C50" s="71"/>
      <c r="D50" s="71"/>
      <c r="E50" s="71"/>
      <c r="F50" s="71"/>
      <c r="G50" s="72"/>
    </row>
    <row r="51" spans="1:7" s="69" customFormat="1" ht="17.399999999999999" x14ac:dyDescent="0.35">
      <c r="A51" s="70"/>
      <c r="B51" s="71"/>
      <c r="C51" s="71"/>
      <c r="D51" s="71"/>
      <c r="E51" s="71"/>
      <c r="F51" s="71"/>
      <c r="G51" s="72"/>
    </row>
    <row r="52" spans="1:7" ht="18" thickBot="1" x14ac:dyDescent="0.4">
      <c r="A52" s="73"/>
      <c r="B52" s="74"/>
      <c r="C52" s="74"/>
      <c r="D52" s="74"/>
      <c r="E52" s="74"/>
      <c r="F52" s="74"/>
      <c r="G52" s="75"/>
    </row>
    <row r="53" spans="1:7" ht="16.2" thickTop="1" x14ac:dyDescent="0.3"/>
  </sheetData>
  <phoneticPr fontId="0" type="noConversion"/>
  <conditionalFormatting sqref="E13">
    <cfRule type="cellIs" dxfId="14" priority="4" stopIfTrue="1" operator="greaterThan">
      <formula>35</formula>
    </cfRule>
    <cfRule type="cellIs" dxfId="13" priority="5" stopIfTrue="1" operator="between">
      <formula>18</formula>
      <formula>35</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
  <sheetViews>
    <sheetView showGridLines="0" workbookViewId="0">
      <pane ySplit="2" topLeftCell="A3" activePane="bottomLeft" state="frozen"/>
      <selection pane="bottomLeft" activeCell="A3" sqref="A3"/>
    </sheetView>
  </sheetViews>
  <sheetFormatPr defaultColWidth="13" defaultRowHeight="15.6" x14ac:dyDescent="0.3"/>
  <cols>
    <col min="1" max="1" width="31.296875" style="205" bestFit="1" customWidth="1"/>
    <col min="2" max="2" width="5.8984375" style="205" bestFit="1" customWidth="1"/>
    <col min="3" max="3" width="7.09765625" style="207" hidden="1" customWidth="1"/>
    <col min="4" max="4" width="5.796875" style="207" hidden="1" customWidth="1"/>
    <col min="5" max="5" width="9.19921875" style="207" bestFit="1" customWidth="1"/>
    <col min="6" max="6" width="7.69921875" style="207" customWidth="1"/>
    <col min="7" max="7" width="5.8984375" style="207" bestFit="1" customWidth="1"/>
    <col min="8" max="8" width="4.69921875" style="207" bestFit="1" customWidth="1"/>
    <col min="9" max="9" width="6.8984375" style="207" bestFit="1" customWidth="1"/>
    <col min="10" max="10" width="27.3984375" style="205" bestFit="1" customWidth="1"/>
    <col min="11" max="16384" width="13" style="80"/>
  </cols>
  <sheetData>
    <row r="1" spans="1:10" ht="26.4" thickBot="1" x14ac:dyDescent="0.55000000000000004">
      <c r="A1" s="78" t="s">
        <v>11</v>
      </c>
      <c r="B1" s="79"/>
      <c r="C1" s="79"/>
      <c r="D1" s="79"/>
      <c r="E1" s="79"/>
      <c r="F1" s="79"/>
      <c r="G1" s="79"/>
      <c r="H1" s="79"/>
      <c r="I1" s="79"/>
      <c r="J1" s="79"/>
    </row>
    <row r="2" spans="1:10" s="86" customFormat="1" ht="35.4" thickBot="1" x14ac:dyDescent="0.35">
      <c r="A2" s="81" t="s">
        <v>611</v>
      </c>
      <c r="B2" s="82" t="s">
        <v>32</v>
      </c>
      <c r="C2" s="82" t="s">
        <v>39</v>
      </c>
      <c r="D2" s="82" t="s">
        <v>31</v>
      </c>
      <c r="E2" s="83" t="s">
        <v>64</v>
      </c>
      <c r="F2" s="83" t="s">
        <v>40</v>
      </c>
      <c r="G2" s="82" t="s">
        <v>66</v>
      </c>
      <c r="H2" s="84" t="s">
        <v>338</v>
      </c>
      <c r="I2" s="82" t="s">
        <v>105</v>
      </c>
      <c r="J2" s="85" t="s">
        <v>4</v>
      </c>
    </row>
    <row r="3" spans="1:10" s="86" customFormat="1" ht="17.399999999999999" x14ac:dyDescent="0.35">
      <c r="A3" s="87" t="s">
        <v>69</v>
      </c>
      <c r="B3" s="88">
        <f>0+3+1+0</f>
        <v>4</v>
      </c>
      <c r="C3" s="89" t="s">
        <v>34</v>
      </c>
      <c r="D3" s="89" t="str">
        <f>IF(C3="Str",'Personal File'!$C$12,IF(C3="Dex",'Personal File'!$C$13,IF(C3="Con",'Personal File'!$C$14,IF(C3="Int",'Personal File'!$C$15,IF(C3="Wis",'Personal File'!$C$16,IF(C3="Cha",'Personal File'!$C$17))))))</f>
        <v>+0</v>
      </c>
      <c r="E3" s="90" t="str">
        <f>CONCATENATE(C3," (",D3,")")</f>
        <v>Con (+0)</v>
      </c>
      <c r="F3" s="91" t="s">
        <v>384</v>
      </c>
      <c r="G3" s="92">
        <f>B3+D3+F3</f>
        <v>5</v>
      </c>
      <c r="H3" s="93">
        <f t="shared" ref="H3:H5" ca="1" si="0">RANDBETWEEN(1,20)</f>
        <v>8</v>
      </c>
      <c r="I3" s="94">
        <f ca="1">SUM(G3:H3)</f>
        <v>13</v>
      </c>
      <c r="J3" s="95"/>
    </row>
    <row r="4" spans="1:10" s="86" customFormat="1" ht="17.399999999999999" x14ac:dyDescent="0.35">
      <c r="A4" s="96" t="s">
        <v>70</v>
      </c>
      <c r="B4" s="88">
        <f>2+0+1+0</f>
        <v>3</v>
      </c>
      <c r="C4" s="89" t="s">
        <v>37</v>
      </c>
      <c r="D4" s="89" t="str">
        <f>IF(C4="Str",'Personal File'!$C$12,IF(C4="Dex",'Personal File'!$C$13,IF(C4="Con",'Personal File'!$C$14,IF(C4="Int",'Personal File'!$C$15,IF(C4="Wis",'Personal File'!$C$16,IF(C4="Cha",'Personal File'!$C$17))))))</f>
        <v>+2</v>
      </c>
      <c r="E4" s="97" t="str">
        <f t="shared" ref="E4:E5" si="1">CONCATENATE(C4," (",D4,")")</f>
        <v>Dex (+2)</v>
      </c>
      <c r="F4" s="91" t="s">
        <v>384</v>
      </c>
      <c r="G4" s="92">
        <f t="shared" ref="G4:G49" si="2">B4+D4+F4</f>
        <v>6</v>
      </c>
      <c r="H4" s="93">
        <f t="shared" ca="1" si="0"/>
        <v>3</v>
      </c>
      <c r="I4" s="94">
        <f ca="1">SUM(G4:H4)</f>
        <v>9</v>
      </c>
      <c r="J4" s="95"/>
    </row>
    <row r="5" spans="1:10" s="86" customFormat="1" ht="17.399999999999999" x14ac:dyDescent="0.35">
      <c r="A5" s="98" t="s">
        <v>71</v>
      </c>
      <c r="B5" s="99">
        <f>0+3+3+2</f>
        <v>8</v>
      </c>
      <c r="C5" s="100" t="s">
        <v>36</v>
      </c>
      <c r="D5" s="100" t="str">
        <f>IF(C5="Str",'Personal File'!$C$12,IF(C5="Dex",'Personal File'!$C$13,IF(C5="Con",'Personal File'!$C$14,IF(C5="Int",'Personal File'!$C$15,IF(C5="Wis",'Personal File'!$C$16,IF(C5="Cha",'Personal File'!$C$17))))))</f>
        <v>+4</v>
      </c>
      <c r="E5" s="101" t="str">
        <f t="shared" si="1"/>
        <v>Wis (+4)</v>
      </c>
      <c r="F5" s="102" t="s">
        <v>384</v>
      </c>
      <c r="G5" s="103">
        <f t="shared" si="2"/>
        <v>13</v>
      </c>
      <c r="H5" s="104">
        <f t="shared" ca="1" si="0"/>
        <v>13</v>
      </c>
      <c r="I5" s="105">
        <f ca="1">SUM(G5:H5)</f>
        <v>26</v>
      </c>
      <c r="J5" s="106" t="s">
        <v>340</v>
      </c>
    </row>
    <row r="6" spans="1:10" s="113" customFormat="1" ht="17.399999999999999" x14ac:dyDescent="0.35">
      <c r="A6" s="107" t="s">
        <v>41</v>
      </c>
      <c r="B6" s="89">
        <v>0</v>
      </c>
      <c r="C6" s="108" t="s">
        <v>35</v>
      </c>
      <c r="D6" s="109" t="str">
        <f>IF(C6="Str",'Personal File'!$C$12,IF(C6="Dex",'Personal File'!$C$13,IF(C6="Con",'Personal File'!$C$14,IF(C6="Int",'Personal File'!$C$15,IF(C6="Wis",'Personal File'!$C$16,IF(C6="Cha",'Personal File'!$C$17))))))</f>
        <v>+4</v>
      </c>
      <c r="E6" s="109" t="str">
        <f t="shared" ref="E6:E49" si="3">CONCATENATE(C6," (",D6,")")</f>
        <v>Int (+4)</v>
      </c>
      <c r="F6" s="110" t="s">
        <v>65</v>
      </c>
      <c r="G6" s="111">
        <f t="shared" si="2"/>
        <v>4</v>
      </c>
      <c r="H6" s="93">
        <f ca="1">RANDBETWEEN(1,20)</f>
        <v>6</v>
      </c>
      <c r="I6" s="112">
        <f t="shared" ref="I6:I7" ca="1" si="4">SUM(G6:H6)</f>
        <v>10</v>
      </c>
      <c r="J6" s="95"/>
    </row>
    <row r="7" spans="1:10" s="121" customFormat="1" ht="17.399999999999999" x14ac:dyDescent="0.35">
      <c r="A7" s="114" t="s">
        <v>42</v>
      </c>
      <c r="B7" s="115">
        <v>1</v>
      </c>
      <c r="C7" s="116" t="s">
        <v>37</v>
      </c>
      <c r="D7" s="117" t="str">
        <f>IF(C7="Str",'Personal File'!$C$12,IF(C7="Dex",'Personal File'!$C$13,IF(C7="Con",'Personal File'!$C$14,IF(C7="Int",'Personal File'!$C$15,IF(C7="Wis",'Personal File'!$C$16,IF(C7="Cha",'Personal File'!$C$17))))))</f>
        <v>+2</v>
      </c>
      <c r="E7" s="117" t="str">
        <f t="shared" si="3"/>
        <v>Dex (+2)</v>
      </c>
      <c r="F7" s="118" t="s">
        <v>65</v>
      </c>
      <c r="G7" s="119">
        <f t="shared" si="2"/>
        <v>3</v>
      </c>
      <c r="H7" s="93">
        <f ca="1">RANDBETWEEN(1,20)</f>
        <v>2</v>
      </c>
      <c r="I7" s="118">
        <f t="shared" ca="1" si="4"/>
        <v>5</v>
      </c>
      <c r="J7" s="120"/>
    </row>
    <row r="8" spans="1:10" s="126" customFormat="1" ht="17.399999999999999" x14ac:dyDescent="0.35">
      <c r="A8" s="122" t="s">
        <v>43</v>
      </c>
      <c r="B8" s="115">
        <v>2</v>
      </c>
      <c r="C8" s="123" t="s">
        <v>33</v>
      </c>
      <c r="D8" s="124" t="str">
        <f>IF(C8="Str",'Personal File'!$C$12,IF(C8="Dex",'Personal File'!$C$13,IF(C8="Con",'Personal File'!$C$14,IF(C8="Int",'Personal File'!$C$15,IF(C8="Wis",'Personal File'!$C$16,IF(C8="Cha",'Personal File'!$C$17))))))</f>
        <v>+3</v>
      </c>
      <c r="E8" s="125" t="str">
        <f t="shared" si="3"/>
        <v>Cha (+3)</v>
      </c>
      <c r="F8" s="118" t="s">
        <v>65</v>
      </c>
      <c r="G8" s="119">
        <f t="shared" si="2"/>
        <v>5</v>
      </c>
      <c r="H8" s="93">
        <f t="shared" ref="H8:H49" ca="1" si="5">RANDBETWEEN(1,20)</f>
        <v>2</v>
      </c>
      <c r="I8" s="118">
        <f t="shared" ref="I8:I49" ca="1" si="6">SUM(G8:H8)</f>
        <v>7</v>
      </c>
      <c r="J8" s="120"/>
    </row>
    <row r="9" spans="1:10" s="130" customFormat="1" ht="17.399999999999999" x14ac:dyDescent="0.35">
      <c r="A9" s="127" t="s">
        <v>44</v>
      </c>
      <c r="B9" s="115">
        <v>1</v>
      </c>
      <c r="C9" s="128" t="s">
        <v>38</v>
      </c>
      <c r="D9" s="129">
        <f>IF(C9="Str",'Personal File'!$C$12,IF(C9="Dex",'Personal File'!$C$13,IF(C9="Con",'Personal File'!$C$14,IF(C9="Int",'Personal File'!$C$15,IF(C9="Wis",'Personal File'!$C$16,IF(C9="Cha",'Personal File'!$C$17))))))</f>
        <v>-1</v>
      </c>
      <c r="E9" s="129" t="str">
        <f t="shared" si="3"/>
        <v>Str (-1)</v>
      </c>
      <c r="F9" s="118" t="s">
        <v>282</v>
      </c>
      <c r="G9" s="119">
        <f t="shared" si="2"/>
        <v>2</v>
      </c>
      <c r="H9" s="93">
        <f t="shared" ca="1" si="5"/>
        <v>9</v>
      </c>
      <c r="I9" s="118">
        <f t="shared" ca="1" si="6"/>
        <v>11</v>
      </c>
      <c r="J9" s="120"/>
    </row>
    <row r="10" spans="1:10" s="130" customFormat="1" ht="17.399999999999999" x14ac:dyDescent="0.35">
      <c r="A10" s="131" t="s">
        <v>17</v>
      </c>
      <c r="B10" s="132">
        <v>7</v>
      </c>
      <c r="C10" s="133" t="s">
        <v>34</v>
      </c>
      <c r="D10" s="134" t="str">
        <f>IF(C10="Str",'Personal File'!$C$12,IF(C10="Dex",'Personal File'!$C$13,IF(C10="Con",'Personal File'!$C$14,IF(C10="Int",'Personal File'!$C$15,IF(C10="Wis",'Personal File'!$C$16,IF(C10="Cha",'Personal File'!$C$17))))))</f>
        <v>+0</v>
      </c>
      <c r="E10" s="134" t="str">
        <f t="shared" si="3"/>
        <v>Con (+0)</v>
      </c>
      <c r="F10" s="135" t="s">
        <v>65</v>
      </c>
      <c r="G10" s="136">
        <f t="shared" si="2"/>
        <v>7</v>
      </c>
      <c r="H10" s="93">
        <f t="shared" ca="1" si="5"/>
        <v>1</v>
      </c>
      <c r="I10" s="135">
        <f t="shared" ca="1" si="6"/>
        <v>8</v>
      </c>
      <c r="J10" s="137"/>
    </row>
    <row r="11" spans="1:10" s="113" customFormat="1" ht="17.399999999999999" x14ac:dyDescent="0.35">
      <c r="A11" s="138" t="s">
        <v>280</v>
      </c>
      <c r="B11" s="132">
        <v>3</v>
      </c>
      <c r="C11" s="139" t="s">
        <v>35</v>
      </c>
      <c r="D11" s="140" t="str">
        <f>IF(C11="Str",'Personal File'!$C$12,IF(C11="Dex",'Personal File'!$C$13,IF(C11="Con",'Personal File'!$C$14,IF(C11="Int",'Personal File'!$C$15,IF(C11="Wis",'Personal File'!$C$16,IF(C11="Cha",'Personal File'!$C$17))))))</f>
        <v>+4</v>
      </c>
      <c r="E11" s="140" t="str">
        <f t="shared" si="3"/>
        <v>Int (+4)</v>
      </c>
      <c r="F11" s="135" t="s">
        <v>65</v>
      </c>
      <c r="G11" s="119">
        <f t="shared" si="2"/>
        <v>7</v>
      </c>
      <c r="H11" s="93">
        <f t="shared" ca="1" si="5"/>
        <v>20</v>
      </c>
      <c r="I11" s="118">
        <f t="shared" ref="I11" ca="1" si="7">SUM(G11:H11)</f>
        <v>27</v>
      </c>
      <c r="J11" s="141"/>
    </row>
    <row r="12" spans="1:10" s="148" customFormat="1" ht="17.399999999999999" x14ac:dyDescent="0.35">
      <c r="A12" s="142" t="s">
        <v>45</v>
      </c>
      <c r="B12" s="143">
        <v>3</v>
      </c>
      <c r="C12" s="144" t="s">
        <v>35</v>
      </c>
      <c r="D12" s="145" t="str">
        <f>IF(C12="Str",'Personal File'!$C$12,IF(C12="Dex",'Personal File'!$C$13,IF(C12="Con",'Personal File'!$C$14,IF(C12="Int",'Personal File'!$C$15,IF(C12="Wis",'Personal File'!$C$16,IF(C12="Cha",'Personal File'!$C$17))))))</f>
        <v>+4</v>
      </c>
      <c r="E12" s="145" t="str">
        <f t="shared" si="3"/>
        <v>Int (+4)</v>
      </c>
      <c r="F12" s="146" t="s">
        <v>65</v>
      </c>
      <c r="G12" s="136">
        <f t="shared" si="2"/>
        <v>7</v>
      </c>
      <c r="H12" s="93">
        <f t="shared" ca="1" si="5"/>
        <v>2</v>
      </c>
      <c r="I12" s="135">
        <f t="shared" ca="1" si="6"/>
        <v>9</v>
      </c>
      <c r="J12" s="147"/>
    </row>
    <row r="13" spans="1:10" s="121" customFormat="1" ht="17.399999999999999" x14ac:dyDescent="0.35">
      <c r="A13" s="122" t="s">
        <v>46</v>
      </c>
      <c r="B13" s="115">
        <v>1</v>
      </c>
      <c r="C13" s="123" t="s">
        <v>33</v>
      </c>
      <c r="D13" s="124" t="str">
        <f>IF(C13="Str",'Personal File'!$C$12,IF(C13="Dex",'Personal File'!$C$13,IF(C13="Con",'Personal File'!$C$14,IF(C13="Int",'Personal File'!$C$15,IF(C13="Wis",'Personal File'!$C$16,IF(C13="Cha",'Personal File'!$C$17))))))</f>
        <v>+3</v>
      </c>
      <c r="E13" s="125" t="str">
        <f t="shared" si="3"/>
        <v>Cha (+3)</v>
      </c>
      <c r="F13" s="118" t="s">
        <v>65</v>
      </c>
      <c r="G13" s="119">
        <f t="shared" si="2"/>
        <v>4</v>
      </c>
      <c r="H13" s="93">
        <f t="shared" ca="1" si="5"/>
        <v>5</v>
      </c>
      <c r="I13" s="118">
        <f t="shared" ca="1" si="6"/>
        <v>9</v>
      </c>
      <c r="J13" s="120"/>
    </row>
    <row r="14" spans="1:10" s="121" customFormat="1" ht="17.399999999999999" x14ac:dyDescent="0.35">
      <c r="A14" s="149" t="s">
        <v>47</v>
      </c>
      <c r="B14" s="150">
        <v>2</v>
      </c>
      <c r="C14" s="151" t="s">
        <v>35</v>
      </c>
      <c r="D14" s="152" t="str">
        <f>IF(C14="Str",'Personal File'!$C$12,IF(C14="Dex",'Personal File'!$C$13,IF(C14="Con",'Personal File'!$C$14,IF(C14="Int",'Personal File'!$C$15,IF(C14="Wis",'Personal File'!$C$16,IF(C14="Cha",'Personal File'!$C$17))))))</f>
        <v>+4</v>
      </c>
      <c r="E14" s="152" t="str">
        <f t="shared" si="3"/>
        <v>Int (+4)</v>
      </c>
      <c r="F14" s="153" t="s">
        <v>65</v>
      </c>
      <c r="G14" s="119">
        <f t="shared" si="2"/>
        <v>6</v>
      </c>
      <c r="H14" s="93">
        <f t="shared" ca="1" si="5"/>
        <v>3</v>
      </c>
      <c r="I14" s="118">
        <f t="shared" ref="I14" ca="1" si="8">SUM(G14:H14)</f>
        <v>9</v>
      </c>
      <c r="J14" s="120"/>
    </row>
    <row r="15" spans="1:10" s="121" customFormat="1" ht="17.399999999999999" x14ac:dyDescent="0.35">
      <c r="A15" s="122" t="s">
        <v>48</v>
      </c>
      <c r="B15" s="115">
        <v>7</v>
      </c>
      <c r="C15" s="123" t="s">
        <v>33</v>
      </c>
      <c r="D15" s="124" t="str">
        <f>IF(C15="Str",'Personal File'!$C$12,IF(C15="Dex",'Personal File'!$C$13,IF(C15="Con",'Personal File'!$C$14,IF(C15="Int",'Personal File'!$C$15,IF(C15="Wis",'Personal File'!$C$16,IF(C15="Cha",'Personal File'!$C$17))))))</f>
        <v>+3</v>
      </c>
      <c r="E15" s="125" t="str">
        <f t="shared" si="3"/>
        <v>Cha (+3)</v>
      </c>
      <c r="F15" s="118" t="s">
        <v>65</v>
      </c>
      <c r="G15" s="119">
        <f t="shared" si="2"/>
        <v>10</v>
      </c>
      <c r="H15" s="93">
        <f t="shared" ca="1" si="5"/>
        <v>14</v>
      </c>
      <c r="I15" s="118">
        <f t="shared" ca="1" si="6"/>
        <v>24</v>
      </c>
      <c r="J15" s="120"/>
    </row>
    <row r="16" spans="1:10" s="121" customFormat="1" ht="17.399999999999999" x14ac:dyDescent="0.35">
      <c r="A16" s="114" t="s">
        <v>49</v>
      </c>
      <c r="B16" s="115">
        <v>3</v>
      </c>
      <c r="C16" s="116" t="s">
        <v>37</v>
      </c>
      <c r="D16" s="117" t="str">
        <f>IF(C16="Str",'Personal File'!$C$12,IF(C16="Dex",'Personal File'!$C$13,IF(C16="Con",'Personal File'!$C$14,IF(C16="Int",'Personal File'!$C$15,IF(C16="Wis",'Personal File'!$C$16,IF(C16="Cha",'Personal File'!$C$17))))))</f>
        <v>+2</v>
      </c>
      <c r="E16" s="154" t="str">
        <f t="shared" si="3"/>
        <v>Dex (+2)</v>
      </c>
      <c r="F16" s="118" t="s">
        <v>65</v>
      </c>
      <c r="G16" s="119">
        <f t="shared" si="2"/>
        <v>5</v>
      </c>
      <c r="H16" s="93">
        <f t="shared" ca="1" si="5"/>
        <v>20</v>
      </c>
      <c r="I16" s="118">
        <f t="shared" ca="1" si="6"/>
        <v>25</v>
      </c>
      <c r="J16" s="120"/>
    </row>
    <row r="17" spans="1:10" s="121" customFormat="1" ht="17.399999999999999" x14ac:dyDescent="0.35">
      <c r="A17" s="155" t="s">
        <v>50</v>
      </c>
      <c r="B17" s="115">
        <v>1</v>
      </c>
      <c r="C17" s="156" t="s">
        <v>35</v>
      </c>
      <c r="D17" s="157" t="str">
        <f>IF(C17="Str",'Personal File'!$C$12,IF(C17="Dex",'Personal File'!$C$13,IF(C17="Con",'Personal File'!$C$14,IF(C17="Int",'Personal File'!$C$15,IF(C17="Wis",'Personal File'!$C$16,IF(C17="Cha",'Personal File'!$C$17))))))</f>
        <v>+4</v>
      </c>
      <c r="E17" s="157" t="str">
        <f t="shared" si="3"/>
        <v>Int (+4)</v>
      </c>
      <c r="F17" s="118" t="s">
        <v>65</v>
      </c>
      <c r="G17" s="119">
        <f t="shared" si="2"/>
        <v>5</v>
      </c>
      <c r="H17" s="93">
        <f t="shared" ca="1" si="5"/>
        <v>9</v>
      </c>
      <c r="I17" s="118">
        <f t="shared" ca="1" si="6"/>
        <v>14</v>
      </c>
      <c r="J17" s="120"/>
    </row>
    <row r="18" spans="1:10" s="121" customFormat="1" ht="17.399999999999999" x14ac:dyDescent="0.35">
      <c r="A18" s="122" t="s">
        <v>51</v>
      </c>
      <c r="B18" s="115">
        <v>4</v>
      </c>
      <c r="C18" s="123" t="s">
        <v>33</v>
      </c>
      <c r="D18" s="124" t="str">
        <f>IF(C18="Str",'Personal File'!$C$12,IF(C18="Dex",'Personal File'!$C$13,IF(C18="Con",'Personal File'!$C$14,IF(C18="Int",'Personal File'!$C$15,IF(C18="Wis",'Personal File'!$C$16,IF(C18="Cha",'Personal File'!$C$17))))))</f>
        <v>+3</v>
      </c>
      <c r="E18" s="125" t="str">
        <f t="shared" si="3"/>
        <v>Cha (+3)</v>
      </c>
      <c r="F18" s="118" t="s">
        <v>65</v>
      </c>
      <c r="G18" s="119">
        <f t="shared" si="2"/>
        <v>7</v>
      </c>
      <c r="H18" s="93">
        <f t="shared" ca="1" si="5"/>
        <v>17</v>
      </c>
      <c r="I18" s="118">
        <f t="shared" ca="1" si="6"/>
        <v>24</v>
      </c>
      <c r="J18" s="120"/>
    </row>
    <row r="19" spans="1:10" s="121" customFormat="1" ht="17.399999999999999" x14ac:dyDescent="0.35">
      <c r="A19" s="158" t="s">
        <v>19</v>
      </c>
      <c r="B19" s="159">
        <v>0</v>
      </c>
      <c r="C19" s="160" t="s">
        <v>33</v>
      </c>
      <c r="D19" s="161" t="str">
        <f>IF(C19="Str",'Personal File'!$C$12,IF(C19="Dex",'Personal File'!$C$13,IF(C19="Con",'Personal File'!$C$14,IF(C19="Int",'Personal File'!$C$15,IF(C19="Wis",'Personal File'!$C$16,IF(C19="Cha",'Personal File'!$C$17))))))</f>
        <v>+3</v>
      </c>
      <c r="E19" s="161" t="str">
        <f t="shared" si="3"/>
        <v>Cha (+3)</v>
      </c>
      <c r="F19" s="162" t="s">
        <v>65</v>
      </c>
      <c r="G19" s="163">
        <f t="shared" si="2"/>
        <v>3</v>
      </c>
      <c r="H19" s="93">
        <f t="shared" ca="1" si="5"/>
        <v>3</v>
      </c>
      <c r="I19" s="164">
        <f t="shared" ref="I19" ca="1" si="9">SUM(G19:H19)</f>
        <v>6</v>
      </c>
      <c r="J19" s="165"/>
    </row>
    <row r="20" spans="1:10" s="121" customFormat="1" ht="17.399999999999999" x14ac:dyDescent="0.35">
      <c r="A20" s="166" t="s">
        <v>52</v>
      </c>
      <c r="B20" s="132">
        <v>1</v>
      </c>
      <c r="C20" s="167" t="s">
        <v>36</v>
      </c>
      <c r="D20" s="168" t="str">
        <f>IF(C20="Str",'Personal File'!$C$12,IF(C20="Dex",'Personal File'!$C$13,IF(C20="Con",'Personal File'!$C$14,IF(C20="Int",'Personal File'!$C$15,IF(C20="Wis",'Personal File'!$C$16,IF(C20="Cha",'Personal File'!$C$17))))))</f>
        <v>+4</v>
      </c>
      <c r="E20" s="168" t="str">
        <f t="shared" si="3"/>
        <v>Wis (+4)</v>
      </c>
      <c r="F20" s="135" t="s">
        <v>282</v>
      </c>
      <c r="G20" s="136">
        <f t="shared" si="2"/>
        <v>7</v>
      </c>
      <c r="H20" s="93">
        <f t="shared" ca="1" si="5"/>
        <v>12</v>
      </c>
      <c r="I20" s="135">
        <f t="shared" ca="1" si="6"/>
        <v>19</v>
      </c>
      <c r="J20" s="141"/>
    </row>
    <row r="21" spans="1:10" s="121" customFormat="1" ht="17.399999999999999" x14ac:dyDescent="0.35">
      <c r="A21" s="114" t="s">
        <v>53</v>
      </c>
      <c r="B21" s="115">
        <v>6</v>
      </c>
      <c r="C21" s="116" t="s">
        <v>37</v>
      </c>
      <c r="D21" s="117" t="str">
        <f>IF(C21="Str",'Personal File'!$C$12,IF(C21="Dex",'Personal File'!$C$13,IF(C21="Con",'Personal File'!$C$14,IF(C21="Int",'Personal File'!$C$15,IF(C21="Wis",'Personal File'!$C$16,IF(C21="Cha",'Personal File'!$C$17))))))</f>
        <v>+2</v>
      </c>
      <c r="E21" s="117" t="str">
        <f t="shared" si="3"/>
        <v>Dex (+2)</v>
      </c>
      <c r="F21" s="118" t="s">
        <v>283</v>
      </c>
      <c r="G21" s="119">
        <f t="shared" si="2"/>
        <v>12</v>
      </c>
      <c r="H21" s="93">
        <f t="shared" ca="1" si="5"/>
        <v>1</v>
      </c>
      <c r="I21" s="118">
        <f t="shared" ca="1" si="6"/>
        <v>13</v>
      </c>
      <c r="J21" s="120"/>
    </row>
    <row r="22" spans="1:10" s="121" customFormat="1" ht="17.399999999999999" x14ac:dyDescent="0.35">
      <c r="A22" s="169" t="s">
        <v>54</v>
      </c>
      <c r="B22" s="89">
        <v>0</v>
      </c>
      <c r="C22" s="170" t="s">
        <v>33</v>
      </c>
      <c r="D22" s="171" t="str">
        <f>IF(C22="Str",'Personal File'!$C$12,IF(C22="Dex",'Personal File'!$C$13,IF(C22="Con",'Personal File'!$C$14,IF(C22="Int",'Personal File'!$C$15,IF(C22="Wis",'Personal File'!$C$16,IF(C22="Cha",'Personal File'!$C$17))))))</f>
        <v>+3</v>
      </c>
      <c r="E22" s="171" t="str">
        <f t="shared" si="3"/>
        <v>Cha (+3)</v>
      </c>
      <c r="F22" s="112" t="s">
        <v>65</v>
      </c>
      <c r="G22" s="111">
        <f t="shared" si="2"/>
        <v>3</v>
      </c>
      <c r="H22" s="93">
        <f t="shared" ca="1" si="5"/>
        <v>17</v>
      </c>
      <c r="I22" s="112">
        <f t="shared" ca="1" si="6"/>
        <v>20</v>
      </c>
      <c r="J22" s="172"/>
    </row>
    <row r="23" spans="1:10" s="121" customFormat="1" ht="17.399999999999999" x14ac:dyDescent="0.35">
      <c r="A23" s="173" t="s">
        <v>55</v>
      </c>
      <c r="B23" s="89">
        <v>0</v>
      </c>
      <c r="C23" s="174" t="s">
        <v>38</v>
      </c>
      <c r="D23" s="175">
        <f>IF(C23="Str",'Personal File'!$C$12,IF(C23="Dex",'Personal File'!$C$13,IF(C23="Con",'Personal File'!$C$14,IF(C23="Int",'Personal File'!$C$15,IF(C23="Wis",'Personal File'!$C$16,IF(C23="Cha",'Personal File'!$C$17))))))</f>
        <v>-1</v>
      </c>
      <c r="E23" s="175" t="str">
        <f t="shared" si="3"/>
        <v>Str (-1)</v>
      </c>
      <c r="F23" s="112" t="s">
        <v>282</v>
      </c>
      <c r="G23" s="111">
        <f t="shared" si="2"/>
        <v>1</v>
      </c>
      <c r="H23" s="93">
        <f t="shared" ca="1" si="5"/>
        <v>16</v>
      </c>
      <c r="I23" s="112">
        <f t="shared" ca="1" si="6"/>
        <v>17</v>
      </c>
      <c r="J23" s="172"/>
    </row>
    <row r="24" spans="1:10" s="121" customFormat="1" ht="17.399999999999999" x14ac:dyDescent="0.35">
      <c r="A24" s="155" t="s">
        <v>207</v>
      </c>
      <c r="B24" s="132">
        <v>2</v>
      </c>
      <c r="C24" s="139" t="s">
        <v>35</v>
      </c>
      <c r="D24" s="140" t="str">
        <f>IF(C24="Str",'Personal File'!$C$12,IF(C24="Dex",'Personal File'!$C$13,IF(C24="Con",'Personal File'!$C$14,IF(C24="Int",'Personal File'!$C$15,IF(C24="Wis",'Personal File'!$C$16,IF(C24="Cha",'Personal File'!$C$17))))))</f>
        <v>+4</v>
      </c>
      <c r="E24" s="140" t="str">
        <f t="shared" si="3"/>
        <v>Int (+4)</v>
      </c>
      <c r="F24" s="135" t="s">
        <v>65</v>
      </c>
      <c r="G24" s="136">
        <f t="shared" si="2"/>
        <v>6</v>
      </c>
      <c r="H24" s="93">
        <f t="shared" ca="1" si="5"/>
        <v>17</v>
      </c>
      <c r="I24" s="135">
        <f t="shared" ca="1" si="6"/>
        <v>23</v>
      </c>
      <c r="J24" s="141"/>
    </row>
    <row r="25" spans="1:10" s="121" customFormat="1" ht="17.399999999999999" x14ac:dyDescent="0.35">
      <c r="A25" s="155" t="s">
        <v>366</v>
      </c>
      <c r="B25" s="132">
        <v>1</v>
      </c>
      <c r="C25" s="139" t="s">
        <v>35</v>
      </c>
      <c r="D25" s="140" t="str">
        <f>IF(C25="Str",'Personal File'!$C$12,IF(C25="Dex",'Personal File'!$C$13,IF(C25="Con",'Personal File'!$C$14,IF(C25="Int",'Personal File'!$C$15,IF(C25="Wis",'Personal File'!$C$16,IF(C25="Cha",'Personal File'!$C$17))))))</f>
        <v>+4</v>
      </c>
      <c r="E25" s="140" t="str">
        <f t="shared" ref="E25:E29" si="10">CONCATENATE(C25," (",D25,")")</f>
        <v>Int (+4)</v>
      </c>
      <c r="F25" s="135" t="s">
        <v>65</v>
      </c>
      <c r="G25" s="136">
        <f t="shared" si="2"/>
        <v>5</v>
      </c>
      <c r="H25" s="93">
        <f t="shared" ca="1" si="5"/>
        <v>6</v>
      </c>
      <c r="I25" s="135">
        <f t="shared" ref="I25:I29" ca="1" si="11">SUM(G25:H25)</f>
        <v>11</v>
      </c>
      <c r="J25" s="141"/>
    </row>
    <row r="26" spans="1:10" s="121" customFormat="1" ht="17.399999999999999" x14ac:dyDescent="0.35">
      <c r="A26" s="155" t="s">
        <v>367</v>
      </c>
      <c r="B26" s="132">
        <v>2</v>
      </c>
      <c r="C26" s="139" t="s">
        <v>35</v>
      </c>
      <c r="D26" s="140" t="str">
        <f>IF(C26="Str",'Personal File'!$C$12,IF(C26="Dex",'Personal File'!$C$13,IF(C26="Con",'Personal File'!$C$14,IF(C26="Int",'Personal File'!$C$15,IF(C26="Wis",'Personal File'!$C$16,IF(C26="Cha",'Personal File'!$C$17))))))</f>
        <v>+4</v>
      </c>
      <c r="E26" s="140" t="str">
        <f t="shared" si="10"/>
        <v>Int (+4)</v>
      </c>
      <c r="F26" s="135" t="s">
        <v>65</v>
      </c>
      <c r="G26" s="136">
        <f t="shared" si="2"/>
        <v>6</v>
      </c>
      <c r="H26" s="93">
        <f t="shared" ca="1" si="5"/>
        <v>8</v>
      </c>
      <c r="I26" s="135">
        <f t="shared" ca="1" si="11"/>
        <v>14</v>
      </c>
      <c r="J26" s="141"/>
    </row>
    <row r="27" spans="1:10" s="121" customFormat="1" ht="17.399999999999999" x14ac:dyDescent="0.35">
      <c r="A27" s="155" t="s">
        <v>281</v>
      </c>
      <c r="B27" s="132">
        <v>1</v>
      </c>
      <c r="C27" s="139" t="s">
        <v>35</v>
      </c>
      <c r="D27" s="140" t="str">
        <f>IF(C27="Str",'Personal File'!$C$12,IF(C27="Dex",'Personal File'!$C$13,IF(C27="Con",'Personal File'!$C$14,IF(C27="Int",'Personal File'!$C$15,IF(C27="Wis",'Personal File'!$C$16,IF(C27="Cha",'Personal File'!$C$17))))))</f>
        <v>+4</v>
      </c>
      <c r="E27" s="140" t="str">
        <f t="shared" si="10"/>
        <v>Int (+4)</v>
      </c>
      <c r="F27" s="135" t="s">
        <v>65</v>
      </c>
      <c r="G27" s="136">
        <f t="shared" si="2"/>
        <v>5</v>
      </c>
      <c r="H27" s="93">
        <f t="shared" ca="1" si="5"/>
        <v>18</v>
      </c>
      <c r="I27" s="135">
        <f t="shared" ca="1" si="11"/>
        <v>23</v>
      </c>
      <c r="J27" s="141"/>
    </row>
    <row r="28" spans="1:10" s="121" customFormat="1" ht="17.399999999999999" x14ac:dyDescent="0.35">
      <c r="A28" s="155" t="s">
        <v>368</v>
      </c>
      <c r="B28" s="132">
        <v>1</v>
      </c>
      <c r="C28" s="139" t="s">
        <v>35</v>
      </c>
      <c r="D28" s="140" t="str">
        <f>IF(C28="Str",'Personal File'!$C$12,IF(C28="Dex",'Personal File'!$C$13,IF(C28="Con",'Personal File'!$C$14,IF(C28="Int",'Personal File'!$C$15,IF(C28="Wis",'Personal File'!$C$16,IF(C28="Cha",'Personal File'!$C$17))))))</f>
        <v>+4</v>
      </c>
      <c r="E28" s="140" t="str">
        <f t="shared" si="10"/>
        <v>Int (+4)</v>
      </c>
      <c r="F28" s="135" t="s">
        <v>65</v>
      </c>
      <c r="G28" s="136">
        <f t="shared" si="2"/>
        <v>5</v>
      </c>
      <c r="H28" s="93">
        <f t="shared" ca="1" si="5"/>
        <v>7</v>
      </c>
      <c r="I28" s="135">
        <f t="shared" ca="1" si="11"/>
        <v>12</v>
      </c>
      <c r="J28" s="141"/>
    </row>
    <row r="29" spans="1:10" s="121" customFormat="1" ht="17.399999999999999" x14ac:dyDescent="0.35">
      <c r="A29" s="155" t="s">
        <v>369</v>
      </c>
      <c r="B29" s="132">
        <v>1</v>
      </c>
      <c r="C29" s="139" t="s">
        <v>35</v>
      </c>
      <c r="D29" s="140" t="str">
        <f>IF(C29="Str",'Personal File'!$C$12,IF(C29="Dex",'Personal File'!$C$13,IF(C29="Con",'Personal File'!$C$14,IF(C29="Int",'Personal File'!$C$15,IF(C29="Wis",'Personal File'!$C$16,IF(C29="Cha",'Personal File'!$C$17))))))</f>
        <v>+4</v>
      </c>
      <c r="E29" s="140" t="str">
        <f t="shared" si="10"/>
        <v>Int (+4)</v>
      </c>
      <c r="F29" s="135" t="s">
        <v>65</v>
      </c>
      <c r="G29" s="136">
        <f t="shared" si="2"/>
        <v>5</v>
      </c>
      <c r="H29" s="93">
        <f t="shared" ca="1" si="5"/>
        <v>20</v>
      </c>
      <c r="I29" s="135">
        <f t="shared" ca="1" si="11"/>
        <v>25</v>
      </c>
      <c r="J29" s="141"/>
    </row>
    <row r="30" spans="1:10" s="121" customFormat="1" ht="17.399999999999999" x14ac:dyDescent="0.35">
      <c r="A30" s="155" t="s">
        <v>370</v>
      </c>
      <c r="B30" s="132">
        <v>1</v>
      </c>
      <c r="C30" s="139" t="s">
        <v>35</v>
      </c>
      <c r="D30" s="140" t="str">
        <f>IF(C30="Str",'Personal File'!$C$12,IF(C30="Dex",'Personal File'!$C$13,IF(C30="Con",'Personal File'!$C$14,IF(C30="Int",'Personal File'!$C$15,IF(C30="Wis",'Personal File'!$C$16,IF(C30="Cha",'Personal File'!$C$17))))))</f>
        <v>+4</v>
      </c>
      <c r="E30" s="140" t="str">
        <f>CONCATENATE(C30," (",D30,")")</f>
        <v>Int (+4)</v>
      </c>
      <c r="F30" s="135" t="s">
        <v>65</v>
      </c>
      <c r="G30" s="136">
        <f t="shared" si="2"/>
        <v>5</v>
      </c>
      <c r="H30" s="93">
        <f t="shared" ca="1" si="5"/>
        <v>6</v>
      </c>
      <c r="I30" s="135">
        <f t="shared" ca="1" si="6"/>
        <v>11</v>
      </c>
      <c r="J30" s="141"/>
    </row>
    <row r="31" spans="1:10" s="121" customFormat="1" ht="17.399999999999999" x14ac:dyDescent="0.35">
      <c r="A31" s="155" t="s">
        <v>284</v>
      </c>
      <c r="B31" s="132">
        <v>1</v>
      </c>
      <c r="C31" s="139" t="s">
        <v>35</v>
      </c>
      <c r="D31" s="140" t="str">
        <f>IF(C31="Str",'Personal File'!$C$12,IF(C31="Dex",'Personal File'!$C$13,IF(C31="Con",'Personal File'!$C$14,IF(C31="Int",'Personal File'!$C$15,IF(C31="Wis",'Personal File'!$C$16,IF(C31="Cha",'Personal File'!$C$17))))))</f>
        <v>+4</v>
      </c>
      <c r="E31" s="140" t="str">
        <f>CONCATENATE(C31," (",D31,")")</f>
        <v>Int (+4)</v>
      </c>
      <c r="F31" s="135" t="s">
        <v>65</v>
      </c>
      <c r="G31" s="136">
        <f t="shared" si="2"/>
        <v>5</v>
      </c>
      <c r="H31" s="93">
        <f t="shared" ca="1" si="5"/>
        <v>20</v>
      </c>
      <c r="I31" s="135">
        <f t="shared" ca="1" si="6"/>
        <v>25</v>
      </c>
      <c r="J31" s="141"/>
    </row>
    <row r="32" spans="1:10" s="121" customFormat="1" ht="17.399999999999999" x14ac:dyDescent="0.35">
      <c r="A32" s="155" t="s">
        <v>208</v>
      </c>
      <c r="B32" s="132">
        <v>2</v>
      </c>
      <c r="C32" s="139" t="s">
        <v>35</v>
      </c>
      <c r="D32" s="140" t="str">
        <f>IF(C32="Str",'Personal File'!$C$12,IF(C32="Dex",'Personal File'!$C$13,IF(C32="Con",'Personal File'!$C$14,IF(C32="Int",'Personal File'!$C$15,IF(C32="Wis",'Personal File'!$C$16,IF(C32="Cha",'Personal File'!$C$17))))))</f>
        <v>+4</v>
      </c>
      <c r="E32" s="140" t="str">
        <f t="shared" si="3"/>
        <v>Int (+4)</v>
      </c>
      <c r="F32" s="135" t="s">
        <v>65</v>
      </c>
      <c r="G32" s="136">
        <f t="shared" si="2"/>
        <v>6</v>
      </c>
      <c r="H32" s="93">
        <f t="shared" ca="1" si="5"/>
        <v>3</v>
      </c>
      <c r="I32" s="135">
        <f t="shared" ca="1" si="6"/>
        <v>9</v>
      </c>
      <c r="J32" s="141"/>
    </row>
    <row r="33" spans="1:10" s="121" customFormat="1" ht="17.399999999999999" x14ac:dyDescent="0.35">
      <c r="A33" s="176" t="s">
        <v>56</v>
      </c>
      <c r="B33" s="115">
        <v>4</v>
      </c>
      <c r="C33" s="177" t="s">
        <v>36</v>
      </c>
      <c r="D33" s="178" t="str">
        <f>IF(C33="Str",'Personal File'!$C$12,IF(C33="Dex",'Personal File'!$C$13,IF(C33="Con",'Personal File'!$C$14,IF(C33="Int",'Personal File'!$C$15,IF(C33="Wis",'Personal File'!$C$16,IF(C33="Cha",'Personal File'!$C$17))))))</f>
        <v>+4</v>
      </c>
      <c r="E33" s="179" t="str">
        <f t="shared" si="3"/>
        <v>Wis (+4)</v>
      </c>
      <c r="F33" s="118" t="s">
        <v>282</v>
      </c>
      <c r="G33" s="119">
        <f t="shared" si="2"/>
        <v>10</v>
      </c>
      <c r="H33" s="93">
        <f t="shared" ca="1" si="5"/>
        <v>12</v>
      </c>
      <c r="I33" s="118">
        <f t="shared" ca="1" si="6"/>
        <v>22</v>
      </c>
      <c r="J33" s="120"/>
    </row>
    <row r="34" spans="1:10" s="121" customFormat="1" ht="17.399999999999999" x14ac:dyDescent="0.35">
      <c r="A34" s="114" t="s">
        <v>20</v>
      </c>
      <c r="B34" s="115">
        <v>4</v>
      </c>
      <c r="C34" s="116" t="s">
        <v>37</v>
      </c>
      <c r="D34" s="117" t="str">
        <f>IF(C34="Str",'Personal File'!$C$12,IF(C34="Dex",'Personal File'!$C$13,IF(C34="Con",'Personal File'!$C$14,IF(C34="Int",'Personal File'!$C$15,IF(C34="Wis",'Personal File'!$C$16,IF(C34="Cha",'Personal File'!$C$17))))))</f>
        <v>+2</v>
      </c>
      <c r="E34" s="117" t="str">
        <f t="shared" si="3"/>
        <v>Dex (+2)</v>
      </c>
      <c r="F34" s="118" t="s">
        <v>282</v>
      </c>
      <c r="G34" s="119">
        <f t="shared" si="2"/>
        <v>8</v>
      </c>
      <c r="H34" s="93">
        <f t="shared" ca="1" si="5"/>
        <v>5</v>
      </c>
      <c r="I34" s="118">
        <f t="shared" ca="1" si="6"/>
        <v>13</v>
      </c>
      <c r="J34" s="120"/>
    </row>
    <row r="35" spans="1:10" s="121" customFormat="1" ht="17.399999999999999" x14ac:dyDescent="0.35">
      <c r="A35" s="180" t="s">
        <v>57</v>
      </c>
      <c r="B35" s="159">
        <v>0</v>
      </c>
      <c r="C35" s="181" t="s">
        <v>37</v>
      </c>
      <c r="D35" s="182" t="str">
        <f>IF(C35="Str",'Personal File'!$C$12,IF(C35="Dex",'Personal File'!$C$13,IF(C35="Con",'Personal File'!$C$14,IF(C35="Int",'Personal File'!$C$15,IF(C35="Wis",'Personal File'!$C$16,IF(C35="Cha",'Personal File'!$C$17))))))</f>
        <v>+2</v>
      </c>
      <c r="E35" s="182" t="str">
        <f t="shared" si="3"/>
        <v>Dex (+2)</v>
      </c>
      <c r="F35" s="162" t="s">
        <v>65</v>
      </c>
      <c r="G35" s="163">
        <f t="shared" si="2"/>
        <v>2</v>
      </c>
      <c r="H35" s="93">
        <f t="shared" ca="1" si="5"/>
        <v>8</v>
      </c>
      <c r="I35" s="164">
        <f t="shared" ref="I35" ca="1" si="12">SUM(G35:H35)</f>
        <v>10</v>
      </c>
      <c r="J35" s="165"/>
    </row>
    <row r="36" spans="1:10" ht="17.399999999999999" x14ac:dyDescent="0.35">
      <c r="A36" s="169" t="s">
        <v>209</v>
      </c>
      <c r="B36" s="89">
        <v>0</v>
      </c>
      <c r="C36" s="170" t="s">
        <v>33</v>
      </c>
      <c r="D36" s="171" t="str">
        <f>IF(C36="Str",'Personal File'!$C$12,IF(C36="Dex",'Personal File'!$C$13,IF(C36="Con",'Personal File'!$C$14,IF(C36="Int",'Personal File'!$C$15,IF(C36="Wis",'Personal File'!$C$16,IF(C36="Cha",'Personal File'!$C$17))))))</f>
        <v>+3</v>
      </c>
      <c r="E36" s="171" t="str">
        <f t="shared" si="3"/>
        <v>Cha (+3)</v>
      </c>
      <c r="F36" s="112" t="s">
        <v>65</v>
      </c>
      <c r="G36" s="111">
        <f t="shared" si="2"/>
        <v>3</v>
      </c>
      <c r="H36" s="93">
        <f t="shared" ca="1" si="5"/>
        <v>16</v>
      </c>
      <c r="I36" s="112">
        <f t="shared" ca="1" si="6"/>
        <v>19</v>
      </c>
      <c r="J36" s="172"/>
    </row>
    <row r="37" spans="1:10" ht="17.399999999999999" x14ac:dyDescent="0.35">
      <c r="A37" s="122" t="s">
        <v>386</v>
      </c>
      <c r="B37" s="150">
        <v>3</v>
      </c>
      <c r="C37" s="183" t="s">
        <v>36</v>
      </c>
      <c r="D37" s="184" t="str">
        <f>IF(C37="Str",'Personal File'!$C$12,IF(C37="Dex",'Personal File'!$C$13,IF(C37="Con",'Personal File'!$C$14,IF(C37="Int",'Personal File'!$C$15,IF(C37="Wis",'Personal File'!$C$16,IF(C37="Cha",'Personal File'!$C$17))))))</f>
        <v>+4</v>
      </c>
      <c r="E37" s="184" t="str">
        <f t="shared" si="3"/>
        <v>Wis (+4)</v>
      </c>
      <c r="F37" s="153" t="s">
        <v>65</v>
      </c>
      <c r="G37" s="136">
        <f t="shared" si="2"/>
        <v>7</v>
      </c>
      <c r="H37" s="93">
        <f t="shared" ca="1" si="5"/>
        <v>17</v>
      </c>
      <c r="I37" s="135">
        <f t="shared" ca="1" si="6"/>
        <v>24</v>
      </c>
      <c r="J37" s="120"/>
    </row>
    <row r="38" spans="1:10" ht="17.399999999999999" x14ac:dyDescent="0.35">
      <c r="A38" s="185" t="s">
        <v>21</v>
      </c>
      <c r="B38" s="89">
        <v>0</v>
      </c>
      <c r="C38" s="186" t="s">
        <v>37</v>
      </c>
      <c r="D38" s="187" t="str">
        <f>IF(C38="Str",'Personal File'!$C$12,IF(C38="Dex",'Personal File'!$C$13,IF(C38="Con",'Personal File'!$C$14,IF(C38="Int",'Personal File'!$C$15,IF(C38="Wis",'Personal File'!$C$16,IF(C38="Cha",'Personal File'!$C$17))))))</f>
        <v>+2</v>
      </c>
      <c r="E38" s="97" t="str">
        <f t="shared" si="3"/>
        <v>Dex (+2)</v>
      </c>
      <c r="F38" s="112" t="s">
        <v>65</v>
      </c>
      <c r="G38" s="111">
        <f t="shared" si="2"/>
        <v>2</v>
      </c>
      <c r="H38" s="93">
        <f t="shared" ca="1" si="5"/>
        <v>6</v>
      </c>
      <c r="I38" s="112">
        <f t="shared" ca="1" si="6"/>
        <v>8</v>
      </c>
      <c r="J38" s="172"/>
    </row>
    <row r="39" spans="1:10" ht="17.399999999999999" x14ac:dyDescent="0.35">
      <c r="A39" s="138" t="s">
        <v>22</v>
      </c>
      <c r="B39" s="132">
        <v>2</v>
      </c>
      <c r="C39" s="139" t="s">
        <v>35</v>
      </c>
      <c r="D39" s="140" t="str">
        <f>IF(C39="Str",'Personal File'!$C$12,IF(C39="Dex",'Personal File'!$C$13,IF(C39="Con",'Personal File'!$C$14,IF(C39="Int",'Personal File'!$C$15,IF(C39="Wis",'Personal File'!$C$16,IF(C39="Cha",'Personal File'!$C$17))))))</f>
        <v>+4</v>
      </c>
      <c r="E39" s="140" t="str">
        <f t="shared" si="3"/>
        <v>Int (+4)</v>
      </c>
      <c r="F39" s="135" t="s">
        <v>65</v>
      </c>
      <c r="G39" s="136">
        <f t="shared" si="2"/>
        <v>6</v>
      </c>
      <c r="H39" s="93">
        <f t="shared" ca="1" si="5"/>
        <v>9</v>
      </c>
      <c r="I39" s="135">
        <f t="shared" ca="1" si="6"/>
        <v>15</v>
      </c>
      <c r="J39" s="141"/>
    </row>
    <row r="40" spans="1:10" ht="17.399999999999999" x14ac:dyDescent="0.35">
      <c r="A40" s="176" t="s">
        <v>58</v>
      </c>
      <c r="B40" s="115">
        <v>4</v>
      </c>
      <c r="C40" s="177" t="s">
        <v>36</v>
      </c>
      <c r="D40" s="178" t="str">
        <f>IF(C40="Str",'Personal File'!$C$12,IF(C40="Dex",'Personal File'!$C$13,IF(C40="Con",'Personal File'!$C$14,IF(C40="Int",'Personal File'!$C$15,IF(C40="Wis",'Personal File'!$C$16,IF(C40="Cha",'Personal File'!$C$17))))))</f>
        <v>+4</v>
      </c>
      <c r="E40" s="178" t="str">
        <f t="shared" si="3"/>
        <v>Wis (+4)</v>
      </c>
      <c r="F40" s="118" t="s">
        <v>65</v>
      </c>
      <c r="G40" s="119">
        <f t="shared" si="2"/>
        <v>8</v>
      </c>
      <c r="H40" s="93">
        <f t="shared" ca="1" si="5"/>
        <v>14</v>
      </c>
      <c r="I40" s="118">
        <f t="shared" ca="1" si="6"/>
        <v>22</v>
      </c>
      <c r="J40" s="120"/>
    </row>
    <row r="41" spans="1:10" ht="17.399999999999999" x14ac:dyDescent="0.35">
      <c r="A41" s="180" t="s">
        <v>214</v>
      </c>
      <c r="B41" s="159">
        <v>0</v>
      </c>
      <c r="C41" s="181" t="s">
        <v>37</v>
      </c>
      <c r="D41" s="182" t="str">
        <f>IF(C41="Str",'Personal File'!$C$12,IF(C41="Dex",'Personal File'!$C$13,IF(C41="Con",'Personal File'!$C$14,IF(C41="Int",'Personal File'!$C$15,IF(C41="Wis",'Personal File'!$C$16,IF(C41="Cha",'Personal File'!$C$17))))))</f>
        <v>+2</v>
      </c>
      <c r="E41" s="182" t="str">
        <f t="shared" si="3"/>
        <v>Dex (+2)</v>
      </c>
      <c r="F41" s="162" t="s">
        <v>65</v>
      </c>
      <c r="G41" s="163">
        <f t="shared" si="2"/>
        <v>2</v>
      </c>
      <c r="H41" s="93">
        <f t="shared" ca="1" si="5"/>
        <v>14</v>
      </c>
      <c r="I41" s="164">
        <f t="shared" ref="I41:I42" ca="1" si="13">SUM(G41:H41)</f>
        <v>16</v>
      </c>
      <c r="J41" s="165"/>
    </row>
    <row r="42" spans="1:10" ht="17.399999999999999" x14ac:dyDescent="0.35">
      <c r="A42" s="188" t="s">
        <v>112</v>
      </c>
      <c r="B42" s="189">
        <v>0</v>
      </c>
      <c r="C42" s="190" t="s">
        <v>35</v>
      </c>
      <c r="D42" s="191" t="str">
        <f>IF(C42="Str",'Personal File'!$C$12,IF(C42="Dex",'Personal File'!$C$13,IF(C42="Con",'Personal File'!$C$14,IF(C42="Int",'Personal File'!$C$15,IF(C42="Wis",'Personal File'!$C$16,IF(C42="Cha",'Personal File'!$C$17))))))</f>
        <v>+4</v>
      </c>
      <c r="E42" s="191" t="str">
        <f t="shared" si="3"/>
        <v>Int (+4)</v>
      </c>
      <c r="F42" s="192" t="s">
        <v>65</v>
      </c>
      <c r="G42" s="163">
        <f t="shared" si="2"/>
        <v>4</v>
      </c>
      <c r="H42" s="93">
        <f t="shared" ca="1" si="5"/>
        <v>20</v>
      </c>
      <c r="I42" s="164">
        <f t="shared" ca="1" si="13"/>
        <v>24</v>
      </c>
      <c r="J42" s="193"/>
    </row>
    <row r="43" spans="1:10" ht="17.399999999999999" x14ac:dyDescent="0.35">
      <c r="A43" s="138" t="s">
        <v>59</v>
      </c>
      <c r="B43" s="132">
        <v>6</v>
      </c>
      <c r="C43" s="139" t="s">
        <v>35</v>
      </c>
      <c r="D43" s="140" t="str">
        <f>IF(C43="Str",'Personal File'!$C$12,IF(C43="Dex",'Personal File'!$C$13,IF(C43="Con",'Personal File'!$C$14,IF(C43="Int",'Personal File'!$C$15,IF(C43="Wis",'Personal File'!$C$16,IF(C43="Cha",'Personal File'!$C$17))))))</f>
        <v>+4</v>
      </c>
      <c r="E43" s="140" t="str">
        <f t="shared" si="3"/>
        <v>Int (+4)</v>
      </c>
      <c r="F43" s="135" t="s">
        <v>65</v>
      </c>
      <c r="G43" s="136">
        <f t="shared" si="2"/>
        <v>10</v>
      </c>
      <c r="H43" s="93">
        <f t="shared" ca="1" si="5"/>
        <v>15</v>
      </c>
      <c r="I43" s="135">
        <f t="shared" ca="1" si="6"/>
        <v>25</v>
      </c>
      <c r="J43" s="141" t="s">
        <v>548</v>
      </c>
    </row>
    <row r="44" spans="1:10" ht="17.399999999999999" x14ac:dyDescent="0.35">
      <c r="A44" s="176" t="s">
        <v>60</v>
      </c>
      <c r="B44" s="115">
        <v>4</v>
      </c>
      <c r="C44" s="177" t="s">
        <v>36</v>
      </c>
      <c r="D44" s="178" t="str">
        <f>IF(C44="Str",'Personal File'!$C$12,IF(C44="Dex",'Personal File'!$C$13,IF(C44="Con",'Personal File'!$C$14,IF(C44="Int",'Personal File'!$C$15,IF(C44="Wis",'Personal File'!$C$16,IF(C44="Cha",'Personal File'!$C$17))))))</f>
        <v>+4</v>
      </c>
      <c r="E44" s="178" t="str">
        <f t="shared" si="3"/>
        <v>Wis (+4)</v>
      </c>
      <c r="F44" s="118" t="s">
        <v>65</v>
      </c>
      <c r="G44" s="119">
        <f t="shared" si="2"/>
        <v>8</v>
      </c>
      <c r="H44" s="93">
        <f t="shared" ca="1" si="5"/>
        <v>1</v>
      </c>
      <c r="I44" s="118">
        <f t="shared" ca="1" si="6"/>
        <v>9</v>
      </c>
      <c r="J44" s="120"/>
    </row>
    <row r="45" spans="1:10" ht="17.399999999999999" x14ac:dyDescent="0.35">
      <c r="A45" s="194" t="s">
        <v>215</v>
      </c>
      <c r="B45" s="89">
        <v>0</v>
      </c>
      <c r="C45" s="195" t="s">
        <v>36</v>
      </c>
      <c r="D45" s="196" t="str">
        <f>IF(C45="Str",'Personal File'!$C$12,IF(C45="Dex",'Personal File'!$C$13,IF(C45="Con",'Personal File'!$C$14,IF(C45="Int",'Personal File'!$C$15,IF(C45="Wis",'Personal File'!$C$16,IF(C45="Cha",'Personal File'!$C$17))))))</f>
        <v>+4</v>
      </c>
      <c r="E45" s="196" t="str">
        <f t="shared" si="3"/>
        <v>Wis (+4)</v>
      </c>
      <c r="F45" s="112" t="s">
        <v>65</v>
      </c>
      <c r="G45" s="111">
        <f t="shared" si="2"/>
        <v>4</v>
      </c>
      <c r="H45" s="93">
        <f t="shared" ca="1" si="5"/>
        <v>13</v>
      </c>
      <c r="I45" s="112">
        <f t="shared" ca="1" si="6"/>
        <v>17</v>
      </c>
      <c r="J45" s="95"/>
    </row>
    <row r="46" spans="1:10" ht="17.399999999999999" x14ac:dyDescent="0.35">
      <c r="A46" s="173" t="s">
        <v>23</v>
      </c>
      <c r="B46" s="89">
        <v>0</v>
      </c>
      <c r="C46" s="174" t="s">
        <v>38</v>
      </c>
      <c r="D46" s="175">
        <f>IF(C46="Str",'Personal File'!$C$12,IF(C46="Dex",'Personal File'!$C$13,IF(C46="Con",'Personal File'!$C$14,IF(C46="Int",'Personal File'!$C$15,IF(C46="Wis",'Personal File'!$C$16,IF(C46="Cha",'Personal File'!$C$17))))))</f>
        <v>-1</v>
      </c>
      <c r="E46" s="175" t="str">
        <f t="shared" si="3"/>
        <v>Str (-1)</v>
      </c>
      <c r="F46" s="112" t="s">
        <v>65</v>
      </c>
      <c r="G46" s="111">
        <f t="shared" si="2"/>
        <v>-1</v>
      </c>
      <c r="H46" s="93">
        <f t="shared" ca="1" si="5"/>
        <v>9</v>
      </c>
      <c r="I46" s="112">
        <f t="shared" ca="1" si="6"/>
        <v>8</v>
      </c>
      <c r="J46" s="172"/>
    </row>
    <row r="47" spans="1:10" ht="17.399999999999999" x14ac:dyDescent="0.35">
      <c r="A47" s="114" t="s">
        <v>61</v>
      </c>
      <c r="B47" s="115">
        <v>4</v>
      </c>
      <c r="C47" s="116" t="s">
        <v>37</v>
      </c>
      <c r="D47" s="117" t="str">
        <f>IF(C47="Str",'Personal File'!$C$12,IF(C47="Dex",'Personal File'!$C$13,IF(C47="Con",'Personal File'!$C$14,IF(C47="Int",'Personal File'!$C$15,IF(C47="Wis",'Personal File'!$C$16,IF(C47="Cha",'Personal File'!$C$17))))))</f>
        <v>+2</v>
      </c>
      <c r="E47" s="117" t="str">
        <f t="shared" si="3"/>
        <v>Dex (+2)</v>
      </c>
      <c r="F47" s="118" t="s">
        <v>65</v>
      </c>
      <c r="G47" s="119">
        <f t="shared" si="2"/>
        <v>6</v>
      </c>
      <c r="H47" s="93">
        <f t="shared" ca="1" si="5"/>
        <v>15</v>
      </c>
      <c r="I47" s="118">
        <f t="shared" ref="I47:I48" ca="1" si="14">SUM(G47:H47)</f>
        <v>21</v>
      </c>
      <c r="J47" s="120"/>
    </row>
    <row r="48" spans="1:10" ht="17.399999999999999" x14ac:dyDescent="0.35">
      <c r="A48" s="122" t="s">
        <v>62</v>
      </c>
      <c r="B48" s="115">
        <v>6</v>
      </c>
      <c r="C48" s="123" t="s">
        <v>33</v>
      </c>
      <c r="D48" s="124" t="str">
        <f>IF(C48="Str",'Personal File'!$C$12,IF(C48="Dex",'Personal File'!$C$13,IF(C48="Con",'Personal File'!$C$14,IF(C48="Int",'Personal File'!$C$15,IF(C48="Wis",'Personal File'!$C$16,IF(C48="Cha",'Personal File'!$C$17))))))</f>
        <v>+3</v>
      </c>
      <c r="E48" s="124" t="str">
        <f t="shared" si="3"/>
        <v>Cha (+3)</v>
      </c>
      <c r="F48" s="118" t="s">
        <v>65</v>
      </c>
      <c r="G48" s="119">
        <f t="shared" si="2"/>
        <v>9</v>
      </c>
      <c r="H48" s="93">
        <f t="shared" ca="1" si="5"/>
        <v>14</v>
      </c>
      <c r="I48" s="118">
        <f t="shared" ca="1" si="14"/>
        <v>23</v>
      </c>
      <c r="J48" s="120"/>
    </row>
    <row r="49" spans="1:10" ht="18" thickBot="1" x14ac:dyDescent="0.4">
      <c r="A49" s="197" t="s">
        <v>63</v>
      </c>
      <c r="B49" s="198">
        <v>1</v>
      </c>
      <c r="C49" s="199" t="s">
        <v>37</v>
      </c>
      <c r="D49" s="200" t="str">
        <f>IF(C49="Str",'Personal File'!$C$12,IF(C49="Dex",'Personal File'!$C$13,IF(C49="Con",'Personal File'!$C$14,IF(C49="Int",'Personal File'!$C$15,IF(C49="Wis",'Personal File'!$C$16,IF(C49="Cha",'Personal File'!$C$17))))))</f>
        <v>+2</v>
      </c>
      <c r="E49" s="200" t="str">
        <f t="shared" si="3"/>
        <v>Dex (+2)</v>
      </c>
      <c r="F49" s="201" t="s">
        <v>65</v>
      </c>
      <c r="G49" s="202">
        <f t="shared" si="2"/>
        <v>3</v>
      </c>
      <c r="H49" s="203">
        <f t="shared" ca="1" si="5"/>
        <v>11</v>
      </c>
      <c r="I49" s="201">
        <f t="shared" ca="1" si="6"/>
        <v>14</v>
      </c>
      <c r="J49" s="204"/>
    </row>
    <row r="50" spans="1:10" ht="16.2" thickTop="1" x14ac:dyDescent="0.3">
      <c r="B50" s="206">
        <f>SUM(B6:B49)</f>
        <v>92</v>
      </c>
      <c r="E50" s="206">
        <f>SUM(E51:E64)</f>
        <v>92</v>
      </c>
      <c r="F50" s="208" t="s">
        <v>66</v>
      </c>
    </row>
    <row r="51" spans="1:10" x14ac:dyDescent="0.3">
      <c r="B51" s="209" t="s">
        <v>321</v>
      </c>
      <c r="E51" s="210">
        <v>48</v>
      </c>
      <c r="F51" s="207" t="s">
        <v>508</v>
      </c>
    </row>
    <row r="52" spans="1:10" x14ac:dyDescent="0.3">
      <c r="B52" s="209" t="s">
        <v>322</v>
      </c>
      <c r="E52" s="210">
        <v>10</v>
      </c>
      <c r="F52" s="207" t="s">
        <v>565</v>
      </c>
    </row>
    <row r="53" spans="1:10" x14ac:dyDescent="0.3">
      <c r="B53" s="209" t="s">
        <v>323</v>
      </c>
      <c r="E53" s="210">
        <v>6</v>
      </c>
      <c r="F53" s="207" t="s">
        <v>356</v>
      </c>
    </row>
    <row r="54" spans="1:10" x14ac:dyDescent="0.3">
      <c r="B54" s="209" t="s">
        <v>324</v>
      </c>
      <c r="E54" s="210">
        <v>10</v>
      </c>
      <c r="F54" s="207" t="s">
        <v>566</v>
      </c>
    </row>
    <row r="55" spans="1:10" x14ac:dyDescent="0.3">
      <c r="B55" s="209" t="s">
        <v>325</v>
      </c>
      <c r="E55" s="210">
        <v>6</v>
      </c>
      <c r="F55" s="207" t="s">
        <v>358</v>
      </c>
    </row>
    <row r="56" spans="1:10" x14ac:dyDescent="0.3">
      <c r="B56" s="209" t="s">
        <v>326</v>
      </c>
      <c r="E56" s="210">
        <v>6</v>
      </c>
      <c r="F56" s="207" t="s">
        <v>357</v>
      </c>
    </row>
    <row r="57" spans="1:10" x14ac:dyDescent="0.3">
      <c r="B57" s="209" t="s">
        <v>331</v>
      </c>
      <c r="E57" s="210">
        <v>6</v>
      </c>
      <c r="F57" s="207" t="s">
        <v>359</v>
      </c>
    </row>
    <row r="58" spans="1:10" x14ac:dyDescent="0.3">
      <c r="B58" s="209"/>
      <c r="E58" s="210"/>
    </row>
    <row r="59" spans="1:10" x14ac:dyDescent="0.3">
      <c r="B59" s="209"/>
      <c r="E59" s="210"/>
    </row>
    <row r="60" spans="1:10" x14ac:dyDescent="0.3">
      <c r="B60" s="209"/>
      <c r="E60" s="210"/>
    </row>
    <row r="61" spans="1:10" x14ac:dyDescent="0.3">
      <c r="B61" s="209"/>
      <c r="E61" s="210"/>
    </row>
    <row r="62" spans="1:10" x14ac:dyDescent="0.3">
      <c r="B62" s="209"/>
      <c r="E62" s="210"/>
    </row>
    <row r="63" spans="1:10" x14ac:dyDescent="0.3">
      <c r="B63" s="209"/>
      <c r="E63" s="210"/>
    </row>
    <row r="64" spans="1:10" x14ac:dyDescent="0.3">
      <c r="B64" s="209"/>
      <c r="E64" s="210"/>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6"/>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5.796875" style="294" bestFit="1" customWidth="1"/>
    <col min="2" max="2" width="6.19921875" style="294" bestFit="1" customWidth="1"/>
    <col min="3" max="3" width="11.3984375" style="298" customWidth="1"/>
    <col min="4" max="4" width="13.3984375" style="297" bestFit="1" customWidth="1"/>
    <col min="5" max="5" width="13.59765625" style="297" customWidth="1"/>
    <col min="6" max="6" width="10.5" style="297" bestFit="1" customWidth="1"/>
    <col min="7" max="7" width="13" style="297" bestFit="1" customWidth="1"/>
    <col min="8" max="8" width="10.5" style="297" bestFit="1" customWidth="1"/>
    <col min="9" max="9" width="21.3984375" style="214" bestFit="1" customWidth="1"/>
    <col min="10" max="10" width="5.796875" style="214" bestFit="1" customWidth="1"/>
    <col min="11" max="16384" width="13" style="214"/>
  </cols>
  <sheetData>
    <row r="1" spans="1:10" ht="26.4" thickBot="1" x14ac:dyDescent="0.55000000000000004">
      <c r="A1" s="211" t="s">
        <v>634</v>
      </c>
      <c r="B1" s="212"/>
      <c r="C1" s="213"/>
      <c r="D1" s="212"/>
      <c r="E1" s="212"/>
      <c r="F1" s="212"/>
      <c r="G1" s="212"/>
      <c r="H1" s="212"/>
      <c r="I1" s="212"/>
      <c r="J1" s="212"/>
    </row>
    <row r="2" spans="1:10" s="219" customFormat="1" ht="17.399999999999999" x14ac:dyDescent="0.3">
      <c r="A2" s="215" t="s">
        <v>92</v>
      </c>
      <c r="B2" s="216" t="s">
        <v>3</v>
      </c>
      <c r="C2" s="217" t="s">
        <v>444</v>
      </c>
      <c r="D2" s="216" t="s">
        <v>95</v>
      </c>
      <c r="E2" s="216" t="s">
        <v>216</v>
      </c>
      <c r="F2" s="216" t="s">
        <v>217</v>
      </c>
      <c r="G2" s="216" t="s">
        <v>68</v>
      </c>
      <c r="H2" s="216" t="s">
        <v>26</v>
      </c>
      <c r="I2" s="216" t="s">
        <v>628</v>
      </c>
      <c r="J2" s="218" t="s">
        <v>629</v>
      </c>
    </row>
    <row r="3" spans="1:10" s="228" customFormat="1" ht="17.399999999999999" x14ac:dyDescent="0.35">
      <c r="A3" s="220" t="s">
        <v>74</v>
      </c>
      <c r="B3" s="221">
        <v>0</v>
      </c>
      <c r="C3" s="222"/>
      <c r="D3" s="223" t="s">
        <v>75</v>
      </c>
      <c r="E3" s="224" t="s">
        <v>221</v>
      </c>
      <c r="F3" s="224" t="s">
        <v>229</v>
      </c>
      <c r="G3" s="225" t="s">
        <v>76</v>
      </c>
      <c r="H3" s="225" t="s">
        <v>77</v>
      </c>
      <c r="I3" s="226" t="s">
        <v>623</v>
      </c>
      <c r="J3" s="227">
        <v>272</v>
      </c>
    </row>
    <row r="4" spans="1:10" s="228" customFormat="1" ht="17.399999999999999" x14ac:dyDescent="0.35">
      <c r="A4" s="220" t="s">
        <v>113</v>
      </c>
      <c r="B4" s="221">
        <v>0</v>
      </c>
      <c r="C4" s="222"/>
      <c r="D4" s="223" t="s">
        <v>87</v>
      </c>
      <c r="E4" s="224" t="s">
        <v>218</v>
      </c>
      <c r="F4" s="224" t="s">
        <v>229</v>
      </c>
      <c r="G4" s="225" t="s">
        <v>109</v>
      </c>
      <c r="H4" s="225" t="s">
        <v>81</v>
      </c>
      <c r="I4" s="229" t="s">
        <v>623</v>
      </c>
      <c r="J4" s="227">
        <v>215</v>
      </c>
    </row>
    <row r="5" spans="1:10" ht="17.399999999999999" x14ac:dyDescent="0.35">
      <c r="A5" s="220" t="s">
        <v>563</v>
      </c>
      <c r="B5" s="221">
        <v>0</v>
      </c>
      <c r="C5" s="222"/>
      <c r="D5" s="230" t="s">
        <v>87</v>
      </c>
      <c r="E5" s="231" t="s">
        <v>218</v>
      </c>
      <c r="F5" s="232" t="s">
        <v>229</v>
      </c>
      <c r="G5" s="233" t="s">
        <v>492</v>
      </c>
      <c r="H5" s="233" t="s">
        <v>90</v>
      </c>
      <c r="I5" s="229" t="s">
        <v>664</v>
      </c>
      <c r="J5" s="227">
        <v>128</v>
      </c>
    </row>
    <row r="6" spans="1:10" ht="17.399999999999999" x14ac:dyDescent="0.35">
      <c r="A6" s="220" t="s">
        <v>114</v>
      </c>
      <c r="B6" s="221">
        <v>0</v>
      </c>
      <c r="C6" s="222"/>
      <c r="D6" s="223" t="s">
        <v>115</v>
      </c>
      <c r="E6" s="224" t="s">
        <v>218</v>
      </c>
      <c r="F6" s="224" t="s">
        <v>229</v>
      </c>
      <c r="G6" s="225" t="s">
        <v>109</v>
      </c>
      <c r="H6" s="225" t="s">
        <v>81</v>
      </c>
      <c r="I6" s="229" t="s">
        <v>623</v>
      </c>
      <c r="J6" s="227">
        <v>219</v>
      </c>
    </row>
    <row r="7" spans="1:10" ht="17.399999999999999" x14ac:dyDescent="0.35">
      <c r="A7" s="220" t="s">
        <v>116</v>
      </c>
      <c r="B7" s="221">
        <v>0</v>
      </c>
      <c r="C7" s="222"/>
      <c r="D7" s="223" t="s">
        <v>115</v>
      </c>
      <c r="E7" s="224" t="s">
        <v>218</v>
      </c>
      <c r="F7" s="224" t="s">
        <v>229</v>
      </c>
      <c r="G7" s="225" t="s">
        <v>76</v>
      </c>
      <c r="H7" s="225" t="s">
        <v>77</v>
      </c>
      <c r="I7" s="229" t="s">
        <v>623</v>
      </c>
      <c r="J7" s="227">
        <v>238</v>
      </c>
    </row>
    <row r="8" spans="1:10" ht="17.399999999999999" x14ac:dyDescent="0.35">
      <c r="A8" s="220" t="s">
        <v>108</v>
      </c>
      <c r="B8" s="221">
        <v>0</v>
      </c>
      <c r="C8" s="222"/>
      <c r="D8" s="230" t="s">
        <v>91</v>
      </c>
      <c r="E8" s="234" t="s">
        <v>219</v>
      </c>
      <c r="F8" s="234" t="s">
        <v>229</v>
      </c>
      <c r="G8" s="233" t="s">
        <v>76</v>
      </c>
      <c r="H8" s="233" t="s">
        <v>84</v>
      </c>
      <c r="I8" s="229" t="s">
        <v>623</v>
      </c>
      <c r="J8" s="227">
        <v>248</v>
      </c>
    </row>
    <row r="9" spans="1:10" ht="17.399999999999999" x14ac:dyDescent="0.35">
      <c r="A9" s="220" t="s">
        <v>274</v>
      </c>
      <c r="B9" s="221">
        <v>0</v>
      </c>
      <c r="C9" s="222"/>
      <c r="D9" s="223" t="s">
        <v>473</v>
      </c>
      <c r="E9" s="224" t="s">
        <v>218</v>
      </c>
      <c r="F9" s="224" t="s">
        <v>229</v>
      </c>
      <c r="G9" s="225" t="s">
        <v>76</v>
      </c>
      <c r="H9" s="225" t="s">
        <v>81</v>
      </c>
      <c r="I9" s="229" t="s">
        <v>623</v>
      </c>
      <c r="J9" s="227">
        <v>244</v>
      </c>
    </row>
    <row r="10" spans="1:10" ht="17.399999999999999" x14ac:dyDescent="0.35">
      <c r="A10" s="220" t="s">
        <v>117</v>
      </c>
      <c r="B10" s="221">
        <v>0</v>
      </c>
      <c r="C10" s="222"/>
      <c r="D10" s="230" t="s">
        <v>474</v>
      </c>
      <c r="E10" s="224" t="s">
        <v>218</v>
      </c>
      <c r="F10" s="224" t="s">
        <v>229</v>
      </c>
      <c r="G10" s="233" t="s">
        <v>98</v>
      </c>
      <c r="H10" s="233" t="s">
        <v>81</v>
      </c>
      <c r="I10" s="229" t="s">
        <v>623</v>
      </c>
      <c r="J10" s="227">
        <v>253</v>
      </c>
    </row>
    <row r="11" spans="1:10" ht="17.399999999999999" x14ac:dyDescent="0.35">
      <c r="A11" s="220" t="s">
        <v>289</v>
      </c>
      <c r="B11" s="221">
        <v>0</v>
      </c>
      <c r="C11" s="222"/>
      <c r="D11" s="235" t="s">
        <v>474</v>
      </c>
      <c r="E11" s="231" t="s">
        <v>220</v>
      </c>
      <c r="F11" s="232" t="s">
        <v>229</v>
      </c>
      <c r="G11" s="226" t="s">
        <v>99</v>
      </c>
      <c r="H11" s="226" t="s">
        <v>84</v>
      </c>
      <c r="I11" s="229" t="s">
        <v>623</v>
      </c>
      <c r="J11" s="227">
        <v>253</v>
      </c>
    </row>
    <row r="12" spans="1:10" ht="17.399999999999999" x14ac:dyDescent="0.35">
      <c r="A12" s="220" t="s">
        <v>311</v>
      </c>
      <c r="B12" s="221">
        <v>0</v>
      </c>
      <c r="C12" s="222"/>
      <c r="D12" s="223" t="s">
        <v>474</v>
      </c>
      <c r="E12" s="231" t="s">
        <v>218</v>
      </c>
      <c r="F12" s="224" t="s">
        <v>229</v>
      </c>
      <c r="G12" s="225" t="s">
        <v>109</v>
      </c>
      <c r="H12" s="225" t="s">
        <v>86</v>
      </c>
      <c r="I12" s="229" t="s">
        <v>626</v>
      </c>
      <c r="J12" s="227">
        <v>103</v>
      </c>
    </row>
    <row r="13" spans="1:10" ht="17.399999999999999" x14ac:dyDescent="0.35">
      <c r="A13" s="220" t="s">
        <v>594</v>
      </c>
      <c r="B13" s="221">
        <v>0</v>
      </c>
      <c r="C13" s="222"/>
      <c r="D13" s="230" t="s">
        <v>79</v>
      </c>
      <c r="E13" s="234" t="s">
        <v>218</v>
      </c>
      <c r="F13" s="236" t="s">
        <v>229</v>
      </c>
      <c r="G13" s="237" t="s">
        <v>76</v>
      </c>
      <c r="H13" s="233" t="s">
        <v>81</v>
      </c>
      <c r="I13" s="229" t="s">
        <v>623</v>
      </c>
      <c r="J13" s="227">
        <v>216</v>
      </c>
    </row>
    <row r="14" spans="1:10" ht="17.399999999999999" x14ac:dyDescent="0.35">
      <c r="A14" s="220" t="s">
        <v>78</v>
      </c>
      <c r="B14" s="221">
        <v>0</v>
      </c>
      <c r="C14" s="222"/>
      <c r="D14" s="223" t="s">
        <v>79</v>
      </c>
      <c r="E14" s="224" t="s">
        <v>218</v>
      </c>
      <c r="F14" s="224" t="s">
        <v>229</v>
      </c>
      <c r="G14" s="225" t="s">
        <v>97</v>
      </c>
      <c r="H14" s="225" t="s">
        <v>80</v>
      </c>
      <c r="I14" s="229" t="s">
        <v>623</v>
      </c>
      <c r="J14" s="227">
        <v>219</v>
      </c>
    </row>
    <row r="15" spans="1:10" ht="17.399999999999999" x14ac:dyDescent="0.35">
      <c r="A15" s="220" t="s">
        <v>479</v>
      </c>
      <c r="B15" s="221">
        <v>0</v>
      </c>
      <c r="C15" s="222"/>
      <c r="D15" s="230" t="s">
        <v>79</v>
      </c>
      <c r="E15" s="224" t="s">
        <v>218</v>
      </c>
      <c r="F15" s="224" t="s">
        <v>229</v>
      </c>
      <c r="G15" s="233" t="s">
        <v>98</v>
      </c>
      <c r="H15" s="233" t="s">
        <v>81</v>
      </c>
      <c r="I15" s="229" t="s">
        <v>623</v>
      </c>
      <c r="J15" s="227">
        <v>267</v>
      </c>
    </row>
    <row r="16" spans="1:10" ht="17.399999999999999" x14ac:dyDescent="0.35">
      <c r="A16" s="238" t="s">
        <v>82</v>
      </c>
      <c r="B16" s="239">
        <v>0</v>
      </c>
      <c r="C16" s="240"/>
      <c r="D16" s="241" t="s">
        <v>79</v>
      </c>
      <c r="E16" s="242" t="s">
        <v>220</v>
      </c>
      <c r="F16" s="242" t="s">
        <v>229</v>
      </c>
      <c r="G16" s="243" t="s">
        <v>83</v>
      </c>
      <c r="H16" s="243" t="s">
        <v>84</v>
      </c>
      <c r="I16" s="244" t="s">
        <v>623</v>
      </c>
      <c r="J16" s="245">
        <v>269</v>
      </c>
    </row>
    <row r="17" spans="1:10" ht="17.399999999999999" x14ac:dyDescent="0.35">
      <c r="A17" s="220" t="s">
        <v>568</v>
      </c>
      <c r="B17" s="221">
        <v>1</v>
      </c>
      <c r="C17" s="222"/>
      <c r="D17" s="223" t="s">
        <v>75</v>
      </c>
      <c r="E17" s="224" t="s">
        <v>218</v>
      </c>
      <c r="F17" s="246" t="s">
        <v>229</v>
      </c>
      <c r="G17" s="225" t="s">
        <v>569</v>
      </c>
      <c r="H17" s="225" t="s">
        <v>90</v>
      </c>
      <c r="I17" s="229" t="s">
        <v>663</v>
      </c>
      <c r="J17" s="227">
        <v>85</v>
      </c>
    </row>
    <row r="18" spans="1:10" ht="17.399999999999999" x14ac:dyDescent="0.35">
      <c r="A18" s="220" t="s">
        <v>570</v>
      </c>
      <c r="B18" s="221">
        <v>1</v>
      </c>
      <c r="C18" s="222"/>
      <c r="D18" s="223" t="s">
        <v>75</v>
      </c>
      <c r="E18" s="224" t="s">
        <v>218</v>
      </c>
      <c r="F18" s="246" t="s">
        <v>229</v>
      </c>
      <c r="G18" s="225" t="s">
        <v>569</v>
      </c>
      <c r="H18" s="225" t="s">
        <v>90</v>
      </c>
      <c r="I18" s="229" t="s">
        <v>663</v>
      </c>
      <c r="J18" s="227">
        <v>85</v>
      </c>
    </row>
    <row r="19" spans="1:10" ht="17.399999999999999" x14ac:dyDescent="0.35">
      <c r="A19" s="220" t="s">
        <v>122</v>
      </c>
      <c r="B19" s="221">
        <v>1</v>
      </c>
      <c r="C19" s="222"/>
      <c r="D19" s="223" t="s">
        <v>75</v>
      </c>
      <c r="E19" s="224" t="s">
        <v>218</v>
      </c>
      <c r="F19" s="224" t="s">
        <v>229</v>
      </c>
      <c r="G19" s="225" t="s">
        <v>76</v>
      </c>
      <c r="H19" s="225" t="s">
        <v>123</v>
      </c>
      <c r="I19" s="229" t="s">
        <v>623</v>
      </c>
      <c r="J19" s="227">
        <v>226</v>
      </c>
    </row>
    <row r="20" spans="1:10" ht="17.399999999999999" x14ac:dyDescent="0.35">
      <c r="A20" s="220" t="s">
        <v>124</v>
      </c>
      <c r="B20" s="221">
        <v>1</v>
      </c>
      <c r="C20" s="222"/>
      <c r="D20" s="223" t="s">
        <v>75</v>
      </c>
      <c r="E20" s="224" t="s">
        <v>218</v>
      </c>
      <c r="F20" s="224" t="s">
        <v>229</v>
      </c>
      <c r="G20" s="225" t="s">
        <v>83</v>
      </c>
      <c r="H20" s="225" t="s">
        <v>80</v>
      </c>
      <c r="I20" s="229" t="s">
        <v>623</v>
      </c>
      <c r="J20" s="227">
        <v>227</v>
      </c>
    </row>
    <row r="21" spans="1:10" ht="17.399999999999999" x14ac:dyDescent="0.35">
      <c r="A21" s="220" t="s">
        <v>443</v>
      </c>
      <c r="B21" s="221">
        <v>1</v>
      </c>
      <c r="C21" s="247" t="s">
        <v>542</v>
      </c>
      <c r="D21" s="223" t="s">
        <v>75</v>
      </c>
      <c r="E21" s="224" t="s">
        <v>221</v>
      </c>
      <c r="F21" s="224" t="s">
        <v>229</v>
      </c>
      <c r="G21" s="225" t="s">
        <v>76</v>
      </c>
      <c r="H21" s="225" t="s">
        <v>80</v>
      </c>
      <c r="I21" s="229" t="s">
        <v>623</v>
      </c>
      <c r="J21" s="227">
        <v>266</v>
      </c>
    </row>
    <row r="22" spans="1:10" ht="17.399999999999999" x14ac:dyDescent="0.35">
      <c r="A22" s="220" t="s">
        <v>440</v>
      </c>
      <c r="B22" s="221">
        <v>1</v>
      </c>
      <c r="C22" s="222"/>
      <c r="D22" s="223" t="s">
        <v>75</v>
      </c>
      <c r="E22" s="224" t="s">
        <v>221</v>
      </c>
      <c r="F22" s="224" t="s">
        <v>229</v>
      </c>
      <c r="G22" s="225" t="s">
        <v>76</v>
      </c>
      <c r="H22" s="225" t="s">
        <v>80</v>
      </c>
      <c r="I22" s="229" t="s">
        <v>623</v>
      </c>
      <c r="J22" s="227">
        <v>266</v>
      </c>
    </row>
    <row r="23" spans="1:10" ht="17.399999999999999" x14ac:dyDescent="0.35">
      <c r="A23" s="220" t="s">
        <v>573</v>
      </c>
      <c r="B23" s="221">
        <v>1</v>
      </c>
      <c r="C23" s="222"/>
      <c r="D23" s="223" t="s">
        <v>75</v>
      </c>
      <c r="E23" s="231" t="s">
        <v>222</v>
      </c>
      <c r="F23" s="225" t="s">
        <v>229</v>
      </c>
      <c r="G23" s="225" t="s">
        <v>76</v>
      </c>
      <c r="H23" s="225" t="s">
        <v>81</v>
      </c>
      <c r="I23" s="229" t="s">
        <v>665</v>
      </c>
      <c r="J23" s="227">
        <v>177</v>
      </c>
    </row>
    <row r="24" spans="1:10" ht="17.399999999999999" x14ac:dyDescent="0.35">
      <c r="A24" s="220" t="s">
        <v>127</v>
      </c>
      <c r="B24" s="221">
        <v>1</v>
      </c>
      <c r="C24" s="222"/>
      <c r="D24" s="223" t="s">
        <v>75</v>
      </c>
      <c r="E24" s="231" t="s">
        <v>222</v>
      </c>
      <c r="F24" s="231" t="s">
        <v>229</v>
      </c>
      <c r="G24" s="225" t="s">
        <v>76</v>
      </c>
      <c r="H24" s="225" t="s">
        <v>90</v>
      </c>
      <c r="I24" s="229" t="s">
        <v>623</v>
      </c>
      <c r="J24" s="227">
        <v>274</v>
      </c>
    </row>
    <row r="25" spans="1:10" ht="17.399999999999999" x14ac:dyDescent="0.35">
      <c r="A25" s="220" t="s">
        <v>128</v>
      </c>
      <c r="B25" s="221">
        <v>1</v>
      </c>
      <c r="C25" s="222"/>
      <c r="D25" s="223" t="s">
        <v>75</v>
      </c>
      <c r="E25" s="224" t="s">
        <v>223</v>
      </c>
      <c r="F25" s="224" t="s">
        <v>229</v>
      </c>
      <c r="G25" s="225" t="s">
        <v>76</v>
      </c>
      <c r="H25" s="225" t="s">
        <v>80</v>
      </c>
      <c r="I25" s="229" t="s">
        <v>623</v>
      </c>
      <c r="J25" s="227">
        <v>278</v>
      </c>
    </row>
    <row r="26" spans="1:10" ht="17.399999999999999" x14ac:dyDescent="0.35">
      <c r="A26" s="220" t="s">
        <v>126</v>
      </c>
      <c r="B26" s="221">
        <v>1</v>
      </c>
      <c r="C26" s="222"/>
      <c r="D26" s="223" t="s">
        <v>87</v>
      </c>
      <c r="E26" s="224" t="s">
        <v>218</v>
      </c>
      <c r="F26" s="224" t="s">
        <v>229</v>
      </c>
      <c r="G26" s="225" t="s">
        <v>205</v>
      </c>
      <c r="H26" s="225" t="s">
        <v>80</v>
      </c>
      <c r="I26" s="229" t="s">
        <v>623</v>
      </c>
      <c r="J26" s="227">
        <v>258</v>
      </c>
    </row>
    <row r="27" spans="1:10" ht="17.399999999999999" x14ac:dyDescent="0.35">
      <c r="A27" s="220" t="s">
        <v>129</v>
      </c>
      <c r="B27" s="221">
        <v>1</v>
      </c>
      <c r="C27" s="222"/>
      <c r="D27" s="248" t="s">
        <v>87</v>
      </c>
      <c r="E27" s="249" t="s">
        <v>221</v>
      </c>
      <c r="F27" s="249" t="s">
        <v>230</v>
      </c>
      <c r="G27" s="246" t="s">
        <v>109</v>
      </c>
      <c r="H27" s="246" t="s">
        <v>90</v>
      </c>
      <c r="I27" s="229" t="s">
        <v>623</v>
      </c>
      <c r="J27" s="227">
        <v>285</v>
      </c>
    </row>
    <row r="28" spans="1:10" ht="17.399999999999999" x14ac:dyDescent="0.35">
      <c r="A28" s="220" t="s">
        <v>396</v>
      </c>
      <c r="B28" s="221">
        <v>1</v>
      </c>
      <c r="C28" s="222"/>
      <c r="D28" s="248" t="s">
        <v>87</v>
      </c>
      <c r="E28" s="249" t="s">
        <v>221</v>
      </c>
      <c r="F28" s="249" t="s">
        <v>230</v>
      </c>
      <c r="G28" s="246" t="s">
        <v>109</v>
      </c>
      <c r="H28" s="246" t="s">
        <v>90</v>
      </c>
      <c r="I28" s="229" t="s">
        <v>627</v>
      </c>
      <c r="J28" s="227">
        <v>71</v>
      </c>
    </row>
    <row r="29" spans="1:10" ht="17.399999999999999" x14ac:dyDescent="0.35">
      <c r="A29" s="220" t="s">
        <v>351</v>
      </c>
      <c r="B29" s="221">
        <v>1</v>
      </c>
      <c r="C29" s="222"/>
      <c r="D29" s="230" t="s">
        <v>87</v>
      </c>
      <c r="E29" s="234" t="s">
        <v>223</v>
      </c>
      <c r="F29" s="250" t="s">
        <v>229</v>
      </c>
      <c r="G29" s="226" t="s">
        <v>109</v>
      </c>
      <c r="H29" s="233" t="s">
        <v>352</v>
      </c>
      <c r="I29" s="229" t="s">
        <v>623</v>
      </c>
      <c r="J29" s="227">
        <v>297</v>
      </c>
    </row>
    <row r="30" spans="1:10" ht="17.399999999999999" x14ac:dyDescent="0.35">
      <c r="A30" s="220" t="s">
        <v>574</v>
      </c>
      <c r="B30" s="221">
        <v>1</v>
      </c>
      <c r="C30" s="222"/>
      <c r="D30" s="248" t="s">
        <v>87</v>
      </c>
      <c r="E30" s="224" t="s">
        <v>218</v>
      </c>
      <c r="F30" s="225" t="s">
        <v>229</v>
      </c>
      <c r="G30" s="246" t="s">
        <v>76</v>
      </c>
      <c r="H30" s="246" t="s">
        <v>185</v>
      </c>
      <c r="I30" s="229" t="s">
        <v>665</v>
      </c>
      <c r="J30" s="227">
        <v>186</v>
      </c>
    </row>
    <row r="31" spans="1:10" ht="17.399999999999999" x14ac:dyDescent="0.35">
      <c r="A31" s="220" t="s">
        <v>497</v>
      </c>
      <c r="B31" s="251">
        <v>1</v>
      </c>
      <c r="C31" s="252"/>
      <c r="D31" s="248" t="s">
        <v>115</v>
      </c>
      <c r="E31" s="249" t="s">
        <v>221</v>
      </c>
      <c r="F31" s="249" t="s">
        <v>229</v>
      </c>
      <c r="G31" s="246" t="s">
        <v>83</v>
      </c>
      <c r="H31" s="246" t="s">
        <v>84</v>
      </c>
      <c r="I31" s="229" t="s">
        <v>623</v>
      </c>
      <c r="J31" s="227">
        <v>212</v>
      </c>
    </row>
    <row r="32" spans="1:10" ht="17.399999999999999" x14ac:dyDescent="0.35">
      <c r="A32" s="220" t="s">
        <v>490</v>
      </c>
      <c r="B32" s="221">
        <v>1</v>
      </c>
      <c r="C32" s="222"/>
      <c r="D32" s="223" t="s">
        <v>115</v>
      </c>
      <c r="E32" s="249" t="s">
        <v>222</v>
      </c>
      <c r="F32" s="249" t="s">
        <v>229</v>
      </c>
      <c r="G32" s="225" t="s">
        <v>97</v>
      </c>
      <c r="H32" s="225" t="s">
        <v>84</v>
      </c>
      <c r="I32" s="229" t="s">
        <v>623</v>
      </c>
      <c r="J32" s="227">
        <v>218</v>
      </c>
    </row>
    <row r="33" spans="1:10" ht="17.399999999999999" x14ac:dyDescent="0.35">
      <c r="A33" s="220" t="s">
        <v>491</v>
      </c>
      <c r="B33" s="221">
        <v>1</v>
      </c>
      <c r="C33" s="222"/>
      <c r="D33" s="223" t="s">
        <v>115</v>
      </c>
      <c r="E33" s="249" t="s">
        <v>222</v>
      </c>
      <c r="F33" s="249" t="s">
        <v>229</v>
      </c>
      <c r="G33" s="225" t="s">
        <v>97</v>
      </c>
      <c r="H33" s="225" t="s">
        <v>84</v>
      </c>
      <c r="I33" s="229" t="s">
        <v>623</v>
      </c>
      <c r="J33" s="227">
        <v>218</v>
      </c>
    </row>
    <row r="34" spans="1:10" ht="17.399999999999999" x14ac:dyDescent="0.35">
      <c r="A34" s="220" t="s">
        <v>447</v>
      </c>
      <c r="B34" s="221">
        <v>1</v>
      </c>
      <c r="C34" s="247" t="s">
        <v>448</v>
      </c>
      <c r="D34" s="223" t="s">
        <v>115</v>
      </c>
      <c r="E34" s="224" t="s">
        <v>218</v>
      </c>
      <c r="F34" s="249" t="s">
        <v>229</v>
      </c>
      <c r="G34" s="225" t="s">
        <v>97</v>
      </c>
      <c r="H34" s="225" t="s">
        <v>80</v>
      </c>
      <c r="I34" s="229" t="s">
        <v>623</v>
      </c>
      <c r="J34" s="227">
        <v>220</v>
      </c>
    </row>
    <row r="35" spans="1:10" ht="17.399999999999999" x14ac:dyDescent="0.35">
      <c r="A35" s="220" t="s">
        <v>415</v>
      </c>
      <c r="B35" s="221">
        <v>1</v>
      </c>
      <c r="C35" s="222"/>
      <c r="D35" s="223" t="s">
        <v>115</v>
      </c>
      <c r="E35" s="249" t="s">
        <v>221</v>
      </c>
      <c r="F35" s="249" t="s">
        <v>229</v>
      </c>
      <c r="G35" s="225" t="s">
        <v>97</v>
      </c>
      <c r="H35" s="225" t="s">
        <v>80</v>
      </c>
      <c r="I35" s="229" t="s">
        <v>623</v>
      </c>
      <c r="J35" s="227">
        <v>220</v>
      </c>
    </row>
    <row r="36" spans="1:10" ht="17.399999999999999" x14ac:dyDescent="0.35">
      <c r="A36" s="220" t="s">
        <v>290</v>
      </c>
      <c r="B36" s="221">
        <v>1</v>
      </c>
      <c r="C36" s="222"/>
      <c r="D36" s="253" t="s">
        <v>115</v>
      </c>
      <c r="E36" s="231" t="s">
        <v>218</v>
      </c>
      <c r="F36" s="232" t="s">
        <v>229</v>
      </c>
      <c r="G36" s="233" t="s">
        <v>76</v>
      </c>
      <c r="H36" s="226" t="s">
        <v>81</v>
      </c>
      <c r="I36" s="229" t="s">
        <v>623</v>
      </c>
      <c r="J36" s="227">
        <v>243</v>
      </c>
    </row>
    <row r="37" spans="1:10" ht="17.399999999999999" x14ac:dyDescent="0.35">
      <c r="A37" s="220" t="s">
        <v>572</v>
      </c>
      <c r="B37" s="221">
        <v>1</v>
      </c>
      <c r="C37" s="222"/>
      <c r="D37" s="223" t="s">
        <v>115</v>
      </c>
      <c r="E37" s="224" t="s">
        <v>499</v>
      </c>
      <c r="F37" s="225" t="s">
        <v>230</v>
      </c>
      <c r="G37" s="225" t="s">
        <v>83</v>
      </c>
      <c r="H37" s="225" t="s">
        <v>81</v>
      </c>
      <c r="I37" s="229" t="s">
        <v>665</v>
      </c>
      <c r="J37" s="227">
        <v>171</v>
      </c>
    </row>
    <row r="38" spans="1:10" ht="17.399999999999999" x14ac:dyDescent="0.35">
      <c r="A38" s="220" t="s">
        <v>489</v>
      </c>
      <c r="B38" s="221">
        <v>1</v>
      </c>
      <c r="C38" s="222"/>
      <c r="D38" s="223" t="s">
        <v>505</v>
      </c>
      <c r="E38" s="224" t="s">
        <v>222</v>
      </c>
      <c r="F38" s="224" t="s">
        <v>229</v>
      </c>
      <c r="G38" s="225" t="s">
        <v>238</v>
      </c>
      <c r="H38" s="225" t="s">
        <v>80</v>
      </c>
      <c r="I38" s="229" t="s">
        <v>623</v>
      </c>
      <c r="J38" s="227">
        <v>203</v>
      </c>
    </row>
    <row r="39" spans="1:10" ht="17.399999999999999" x14ac:dyDescent="0.35">
      <c r="A39" s="220" t="s">
        <v>567</v>
      </c>
      <c r="B39" s="221">
        <v>1</v>
      </c>
      <c r="C39" s="222"/>
      <c r="D39" s="230" t="s">
        <v>505</v>
      </c>
      <c r="E39" s="231" t="s">
        <v>218</v>
      </c>
      <c r="F39" s="236" t="s">
        <v>229</v>
      </c>
      <c r="G39" s="237" t="s">
        <v>109</v>
      </c>
      <c r="H39" s="233" t="s">
        <v>352</v>
      </c>
      <c r="I39" s="229" t="s">
        <v>623</v>
      </c>
      <c r="J39" s="227">
        <v>209</v>
      </c>
    </row>
    <row r="40" spans="1:10" ht="17.399999999999999" x14ac:dyDescent="0.35">
      <c r="A40" s="220" t="s">
        <v>118</v>
      </c>
      <c r="B40" s="221">
        <v>1</v>
      </c>
      <c r="C40" s="222"/>
      <c r="D40" s="223" t="s">
        <v>505</v>
      </c>
      <c r="E40" s="224" t="s">
        <v>224</v>
      </c>
      <c r="F40" s="224" t="s">
        <v>229</v>
      </c>
      <c r="G40" s="225" t="s">
        <v>109</v>
      </c>
      <c r="H40" s="225" t="s">
        <v>86</v>
      </c>
      <c r="I40" s="229" t="s">
        <v>623</v>
      </c>
      <c r="J40" s="227">
        <v>211</v>
      </c>
    </row>
    <row r="41" spans="1:10" ht="17.399999999999999" x14ac:dyDescent="0.35">
      <c r="A41" s="220" t="s">
        <v>121</v>
      </c>
      <c r="B41" s="221">
        <v>1</v>
      </c>
      <c r="C41" s="222"/>
      <c r="D41" s="223" t="s">
        <v>505</v>
      </c>
      <c r="E41" s="224" t="s">
        <v>222</v>
      </c>
      <c r="F41" s="224" t="s">
        <v>229</v>
      </c>
      <c r="G41" s="225" t="s">
        <v>99</v>
      </c>
      <c r="H41" s="225" t="s">
        <v>80</v>
      </c>
      <c r="I41" s="229" t="s">
        <v>623</v>
      </c>
      <c r="J41" s="227">
        <v>225</v>
      </c>
    </row>
    <row r="42" spans="1:10" ht="17.399999999999999" x14ac:dyDescent="0.35">
      <c r="A42" s="220" t="s">
        <v>241</v>
      </c>
      <c r="B42" s="221">
        <v>1</v>
      </c>
      <c r="C42" s="222"/>
      <c r="D42" s="230" t="s">
        <v>505</v>
      </c>
      <c r="E42" s="231" t="s">
        <v>222</v>
      </c>
      <c r="F42" s="232" t="s">
        <v>229</v>
      </c>
      <c r="G42" s="226" t="s">
        <v>99</v>
      </c>
      <c r="H42" s="233" t="s">
        <v>90</v>
      </c>
      <c r="I42" s="229" t="s">
        <v>664</v>
      </c>
      <c r="J42" s="227">
        <v>122</v>
      </c>
    </row>
    <row r="43" spans="1:10" ht="17.399999999999999" x14ac:dyDescent="0.35">
      <c r="A43" s="220" t="s">
        <v>120</v>
      </c>
      <c r="B43" s="221">
        <v>1</v>
      </c>
      <c r="C43" s="222"/>
      <c r="D43" s="223" t="s">
        <v>91</v>
      </c>
      <c r="E43" s="224" t="s">
        <v>222</v>
      </c>
      <c r="F43" s="224" t="s">
        <v>229</v>
      </c>
      <c r="G43" s="225" t="s">
        <v>83</v>
      </c>
      <c r="H43" s="225" t="s">
        <v>77</v>
      </c>
      <c r="I43" s="229" t="s">
        <v>623</v>
      </c>
      <c r="J43" s="227">
        <v>224</v>
      </c>
    </row>
    <row r="44" spans="1:10" ht="17.399999999999999" x14ac:dyDescent="0.35">
      <c r="A44" s="220" t="s">
        <v>571</v>
      </c>
      <c r="B44" s="221">
        <v>1</v>
      </c>
      <c r="C44" s="222"/>
      <c r="D44" s="230" t="s">
        <v>91</v>
      </c>
      <c r="E44" s="231" t="s">
        <v>218</v>
      </c>
      <c r="F44" s="232" t="s">
        <v>229</v>
      </c>
      <c r="G44" s="225" t="s">
        <v>109</v>
      </c>
      <c r="H44" s="233" t="s">
        <v>81</v>
      </c>
      <c r="I44" s="229" t="s">
        <v>663</v>
      </c>
      <c r="J44" s="227">
        <v>87</v>
      </c>
    </row>
    <row r="45" spans="1:10" ht="17.399999999999999" x14ac:dyDescent="0.35">
      <c r="A45" s="220" t="s">
        <v>196</v>
      </c>
      <c r="B45" s="221">
        <v>1</v>
      </c>
      <c r="C45" s="247" t="s">
        <v>720</v>
      </c>
      <c r="D45" s="223" t="s">
        <v>473</v>
      </c>
      <c r="E45" s="224" t="s">
        <v>218</v>
      </c>
      <c r="F45" s="224" t="s">
        <v>229</v>
      </c>
      <c r="G45" s="225" t="s">
        <v>109</v>
      </c>
      <c r="H45" s="225" t="s">
        <v>204</v>
      </c>
      <c r="I45" s="229" t="s">
        <v>623</v>
      </c>
      <c r="J45" s="227">
        <v>208</v>
      </c>
    </row>
    <row r="46" spans="1:10" ht="17.399999999999999" x14ac:dyDescent="0.35">
      <c r="A46" s="220" t="s">
        <v>197</v>
      </c>
      <c r="B46" s="221">
        <v>1</v>
      </c>
      <c r="C46" s="222"/>
      <c r="D46" s="223" t="s">
        <v>473</v>
      </c>
      <c r="E46" s="224" t="s">
        <v>218</v>
      </c>
      <c r="F46" s="224" t="s">
        <v>229</v>
      </c>
      <c r="G46" s="225" t="s">
        <v>109</v>
      </c>
      <c r="H46" s="246" t="s">
        <v>84</v>
      </c>
      <c r="I46" s="229" t="s">
        <v>623</v>
      </c>
      <c r="J46" s="227">
        <v>217</v>
      </c>
    </row>
    <row r="47" spans="1:10" ht="17.399999999999999" x14ac:dyDescent="0.35">
      <c r="A47" s="220" t="s">
        <v>275</v>
      </c>
      <c r="B47" s="221">
        <v>1</v>
      </c>
      <c r="C47" s="254"/>
      <c r="D47" s="223" t="s">
        <v>473</v>
      </c>
      <c r="E47" s="224" t="s">
        <v>218</v>
      </c>
      <c r="F47" s="224" t="s">
        <v>229</v>
      </c>
      <c r="G47" s="225" t="s">
        <v>76</v>
      </c>
      <c r="H47" s="225" t="s">
        <v>81</v>
      </c>
      <c r="I47" s="229" t="s">
        <v>623</v>
      </c>
      <c r="J47" s="227">
        <v>244</v>
      </c>
    </row>
    <row r="48" spans="1:10" ht="17.399999999999999" x14ac:dyDescent="0.35">
      <c r="A48" s="220" t="s">
        <v>119</v>
      </c>
      <c r="B48" s="221">
        <v>1</v>
      </c>
      <c r="C48" s="222"/>
      <c r="D48" s="223" t="s">
        <v>474</v>
      </c>
      <c r="E48" s="224" t="s">
        <v>223</v>
      </c>
      <c r="F48" s="224" t="s">
        <v>77</v>
      </c>
      <c r="G48" s="225" t="s">
        <v>76</v>
      </c>
      <c r="H48" s="225" t="s">
        <v>81</v>
      </c>
      <c r="I48" s="229" t="s">
        <v>623</v>
      </c>
      <c r="J48" s="227">
        <v>216</v>
      </c>
    </row>
    <row r="49" spans="1:10" ht="17.399999999999999" x14ac:dyDescent="0.35">
      <c r="A49" s="220" t="s">
        <v>350</v>
      </c>
      <c r="B49" s="221">
        <v>1</v>
      </c>
      <c r="C49" s="222"/>
      <c r="D49" s="223" t="s">
        <v>474</v>
      </c>
      <c r="E49" s="224" t="s">
        <v>218</v>
      </c>
      <c r="F49" s="224" t="s">
        <v>229</v>
      </c>
      <c r="G49" s="225" t="s">
        <v>109</v>
      </c>
      <c r="H49" s="225" t="s">
        <v>81</v>
      </c>
      <c r="I49" s="229" t="s">
        <v>623</v>
      </c>
      <c r="J49" s="227">
        <v>227</v>
      </c>
    </row>
    <row r="50" spans="1:10" ht="17.399999999999999" x14ac:dyDescent="0.35">
      <c r="A50" s="220" t="s">
        <v>213</v>
      </c>
      <c r="B50" s="221">
        <v>1</v>
      </c>
      <c r="C50" s="222"/>
      <c r="D50" s="223" t="s">
        <v>474</v>
      </c>
      <c r="E50" s="224" t="s">
        <v>223</v>
      </c>
      <c r="F50" s="224" t="s">
        <v>229</v>
      </c>
      <c r="G50" s="225" t="s">
        <v>83</v>
      </c>
      <c r="H50" s="225" t="s">
        <v>88</v>
      </c>
      <c r="I50" s="229" t="s">
        <v>623</v>
      </c>
      <c r="J50" s="227">
        <v>249</v>
      </c>
    </row>
    <row r="51" spans="1:10" ht="17.399999999999999" x14ac:dyDescent="0.35">
      <c r="A51" s="220" t="s">
        <v>125</v>
      </c>
      <c r="B51" s="221">
        <v>1</v>
      </c>
      <c r="C51" s="222"/>
      <c r="D51" s="223" t="s">
        <v>474</v>
      </c>
      <c r="E51" s="224" t="s">
        <v>225</v>
      </c>
      <c r="F51" s="224" t="s">
        <v>229</v>
      </c>
      <c r="G51" s="225" t="s">
        <v>76</v>
      </c>
      <c r="H51" s="225" t="s">
        <v>80</v>
      </c>
      <c r="I51" s="229" t="s">
        <v>623</v>
      </c>
      <c r="J51" s="227">
        <v>251</v>
      </c>
    </row>
    <row r="52" spans="1:10" ht="17.399999999999999" x14ac:dyDescent="0.35">
      <c r="A52" s="255" t="s">
        <v>595</v>
      </c>
      <c r="B52" s="239">
        <v>1</v>
      </c>
      <c r="C52" s="240"/>
      <c r="D52" s="256" t="s">
        <v>79</v>
      </c>
      <c r="E52" s="257" t="s">
        <v>218</v>
      </c>
      <c r="F52" s="258" t="s">
        <v>229</v>
      </c>
      <c r="G52" s="259" t="s">
        <v>76</v>
      </c>
      <c r="H52" s="260" t="s">
        <v>81</v>
      </c>
      <c r="I52" s="244" t="s">
        <v>623</v>
      </c>
      <c r="J52" s="245">
        <v>216</v>
      </c>
    </row>
    <row r="53" spans="1:10" ht="17.399999999999999" x14ac:dyDescent="0.35">
      <c r="A53" s="261" t="s">
        <v>244</v>
      </c>
      <c r="B53" s="262">
        <v>2</v>
      </c>
      <c r="C53" s="222"/>
      <c r="D53" s="263" t="s">
        <v>75</v>
      </c>
      <c r="E53" s="264" t="s">
        <v>222</v>
      </c>
      <c r="F53" s="265" t="s">
        <v>229</v>
      </c>
      <c r="G53" s="266" t="s">
        <v>76</v>
      </c>
      <c r="H53" s="266" t="s">
        <v>80</v>
      </c>
      <c r="I53" s="267" t="s">
        <v>664</v>
      </c>
      <c r="J53" s="268">
        <v>117</v>
      </c>
    </row>
    <row r="54" spans="1:10" ht="17.399999999999999" x14ac:dyDescent="0.35">
      <c r="A54" s="261" t="s">
        <v>144</v>
      </c>
      <c r="B54" s="262">
        <v>2</v>
      </c>
      <c r="C54" s="222"/>
      <c r="D54" s="269" t="s">
        <v>75</v>
      </c>
      <c r="E54" s="264" t="s">
        <v>220</v>
      </c>
      <c r="F54" s="264" t="s">
        <v>229</v>
      </c>
      <c r="G54" s="266" t="s">
        <v>109</v>
      </c>
      <c r="H54" s="270" t="s">
        <v>88</v>
      </c>
      <c r="I54" s="267" t="s">
        <v>623</v>
      </c>
      <c r="J54" s="268">
        <v>278</v>
      </c>
    </row>
    <row r="55" spans="1:10" ht="17.399999999999999" x14ac:dyDescent="0.35">
      <c r="A55" s="261" t="s">
        <v>576</v>
      </c>
      <c r="B55" s="262">
        <v>2</v>
      </c>
      <c r="C55" s="222"/>
      <c r="D55" s="263" t="s">
        <v>75</v>
      </c>
      <c r="E55" s="271" t="s">
        <v>222</v>
      </c>
      <c r="F55" s="271" t="s">
        <v>229</v>
      </c>
      <c r="G55" s="270" t="s">
        <v>76</v>
      </c>
      <c r="H55" s="266" t="s">
        <v>80</v>
      </c>
      <c r="I55" s="267" t="s">
        <v>664</v>
      </c>
      <c r="J55" s="268">
        <v>127</v>
      </c>
    </row>
    <row r="56" spans="1:10" ht="17.399999999999999" x14ac:dyDescent="0.35">
      <c r="A56" s="261" t="s">
        <v>150</v>
      </c>
      <c r="B56" s="262">
        <v>2</v>
      </c>
      <c r="C56" s="222"/>
      <c r="D56" s="263" t="s">
        <v>75</v>
      </c>
      <c r="E56" s="271" t="s">
        <v>218</v>
      </c>
      <c r="F56" s="271" t="s">
        <v>229</v>
      </c>
      <c r="G56" s="270" t="s">
        <v>109</v>
      </c>
      <c r="H56" s="266" t="s">
        <v>123</v>
      </c>
      <c r="I56" s="267" t="s">
        <v>623</v>
      </c>
      <c r="J56" s="268">
        <v>297</v>
      </c>
    </row>
    <row r="57" spans="1:10" ht="17.399999999999999" x14ac:dyDescent="0.35">
      <c r="A57" s="261" t="s">
        <v>245</v>
      </c>
      <c r="B57" s="262">
        <v>2</v>
      </c>
      <c r="C57" s="222"/>
      <c r="D57" s="263" t="s">
        <v>87</v>
      </c>
      <c r="E57" s="264" t="s">
        <v>218</v>
      </c>
      <c r="F57" s="265" t="s">
        <v>229</v>
      </c>
      <c r="G57" s="266" t="s">
        <v>83</v>
      </c>
      <c r="H57" s="266" t="s">
        <v>84</v>
      </c>
      <c r="I57" s="267" t="s">
        <v>664</v>
      </c>
      <c r="J57" s="268">
        <v>118</v>
      </c>
    </row>
    <row r="58" spans="1:10" ht="17.399999999999999" x14ac:dyDescent="0.35">
      <c r="A58" s="261" t="s">
        <v>134</v>
      </c>
      <c r="B58" s="262">
        <v>2</v>
      </c>
      <c r="C58" s="222"/>
      <c r="D58" s="263" t="s">
        <v>87</v>
      </c>
      <c r="E58" s="264" t="s">
        <v>222</v>
      </c>
      <c r="F58" s="264" t="s">
        <v>229</v>
      </c>
      <c r="G58" s="266" t="s">
        <v>76</v>
      </c>
      <c r="H58" s="266" t="s">
        <v>88</v>
      </c>
      <c r="I58" s="267" t="s">
        <v>623</v>
      </c>
      <c r="J58" s="268">
        <v>217</v>
      </c>
    </row>
    <row r="59" spans="1:10" ht="17.399999999999999" x14ac:dyDescent="0.35">
      <c r="A59" s="261" t="s">
        <v>140</v>
      </c>
      <c r="B59" s="262">
        <v>2</v>
      </c>
      <c r="C59" s="222"/>
      <c r="D59" s="263" t="s">
        <v>87</v>
      </c>
      <c r="E59" s="271" t="s">
        <v>218</v>
      </c>
      <c r="F59" s="271" t="s">
        <v>229</v>
      </c>
      <c r="G59" s="266" t="s">
        <v>76</v>
      </c>
      <c r="H59" s="266" t="s">
        <v>81</v>
      </c>
      <c r="I59" s="267" t="s">
        <v>623</v>
      </c>
      <c r="J59" s="268">
        <v>272</v>
      </c>
    </row>
    <row r="60" spans="1:10" ht="17.399999999999999" x14ac:dyDescent="0.35">
      <c r="A60" s="261" t="s">
        <v>142</v>
      </c>
      <c r="B60" s="262">
        <v>2</v>
      </c>
      <c r="C60" s="222"/>
      <c r="D60" s="263" t="s">
        <v>87</v>
      </c>
      <c r="E60" s="271" t="s">
        <v>218</v>
      </c>
      <c r="F60" s="271" t="s">
        <v>229</v>
      </c>
      <c r="G60" s="266" t="s">
        <v>109</v>
      </c>
      <c r="H60" s="266" t="s">
        <v>81</v>
      </c>
      <c r="I60" s="267" t="s">
        <v>623</v>
      </c>
      <c r="J60" s="268">
        <v>271</v>
      </c>
    </row>
    <row r="61" spans="1:10" ht="17.399999999999999" x14ac:dyDescent="0.35">
      <c r="A61" s="261" t="s">
        <v>149</v>
      </c>
      <c r="B61" s="262">
        <v>2</v>
      </c>
      <c r="C61" s="222"/>
      <c r="D61" s="269" t="s">
        <v>87</v>
      </c>
      <c r="E61" s="264" t="s">
        <v>221</v>
      </c>
      <c r="F61" s="264" t="s">
        <v>230</v>
      </c>
      <c r="G61" s="270" t="s">
        <v>109</v>
      </c>
      <c r="H61" s="270" t="s">
        <v>90</v>
      </c>
      <c r="I61" s="267" t="s">
        <v>623</v>
      </c>
      <c r="J61" s="268">
        <v>286</v>
      </c>
    </row>
    <row r="62" spans="1:10" ht="17.399999999999999" x14ac:dyDescent="0.35">
      <c r="A62" s="261" t="s">
        <v>397</v>
      </c>
      <c r="B62" s="262">
        <v>2</v>
      </c>
      <c r="C62" s="222"/>
      <c r="D62" s="263" t="s">
        <v>87</v>
      </c>
      <c r="E62" s="271" t="s">
        <v>225</v>
      </c>
      <c r="F62" s="272" t="s">
        <v>229</v>
      </c>
      <c r="G62" s="270" t="s">
        <v>109</v>
      </c>
      <c r="H62" s="266" t="s">
        <v>90</v>
      </c>
      <c r="I62" s="267" t="s">
        <v>627</v>
      </c>
      <c r="J62" s="268">
        <v>71</v>
      </c>
    </row>
    <row r="63" spans="1:10" ht="17.399999999999999" x14ac:dyDescent="0.35">
      <c r="A63" s="261" t="s">
        <v>210</v>
      </c>
      <c r="B63" s="262">
        <v>2</v>
      </c>
      <c r="C63" s="222"/>
      <c r="D63" s="263" t="s">
        <v>115</v>
      </c>
      <c r="E63" s="264" t="s">
        <v>221</v>
      </c>
      <c r="F63" s="264" t="s">
        <v>77</v>
      </c>
      <c r="G63" s="266" t="s">
        <v>97</v>
      </c>
      <c r="H63" s="266" t="s">
        <v>90</v>
      </c>
      <c r="I63" s="267" t="s">
        <v>666</v>
      </c>
      <c r="J63" s="268">
        <v>33</v>
      </c>
    </row>
    <row r="64" spans="1:10" ht="17.399999999999999" x14ac:dyDescent="0.35">
      <c r="A64" s="261" t="s">
        <v>582</v>
      </c>
      <c r="B64" s="262">
        <v>2</v>
      </c>
      <c r="C64" s="222"/>
      <c r="D64" s="263" t="s">
        <v>115</v>
      </c>
      <c r="E64" s="264" t="s">
        <v>220</v>
      </c>
      <c r="F64" s="264" t="s">
        <v>229</v>
      </c>
      <c r="G64" s="266" t="s">
        <v>83</v>
      </c>
      <c r="H64" s="266" t="s">
        <v>81</v>
      </c>
      <c r="I64" s="267" t="s">
        <v>623</v>
      </c>
      <c r="J64" s="268">
        <v>202</v>
      </c>
    </row>
    <row r="65" spans="1:10" ht="17.399999999999999" x14ac:dyDescent="0.35">
      <c r="A65" s="261" t="s">
        <v>449</v>
      </c>
      <c r="B65" s="262">
        <v>2</v>
      </c>
      <c r="C65" s="273" t="s">
        <v>448</v>
      </c>
      <c r="D65" s="263" t="s">
        <v>115</v>
      </c>
      <c r="E65" s="264" t="s">
        <v>221</v>
      </c>
      <c r="F65" s="264" t="s">
        <v>229</v>
      </c>
      <c r="G65" s="266" t="s">
        <v>97</v>
      </c>
      <c r="H65" s="266" t="s">
        <v>80</v>
      </c>
      <c r="I65" s="267" t="s">
        <v>623</v>
      </c>
      <c r="J65" s="268">
        <v>220</v>
      </c>
    </row>
    <row r="66" spans="1:10" ht="17.399999999999999" x14ac:dyDescent="0.35">
      <c r="A66" s="261" t="s">
        <v>138</v>
      </c>
      <c r="B66" s="262">
        <v>2</v>
      </c>
      <c r="C66" s="222"/>
      <c r="D66" s="263" t="s">
        <v>115</v>
      </c>
      <c r="E66" s="271" t="s">
        <v>218</v>
      </c>
      <c r="F66" s="271" t="s">
        <v>229</v>
      </c>
      <c r="G66" s="266" t="s">
        <v>99</v>
      </c>
      <c r="H66" s="266" t="s">
        <v>80</v>
      </c>
      <c r="I66" s="267" t="s">
        <v>623</v>
      </c>
      <c r="J66" s="268">
        <v>230</v>
      </c>
    </row>
    <row r="67" spans="1:10" ht="17.399999999999999" x14ac:dyDescent="0.35">
      <c r="A67" s="261" t="s">
        <v>248</v>
      </c>
      <c r="B67" s="262">
        <v>2</v>
      </c>
      <c r="C67" s="222"/>
      <c r="D67" s="263" t="s">
        <v>115</v>
      </c>
      <c r="E67" s="264" t="s">
        <v>218</v>
      </c>
      <c r="F67" s="265" t="s">
        <v>229</v>
      </c>
      <c r="G67" s="266" t="s">
        <v>76</v>
      </c>
      <c r="H67" s="266" t="s">
        <v>84</v>
      </c>
      <c r="I67" s="267" t="s">
        <v>664</v>
      </c>
      <c r="J67" s="268">
        <v>124</v>
      </c>
    </row>
    <row r="68" spans="1:10" ht="17.399999999999999" x14ac:dyDescent="0.35">
      <c r="A68" s="261" t="s">
        <v>147</v>
      </c>
      <c r="B68" s="262">
        <v>2</v>
      </c>
      <c r="C68" s="222"/>
      <c r="D68" s="263" t="s">
        <v>115</v>
      </c>
      <c r="E68" s="271" t="s">
        <v>218</v>
      </c>
      <c r="F68" s="271" t="s">
        <v>229</v>
      </c>
      <c r="G68" s="266" t="s">
        <v>83</v>
      </c>
      <c r="H68" s="266" t="s">
        <v>80</v>
      </c>
      <c r="I68" s="267" t="s">
        <v>623</v>
      </c>
      <c r="J68" s="268">
        <v>281</v>
      </c>
    </row>
    <row r="69" spans="1:10" ht="17.399999999999999" x14ac:dyDescent="0.35">
      <c r="A69" s="261" t="s">
        <v>130</v>
      </c>
      <c r="B69" s="262">
        <v>2</v>
      </c>
      <c r="C69" s="222"/>
      <c r="D69" s="263" t="s">
        <v>505</v>
      </c>
      <c r="E69" s="271" t="s">
        <v>222</v>
      </c>
      <c r="F69" s="271" t="s">
        <v>229</v>
      </c>
      <c r="G69" s="266" t="s">
        <v>76</v>
      </c>
      <c r="H69" s="266" t="s">
        <v>80</v>
      </c>
      <c r="I69" s="267" t="s">
        <v>623</v>
      </c>
      <c r="J69" s="268">
        <v>196</v>
      </c>
    </row>
    <row r="70" spans="1:10" ht="17.399999999999999" x14ac:dyDescent="0.35">
      <c r="A70" s="261" t="s">
        <v>131</v>
      </c>
      <c r="B70" s="262">
        <v>2</v>
      </c>
      <c r="C70" s="222"/>
      <c r="D70" s="263" t="s">
        <v>505</v>
      </c>
      <c r="E70" s="271" t="s">
        <v>223</v>
      </c>
      <c r="F70" s="271" t="s">
        <v>229</v>
      </c>
      <c r="G70" s="266" t="s">
        <v>109</v>
      </c>
      <c r="H70" s="266" t="s">
        <v>132</v>
      </c>
      <c r="I70" s="267" t="s">
        <v>623</v>
      </c>
      <c r="J70" s="268">
        <v>198</v>
      </c>
    </row>
    <row r="71" spans="1:10" ht="17.399999999999999" x14ac:dyDescent="0.35">
      <c r="A71" s="261" t="s">
        <v>137</v>
      </c>
      <c r="B71" s="262">
        <v>2</v>
      </c>
      <c r="C71" s="222"/>
      <c r="D71" s="263" t="s">
        <v>505</v>
      </c>
      <c r="E71" s="271" t="s">
        <v>218</v>
      </c>
      <c r="F71" s="271" t="s">
        <v>229</v>
      </c>
      <c r="G71" s="266" t="s">
        <v>99</v>
      </c>
      <c r="H71" s="266" t="s">
        <v>96</v>
      </c>
      <c r="I71" s="267" t="s">
        <v>623</v>
      </c>
      <c r="J71" s="268">
        <v>227</v>
      </c>
    </row>
    <row r="72" spans="1:10" ht="17.399999999999999" x14ac:dyDescent="0.35">
      <c r="A72" s="261" t="s">
        <v>139</v>
      </c>
      <c r="B72" s="262">
        <v>2</v>
      </c>
      <c r="C72" s="222"/>
      <c r="D72" s="263" t="s">
        <v>505</v>
      </c>
      <c r="E72" s="271" t="s">
        <v>222</v>
      </c>
      <c r="F72" s="271" t="s">
        <v>229</v>
      </c>
      <c r="G72" s="266" t="s">
        <v>99</v>
      </c>
      <c r="H72" s="266" t="s">
        <v>90</v>
      </c>
      <c r="I72" s="267" t="s">
        <v>623</v>
      </c>
      <c r="J72" s="268">
        <v>241</v>
      </c>
    </row>
    <row r="73" spans="1:10" ht="17.399999999999999" x14ac:dyDescent="0.35">
      <c r="A73" s="261" t="s">
        <v>250</v>
      </c>
      <c r="B73" s="262">
        <v>2</v>
      </c>
      <c r="C73" s="222"/>
      <c r="D73" s="263" t="s">
        <v>505</v>
      </c>
      <c r="E73" s="264" t="s">
        <v>222</v>
      </c>
      <c r="F73" s="265" t="s">
        <v>229</v>
      </c>
      <c r="G73" s="266" t="s">
        <v>83</v>
      </c>
      <c r="H73" s="266" t="s">
        <v>251</v>
      </c>
      <c r="I73" s="267" t="s">
        <v>664</v>
      </c>
      <c r="J73" s="268">
        <v>129</v>
      </c>
    </row>
    <row r="74" spans="1:10" ht="17.399999999999999" x14ac:dyDescent="0.35">
      <c r="A74" s="261" t="s">
        <v>577</v>
      </c>
      <c r="B74" s="262">
        <v>2</v>
      </c>
      <c r="C74" s="222"/>
      <c r="D74" s="263" t="s">
        <v>505</v>
      </c>
      <c r="E74" s="271" t="s">
        <v>471</v>
      </c>
      <c r="F74" s="271" t="s">
        <v>229</v>
      </c>
      <c r="G74" s="270" t="s">
        <v>109</v>
      </c>
      <c r="H74" s="266" t="s">
        <v>90</v>
      </c>
      <c r="I74" s="267" t="s">
        <v>665</v>
      </c>
      <c r="J74" s="268">
        <v>188</v>
      </c>
    </row>
    <row r="75" spans="1:10" ht="17.399999999999999" x14ac:dyDescent="0.35">
      <c r="A75" s="261" t="s">
        <v>151</v>
      </c>
      <c r="B75" s="262">
        <v>2</v>
      </c>
      <c r="C75" s="222"/>
      <c r="D75" s="263" t="s">
        <v>505</v>
      </c>
      <c r="E75" s="271" t="s">
        <v>227</v>
      </c>
      <c r="F75" s="271" t="s">
        <v>229</v>
      </c>
      <c r="G75" s="266" t="s">
        <v>109</v>
      </c>
      <c r="H75" s="266" t="s">
        <v>80</v>
      </c>
      <c r="I75" s="267" t="s">
        <v>623</v>
      </c>
      <c r="J75" s="268">
        <v>303</v>
      </c>
    </row>
    <row r="76" spans="1:10" ht="17.399999999999999" x14ac:dyDescent="0.35">
      <c r="A76" s="261" t="s">
        <v>312</v>
      </c>
      <c r="B76" s="262">
        <v>2</v>
      </c>
      <c r="C76" s="222"/>
      <c r="D76" s="263" t="s">
        <v>91</v>
      </c>
      <c r="E76" s="271" t="s">
        <v>218</v>
      </c>
      <c r="F76" s="271" t="s">
        <v>229</v>
      </c>
      <c r="G76" s="266" t="s">
        <v>109</v>
      </c>
      <c r="H76" s="266" t="s">
        <v>81</v>
      </c>
      <c r="I76" s="267" t="s">
        <v>626</v>
      </c>
      <c r="J76" s="268">
        <v>90</v>
      </c>
    </row>
    <row r="77" spans="1:10" ht="17.399999999999999" x14ac:dyDescent="0.35">
      <c r="A77" s="261" t="s">
        <v>133</v>
      </c>
      <c r="B77" s="262">
        <v>2</v>
      </c>
      <c r="C77" s="222"/>
      <c r="D77" s="263" t="s">
        <v>91</v>
      </c>
      <c r="E77" s="264" t="s">
        <v>226</v>
      </c>
      <c r="F77" s="264" t="s">
        <v>229</v>
      </c>
      <c r="G77" s="266" t="s">
        <v>76</v>
      </c>
      <c r="H77" s="266" t="s">
        <v>84</v>
      </c>
      <c r="I77" s="267" t="s">
        <v>623</v>
      </c>
      <c r="J77" s="268">
        <v>216</v>
      </c>
    </row>
    <row r="78" spans="1:10" ht="17.399999999999999" x14ac:dyDescent="0.35">
      <c r="A78" s="261" t="s">
        <v>135</v>
      </c>
      <c r="B78" s="262">
        <v>2</v>
      </c>
      <c r="C78" s="273" t="s">
        <v>542</v>
      </c>
      <c r="D78" s="263" t="s">
        <v>91</v>
      </c>
      <c r="E78" s="264" t="s">
        <v>221</v>
      </c>
      <c r="F78" s="264" t="s">
        <v>229</v>
      </c>
      <c r="G78" s="266" t="s">
        <v>109</v>
      </c>
      <c r="H78" s="266" t="s">
        <v>136</v>
      </c>
      <c r="I78" s="267" t="s">
        <v>623</v>
      </c>
      <c r="J78" s="268">
        <v>218</v>
      </c>
    </row>
    <row r="79" spans="1:10" ht="17.399999999999999" x14ac:dyDescent="0.35">
      <c r="A79" s="261" t="s">
        <v>143</v>
      </c>
      <c r="B79" s="262">
        <v>2</v>
      </c>
      <c r="C79" s="254"/>
      <c r="D79" s="269" t="s">
        <v>91</v>
      </c>
      <c r="E79" s="271" t="s">
        <v>221</v>
      </c>
      <c r="F79" s="271" t="s">
        <v>229</v>
      </c>
      <c r="G79" s="266" t="s">
        <v>109</v>
      </c>
      <c r="H79" s="270" t="s">
        <v>81</v>
      </c>
      <c r="I79" s="267" t="s">
        <v>623</v>
      </c>
      <c r="J79" s="268">
        <v>278</v>
      </c>
    </row>
    <row r="80" spans="1:10" ht="17.399999999999999" x14ac:dyDescent="0.35">
      <c r="A80" s="261" t="s">
        <v>146</v>
      </c>
      <c r="B80" s="262">
        <v>2</v>
      </c>
      <c r="C80" s="222"/>
      <c r="D80" s="263" t="s">
        <v>91</v>
      </c>
      <c r="E80" s="271" t="s">
        <v>225</v>
      </c>
      <c r="F80" s="271" t="s">
        <v>229</v>
      </c>
      <c r="G80" s="266" t="s">
        <v>109</v>
      </c>
      <c r="H80" s="266" t="s">
        <v>81</v>
      </c>
      <c r="I80" s="267" t="s">
        <v>623</v>
      </c>
      <c r="J80" s="268">
        <v>281</v>
      </c>
    </row>
    <row r="81" spans="1:10" ht="17.399999999999999" x14ac:dyDescent="0.35">
      <c r="A81" s="261" t="s">
        <v>148</v>
      </c>
      <c r="B81" s="262">
        <v>2</v>
      </c>
      <c r="C81" s="222"/>
      <c r="D81" s="263" t="s">
        <v>91</v>
      </c>
      <c r="E81" s="271" t="s">
        <v>222</v>
      </c>
      <c r="F81" s="271" t="s">
        <v>229</v>
      </c>
      <c r="G81" s="266" t="s">
        <v>99</v>
      </c>
      <c r="H81" s="266" t="s">
        <v>90</v>
      </c>
      <c r="I81" s="267" t="s">
        <v>623</v>
      </c>
      <c r="J81" s="268">
        <v>283</v>
      </c>
    </row>
    <row r="82" spans="1:10" ht="17.399999999999999" x14ac:dyDescent="0.35">
      <c r="A82" s="261" t="s">
        <v>242</v>
      </c>
      <c r="B82" s="262">
        <v>2</v>
      </c>
      <c r="C82" s="222"/>
      <c r="D82" s="263" t="s">
        <v>85</v>
      </c>
      <c r="E82" s="264" t="s">
        <v>222</v>
      </c>
      <c r="F82" s="265" t="s">
        <v>229</v>
      </c>
      <c r="G82" s="266" t="s">
        <v>109</v>
      </c>
      <c r="H82" s="266" t="s">
        <v>90</v>
      </c>
      <c r="I82" s="267" t="s">
        <v>664</v>
      </c>
      <c r="J82" s="268">
        <v>116</v>
      </c>
    </row>
    <row r="83" spans="1:10" ht="17.399999999999999" x14ac:dyDescent="0.35">
      <c r="A83" s="261" t="s">
        <v>243</v>
      </c>
      <c r="B83" s="262">
        <v>2</v>
      </c>
      <c r="C83" s="222"/>
      <c r="D83" s="263" t="s">
        <v>85</v>
      </c>
      <c r="E83" s="264" t="s">
        <v>222</v>
      </c>
      <c r="F83" s="265" t="s">
        <v>229</v>
      </c>
      <c r="G83" s="266" t="s">
        <v>109</v>
      </c>
      <c r="H83" s="266" t="s">
        <v>90</v>
      </c>
      <c r="I83" s="267" t="s">
        <v>664</v>
      </c>
      <c r="J83" s="268">
        <v>117</v>
      </c>
    </row>
    <row r="84" spans="1:10" ht="17.399999999999999" x14ac:dyDescent="0.35">
      <c r="A84" s="261" t="s">
        <v>145</v>
      </c>
      <c r="B84" s="262">
        <v>2</v>
      </c>
      <c r="C84" s="222"/>
      <c r="D84" s="263" t="s">
        <v>85</v>
      </c>
      <c r="E84" s="271" t="s">
        <v>218</v>
      </c>
      <c r="F84" s="271" t="s">
        <v>229</v>
      </c>
      <c r="G84" s="266" t="s">
        <v>212</v>
      </c>
      <c r="H84" s="266" t="s">
        <v>80</v>
      </c>
      <c r="I84" s="267" t="s">
        <v>623</v>
      </c>
      <c r="J84" s="268">
        <v>279</v>
      </c>
    </row>
    <row r="85" spans="1:10" ht="17.399999999999999" x14ac:dyDescent="0.35">
      <c r="A85" s="261" t="s">
        <v>198</v>
      </c>
      <c r="B85" s="262">
        <v>2</v>
      </c>
      <c r="C85" s="273" t="s">
        <v>720</v>
      </c>
      <c r="D85" s="263" t="s">
        <v>473</v>
      </c>
      <c r="E85" s="271" t="s">
        <v>218</v>
      </c>
      <c r="F85" s="271" t="s">
        <v>229</v>
      </c>
      <c r="G85" s="266" t="s">
        <v>76</v>
      </c>
      <c r="H85" s="266" t="s">
        <v>185</v>
      </c>
      <c r="I85" s="267" t="s">
        <v>623</v>
      </c>
      <c r="J85" s="268">
        <v>217</v>
      </c>
    </row>
    <row r="86" spans="1:10" ht="17.399999999999999" x14ac:dyDescent="0.35">
      <c r="A86" s="261" t="s">
        <v>247</v>
      </c>
      <c r="B86" s="262">
        <v>2</v>
      </c>
      <c r="C86" s="222"/>
      <c r="D86" s="263" t="s">
        <v>473</v>
      </c>
      <c r="E86" s="264" t="s">
        <v>222</v>
      </c>
      <c r="F86" s="265" t="s">
        <v>229</v>
      </c>
      <c r="G86" s="266" t="s">
        <v>76</v>
      </c>
      <c r="H86" s="266" t="s">
        <v>84</v>
      </c>
      <c r="I86" s="267" t="s">
        <v>664</v>
      </c>
      <c r="J86" s="268">
        <v>120</v>
      </c>
    </row>
    <row r="87" spans="1:10" ht="17.399999999999999" x14ac:dyDescent="0.35">
      <c r="A87" s="261" t="s">
        <v>200</v>
      </c>
      <c r="B87" s="262">
        <v>2</v>
      </c>
      <c r="C87" s="222"/>
      <c r="D87" s="263" t="s">
        <v>473</v>
      </c>
      <c r="E87" s="271" t="s">
        <v>221</v>
      </c>
      <c r="F87" s="271" t="s">
        <v>229</v>
      </c>
      <c r="G87" s="266" t="s">
        <v>76</v>
      </c>
      <c r="H87" s="266" t="s">
        <v>132</v>
      </c>
      <c r="I87" s="267" t="s">
        <v>623</v>
      </c>
      <c r="J87" s="268">
        <v>235</v>
      </c>
    </row>
    <row r="88" spans="1:10" ht="17.399999999999999" x14ac:dyDescent="0.35">
      <c r="A88" s="261" t="s">
        <v>276</v>
      </c>
      <c r="B88" s="262">
        <v>2</v>
      </c>
      <c r="C88" s="222"/>
      <c r="D88" s="263" t="s">
        <v>473</v>
      </c>
      <c r="E88" s="271" t="s">
        <v>218</v>
      </c>
      <c r="F88" s="271" t="s">
        <v>229</v>
      </c>
      <c r="G88" s="266" t="s">
        <v>76</v>
      </c>
      <c r="H88" s="266" t="s">
        <v>81</v>
      </c>
      <c r="I88" s="267" t="s">
        <v>623</v>
      </c>
      <c r="J88" s="268">
        <v>244</v>
      </c>
    </row>
    <row r="89" spans="1:10" ht="17.399999999999999" x14ac:dyDescent="0.35">
      <c r="A89" s="261" t="s">
        <v>647</v>
      </c>
      <c r="B89" s="262">
        <v>2</v>
      </c>
      <c r="C89" s="222"/>
      <c r="D89" s="263" t="s">
        <v>474</v>
      </c>
      <c r="E89" s="271" t="s">
        <v>222</v>
      </c>
      <c r="F89" s="271" t="s">
        <v>229</v>
      </c>
      <c r="G89" s="266" t="s">
        <v>76</v>
      </c>
      <c r="H89" s="266" t="s">
        <v>88</v>
      </c>
      <c r="I89" s="267" t="s">
        <v>623</v>
      </c>
      <c r="J89" s="268">
        <v>203</v>
      </c>
    </row>
    <row r="90" spans="1:10" ht="17.399999999999999" x14ac:dyDescent="0.35">
      <c r="A90" s="261" t="s">
        <v>575</v>
      </c>
      <c r="B90" s="262">
        <v>2</v>
      </c>
      <c r="C90" s="222"/>
      <c r="D90" s="263" t="s">
        <v>474</v>
      </c>
      <c r="E90" s="271" t="s">
        <v>223</v>
      </c>
      <c r="F90" s="271" t="s">
        <v>229</v>
      </c>
      <c r="G90" s="270" t="s">
        <v>76</v>
      </c>
      <c r="H90" s="266" t="s">
        <v>90</v>
      </c>
      <c r="I90" s="267" t="s">
        <v>665</v>
      </c>
      <c r="J90" s="268">
        <v>156</v>
      </c>
    </row>
    <row r="91" spans="1:10" ht="17.399999999999999" x14ac:dyDescent="0.35">
      <c r="A91" s="261" t="s">
        <v>199</v>
      </c>
      <c r="B91" s="262">
        <v>2</v>
      </c>
      <c r="C91" s="222"/>
      <c r="D91" s="263" t="s">
        <v>474</v>
      </c>
      <c r="E91" s="264" t="s">
        <v>221</v>
      </c>
      <c r="F91" s="264" t="s">
        <v>229</v>
      </c>
      <c r="G91" s="266" t="s">
        <v>76</v>
      </c>
      <c r="H91" s="266" t="s">
        <v>88</v>
      </c>
      <c r="I91" s="267" t="s">
        <v>623</v>
      </c>
      <c r="J91" s="268">
        <v>207</v>
      </c>
    </row>
    <row r="92" spans="1:10" ht="17.399999999999999" x14ac:dyDescent="0.35">
      <c r="A92" s="261" t="s">
        <v>616</v>
      </c>
      <c r="B92" s="262">
        <v>2</v>
      </c>
      <c r="C92" s="222"/>
      <c r="D92" s="269" t="s">
        <v>474</v>
      </c>
      <c r="E92" s="271" t="s">
        <v>223</v>
      </c>
      <c r="F92" s="274" t="s">
        <v>229</v>
      </c>
      <c r="G92" s="275" t="s">
        <v>76</v>
      </c>
      <c r="H92" s="270" t="s">
        <v>80</v>
      </c>
      <c r="I92" s="267" t="s">
        <v>623</v>
      </c>
      <c r="J92" s="268">
        <v>208</v>
      </c>
    </row>
    <row r="93" spans="1:10" ht="17.399999999999999" x14ac:dyDescent="0.35">
      <c r="A93" s="261" t="s">
        <v>246</v>
      </c>
      <c r="B93" s="262">
        <v>2</v>
      </c>
      <c r="C93" s="222"/>
      <c r="D93" s="263" t="s">
        <v>474</v>
      </c>
      <c r="E93" s="264" t="s">
        <v>218</v>
      </c>
      <c r="F93" s="265" t="s">
        <v>229</v>
      </c>
      <c r="G93" s="266" t="s">
        <v>83</v>
      </c>
      <c r="H93" s="266" t="s">
        <v>84</v>
      </c>
      <c r="I93" s="267" t="s">
        <v>664</v>
      </c>
      <c r="J93" s="268">
        <v>119</v>
      </c>
    </row>
    <row r="94" spans="1:10" ht="17.399999999999999" x14ac:dyDescent="0.35">
      <c r="A94" s="261" t="s">
        <v>345</v>
      </c>
      <c r="B94" s="262">
        <v>2</v>
      </c>
      <c r="C94" s="222"/>
      <c r="D94" s="263" t="s">
        <v>474</v>
      </c>
      <c r="E94" s="271" t="s">
        <v>225</v>
      </c>
      <c r="F94" s="265" t="s">
        <v>229</v>
      </c>
      <c r="G94" s="270" t="s">
        <v>76</v>
      </c>
      <c r="H94" s="266" t="s">
        <v>80</v>
      </c>
      <c r="I94" s="267" t="s">
        <v>623</v>
      </c>
      <c r="J94" s="268">
        <v>233</v>
      </c>
    </row>
    <row r="95" spans="1:10" ht="17.399999999999999" x14ac:dyDescent="0.35">
      <c r="A95" s="261" t="s">
        <v>141</v>
      </c>
      <c r="B95" s="262">
        <v>2</v>
      </c>
      <c r="C95" s="222"/>
      <c r="D95" s="263" t="s">
        <v>474</v>
      </c>
      <c r="E95" s="271" t="s">
        <v>218</v>
      </c>
      <c r="F95" s="271" t="s">
        <v>229</v>
      </c>
      <c r="G95" s="266" t="s">
        <v>109</v>
      </c>
      <c r="H95" s="266" t="s">
        <v>81</v>
      </c>
      <c r="I95" s="267" t="s">
        <v>623</v>
      </c>
      <c r="J95" s="268">
        <v>252</v>
      </c>
    </row>
    <row r="96" spans="1:10" ht="17.399999999999999" x14ac:dyDescent="0.35">
      <c r="A96" s="261" t="s">
        <v>249</v>
      </c>
      <c r="B96" s="262">
        <v>2</v>
      </c>
      <c r="C96" s="222"/>
      <c r="D96" s="263" t="s">
        <v>474</v>
      </c>
      <c r="E96" s="264" t="s">
        <v>222</v>
      </c>
      <c r="F96" s="265" t="s">
        <v>231</v>
      </c>
      <c r="G96" s="266" t="s">
        <v>83</v>
      </c>
      <c r="H96" s="266" t="s">
        <v>132</v>
      </c>
      <c r="I96" s="267" t="s">
        <v>664</v>
      </c>
      <c r="J96" s="268">
        <v>128</v>
      </c>
    </row>
    <row r="97" spans="1:10" ht="17.399999999999999" x14ac:dyDescent="0.35">
      <c r="A97" s="276" t="s">
        <v>596</v>
      </c>
      <c r="B97" s="277">
        <v>2</v>
      </c>
      <c r="C97" s="240"/>
      <c r="D97" s="278" t="s">
        <v>79</v>
      </c>
      <c r="E97" s="279" t="s">
        <v>218</v>
      </c>
      <c r="F97" s="280" t="s">
        <v>229</v>
      </c>
      <c r="G97" s="281" t="s">
        <v>76</v>
      </c>
      <c r="H97" s="281" t="s">
        <v>81</v>
      </c>
      <c r="I97" s="282" t="s">
        <v>623</v>
      </c>
      <c r="J97" s="283">
        <v>216</v>
      </c>
    </row>
    <row r="98" spans="1:10" ht="17.399999999999999" x14ac:dyDescent="0.35">
      <c r="A98" s="261" t="s">
        <v>252</v>
      </c>
      <c r="B98" s="262">
        <v>3</v>
      </c>
      <c r="C98" s="222"/>
      <c r="D98" s="263" t="s">
        <v>75</v>
      </c>
      <c r="E98" s="264" t="s">
        <v>218</v>
      </c>
      <c r="F98" s="265" t="s">
        <v>229</v>
      </c>
      <c r="G98" s="266" t="s">
        <v>76</v>
      </c>
      <c r="H98" s="266" t="s">
        <v>84</v>
      </c>
      <c r="I98" s="267" t="s">
        <v>664</v>
      </c>
      <c r="J98" s="268">
        <v>117</v>
      </c>
    </row>
    <row r="99" spans="1:10" ht="17.399999999999999" x14ac:dyDescent="0.35">
      <c r="A99" s="261" t="s">
        <v>157</v>
      </c>
      <c r="B99" s="262">
        <v>3</v>
      </c>
      <c r="C99" s="222"/>
      <c r="D99" s="269" t="s">
        <v>75</v>
      </c>
      <c r="E99" s="264" t="s">
        <v>218</v>
      </c>
      <c r="F99" s="264" t="s">
        <v>229</v>
      </c>
      <c r="G99" s="270" t="s">
        <v>99</v>
      </c>
      <c r="H99" s="270" t="s">
        <v>81</v>
      </c>
      <c r="I99" s="267" t="s">
        <v>623</v>
      </c>
      <c r="J99" s="268">
        <v>223</v>
      </c>
    </row>
    <row r="100" spans="1:10" ht="17.399999999999999" x14ac:dyDescent="0.35">
      <c r="A100" s="261" t="s">
        <v>158</v>
      </c>
      <c r="B100" s="262">
        <v>3</v>
      </c>
      <c r="C100" s="222"/>
      <c r="D100" s="269" t="s">
        <v>75</v>
      </c>
      <c r="E100" s="271" t="s">
        <v>222</v>
      </c>
      <c r="F100" s="271" t="s">
        <v>231</v>
      </c>
      <c r="G100" s="270" t="s">
        <v>76</v>
      </c>
      <c r="H100" s="270" t="s">
        <v>159</v>
      </c>
      <c r="I100" s="267" t="s">
        <v>623</v>
      </c>
      <c r="J100" s="268">
        <v>236</v>
      </c>
    </row>
    <row r="101" spans="1:10" ht="17.399999999999999" x14ac:dyDescent="0.35">
      <c r="A101" s="261" t="s">
        <v>255</v>
      </c>
      <c r="B101" s="262">
        <v>3</v>
      </c>
      <c r="C101" s="222"/>
      <c r="D101" s="263" t="s">
        <v>75</v>
      </c>
      <c r="E101" s="264" t="s">
        <v>222</v>
      </c>
      <c r="F101" s="265" t="s">
        <v>229</v>
      </c>
      <c r="G101" s="266" t="s">
        <v>76</v>
      </c>
      <c r="H101" s="266" t="s">
        <v>90</v>
      </c>
      <c r="I101" s="267" t="s">
        <v>664</v>
      </c>
      <c r="J101" s="268">
        <v>124</v>
      </c>
    </row>
    <row r="102" spans="1:10" ht="17.399999999999999" x14ac:dyDescent="0.35">
      <c r="A102" s="261" t="s">
        <v>544</v>
      </c>
      <c r="B102" s="262">
        <v>3</v>
      </c>
      <c r="C102" s="273" t="s">
        <v>542</v>
      </c>
      <c r="D102" s="269" t="s">
        <v>75</v>
      </c>
      <c r="E102" s="271" t="s">
        <v>228</v>
      </c>
      <c r="F102" s="271" t="s">
        <v>229</v>
      </c>
      <c r="G102" s="270" t="s">
        <v>76</v>
      </c>
      <c r="H102" s="270" t="s">
        <v>84</v>
      </c>
      <c r="I102" s="267" t="s">
        <v>623</v>
      </c>
      <c r="J102" s="268">
        <v>250</v>
      </c>
    </row>
    <row r="103" spans="1:10" ht="17.399999999999999" x14ac:dyDescent="0.35">
      <c r="A103" s="261" t="s">
        <v>543</v>
      </c>
      <c r="B103" s="262">
        <v>3</v>
      </c>
      <c r="C103" s="222"/>
      <c r="D103" s="269" t="s">
        <v>75</v>
      </c>
      <c r="E103" s="271" t="s">
        <v>228</v>
      </c>
      <c r="F103" s="271" t="s">
        <v>229</v>
      </c>
      <c r="G103" s="270" t="s">
        <v>76</v>
      </c>
      <c r="H103" s="270" t="s">
        <v>84</v>
      </c>
      <c r="I103" s="267" t="s">
        <v>623</v>
      </c>
      <c r="J103" s="268">
        <v>250</v>
      </c>
    </row>
    <row r="104" spans="1:10" ht="17.399999999999999" x14ac:dyDescent="0.35">
      <c r="A104" s="261" t="s">
        <v>164</v>
      </c>
      <c r="B104" s="262">
        <v>3</v>
      </c>
      <c r="C104" s="222"/>
      <c r="D104" s="263" t="s">
        <v>75</v>
      </c>
      <c r="E104" s="271" t="s">
        <v>221</v>
      </c>
      <c r="F104" s="271" t="s">
        <v>229</v>
      </c>
      <c r="G104" s="266" t="s">
        <v>76</v>
      </c>
      <c r="H104" s="266" t="s">
        <v>165</v>
      </c>
      <c r="I104" s="267" t="s">
        <v>623</v>
      </c>
      <c r="J104" s="268">
        <v>258</v>
      </c>
    </row>
    <row r="105" spans="1:10" ht="17.399999999999999" x14ac:dyDescent="0.35">
      <c r="A105" s="261" t="s">
        <v>168</v>
      </c>
      <c r="B105" s="262">
        <v>3</v>
      </c>
      <c r="C105" s="222"/>
      <c r="D105" s="263" t="s">
        <v>75</v>
      </c>
      <c r="E105" s="271" t="s">
        <v>218</v>
      </c>
      <c r="F105" s="271" t="s">
        <v>229</v>
      </c>
      <c r="G105" s="266" t="s">
        <v>76</v>
      </c>
      <c r="H105" s="266" t="s">
        <v>81</v>
      </c>
      <c r="I105" s="267" t="s">
        <v>623</v>
      </c>
      <c r="J105" s="268">
        <v>270</v>
      </c>
    </row>
    <row r="106" spans="1:10" ht="17.399999999999999" x14ac:dyDescent="0.35">
      <c r="A106" s="261" t="s">
        <v>256</v>
      </c>
      <c r="B106" s="262">
        <v>3</v>
      </c>
      <c r="C106" s="222"/>
      <c r="D106" s="263" t="s">
        <v>75</v>
      </c>
      <c r="E106" s="264" t="s">
        <v>218</v>
      </c>
      <c r="F106" s="265" t="s">
        <v>229</v>
      </c>
      <c r="G106" s="266" t="s">
        <v>76</v>
      </c>
      <c r="H106" s="266" t="s">
        <v>84</v>
      </c>
      <c r="I106" s="267" t="s">
        <v>664</v>
      </c>
      <c r="J106" s="268">
        <v>128</v>
      </c>
    </row>
    <row r="107" spans="1:10" ht="17.399999999999999" x14ac:dyDescent="0.35">
      <c r="A107" s="261" t="s">
        <v>154</v>
      </c>
      <c r="B107" s="262">
        <v>3</v>
      </c>
      <c r="C107" s="222"/>
      <c r="D107" s="263" t="s">
        <v>87</v>
      </c>
      <c r="E107" s="271" t="s">
        <v>218</v>
      </c>
      <c r="F107" s="271" t="s">
        <v>231</v>
      </c>
      <c r="G107" s="266" t="s">
        <v>109</v>
      </c>
      <c r="H107" s="266" t="s">
        <v>123</v>
      </c>
      <c r="I107" s="267" t="s">
        <v>623</v>
      </c>
      <c r="J107" s="268">
        <v>214</v>
      </c>
    </row>
    <row r="108" spans="1:10" ht="17.399999999999999" x14ac:dyDescent="0.35">
      <c r="A108" s="261" t="s">
        <v>166</v>
      </c>
      <c r="B108" s="262">
        <v>3</v>
      </c>
      <c r="C108" s="222"/>
      <c r="D108" s="263" t="s">
        <v>87</v>
      </c>
      <c r="E108" s="271" t="s">
        <v>222</v>
      </c>
      <c r="F108" s="271" t="s">
        <v>229</v>
      </c>
      <c r="G108" s="266" t="s">
        <v>206</v>
      </c>
      <c r="H108" s="266" t="s">
        <v>90</v>
      </c>
      <c r="I108" s="267" t="s">
        <v>623</v>
      </c>
      <c r="J108" s="268">
        <v>263</v>
      </c>
    </row>
    <row r="109" spans="1:10" ht="17.399999999999999" x14ac:dyDescent="0.35">
      <c r="A109" s="261" t="s">
        <v>167</v>
      </c>
      <c r="B109" s="262">
        <v>3</v>
      </c>
      <c r="C109" s="222"/>
      <c r="D109" s="263" t="s">
        <v>87</v>
      </c>
      <c r="E109" s="271" t="s">
        <v>218</v>
      </c>
      <c r="F109" s="271" t="s">
        <v>229</v>
      </c>
      <c r="G109" s="266" t="s">
        <v>76</v>
      </c>
      <c r="H109" s="266" t="s">
        <v>81</v>
      </c>
      <c r="I109" s="267" t="s">
        <v>623</v>
      </c>
      <c r="J109" s="268">
        <v>270</v>
      </c>
    </row>
    <row r="110" spans="1:10" ht="17.399999999999999" x14ac:dyDescent="0.35">
      <c r="A110" s="261" t="s">
        <v>169</v>
      </c>
      <c r="B110" s="262">
        <v>3</v>
      </c>
      <c r="C110" s="222"/>
      <c r="D110" s="263" t="s">
        <v>87</v>
      </c>
      <c r="E110" s="271" t="s">
        <v>218</v>
      </c>
      <c r="F110" s="271" t="s">
        <v>229</v>
      </c>
      <c r="G110" s="266" t="s">
        <v>76</v>
      </c>
      <c r="H110" s="266" t="s">
        <v>81</v>
      </c>
      <c r="I110" s="267" t="s">
        <v>623</v>
      </c>
      <c r="J110" s="268">
        <v>271</v>
      </c>
    </row>
    <row r="111" spans="1:10" ht="17.399999999999999" x14ac:dyDescent="0.35">
      <c r="A111" s="261" t="s">
        <v>173</v>
      </c>
      <c r="B111" s="262">
        <v>3</v>
      </c>
      <c r="C111" s="222"/>
      <c r="D111" s="269" t="s">
        <v>87</v>
      </c>
      <c r="E111" s="264" t="s">
        <v>221</v>
      </c>
      <c r="F111" s="264" t="s">
        <v>230</v>
      </c>
      <c r="G111" s="270" t="s">
        <v>109</v>
      </c>
      <c r="H111" s="270" t="s">
        <v>90</v>
      </c>
      <c r="I111" s="267" t="s">
        <v>623</v>
      </c>
      <c r="J111" s="268">
        <v>286</v>
      </c>
    </row>
    <row r="112" spans="1:10" ht="17.399999999999999" x14ac:dyDescent="0.35">
      <c r="A112" s="261" t="s">
        <v>622</v>
      </c>
      <c r="B112" s="262">
        <v>3</v>
      </c>
      <c r="C112" s="222"/>
      <c r="D112" s="263" t="s">
        <v>87</v>
      </c>
      <c r="E112" s="271" t="s">
        <v>225</v>
      </c>
      <c r="F112" s="272" t="s">
        <v>229</v>
      </c>
      <c r="G112" s="270" t="s">
        <v>109</v>
      </c>
      <c r="H112" s="266" t="s">
        <v>90</v>
      </c>
      <c r="I112" s="267" t="s">
        <v>627</v>
      </c>
      <c r="J112" s="268">
        <v>71</v>
      </c>
    </row>
    <row r="113" spans="1:10" ht="17.399999999999999" x14ac:dyDescent="0.35">
      <c r="A113" s="261" t="s">
        <v>450</v>
      </c>
      <c r="B113" s="262">
        <v>3</v>
      </c>
      <c r="C113" s="273" t="s">
        <v>448</v>
      </c>
      <c r="D113" s="263" t="s">
        <v>115</v>
      </c>
      <c r="E113" s="271" t="s">
        <v>225</v>
      </c>
      <c r="F113" s="271" t="s">
        <v>229</v>
      </c>
      <c r="G113" s="270" t="s">
        <v>212</v>
      </c>
      <c r="H113" s="266" t="s">
        <v>251</v>
      </c>
      <c r="I113" s="267" t="s">
        <v>623</v>
      </c>
      <c r="J113" s="268">
        <v>209</v>
      </c>
    </row>
    <row r="114" spans="1:10" ht="17.399999999999999" x14ac:dyDescent="0.35">
      <c r="A114" s="261" t="s">
        <v>161</v>
      </c>
      <c r="B114" s="262">
        <v>3</v>
      </c>
      <c r="C114" s="222"/>
      <c r="D114" s="269" t="s">
        <v>115</v>
      </c>
      <c r="E114" s="271" t="s">
        <v>225</v>
      </c>
      <c r="F114" s="271" t="s">
        <v>229</v>
      </c>
      <c r="G114" s="266" t="s">
        <v>212</v>
      </c>
      <c r="H114" s="270" t="s">
        <v>80</v>
      </c>
      <c r="I114" s="267" t="s">
        <v>623</v>
      </c>
      <c r="J114" s="268">
        <v>249</v>
      </c>
    </row>
    <row r="115" spans="1:10" ht="17.399999999999999" x14ac:dyDescent="0.35">
      <c r="A115" s="261" t="s">
        <v>171</v>
      </c>
      <c r="B115" s="262">
        <v>3</v>
      </c>
      <c r="C115" s="222"/>
      <c r="D115" s="263" t="s">
        <v>115</v>
      </c>
      <c r="E115" s="271" t="s">
        <v>218</v>
      </c>
      <c r="F115" s="271" t="s">
        <v>229</v>
      </c>
      <c r="G115" s="266" t="s">
        <v>83</v>
      </c>
      <c r="H115" s="266" t="s">
        <v>80</v>
      </c>
      <c r="I115" s="267" t="s">
        <v>623</v>
      </c>
      <c r="J115" s="268">
        <v>282</v>
      </c>
    </row>
    <row r="116" spans="1:10" ht="17.399999999999999" x14ac:dyDescent="0.35">
      <c r="A116" s="261" t="s">
        <v>195</v>
      </c>
      <c r="B116" s="262">
        <v>3</v>
      </c>
      <c r="C116" s="222"/>
      <c r="D116" s="269" t="s">
        <v>115</v>
      </c>
      <c r="E116" s="264" t="s">
        <v>226</v>
      </c>
      <c r="F116" s="264" t="s">
        <v>229</v>
      </c>
      <c r="G116" s="270" t="s">
        <v>76</v>
      </c>
      <c r="H116" s="270" t="s">
        <v>84</v>
      </c>
      <c r="I116" s="267" t="s">
        <v>623</v>
      </c>
      <c r="J116" s="268">
        <v>294</v>
      </c>
    </row>
    <row r="117" spans="1:10" ht="17.399999999999999" x14ac:dyDescent="0.35">
      <c r="A117" s="261" t="s">
        <v>155</v>
      </c>
      <c r="B117" s="262">
        <v>3</v>
      </c>
      <c r="C117" s="222"/>
      <c r="D117" s="263" t="s">
        <v>91</v>
      </c>
      <c r="E117" s="271" t="s">
        <v>218</v>
      </c>
      <c r="F117" s="271" t="s">
        <v>229</v>
      </c>
      <c r="G117" s="266" t="s">
        <v>76</v>
      </c>
      <c r="H117" s="266" t="s">
        <v>84</v>
      </c>
      <c r="I117" s="267" t="s">
        <v>623</v>
      </c>
      <c r="J117" s="268">
        <v>216</v>
      </c>
    </row>
    <row r="118" spans="1:10" ht="17.399999999999999" x14ac:dyDescent="0.35">
      <c r="A118" s="261" t="s">
        <v>156</v>
      </c>
      <c r="B118" s="262">
        <v>3</v>
      </c>
      <c r="C118" s="222"/>
      <c r="D118" s="263" t="s">
        <v>91</v>
      </c>
      <c r="E118" s="271" t="s">
        <v>218</v>
      </c>
      <c r="F118" s="271" t="s">
        <v>229</v>
      </c>
      <c r="G118" s="266" t="s">
        <v>76</v>
      </c>
      <c r="H118" s="266" t="s">
        <v>132</v>
      </c>
      <c r="I118" s="267" t="s">
        <v>623</v>
      </c>
      <c r="J118" s="268">
        <v>217</v>
      </c>
    </row>
    <row r="119" spans="1:10" ht="17.399999999999999" x14ac:dyDescent="0.35">
      <c r="A119" s="261" t="s">
        <v>160</v>
      </c>
      <c r="B119" s="262">
        <v>3</v>
      </c>
      <c r="C119" s="222"/>
      <c r="D119" s="269" t="s">
        <v>91</v>
      </c>
      <c r="E119" s="271" t="s">
        <v>218</v>
      </c>
      <c r="F119" s="271" t="s">
        <v>229</v>
      </c>
      <c r="G119" s="270" t="s">
        <v>83</v>
      </c>
      <c r="H119" s="266" t="s">
        <v>80</v>
      </c>
      <c r="I119" s="267" t="s">
        <v>623</v>
      </c>
      <c r="J119" s="268">
        <v>245</v>
      </c>
    </row>
    <row r="120" spans="1:10" ht="17.399999999999999" x14ac:dyDescent="0.35">
      <c r="A120" s="261" t="s">
        <v>170</v>
      </c>
      <c r="B120" s="262">
        <v>3</v>
      </c>
      <c r="C120" s="222"/>
      <c r="D120" s="263" t="s">
        <v>91</v>
      </c>
      <c r="E120" s="271" t="s">
        <v>218</v>
      </c>
      <c r="F120" s="271" t="s">
        <v>229</v>
      </c>
      <c r="G120" s="270" t="s">
        <v>99</v>
      </c>
      <c r="H120" s="266" t="s">
        <v>81</v>
      </c>
      <c r="I120" s="267" t="s">
        <v>623</v>
      </c>
      <c r="J120" s="268">
        <v>275</v>
      </c>
    </row>
    <row r="121" spans="1:10" ht="17.399999999999999" x14ac:dyDescent="0.35">
      <c r="A121" s="261" t="s">
        <v>176</v>
      </c>
      <c r="B121" s="262">
        <v>3</v>
      </c>
      <c r="C121" s="222"/>
      <c r="D121" s="263" t="s">
        <v>91</v>
      </c>
      <c r="E121" s="264" t="s">
        <v>221</v>
      </c>
      <c r="F121" s="264" t="s">
        <v>229</v>
      </c>
      <c r="G121" s="270" t="s">
        <v>99</v>
      </c>
      <c r="H121" s="266" t="s">
        <v>90</v>
      </c>
      <c r="I121" s="267" t="s">
        <v>623</v>
      </c>
      <c r="J121" s="268">
        <v>302</v>
      </c>
    </row>
    <row r="122" spans="1:10" ht="17.399999999999999" x14ac:dyDescent="0.35">
      <c r="A122" s="261" t="s">
        <v>153</v>
      </c>
      <c r="B122" s="262">
        <v>3</v>
      </c>
      <c r="C122" s="222"/>
      <c r="D122" s="263" t="s">
        <v>85</v>
      </c>
      <c r="E122" s="271" t="s">
        <v>223</v>
      </c>
      <c r="F122" s="271" t="s">
        <v>229</v>
      </c>
      <c r="G122" s="266" t="s">
        <v>76</v>
      </c>
      <c r="H122" s="266" t="s">
        <v>89</v>
      </c>
      <c r="I122" s="270" t="s">
        <v>623</v>
      </c>
      <c r="J122" s="268">
        <v>213</v>
      </c>
    </row>
    <row r="123" spans="1:10" ht="17.399999999999999" x14ac:dyDescent="0.35">
      <c r="A123" s="261" t="s">
        <v>353</v>
      </c>
      <c r="B123" s="262">
        <v>3</v>
      </c>
      <c r="C123" s="222"/>
      <c r="D123" s="269" t="s">
        <v>85</v>
      </c>
      <c r="E123" s="264" t="s">
        <v>223</v>
      </c>
      <c r="F123" s="271" t="s">
        <v>77</v>
      </c>
      <c r="G123" s="270" t="s">
        <v>76</v>
      </c>
      <c r="H123" s="270" t="s">
        <v>132</v>
      </c>
      <c r="I123" s="267" t="s">
        <v>623</v>
      </c>
      <c r="J123" s="268">
        <v>243</v>
      </c>
    </row>
    <row r="124" spans="1:10" ht="17.399999999999999" x14ac:dyDescent="0.35">
      <c r="A124" s="261" t="s">
        <v>201</v>
      </c>
      <c r="B124" s="262">
        <v>3</v>
      </c>
      <c r="C124" s="273" t="s">
        <v>720</v>
      </c>
      <c r="D124" s="263" t="s">
        <v>473</v>
      </c>
      <c r="E124" s="271" t="s">
        <v>223</v>
      </c>
      <c r="F124" s="271" t="s">
        <v>229</v>
      </c>
      <c r="G124" s="266" t="s">
        <v>76</v>
      </c>
      <c r="H124" s="266" t="s">
        <v>81</v>
      </c>
      <c r="I124" s="267" t="s">
        <v>623</v>
      </c>
      <c r="J124" s="268">
        <v>198</v>
      </c>
    </row>
    <row r="125" spans="1:10" ht="17.399999999999999" x14ac:dyDescent="0.35">
      <c r="A125" s="261" t="s">
        <v>202</v>
      </c>
      <c r="B125" s="262">
        <v>3</v>
      </c>
      <c r="C125" s="222"/>
      <c r="D125" s="263" t="s">
        <v>473</v>
      </c>
      <c r="E125" s="271" t="s">
        <v>218</v>
      </c>
      <c r="F125" s="271" t="s">
        <v>229</v>
      </c>
      <c r="G125" s="270" t="s">
        <v>76</v>
      </c>
      <c r="H125" s="266" t="s">
        <v>81</v>
      </c>
      <c r="I125" s="267" t="s">
        <v>623</v>
      </c>
      <c r="J125" s="268">
        <v>213</v>
      </c>
    </row>
    <row r="126" spans="1:10" ht="17.399999999999999" x14ac:dyDescent="0.35">
      <c r="A126" s="261" t="s">
        <v>277</v>
      </c>
      <c r="B126" s="262">
        <v>3</v>
      </c>
      <c r="C126" s="222"/>
      <c r="D126" s="263" t="s">
        <v>473</v>
      </c>
      <c r="E126" s="271" t="s">
        <v>218</v>
      </c>
      <c r="F126" s="271" t="s">
        <v>229</v>
      </c>
      <c r="G126" s="266" t="s">
        <v>76</v>
      </c>
      <c r="H126" s="266" t="s">
        <v>81</v>
      </c>
      <c r="I126" s="267" t="s">
        <v>623</v>
      </c>
      <c r="J126" s="268">
        <v>244</v>
      </c>
    </row>
    <row r="127" spans="1:10" ht="17.399999999999999" x14ac:dyDescent="0.35">
      <c r="A127" s="261" t="s">
        <v>203</v>
      </c>
      <c r="B127" s="262">
        <v>3</v>
      </c>
      <c r="C127" s="222"/>
      <c r="D127" s="263" t="s">
        <v>473</v>
      </c>
      <c r="E127" s="271" t="s">
        <v>222</v>
      </c>
      <c r="F127" s="271" t="s">
        <v>229</v>
      </c>
      <c r="G127" s="270" t="s">
        <v>98</v>
      </c>
      <c r="H127" s="266" t="s">
        <v>80</v>
      </c>
      <c r="I127" s="267" t="s">
        <v>623</v>
      </c>
      <c r="J127" s="268">
        <v>281</v>
      </c>
    </row>
    <row r="128" spans="1:10" ht="17.399999999999999" x14ac:dyDescent="0.35">
      <c r="A128" s="261" t="s">
        <v>152</v>
      </c>
      <c r="B128" s="262">
        <v>3</v>
      </c>
      <c r="C128" s="222"/>
      <c r="D128" s="263" t="s">
        <v>474</v>
      </c>
      <c r="E128" s="271" t="s">
        <v>218</v>
      </c>
      <c r="F128" s="271" t="s">
        <v>229</v>
      </c>
      <c r="G128" s="266" t="s">
        <v>76</v>
      </c>
      <c r="H128" s="266" t="s">
        <v>89</v>
      </c>
      <c r="I128" s="267" t="s">
        <v>623</v>
      </c>
      <c r="J128" s="268">
        <v>203</v>
      </c>
    </row>
    <row r="129" spans="1:10" ht="17.399999999999999" x14ac:dyDescent="0.35">
      <c r="A129" s="261" t="s">
        <v>253</v>
      </c>
      <c r="B129" s="262">
        <v>3</v>
      </c>
      <c r="C129" s="222"/>
      <c r="D129" s="263" t="s">
        <v>474</v>
      </c>
      <c r="E129" s="264" t="s">
        <v>222</v>
      </c>
      <c r="F129" s="265" t="s">
        <v>229</v>
      </c>
      <c r="G129" s="266" t="s">
        <v>76</v>
      </c>
      <c r="H129" s="266" t="s">
        <v>90</v>
      </c>
      <c r="I129" s="267" t="s">
        <v>664</v>
      </c>
      <c r="J129" s="268">
        <v>119</v>
      </c>
    </row>
    <row r="130" spans="1:10" ht="17.399999999999999" x14ac:dyDescent="0.35">
      <c r="A130" s="261" t="s">
        <v>254</v>
      </c>
      <c r="B130" s="262">
        <v>3</v>
      </c>
      <c r="C130" s="222"/>
      <c r="D130" s="263" t="s">
        <v>474</v>
      </c>
      <c r="E130" s="264" t="s">
        <v>222</v>
      </c>
      <c r="F130" s="265" t="s">
        <v>229</v>
      </c>
      <c r="G130" s="266" t="s">
        <v>83</v>
      </c>
      <c r="H130" s="266" t="s">
        <v>90</v>
      </c>
      <c r="I130" s="267" t="s">
        <v>664</v>
      </c>
      <c r="J130" s="268">
        <v>120</v>
      </c>
    </row>
    <row r="131" spans="1:10" ht="17.399999999999999" x14ac:dyDescent="0.35">
      <c r="A131" s="261" t="s">
        <v>162</v>
      </c>
      <c r="B131" s="262">
        <v>3</v>
      </c>
      <c r="C131" s="222"/>
      <c r="D131" s="269" t="s">
        <v>474</v>
      </c>
      <c r="E131" s="271" t="s">
        <v>222</v>
      </c>
      <c r="F131" s="271" t="s">
        <v>229</v>
      </c>
      <c r="G131" s="270" t="s">
        <v>76</v>
      </c>
      <c r="H131" s="270" t="s">
        <v>88</v>
      </c>
      <c r="I131" s="267" t="s">
        <v>623</v>
      </c>
      <c r="J131" s="268">
        <v>251</v>
      </c>
    </row>
    <row r="132" spans="1:10" ht="17.399999999999999" x14ac:dyDescent="0.35">
      <c r="A132" s="261" t="s">
        <v>163</v>
      </c>
      <c r="B132" s="262">
        <v>3</v>
      </c>
      <c r="C132" s="222"/>
      <c r="D132" s="269" t="s">
        <v>474</v>
      </c>
      <c r="E132" s="271" t="s">
        <v>222</v>
      </c>
      <c r="F132" s="271" t="s">
        <v>229</v>
      </c>
      <c r="G132" s="270" t="s">
        <v>83</v>
      </c>
      <c r="H132" s="270" t="s">
        <v>84</v>
      </c>
      <c r="I132" s="267" t="s">
        <v>623</v>
      </c>
      <c r="J132" s="268">
        <v>252</v>
      </c>
    </row>
    <row r="133" spans="1:10" ht="17.399999999999999" x14ac:dyDescent="0.35">
      <c r="A133" s="261" t="s">
        <v>354</v>
      </c>
      <c r="B133" s="262">
        <v>3</v>
      </c>
      <c r="C133" s="222"/>
      <c r="D133" s="263" t="s">
        <v>474</v>
      </c>
      <c r="E133" s="271" t="s">
        <v>223</v>
      </c>
      <c r="F133" s="284" t="s">
        <v>251</v>
      </c>
      <c r="G133" s="270" t="s">
        <v>76</v>
      </c>
      <c r="H133" s="266" t="s">
        <v>89</v>
      </c>
      <c r="I133" s="267" t="s">
        <v>623</v>
      </c>
      <c r="J133" s="268">
        <v>275</v>
      </c>
    </row>
    <row r="134" spans="1:10" ht="17.399999999999999" x14ac:dyDescent="0.35">
      <c r="A134" s="261" t="s">
        <v>172</v>
      </c>
      <c r="B134" s="262">
        <v>3</v>
      </c>
      <c r="C134" s="222"/>
      <c r="D134" s="263" t="s">
        <v>474</v>
      </c>
      <c r="E134" s="264" t="s">
        <v>221</v>
      </c>
      <c r="F134" s="264" t="s">
        <v>229</v>
      </c>
      <c r="G134" s="266" t="s">
        <v>76</v>
      </c>
      <c r="H134" s="266" t="s">
        <v>81</v>
      </c>
      <c r="I134" s="267" t="s">
        <v>623</v>
      </c>
      <c r="J134" s="268">
        <v>284</v>
      </c>
    </row>
    <row r="135" spans="1:10" ht="17.399999999999999" x14ac:dyDescent="0.35">
      <c r="A135" s="261" t="s">
        <v>174</v>
      </c>
      <c r="B135" s="262">
        <v>3</v>
      </c>
      <c r="C135" s="222"/>
      <c r="D135" s="263" t="s">
        <v>474</v>
      </c>
      <c r="E135" s="264" t="s">
        <v>221</v>
      </c>
      <c r="F135" s="264" t="s">
        <v>229</v>
      </c>
      <c r="G135" s="266" t="s">
        <v>76</v>
      </c>
      <c r="H135" s="266" t="s">
        <v>136</v>
      </c>
      <c r="I135" s="267" t="s">
        <v>623</v>
      </c>
      <c r="J135" s="268">
        <v>300</v>
      </c>
    </row>
    <row r="136" spans="1:10" ht="17.399999999999999" x14ac:dyDescent="0.35">
      <c r="A136" s="276" t="s">
        <v>175</v>
      </c>
      <c r="B136" s="277">
        <v>3</v>
      </c>
      <c r="C136" s="240"/>
      <c r="D136" s="278" t="s">
        <v>474</v>
      </c>
      <c r="E136" s="279" t="s">
        <v>227</v>
      </c>
      <c r="F136" s="279" t="s">
        <v>229</v>
      </c>
      <c r="G136" s="281" t="s">
        <v>76</v>
      </c>
      <c r="H136" s="281" t="s">
        <v>84</v>
      </c>
      <c r="I136" s="282" t="s">
        <v>623</v>
      </c>
      <c r="J136" s="283">
        <v>300</v>
      </c>
    </row>
    <row r="137" spans="1:10" ht="17.399999999999999" x14ac:dyDescent="0.35">
      <c r="A137" s="261" t="s">
        <v>240</v>
      </c>
      <c r="B137" s="262">
        <v>4</v>
      </c>
      <c r="C137" s="222"/>
      <c r="D137" s="263" t="s">
        <v>75</v>
      </c>
      <c r="E137" s="264" t="s">
        <v>222</v>
      </c>
      <c r="F137" s="265" t="s">
        <v>229</v>
      </c>
      <c r="G137" s="266" t="s">
        <v>493</v>
      </c>
      <c r="H137" s="266" t="s">
        <v>90</v>
      </c>
      <c r="I137" s="267" t="s">
        <v>664</v>
      </c>
      <c r="J137" s="268">
        <v>116</v>
      </c>
    </row>
    <row r="138" spans="1:10" ht="17.399999999999999" x14ac:dyDescent="0.35">
      <c r="A138" s="261" t="s">
        <v>258</v>
      </c>
      <c r="B138" s="262">
        <v>4</v>
      </c>
      <c r="C138" s="222"/>
      <c r="D138" s="263" t="s">
        <v>75</v>
      </c>
      <c r="E138" s="264" t="s">
        <v>222</v>
      </c>
      <c r="F138" s="265" t="s">
        <v>229</v>
      </c>
      <c r="G138" s="266" t="s">
        <v>76</v>
      </c>
      <c r="H138" s="266" t="s">
        <v>90</v>
      </c>
      <c r="I138" s="267" t="s">
        <v>664</v>
      </c>
      <c r="J138" s="268">
        <v>118</v>
      </c>
    </row>
    <row r="139" spans="1:10" ht="17.399999999999999" x14ac:dyDescent="0.35">
      <c r="A139" s="261" t="s">
        <v>179</v>
      </c>
      <c r="B139" s="262">
        <v>4</v>
      </c>
      <c r="C139" s="222"/>
      <c r="D139" s="263" t="s">
        <v>75</v>
      </c>
      <c r="E139" s="264" t="s">
        <v>218</v>
      </c>
      <c r="F139" s="264" t="s">
        <v>229</v>
      </c>
      <c r="G139" s="270" t="s">
        <v>99</v>
      </c>
      <c r="H139" s="266" t="s">
        <v>80</v>
      </c>
      <c r="I139" s="267" t="s">
        <v>623</v>
      </c>
      <c r="J139" s="268">
        <v>221</v>
      </c>
    </row>
    <row r="140" spans="1:10" ht="17.399999999999999" x14ac:dyDescent="0.35">
      <c r="A140" s="261" t="s">
        <v>181</v>
      </c>
      <c r="B140" s="262">
        <v>4</v>
      </c>
      <c r="C140" s="222"/>
      <c r="D140" s="263" t="s">
        <v>75</v>
      </c>
      <c r="E140" s="271" t="s">
        <v>225</v>
      </c>
      <c r="F140" s="271" t="s">
        <v>229</v>
      </c>
      <c r="G140" s="266" t="s">
        <v>109</v>
      </c>
      <c r="H140" s="266" t="s">
        <v>81</v>
      </c>
      <c r="I140" s="267" t="s">
        <v>623</v>
      </c>
      <c r="J140" s="268">
        <v>222</v>
      </c>
    </row>
    <row r="141" spans="1:10" ht="17.399999999999999" x14ac:dyDescent="0.35">
      <c r="A141" s="261" t="s">
        <v>667</v>
      </c>
      <c r="B141" s="262">
        <v>4</v>
      </c>
      <c r="C141" s="222"/>
      <c r="D141" s="263" t="s">
        <v>75</v>
      </c>
      <c r="E141" s="271" t="s">
        <v>221</v>
      </c>
      <c r="F141" s="271" t="s">
        <v>229</v>
      </c>
      <c r="G141" s="266" t="s">
        <v>76</v>
      </c>
      <c r="H141" s="266" t="s">
        <v>84</v>
      </c>
      <c r="I141" s="267" t="s">
        <v>623</v>
      </c>
      <c r="J141" s="268">
        <v>233</v>
      </c>
    </row>
    <row r="142" spans="1:10" ht="17.399999999999999" x14ac:dyDescent="0.35">
      <c r="A142" s="261" t="s">
        <v>259</v>
      </c>
      <c r="B142" s="262">
        <v>4</v>
      </c>
      <c r="C142" s="222"/>
      <c r="D142" s="263" t="s">
        <v>75</v>
      </c>
      <c r="E142" s="264" t="s">
        <v>222</v>
      </c>
      <c r="F142" s="265" t="s">
        <v>229</v>
      </c>
      <c r="G142" s="266" t="s">
        <v>76</v>
      </c>
      <c r="H142" s="266" t="s">
        <v>90</v>
      </c>
      <c r="I142" s="267" t="s">
        <v>664</v>
      </c>
      <c r="J142" s="268">
        <v>123</v>
      </c>
    </row>
    <row r="143" spans="1:10" ht="17.399999999999999" x14ac:dyDescent="0.35">
      <c r="A143" s="261" t="s">
        <v>260</v>
      </c>
      <c r="B143" s="262">
        <v>4</v>
      </c>
      <c r="C143" s="222"/>
      <c r="D143" s="263" t="s">
        <v>75</v>
      </c>
      <c r="E143" s="264" t="s">
        <v>218</v>
      </c>
      <c r="F143" s="265" t="s">
        <v>229</v>
      </c>
      <c r="G143" s="270" t="s">
        <v>109</v>
      </c>
      <c r="H143" s="266" t="s">
        <v>123</v>
      </c>
      <c r="I143" s="267" t="s">
        <v>664</v>
      </c>
      <c r="J143" s="268">
        <v>125</v>
      </c>
    </row>
    <row r="144" spans="1:10" ht="17.399999999999999" x14ac:dyDescent="0.35">
      <c r="A144" s="261" t="s">
        <v>188</v>
      </c>
      <c r="B144" s="262">
        <v>4</v>
      </c>
      <c r="C144" s="222"/>
      <c r="D144" s="263" t="s">
        <v>75</v>
      </c>
      <c r="E144" s="264" t="s">
        <v>222</v>
      </c>
      <c r="F144" s="264" t="s">
        <v>229</v>
      </c>
      <c r="G144" s="266" t="s">
        <v>98</v>
      </c>
      <c r="H144" s="266" t="s">
        <v>84</v>
      </c>
      <c r="I144" s="267" t="s">
        <v>623</v>
      </c>
      <c r="J144" s="268">
        <v>271</v>
      </c>
    </row>
    <row r="145" spans="1:10" ht="17.399999999999999" x14ac:dyDescent="0.35">
      <c r="A145" s="261" t="s">
        <v>192</v>
      </c>
      <c r="B145" s="262">
        <v>4</v>
      </c>
      <c r="C145" s="222"/>
      <c r="D145" s="263" t="s">
        <v>75</v>
      </c>
      <c r="E145" s="271" t="s">
        <v>222</v>
      </c>
      <c r="F145" s="271" t="s">
        <v>229</v>
      </c>
      <c r="G145" s="266" t="s">
        <v>76</v>
      </c>
      <c r="H145" s="266" t="s">
        <v>84</v>
      </c>
      <c r="I145" s="267" t="s">
        <v>623</v>
      </c>
      <c r="J145" s="268">
        <v>282</v>
      </c>
    </row>
    <row r="146" spans="1:10" ht="17.399999999999999" x14ac:dyDescent="0.35">
      <c r="A146" s="261" t="s">
        <v>186</v>
      </c>
      <c r="B146" s="262">
        <v>4</v>
      </c>
      <c r="C146" s="222"/>
      <c r="D146" s="263" t="s">
        <v>87</v>
      </c>
      <c r="E146" s="271" t="s">
        <v>222</v>
      </c>
      <c r="F146" s="271" t="s">
        <v>229</v>
      </c>
      <c r="G146" s="266" t="s">
        <v>109</v>
      </c>
      <c r="H146" s="266" t="s">
        <v>81</v>
      </c>
      <c r="I146" s="267" t="s">
        <v>623</v>
      </c>
      <c r="J146" s="268">
        <v>261</v>
      </c>
    </row>
    <row r="147" spans="1:10" ht="17.399999999999999" x14ac:dyDescent="0.35">
      <c r="A147" s="261" t="s">
        <v>187</v>
      </c>
      <c r="B147" s="262">
        <v>4</v>
      </c>
      <c r="C147" s="222"/>
      <c r="D147" s="263" t="s">
        <v>87</v>
      </c>
      <c r="E147" s="271" t="s">
        <v>221</v>
      </c>
      <c r="F147" s="271" t="s">
        <v>229</v>
      </c>
      <c r="G147" s="266" t="s">
        <v>76</v>
      </c>
      <c r="H147" s="266" t="s">
        <v>81</v>
      </c>
      <c r="I147" s="267" t="s">
        <v>623</v>
      </c>
      <c r="J147" s="268">
        <v>257</v>
      </c>
    </row>
    <row r="148" spans="1:10" ht="17.399999999999999" x14ac:dyDescent="0.35">
      <c r="A148" s="261" t="s">
        <v>189</v>
      </c>
      <c r="B148" s="262">
        <v>4</v>
      </c>
      <c r="C148" s="222"/>
      <c r="D148" s="263" t="s">
        <v>87</v>
      </c>
      <c r="E148" s="271" t="s">
        <v>223</v>
      </c>
      <c r="F148" s="271" t="s">
        <v>229</v>
      </c>
      <c r="G148" s="266" t="s">
        <v>76</v>
      </c>
      <c r="H148" s="266" t="s">
        <v>81</v>
      </c>
      <c r="I148" s="267" t="s">
        <v>623</v>
      </c>
      <c r="J148" s="268">
        <v>272</v>
      </c>
    </row>
    <row r="149" spans="1:10" ht="17.399999999999999" x14ac:dyDescent="0.35">
      <c r="A149" s="261" t="s">
        <v>262</v>
      </c>
      <c r="B149" s="262">
        <v>4</v>
      </c>
      <c r="C149" s="222"/>
      <c r="D149" s="263" t="s">
        <v>87</v>
      </c>
      <c r="E149" s="264" t="s">
        <v>222</v>
      </c>
      <c r="F149" s="265" t="s">
        <v>229</v>
      </c>
      <c r="G149" s="266" t="s">
        <v>76</v>
      </c>
      <c r="H149" s="266" t="s">
        <v>327</v>
      </c>
      <c r="I149" s="267" t="s">
        <v>664</v>
      </c>
      <c r="J149" s="268">
        <v>127</v>
      </c>
    </row>
    <row r="150" spans="1:10" ht="17.399999999999999" x14ac:dyDescent="0.35">
      <c r="A150" s="261" t="s">
        <v>194</v>
      </c>
      <c r="B150" s="262">
        <v>4</v>
      </c>
      <c r="C150" s="222"/>
      <c r="D150" s="269" t="s">
        <v>87</v>
      </c>
      <c r="E150" s="264" t="s">
        <v>221</v>
      </c>
      <c r="F150" s="264" t="s">
        <v>230</v>
      </c>
      <c r="G150" s="270" t="s">
        <v>109</v>
      </c>
      <c r="H150" s="270" t="s">
        <v>90</v>
      </c>
      <c r="I150" s="267" t="s">
        <v>623</v>
      </c>
      <c r="J150" s="268">
        <v>286</v>
      </c>
    </row>
    <row r="151" spans="1:10" ht="17.399999999999999" x14ac:dyDescent="0.35">
      <c r="A151" s="261" t="s">
        <v>668</v>
      </c>
      <c r="B151" s="262">
        <v>4</v>
      </c>
      <c r="C151" s="222"/>
      <c r="D151" s="263" t="s">
        <v>87</v>
      </c>
      <c r="E151" s="271" t="s">
        <v>225</v>
      </c>
      <c r="F151" s="272" t="s">
        <v>229</v>
      </c>
      <c r="G151" s="270" t="s">
        <v>109</v>
      </c>
      <c r="H151" s="266" t="s">
        <v>90</v>
      </c>
      <c r="I151" s="267" t="s">
        <v>627</v>
      </c>
      <c r="J151" s="268">
        <v>71</v>
      </c>
    </row>
    <row r="152" spans="1:10" ht="17.399999999999999" x14ac:dyDescent="0.35">
      <c r="A152" s="261" t="s">
        <v>180</v>
      </c>
      <c r="B152" s="262">
        <v>4</v>
      </c>
      <c r="C152" s="222"/>
      <c r="D152" s="263" t="s">
        <v>115</v>
      </c>
      <c r="E152" s="264" t="s">
        <v>222</v>
      </c>
      <c r="F152" s="264" t="s">
        <v>229</v>
      </c>
      <c r="G152" s="266" t="s">
        <v>109</v>
      </c>
      <c r="H152" s="266" t="s">
        <v>90</v>
      </c>
      <c r="I152" s="267" t="s">
        <v>623</v>
      </c>
      <c r="J152" s="268">
        <v>221</v>
      </c>
    </row>
    <row r="153" spans="1:10" ht="17.399999999999999" x14ac:dyDescent="0.35">
      <c r="A153" s="261" t="s">
        <v>115</v>
      </c>
      <c r="B153" s="262">
        <v>4</v>
      </c>
      <c r="C153" s="273" t="s">
        <v>448</v>
      </c>
      <c r="D153" s="263" t="s">
        <v>115</v>
      </c>
      <c r="E153" s="271" t="s">
        <v>223</v>
      </c>
      <c r="F153" s="271" t="s">
        <v>231</v>
      </c>
      <c r="G153" s="266" t="s">
        <v>83</v>
      </c>
      <c r="H153" s="266" t="s">
        <v>81</v>
      </c>
      <c r="I153" s="267" t="s">
        <v>623</v>
      </c>
      <c r="J153" s="268">
        <v>224</v>
      </c>
    </row>
    <row r="154" spans="1:10" ht="17.399999999999999" x14ac:dyDescent="0.35">
      <c r="A154" s="261" t="s">
        <v>263</v>
      </c>
      <c r="B154" s="262">
        <v>4</v>
      </c>
      <c r="C154" s="222"/>
      <c r="D154" s="263" t="s">
        <v>115</v>
      </c>
      <c r="E154" s="264" t="s">
        <v>218</v>
      </c>
      <c r="F154" s="265" t="s">
        <v>229</v>
      </c>
      <c r="G154" s="266" t="s">
        <v>83</v>
      </c>
      <c r="H154" s="266" t="s">
        <v>90</v>
      </c>
      <c r="I154" s="267" t="s">
        <v>664</v>
      </c>
      <c r="J154" s="268">
        <v>127</v>
      </c>
    </row>
    <row r="155" spans="1:10" ht="17.399999999999999" x14ac:dyDescent="0.35">
      <c r="A155" s="261" t="s">
        <v>193</v>
      </c>
      <c r="B155" s="262">
        <v>4</v>
      </c>
      <c r="C155" s="222"/>
      <c r="D155" s="263" t="s">
        <v>115</v>
      </c>
      <c r="E155" s="271" t="s">
        <v>218</v>
      </c>
      <c r="F155" s="271" t="s">
        <v>229</v>
      </c>
      <c r="G155" s="266" t="s">
        <v>76</v>
      </c>
      <c r="H155" s="266" t="s">
        <v>88</v>
      </c>
      <c r="I155" s="267" t="s">
        <v>623</v>
      </c>
      <c r="J155" s="268">
        <v>284</v>
      </c>
    </row>
    <row r="156" spans="1:10" ht="17.399999999999999" x14ac:dyDescent="0.35">
      <c r="A156" s="261" t="s">
        <v>257</v>
      </c>
      <c r="B156" s="262">
        <v>4</v>
      </c>
      <c r="C156" s="222"/>
      <c r="D156" s="263" t="s">
        <v>505</v>
      </c>
      <c r="E156" s="264" t="s">
        <v>222</v>
      </c>
      <c r="F156" s="265" t="s">
        <v>229</v>
      </c>
      <c r="G156" s="266" t="s">
        <v>109</v>
      </c>
      <c r="H156" s="266" t="s">
        <v>90</v>
      </c>
      <c r="I156" s="267" t="s">
        <v>664</v>
      </c>
      <c r="J156" s="268">
        <v>118</v>
      </c>
    </row>
    <row r="157" spans="1:10" ht="17.399999999999999" x14ac:dyDescent="0.35">
      <c r="A157" s="261" t="s">
        <v>182</v>
      </c>
      <c r="B157" s="262">
        <v>4</v>
      </c>
      <c r="C157" s="222"/>
      <c r="D157" s="263" t="s">
        <v>91</v>
      </c>
      <c r="E157" s="271" t="s">
        <v>222</v>
      </c>
      <c r="F157" s="271" t="s">
        <v>229</v>
      </c>
      <c r="G157" s="266" t="s">
        <v>83</v>
      </c>
      <c r="H157" s="266" t="s">
        <v>90</v>
      </c>
      <c r="I157" s="267" t="s">
        <v>623</v>
      </c>
      <c r="J157" s="268">
        <v>224</v>
      </c>
    </row>
    <row r="158" spans="1:10" ht="17.399999999999999" x14ac:dyDescent="0.35">
      <c r="A158" s="261" t="s">
        <v>184</v>
      </c>
      <c r="B158" s="262">
        <v>4</v>
      </c>
      <c r="C158" s="222"/>
      <c r="D158" s="263" t="s">
        <v>91</v>
      </c>
      <c r="E158" s="271" t="s">
        <v>222</v>
      </c>
      <c r="F158" s="271" t="s">
        <v>231</v>
      </c>
      <c r="G158" s="266" t="s">
        <v>76</v>
      </c>
      <c r="H158" s="266" t="s">
        <v>185</v>
      </c>
      <c r="I158" s="267" t="s">
        <v>623</v>
      </c>
      <c r="J158" s="268">
        <v>243</v>
      </c>
    </row>
    <row r="159" spans="1:10" ht="17.399999999999999" x14ac:dyDescent="0.35">
      <c r="A159" s="261" t="s">
        <v>190</v>
      </c>
      <c r="B159" s="262">
        <v>4</v>
      </c>
      <c r="C159" s="222"/>
      <c r="D159" s="263" t="s">
        <v>91</v>
      </c>
      <c r="E159" s="271" t="s">
        <v>221</v>
      </c>
      <c r="F159" s="271" t="s">
        <v>231</v>
      </c>
      <c r="G159" s="266" t="s">
        <v>109</v>
      </c>
      <c r="H159" s="266" t="s">
        <v>191</v>
      </c>
      <c r="I159" s="267" t="s">
        <v>623</v>
      </c>
      <c r="J159" s="268">
        <v>275</v>
      </c>
    </row>
    <row r="160" spans="1:10" ht="17.399999999999999" x14ac:dyDescent="0.35">
      <c r="A160" s="261" t="s">
        <v>545</v>
      </c>
      <c r="B160" s="262">
        <v>4</v>
      </c>
      <c r="C160" s="273" t="s">
        <v>542</v>
      </c>
      <c r="D160" s="263" t="s">
        <v>91</v>
      </c>
      <c r="E160" s="271" t="s">
        <v>218</v>
      </c>
      <c r="F160" s="271" t="s">
        <v>229</v>
      </c>
      <c r="G160" s="266" t="s">
        <v>99</v>
      </c>
      <c r="H160" s="266" t="s">
        <v>86</v>
      </c>
      <c r="I160" s="267" t="s">
        <v>623</v>
      </c>
      <c r="J160" s="268">
        <v>241</v>
      </c>
    </row>
    <row r="161" spans="1:10" ht="17.399999999999999" x14ac:dyDescent="0.35">
      <c r="A161" s="261" t="s">
        <v>445</v>
      </c>
      <c r="B161" s="262">
        <v>4</v>
      </c>
      <c r="C161" s="273" t="s">
        <v>720</v>
      </c>
      <c r="D161" s="263" t="s">
        <v>473</v>
      </c>
      <c r="E161" s="264" t="s">
        <v>222</v>
      </c>
      <c r="F161" s="265" t="s">
        <v>229</v>
      </c>
      <c r="G161" s="266" t="s">
        <v>76</v>
      </c>
      <c r="H161" s="266" t="s">
        <v>80</v>
      </c>
      <c r="I161" s="267" t="s">
        <v>623</v>
      </c>
      <c r="J161" s="268">
        <v>217</v>
      </c>
    </row>
    <row r="162" spans="1:10" ht="17.399999999999999" x14ac:dyDescent="0.35">
      <c r="A162" s="261" t="s">
        <v>278</v>
      </c>
      <c r="B162" s="262">
        <v>4</v>
      </c>
      <c r="C162" s="222"/>
      <c r="D162" s="263" t="s">
        <v>473</v>
      </c>
      <c r="E162" s="271" t="s">
        <v>218</v>
      </c>
      <c r="F162" s="271" t="s">
        <v>229</v>
      </c>
      <c r="G162" s="266" t="s">
        <v>76</v>
      </c>
      <c r="H162" s="266" t="s">
        <v>81</v>
      </c>
      <c r="I162" s="267" t="s">
        <v>623</v>
      </c>
      <c r="J162" s="268">
        <v>244</v>
      </c>
    </row>
    <row r="163" spans="1:10" ht="17.399999999999999" x14ac:dyDescent="0.35">
      <c r="A163" s="261" t="s">
        <v>177</v>
      </c>
      <c r="B163" s="262">
        <v>4</v>
      </c>
      <c r="C163" s="222"/>
      <c r="D163" s="263" t="s">
        <v>474</v>
      </c>
      <c r="E163" s="271" t="s">
        <v>222</v>
      </c>
      <c r="F163" s="271" t="s">
        <v>229</v>
      </c>
      <c r="G163" s="266" t="s">
        <v>76</v>
      </c>
      <c r="H163" s="266" t="s">
        <v>84</v>
      </c>
      <c r="I163" s="267" t="s">
        <v>623</v>
      </c>
      <c r="J163" s="268">
        <v>196</v>
      </c>
    </row>
    <row r="164" spans="1:10" ht="17.399999999999999" x14ac:dyDescent="0.35">
      <c r="A164" s="261" t="s">
        <v>178</v>
      </c>
      <c r="B164" s="262">
        <v>4</v>
      </c>
      <c r="C164" s="222"/>
      <c r="D164" s="263" t="s">
        <v>474</v>
      </c>
      <c r="E164" s="264" t="s">
        <v>221</v>
      </c>
      <c r="F164" s="264" t="s">
        <v>229</v>
      </c>
      <c r="G164" s="266" t="s">
        <v>212</v>
      </c>
      <c r="H164" s="270" t="s">
        <v>84</v>
      </c>
      <c r="I164" s="267" t="s">
        <v>623</v>
      </c>
      <c r="J164" s="268">
        <v>214</v>
      </c>
    </row>
    <row r="165" spans="1:10" ht="17.399999999999999" x14ac:dyDescent="0.35">
      <c r="A165" s="261" t="s">
        <v>211</v>
      </c>
      <c r="B165" s="262">
        <v>4</v>
      </c>
      <c r="C165" s="222"/>
      <c r="D165" s="263" t="s">
        <v>474</v>
      </c>
      <c r="E165" s="264" t="s">
        <v>224</v>
      </c>
      <c r="F165" s="264" t="s">
        <v>229</v>
      </c>
      <c r="G165" s="270" t="s">
        <v>212</v>
      </c>
      <c r="H165" s="266" t="s">
        <v>81</v>
      </c>
      <c r="I165" s="267" t="s">
        <v>623</v>
      </c>
      <c r="J165" s="268">
        <v>221</v>
      </c>
    </row>
    <row r="166" spans="1:10" ht="17.399999999999999" x14ac:dyDescent="0.35">
      <c r="A166" s="261" t="s">
        <v>183</v>
      </c>
      <c r="B166" s="262">
        <v>4</v>
      </c>
      <c r="C166" s="222"/>
      <c r="D166" s="263" t="s">
        <v>474</v>
      </c>
      <c r="E166" s="271" t="s">
        <v>222</v>
      </c>
      <c r="F166" s="271" t="s">
        <v>229</v>
      </c>
      <c r="G166" s="266" t="s">
        <v>109</v>
      </c>
      <c r="H166" s="266" t="s">
        <v>80</v>
      </c>
      <c r="I166" s="267" t="s">
        <v>623</v>
      </c>
      <c r="J166" s="268">
        <v>235</v>
      </c>
    </row>
    <row r="167" spans="1:10" ht="17.399999999999999" x14ac:dyDescent="0.35">
      <c r="A167" s="276" t="s">
        <v>261</v>
      </c>
      <c r="B167" s="277">
        <v>4</v>
      </c>
      <c r="C167" s="240"/>
      <c r="D167" s="278" t="s">
        <v>474</v>
      </c>
      <c r="E167" s="279" t="s">
        <v>222</v>
      </c>
      <c r="F167" s="280" t="s">
        <v>229</v>
      </c>
      <c r="G167" s="281" t="s">
        <v>76</v>
      </c>
      <c r="H167" s="281" t="s">
        <v>89</v>
      </c>
      <c r="I167" s="282" t="s">
        <v>664</v>
      </c>
      <c r="J167" s="283">
        <v>126</v>
      </c>
    </row>
    <row r="168" spans="1:10" ht="17.399999999999999" x14ac:dyDescent="0.35">
      <c r="A168" s="261" t="s">
        <v>546</v>
      </c>
      <c r="B168" s="262">
        <v>5</v>
      </c>
      <c r="C168" s="273" t="s">
        <v>542</v>
      </c>
      <c r="D168" s="263" t="s">
        <v>75</v>
      </c>
      <c r="E168" s="264" t="s">
        <v>222</v>
      </c>
      <c r="F168" s="265" t="s">
        <v>229</v>
      </c>
      <c r="G168" s="266" t="s">
        <v>76</v>
      </c>
      <c r="H168" s="266" t="s">
        <v>90</v>
      </c>
      <c r="I168" s="267" t="s">
        <v>623</v>
      </c>
      <c r="J168" s="268">
        <v>222</v>
      </c>
    </row>
    <row r="169" spans="1:10" ht="17.399999999999999" x14ac:dyDescent="0.35">
      <c r="A169" s="261" t="s">
        <v>267</v>
      </c>
      <c r="B169" s="262">
        <v>5</v>
      </c>
      <c r="C169" s="222"/>
      <c r="D169" s="263" t="s">
        <v>75</v>
      </c>
      <c r="E169" s="264" t="s">
        <v>222</v>
      </c>
      <c r="F169" s="265" t="s">
        <v>229</v>
      </c>
      <c r="G169" s="266" t="s">
        <v>83</v>
      </c>
      <c r="H169" s="266" t="s">
        <v>84</v>
      </c>
      <c r="I169" s="267" t="s">
        <v>664</v>
      </c>
      <c r="J169" s="268">
        <v>119</v>
      </c>
    </row>
    <row r="170" spans="1:10" ht="17.399999999999999" x14ac:dyDescent="0.35">
      <c r="A170" s="261" t="s">
        <v>266</v>
      </c>
      <c r="B170" s="262">
        <v>5</v>
      </c>
      <c r="C170" s="222"/>
      <c r="D170" s="263" t="s">
        <v>87</v>
      </c>
      <c r="E170" s="264" t="s">
        <v>218</v>
      </c>
      <c r="F170" s="265" t="s">
        <v>229</v>
      </c>
      <c r="G170" s="266" t="s">
        <v>109</v>
      </c>
      <c r="H170" s="266" t="s">
        <v>80</v>
      </c>
      <c r="I170" s="267" t="s">
        <v>664</v>
      </c>
      <c r="J170" s="268">
        <v>118</v>
      </c>
    </row>
    <row r="171" spans="1:10" ht="17.399999999999999" x14ac:dyDescent="0.35">
      <c r="A171" s="261" t="s">
        <v>268</v>
      </c>
      <c r="B171" s="262">
        <v>5</v>
      </c>
      <c r="C171" s="222"/>
      <c r="D171" s="263" t="s">
        <v>87</v>
      </c>
      <c r="E171" s="264" t="s">
        <v>218</v>
      </c>
      <c r="F171" s="265" t="s">
        <v>229</v>
      </c>
      <c r="G171" s="266" t="s">
        <v>269</v>
      </c>
      <c r="H171" s="266" t="s">
        <v>81</v>
      </c>
      <c r="I171" s="267" t="s">
        <v>664</v>
      </c>
      <c r="J171" s="268">
        <v>120</v>
      </c>
    </row>
    <row r="172" spans="1:10" ht="17.399999999999999" x14ac:dyDescent="0.35">
      <c r="A172" s="261" t="s">
        <v>270</v>
      </c>
      <c r="B172" s="262">
        <v>5</v>
      </c>
      <c r="C172" s="222"/>
      <c r="D172" s="263" t="s">
        <v>87</v>
      </c>
      <c r="E172" s="264" t="s">
        <v>218</v>
      </c>
      <c r="F172" s="265" t="s">
        <v>229</v>
      </c>
      <c r="G172" s="266" t="s">
        <v>83</v>
      </c>
      <c r="H172" s="266" t="s">
        <v>80</v>
      </c>
      <c r="I172" s="267" t="s">
        <v>664</v>
      </c>
      <c r="J172" s="268">
        <v>122</v>
      </c>
    </row>
    <row r="173" spans="1:10" ht="17.399999999999999" x14ac:dyDescent="0.35">
      <c r="A173" s="261" t="s">
        <v>670</v>
      </c>
      <c r="B173" s="262">
        <v>5</v>
      </c>
      <c r="C173" s="222"/>
      <c r="D173" s="263" t="s">
        <v>87</v>
      </c>
      <c r="E173" s="264" t="s">
        <v>221</v>
      </c>
      <c r="F173" s="265" t="s">
        <v>230</v>
      </c>
      <c r="G173" s="266" t="s">
        <v>109</v>
      </c>
      <c r="H173" s="266" t="s">
        <v>90</v>
      </c>
      <c r="I173" s="267" t="s">
        <v>623</v>
      </c>
      <c r="J173" s="268">
        <v>286</v>
      </c>
    </row>
    <row r="174" spans="1:10" ht="17.399999999999999" x14ac:dyDescent="0.35">
      <c r="A174" s="261" t="s">
        <v>669</v>
      </c>
      <c r="B174" s="262">
        <v>5</v>
      </c>
      <c r="C174" s="222"/>
      <c r="D174" s="263" t="s">
        <v>87</v>
      </c>
      <c r="E174" s="264" t="s">
        <v>225</v>
      </c>
      <c r="F174" s="265" t="s">
        <v>229</v>
      </c>
      <c r="G174" s="266" t="s">
        <v>109</v>
      </c>
      <c r="H174" s="266" t="s">
        <v>90</v>
      </c>
      <c r="I174" s="267" t="s">
        <v>627</v>
      </c>
      <c r="J174" s="268">
        <v>71</v>
      </c>
    </row>
    <row r="175" spans="1:10" ht="17.399999999999999" x14ac:dyDescent="0.35">
      <c r="A175" s="261" t="s">
        <v>451</v>
      </c>
      <c r="B175" s="262">
        <v>5</v>
      </c>
      <c r="C175" s="273" t="s">
        <v>448</v>
      </c>
      <c r="D175" s="263" t="s">
        <v>115</v>
      </c>
      <c r="E175" s="264" t="s">
        <v>223</v>
      </c>
      <c r="F175" s="265" t="s">
        <v>229</v>
      </c>
      <c r="G175" s="266" t="s">
        <v>76</v>
      </c>
      <c r="H175" s="266" t="s">
        <v>80</v>
      </c>
      <c r="I175" s="267" t="s">
        <v>623</v>
      </c>
      <c r="J175" s="268">
        <v>296</v>
      </c>
    </row>
    <row r="176" spans="1:10" ht="17.399999999999999" x14ac:dyDescent="0.35">
      <c r="A176" s="261" t="s">
        <v>264</v>
      </c>
      <c r="B176" s="262">
        <v>5</v>
      </c>
      <c r="C176" s="222"/>
      <c r="D176" s="263" t="s">
        <v>505</v>
      </c>
      <c r="E176" s="264" t="s">
        <v>222</v>
      </c>
      <c r="F176" s="265" t="s">
        <v>229</v>
      </c>
      <c r="G176" s="266" t="s">
        <v>109</v>
      </c>
      <c r="H176" s="266" t="s">
        <v>90</v>
      </c>
      <c r="I176" s="267" t="s">
        <v>664</v>
      </c>
      <c r="J176" s="268">
        <v>116</v>
      </c>
    </row>
    <row r="177" spans="1:10" ht="17.399999999999999" x14ac:dyDescent="0.35">
      <c r="A177" s="261" t="s">
        <v>271</v>
      </c>
      <c r="B177" s="262">
        <v>5</v>
      </c>
      <c r="C177" s="222"/>
      <c r="D177" s="263" t="s">
        <v>505</v>
      </c>
      <c r="E177" s="264" t="s">
        <v>222</v>
      </c>
      <c r="F177" s="265" t="s">
        <v>230</v>
      </c>
      <c r="G177" s="266" t="s">
        <v>76</v>
      </c>
      <c r="H177" s="266" t="s">
        <v>90</v>
      </c>
      <c r="I177" s="267" t="s">
        <v>664</v>
      </c>
      <c r="J177" s="268">
        <v>124</v>
      </c>
    </row>
    <row r="178" spans="1:10" ht="17.399999999999999" x14ac:dyDescent="0.35">
      <c r="A178" s="261" t="s">
        <v>279</v>
      </c>
      <c r="B178" s="262">
        <v>5</v>
      </c>
      <c r="C178" s="222"/>
      <c r="D178" s="263" t="s">
        <v>91</v>
      </c>
      <c r="E178" s="264" t="s">
        <v>222</v>
      </c>
      <c r="F178" s="265" t="s">
        <v>229</v>
      </c>
      <c r="G178" s="266" t="s">
        <v>99</v>
      </c>
      <c r="H178" s="266" t="s">
        <v>81</v>
      </c>
      <c r="I178" s="267" t="s">
        <v>623</v>
      </c>
      <c r="J178" s="268">
        <v>231</v>
      </c>
    </row>
    <row r="179" spans="1:10" ht="17.399999999999999" x14ac:dyDescent="0.35">
      <c r="A179" s="261" t="s">
        <v>265</v>
      </c>
      <c r="B179" s="262">
        <v>5</v>
      </c>
      <c r="C179" s="222"/>
      <c r="D179" s="263" t="s">
        <v>473</v>
      </c>
      <c r="E179" s="264" t="s">
        <v>218</v>
      </c>
      <c r="F179" s="265" t="s">
        <v>229</v>
      </c>
      <c r="G179" s="266" t="s">
        <v>76</v>
      </c>
      <c r="H179" s="266" t="s">
        <v>90</v>
      </c>
      <c r="I179" s="267" t="s">
        <v>664</v>
      </c>
      <c r="J179" s="268">
        <v>117</v>
      </c>
    </row>
    <row r="180" spans="1:10" ht="17.399999999999999" x14ac:dyDescent="0.35">
      <c r="A180" s="261" t="s">
        <v>452</v>
      </c>
      <c r="B180" s="262">
        <v>5</v>
      </c>
      <c r="C180" s="222"/>
      <c r="D180" s="263" t="s">
        <v>473</v>
      </c>
      <c r="E180" s="264" t="s">
        <v>223</v>
      </c>
      <c r="F180" s="265" t="s">
        <v>229</v>
      </c>
      <c r="G180" s="266" t="s">
        <v>99</v>
      </c>
      <c r="H180" s="266" t="s">
        <v>81</v>
      </c>
      <c r="I180" s="267" t="s">
        <v>623</v>
      </c>
      <c r="J180" s="268">
        <v>209</v>
      </c>
    </row>
    <row r="181" spans="1:10" ht="17.399999999999999" x14ac:dyDescent="0.35">
      <c r="A181" s="261" t="s">
        <v>401</v>
      </c>
      <c r="B181" s="262">
        <v>5</v>
      </c>
      <c r="C181" s="222"/>
      <c r="D181" s="263" t="s">
        <v>473</v>
      </c>
      <c r="E181" s="264" t="s">
        <v>218</v>
      </c>
      <c r="F181" s="265" t="s">
        <v>229</v>
      </c>
      <c r="G181" s="266" t="s">
        <v>109</v>
      </c>
      <c r="H181" s="266" t="s">
        <v>81</v>
      </c>
      <c r="I181" s="267"/>
      <c r="J181" s="268"/>
    </row>
    <row r="182" spans="1:10" ht="17.399999999999999" x14ac:dyDescent="0.35">
      <c r="A182" s="261" t="s">
        <v>446</v>
      </c>
      <c r="B182" s="262">
        <v>5</v>
      </c>
      <c r="C182" s="273" t="s">
        <v>720</v>
      </c>
      <c r="D182" s="263" t="s">
        <v>473</v>
      </c>
      <c r="E182" s="264" t="s">
        <v>218</v>
      </c>
      <c r="F182" s="265" t="s">
        <v>229</v>
      </c>
      <c r="G182" s="266" t="s">
        <v>76</v>
      </c>
      <c r="H182" s="266" t="s">
        <v>81</v>
      </c>
      <c r="I182" s="267" t="s">
        <v>623</v>
      </c>
      <c r="J182" s="268">
        <v>280</v>
      </c>
    </row>
    <row r="183" spans="1:10" ht="18" thickBot="1" x14ac:dyDescent="0.4">
      <c r="A183" s="285" t="s">
        <v>272</v>
      </c>
      <c r="B183" s="286">
        <v>5</v>
      </c>
      <c r="C183" s="287"/>
      <c r="D183" s="288" t="s">
        <v>474</v>
      </c>
      <c r="E183" s="289" t="s">
        <v>222</v>
      </c>
      <c r="F183" s="290" t="s">
        <v>229</v>
      </c>
      <c r="G183" s="291" t="s">
        <v>83</v>
      </c>
      <c r="H183" s="291" t="s">
        <v>90</v>
      </c>
      <c r="I183" s="292" t="s">
        <v>664</v>
      </c>
      <c r="J183" s="293">
        <v>128</v>
      </c>
    </row>
    <row r="184" spans="1:10" ht="16.2" thickTop="1" x14ac:dyDescent="0.3">
      <c r="B184" s="295"/>
      <c r="C184" s="296"/>
    </row>
    <row r="185" spans="1:10" x14ac:dyDescent="0.3">
      <c r="B185" s="295"/>
      <c r="C185" s="296"/>
    </row>
    <row r="186" spans="1:10" x14ac:dyDescent="0.3">
      <c r="B186" s="295"/>
      <c r="C186" s="296"/>
    </row>
  </sheetData>
  <sortState xmlns:xlrd2="http://schemas.microsoft.com/office/spreadsheetml/2017/richdata2" ref="A3:J183">
    <sortCondition ref="B3:B183"/>
    <sortCondition ref="D3:D183"/>
    <sortCondition ref="A3:A183"/>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9"/>
  <sheetViews>
    <sheetView showGridLines="0" workbookViewId="0">
      <pane ySplit="2" topLeftCell="A3" activePane="bottomLeft" state="frozen"/>
      <selection pane="bottomLeft" activeCell="A3" sqref="A3"/>
    </sheetView>
  </sheetViews>
  <sheetFormatPr defaultColWidth="13" defaultRowHeight="15.6" x14ac:dyDescent="0.3"/>
  <cols>
    <col min="1" max="1" width="31.19921875" style="353" customWidth="1"/>
    <col min="2" max="2" width="6.19921875" style="353" bestFit="1" customWidth="1"/>
    <col min="3" max="3" width="13.3984375" style="354" bestFit="1" customWidth="1"/>
    <col min="4" max="4" width="12.59765625" style="354" bestFit="1" customWidth="1"/>
    <col min="5" max="5" width="10.5" style="354" bestFit="1" customWidth="1"/>
    <col min="6" max="6" width="13" style="354" bestFit="1" customWidth="1"/>
    <col min="7" max="7" width="12.5" style="354" bestFit="1" customWidth="1"/>
    <col min="8" max="8" width="28.8984375" style="353" bestFit="1" customWidth="1"/>
    <col min="9" max="9" width="9" style="301" bestFit="1" customWidth="1"/>
    <col min="10" max="16384" width="13" style="301"/>
  </cols>
  <sheetData>
    <row r="1" spans="1:9" ht="26.4" thickBot="1" x14ac:dyDescent="0.35">
      <c r="A1" s="299" t="s">
        <v>591</v>
      </c>
      <c r="B1" s="300"/>
      <c r="C1" s="300"/>
      <c r="D1" s="300"/>
      <c r="E1" s="300"/>
      <c r="F1" s="300"/>
      <c r="G1" s="300"/>
      <c r="H1" s="300"/>
      <c r="I1" s="300"/>
    </row>
    <row r="2" spans="1:9" s="306" customFormat="1" ht="17.399999999999999" x14ac:dyDescent="0.3">
      <c r="A2" s="302" t="s">
        <v>92</v>
      </c>
      <c r="B2" s="303" t="s">
        <v>3</v>
      </c>
      <c r="C2" s="303" t="s">
        <v>95</v>
      </c>
      <c r="D2" s="303" t="s">
        <v>216</v>
      </c>
      <c r="E2" s="303" t="s">
        <v>217</v>
      </c>
      <c r="F2" s="303" t="s">
        <v>68</v>
      </c>
      <c r="G2" s="303" t="s">
        <v>26</v>
      </c>
      <c r="H2" s="304" t="s">
        <v>628</v>
      </c>
      <c r="I2" s="305" t="s">
        <v>629</v>
      </c>
    </row>
    <row r="3" spans="1:9" s="311" customFormat="1" ht="17.399999999999999" x14ac:dyDescent="0.3">
      <c r="A3" s="307" t="s">
        <v>74</v>
      </c>
      <c r="B3" s="308">
        <v>0</v>
      </c>
      <c r="C3" s="309" t="s">
        <v>75</v>
      </c>
      <c r="D3" s="249" t="s">
        <v>221</v>
      </c>
      <c r="E3" s="246" t="s">
        <v>229</v>
      </c>
      <c r="F3" s="246" t="s">
        <v>76</v>
      </c>
      <c r="G3" s="246" t="s">
        <v>77</v>
      </c>
      <c r="H3" s="226" t="s">
        <v>623</v>
      </c>
      <c r="I3" s="310">
        <v>272</v>
      </c>
    </row>
    <row r="4" spans="1:9" s="311" customFormat="1" ht="17.399999999999999" x14ac:dyDescent="0.3">
      <c r="A4" s="307" t="s">
        <v>416</v>
      </c>
      <c r="B4" s="308">
        <v>0</v>
      </c>
      <c r="C4" s="309" t="s">
        <v>87</v>
      </c>
      <c r="D4" s="249" t="s">
        <v>218</v>
      </c>
      <c r="E4" s="246" t="s">
        <v>229</v>
      </c>
      <c r="F4" s="246" t="s">
        <v>109</v>
      </c>
      <c r="G4" s="246" t="s">
        <v>81</v>
      </c>
      <c r="H4" s="246" t="s">
        <v>623</v>
      </c>
      <c r="I4" s="227">
        <v>196</v>
      </c>
    </row>
    <row r="5" spans="1:9" s="311" customFormat="1" ht="17.399999999999999" x14ac:dyDescent="0.3">
      <c r="A5" s="307" t="s">
        <v>420</v>
      </c>
      <c r="B5" s="308">
        <v>0</v>
      </c>
      <c r="C5" s="309" t="s">
        <v>87</v>
      </c>
      <c r="D5" s="249" t="s">
        <v>218</v>
      </c>
      <c r="E5" s="246" t="s">
        <v>229</v>
      </c>
      <c r="F5" s="246" t="s">
        <v>109</v>
      </c>
      <c r="G5" s="246" t="s">
        <v>90</v>
      </c>
      <c r="H5" s="226" t="s">
        <v>636</v>
      </c>
      <c r="I5" s="227">
        <v>42</v>
      </c>
    </row>
    <row r="6" spans="1:9" ht="17.399999999999999" x14ac:dyDescent="0.3">
      <c r="A6" s="307" t="s">
        <v>429</v>
      </c>
      <c r="B6" s="308">
        <v>0</v>
      </c>
      <c r="C6" s="248" t="s">
        <v>87</v>
      </c>
      <c r="D6" s="249" t="s">
        <v>218</v>
      </c>
      <c r="E6" s="246" t="s">
        <v>229</v>
      </c>
      <c r="F6" s="246" t="s">
        <v>109</v>
      </c>
      <c r="G6" s="246" t="s">
        <v>81</v>
      </c>
      <c r="H6" s="226" t="s">
        <v>623</v>
      </c>
      <c r="I6" s="227">
        <v>269</v>
      </c>
    </row>
    <row r="7" spans="1:9" ht="17.399999999999999" x14ac:dyDescent="0.3">
      <c r="A7" s="312" t="s">
        <v>114</v>
      </c>
      <c r="B7" s="313">
        <v>0</v>
      </c>
      <c r="C7" s="314" t="s">
        <v>115</v>
      </c>
      <c r="D7" s="315" t="s">
        <v>218</v>
      </c>
      <c r="E7" s="316" t="s">
        <v>229</v>
      </c>
      <c r="F7" s="316" t="s">
        <v>109</v>
      </c>
      <c r="G7" s="316" t="s">
        <v>81</v>
      </c>
      <c r="H7" s="316" t="s">
        <v>623</v>
      </c>
      <c r="I7" s="317">
        <v>219</v>
      </c>
    </row>
    <row r="8" spans="1:9" ht="17.399999999999999" x14ac:dyDescent="0.3">
      <c r="A8" s="312" t="s">
        <v>116</v>
      </c>
      <c r="B8" s="313">
        <v>0</v>
      </c>
      <c r="C8" s="314" t="s">
        <v>115</v>
      </c>
      <c r="D8" s="315" t="s">
        <v>218</v>
      </c>
      <c r="E8" s="316" t="s">
        <v>229</v>
      </c>
      <c r="F8" s="316" t="s">
        <v>76</v>
      </c>
      <c r="G8" s="316" t="s">
        <v>77</v>
      </c>
      <c r="H8" s="316" t="s">
        <v>623</v>
      </c>
      <c r="I8" s="317">
        <v>238</v>
      </c>
    </row>
    <row r="9" spans="1:9" ht="17.399999999999999" x14ac:dyDescent="0.3">
      <c r="A9" s="307" t="s">
        <v>430</v>
      </c>
      <c r="B9" s="308">
        <v>0</v>
      </c>
      <c r="C9" s="309" t="s">
        <v>91</v>
      </c>
      <c r="D9" s="249" t="s">
        <v>218</v>
      </c>
      <c r="E9" s="246" t="s">
        <v>229</v>
      </c>
      <c r="F9" s="246" t="s">
        <v>109</v>
      </c>
      <c r="G9" s="246" t="s">
        <v>81</v>
      </c>
      <c r="H9" s="226" t="s">
        <v>636</v>
      </c>
      <c r="I9" s="227">
        <v>195</v>
      </c>
    </row>
    <row r="10" spans="1:9" ht="17.399999999999999" x14ac:dyDescent="0.3">
      <c r="A10" s="318" t="s">
        <v>421</v>
      </c>
      <c r="B10" s="319">
        <v>0</v>
      </c>
      <c r="C10" s="320" t="s">
        <v>473</v>
      </c>
      <c r="D10" s="321" t="s">
        <v>218</v>
      </c>
      <c r="E10" s="322" t="s">
        <v>229</v>
      </c>
      <c r="F10" s="322" t="s">
        <v>109</v>
      </c>
      <c r="G10" s="322" t="s">
        <v>81</v>
      </c>
      <c r="H10" s="323" t="s">
        <v>623</v>
      </c>
      <c r="I10" s="324">
        <v>223</v>
      </c>
    </row>
    <row r="11" spans="1:9" ht="17.399999999999999" x14ac:dyDescent="0.3">
      <c r="A11" s="325" t="s">
        <v>310</v>
      </c>
      <c r="B11" s="319">
        <v>0</v>
      </c>
      <c r="C11" s="320" t="s">
        <v>473</v>
      </c>
      <c r="D11" s="321" t="s">
        <v>222</v>
      </c>
      <c r="E11" s="322" t="s">
        <v>231</v>
      </c>
      <c r="F11" s="322" t="s">
        <v>76</v>
      </c>
      <c r="G11" s="322" t="s">
        <v>123</v>
      </c>
      <c r="H11" s="323" t="s">
        <v>626</v>
      </c>
      <c r="I11" s="324">
        <v>101</v>
      </c>
    </row>
    <row r="12" spans="1:9" ht="17.399999999999999" x14ac:dyDescent="0.3">
      <c r="A12" s="325" t="s">
        <v>431</v>
      </c>
      <c r="B12" s="319">
        <v>0</v>
      </c>
      <c r="C12" s="320" t="s">
        <v>473</v>
      </c>
      <c r="D12" s="321" t="s">
        <v>223</v>
      </c>
      <c r="E12" s="322" t="s">
        <v>229</v>
      </c>
      <c r="F12" s="322" t="s">
        <v>76</v>
      </c>
      <c r="G12" s="322" t="s">
        <v>90</v>
      </c>
      <c r="H12" s="323" t="s">
        <v>623</v>
      </c>
      <c r="I12" s="324">
        <v>293</v>
      </c>
    </row>
    <row r="13" spans="1:9" ht="17.399999999999999" x14ac:dyDescent="0.3">
      <c r="A13" s="307" t="s">
        <v>417</v>
      </c>
      <c r="B13" s="308">
        <v>0</v>
      </c>
      <c r="C13" s="309" t="s">
        <v>474</v>
      </c>
      <c r="D13" s="249" t="s">
        <v>218</v>
      </c>
      <c r="E13" s="246" t="s">
        <v>229</v>
      </c>
      <c r="F13" s="246" t="s">
        <v>109</v>
      </c>
      <c r="G13" s="246" t="s">
        <v>84</v>
      </c>
      <c r="H13" s="246" t="s">
        <v>636</v>
      </c>
      <c r="I13" s="227">
        <v>9</v>
      </c>
    </row>
    <row r="14" spans="1:9" ht="17.399999999999999" x14ac:dyDescent="0.3">
      <c r="A14" s="307" t="s">
        <v>422</v>
      </c>
      <c r="B14" s="308">
        <v>0</v>
      </c>
      <c r="C14" s="309" t="s">
        <v>474</v>
      </c>
      <c r="D14" s="249" t="s">
        <v>423</v>
      </c>
      <c r="E14" s="246" t="s">
        <v>229</v>
      </c>
      <c r="F14" s="246" t="s">
        <v>76</v>
      </c>
      <c r="G14" s="246" t="s">
        <v>81</v>
      </c>
      <c r="H14" s="226" t="s">
        <v>636</v>
      </c>
      <c r="I14" s="227">
        <v>131</v>
      </c>
    </row>
    <row r="15" spans="1:9" ht="17.399999999999999" x14ac:dyDescent="0.3">
      <c r="A15" s="307" t="s">
        <v>424</v>
      </c>
      <c r="B15" s="308">
        <v>0</v>
      </c>
      <c r="C15" s="309" t="s">
        <v>474</v>
      </c>
      <c r="D15" s="249" t="s">
        <v>218</v>
      </c>
      <c r="E15" s="246" t="s">
        <v>229</v>
      </c>
      <c r="F15" s="246" t="s">
        <v>109</v>
      </c>
      <c r="G15" s="246" t="s">
        <v>425</v>
      </c>
      <c r="H15" s="226" t="s">
        <v>623</v>
      </c>
      <c r="I15" s="227">
        <v>249</v>
      </c>
    </row>
    <row r="16" spans="1:9" ht="17.399999999999999" x14ac:dyDescent="0.3">
      <c r="A16" s="307" t="s">
        <v>117</v>
      </c>
      <c r="B16" s="308">
        <v>0</v>
      </c>
      <c r="C16" s="309" t="s">
        <v>474</v>
      </c>
      <c r="D16" s="249" t="s">
        <v>218</v>
      </c>
      <c r="E16" s="246" t="s">
        <v>229</v>
      </c>
      <c r="F16" s="246" t="s">
        <v>98</v>
      </c>
      <c r="G16" s="246" t="s">
        <v>81</v>
      </c>
      <c r="H16" s="246" t="s">
        <v>623</v>
      </c>
      <c r="I16" s="227">
        <v>253</v>
      </c>
    </row>
    <row r="17" spans="1:9" ht="17.399999999999999" x14ac:dyDescent="0.3">
      <c r="A17" s="307" t="s">
        <v>289</v>
      </c>
      <c r="B17" s="308">
        <v>0</v>
      </c>
      <c r="C17" s="309" t="s">
        <v>474</v>
      </c>
      <c r="D17" s="249" t="s">
        <v>220</v>
      </c>
      <c r="E17" s="246" t="s">
        <v>229</v>
      </c>
      <c r="F17" s="246" t="s">
        <v>99</v>
      </c>
      <c r="G17" s="246" t="s">
        <v>84</v>
      </c>
      <c r="H17" s="226" t="s">
        <v>623</v>
      </c>
      <c r="I17" s="227">
        <v>253</v>
      </c>
    </row>
    <row r="18" spans="1:9" ht="17.399999999999999" x14ac:dyDescent="0.3">
      <c r="A18" s="307" t="s">
        <v>426</v>
      </c>
      <c r="B18" s="308">
        <v>0</v>
      </c>
      <c r="C18" s="309" t="s">
        <v>474</v>
      </c>
      <c r="D18" s="249" t="s">
        <v>218</v>
      </c>
      <c r="E18" s="246" t="s">
        <v>229</v>
      </c>
      <c r="F18" s="246" t="s">
        <v>109</v>
      </c>
      <c r="G18" s="246" t="s">
        <v>80</v>
      </c>
      <c r="H18" s="226" t="s">
        <v>626</v>
      </c>
      <c r="I18" s="227">
        <v>100</v>
      </c>
    </row>
    <row r="19" spans="1:9" ht="17.399999999999999" x14ac:dyDescent="0.3">
      <c r="A19" s="307" t="s">
        <v>427</v>
      </c>
      <c r="B19" s="308">
        <v>0</v>
      </c>
      <c r="C19" s="309" t="s">
        <v>474</v>
      </c>
      <c r="D19" s="249" t="s">
        <v>220</v>
      </c>
      <c r="E19" s="246" t="s">
        <v>229</v>
      </c>
      <c r="F19" s="246" t="s">
        <v>109</v>
      </c>
      <c r="G19" s="246" t="s">
        <v>81</v>
      </c>
      <c r="H19" s="246" t="s">
        <v>623</v>
      </c>
      <c r="I19" s="227">
        <v>258</v>
      </c>
    </row>
    <row r="20" spans="1:9" ht="17.399999999999999" x14ac:dyDescent="0.3">
      <c r="A20" s="307" t="s">
        <v>311</v>
      </c>
      <c r="B20" s="308">
        <v>0</v>
      </c>
      <c r="C20" s="309" t="s">
        <v>474</v>
      </c>
      <c r="D20" s="249" t="s">
        <v>218</v>
      </c>
      <c r="E20" s="246" t="s">
        <v>229</v>
      </c>
      <c r="F20" s="246" t="s">
        <v>109</v>
      </c>
      <c r="G20" s="246" t="s">
        <v>86</v>
      </c>
      <c r="H20" s="226" t="s">
        <v>626</v>
      </c>
      <c r="I20" s="227">
        <v>103</v>
      </c>
    </row>
    <row r="21" spans="1:9" ht="17.399999999999999" x14ac:dyDescent="0.3">
      <c r="A21" s="307" t="s">
        <v>418</v>
      </c>
      <c r="B21" s="308">
        <v>0</v>
      </c>
      <c r="C21" s="309" t="s">
        <v>79</v>
      </c>
      <c r="D21" s="249" t="s">
        <v>218</v>
      </c>
      <c r="E21" s="246" t="s">
        <v>229</v>
      </c>
      <c r="F21" s="246" t="s">
        <v>419</v>
      </c>
      <c r="G21" s="246" t="s">
        <v>89</v>
      </c>
      <c r="H21" s="246" t="s">
        <v>623</v>
      </c>
      <c r="I21" s="227">
        <v>201</v>
      </c>
    </row>
    <row r="22" spans="1:9" ht="17.399999999999999" x14ac:dyDescent="0.3">
      <c r="A22" s="307" t="s">
        <v>78</v>
      </c>
      <c r="B22" s="308">
        <v>0</v>
      </c>
      <c r="C22" s="309" t="s">
        <v>79</v>
      </c>
      <c r="D22" s="249" t="s">
        <v>218</v>
      </c>
      <c r="E22" s="246" t="s">
        <v>229</v>
      </c>
      <c r="F22" s="246" t="s">
        <v>97</v>
      </c>
      <c r="G22" s="246" t="s">
        <v>80</v>
      </c>
      <c r="H22" s="246" t="s">
        <v>623</v>
      </c>
      <c r="I22" s="227">
        <v>219</v>
      </c>
    </row>
    <row r="23" spans="1:9" ht="17.399999999999999" x14ac:dyDescent="0.3">
      <c r="A23" s="307" t="s">
        <v>428</v>
      </c>
      <c r="B23" s="308">
        <v>0</v>
      </c>
      <c r="C23" s="309" t="s">
        <v>79</v>
      </c>
      <c r="D23" s="249" t="s">
        <v>218</v>
      </c>
      <c r="E23" s="246" t="s">
        <v>229</v>
      </c>
      <c r="F23" s="246" t="s">
        <v>98</v>
      </c>
      <c r="G23" s="246" t="s">
        <v>96</v>
      </c>
      <c r="H23" s="246" t="s">
        <v>623</v>
      </c>
      <c r="I23" s="227">
        <v>264</v>
      </c>
    </row>
    <row r="24" spans="1:9" ht="17.399999999999999" x14ac:dyDescent="0.3">
      <c r="A24" s="326" t="s">
        <v>82</v>
      </c>
      <c r="B24" s="327">
        <v>0</v>
      </c>
      <c r="C24" s="328" t="s">
        <v>79</v>
      </c>
      <c r="D24" s="242" t="s">
        <v>220</v>
      </c>
      <c r="E24" s="329" t="s">
        <v>229</v>
      </c>
      <c r="F24" s="329" t="s">
        <v>83</v>
      </c>
      <c r="G24" s="329" t="s">
        <v>84</v>
      </c>
      <c r="H24" s="329" t="s">
        <v>623</v>
      </c>
      <c r="I24" s="245">
        <v>269</v>
      </c>
    </row>
    <row r="25" spans="1:9" ht="17.399999999999999" x14ac:dyDescent="0.3">
      <c r="A25" s="307" t="s">
        <v>122</v>
      </c>
      <c r="B25" s="308">
        <v>1</v>
      </c>
      <c r="C25" s="253" t="s">
        <v>75</v>
      </c>
      <c r="D25" s="231" t="s">
        <v>218</v>
      </c>
      <c r="E25" s="330" t="s">
        <v>229</v>
      </c>
      <c r="F25" s="226" t="s">
        <v>76</v>
      </c>
      <c r="G25" s="226" t="s">
        <v>123</v>
      </c>
      <c r="H25" s="246" t="s">
        <v>623</v>
      </c>
      <c r="I25" s="227">
        <v>226</v>
      </c>
    </row>
    <row r="26" spans="1:9" ht="17.399999999999999" x14ac:dyDescent="0.3">
      <c r="A26" s="331" t="s">
        <v>468</v>
      </c>
      <c r="B26" s="332">
        <v>1</v>
      </c>
      <c r="C26" s="253" t="s">
        <v>75</v>
      </c>
      <c r="D26" s="231" t="s">
        <v>224</v>
      </c>
      <c r="E26" s="333" t="s">
        <v>432</v>
      </c>
      <c r="F26" s="226" t="s">
        <v>341</v>
      </c>
      <c r="G26" s="226" t="s">
        <v>90</v>
      </c>
      <c r="H26" s="246" t="s">
        <v>637</v>
      </c>
      <c r="I26" s="227">
        <v>108</v>
      </c>
    </row>
    <row r="27" spans="1:9" ht="17.399999999999999" x14ac:dyDescent="0.3">
      <c r="A27" s="307" t="s">
        <v>443</v>
      </c>
      <c r="B27" s="308">
        <v>1</v>
      </c>
      <c r="C27" s="253" t="s">
        <v>75</v>
      </c>
      <c r="D27" s="231" t="s">
        <v>221</v>
      </c>
      <c r="E27" s="330" t="s">
        <v>229</v>
      </c>
      <c r="F27" s="226" t="s">
        <v>76</v>
      </c>
      <c r="G27" s="226" t="s">
        <v>80</v>
      </c>
      <c r="H27" s="246" t="s">
        <v>623</v>
      </c>
      <c r="I27" s="227">
        <v>266</v>
      </c>
    </row>
    <row r="28" spans="1:9" ht="17.399999999999999" x14ac:dyDescent="0.3">
      <c r="A28" s="307" t="s">
        <v>440</v>
      </c>
      <c r="B28" s="308">
        <v>1</v>
      </c>
      <c r="C28" s="253" t="s">
        <v>75</v>
      </c>
      <c r="D28" s="231" t="s">
        <v>221</v>
      </c>
      <c r="E28" s="330" t="s">
        <v>229</v>
      </c>
      <c r="F28" s="226" t="s">
        <v>76</v>
      </c>
      <c r="G28" s="226" t="s">
        <v>80</v>
      </c>
      <c r="H28" s="246" t="s">
        <v>623</v>
      </c>
      <c r="I28" s="227">
        <v>266</v>
      </c>
    </row>
    <row r="29" spans="1:9" ht="17.399999999999999" x14ac:dyDescent="0.3">
      <c r="A29" s="307" t="s">
        <v>437</v>
      </c>
      <c r="B29" s="308">
        <v>1</v>
      </c>
      <c r="C29" s="248" t="s">
        <v>87</v>
      </c>
      <c r="D29" s="249" t="s">
        <v>223</v>
      </c>
      <c r="E29" s="246" t="s">
        <v>229</v>
      </c>
      <c r="F29" s="246" t="s">
        <v>109</v>
      </c>
      <c r="G29" s="246" t="s">
        <v>90</v>
      </c>
      <c r="H29" s="246" t="s">
        <v>623</v>
      </c>
      <c r="I29" s="227">
        <v>237</v>
      </c>
    </row>
    <row r="30" spans="1:9" ht="17.399999999999999" x14ac:dyDescent="0.3">
      <c r="A30" s="307" t="s">
        <v>496</v>
      </c>
      <c r="B30" s="308">
        <v>1</v>
      </c>
      <c r="C30" s="248" t="s">
        <v>87</v>
      </c>
      <c r="D30" s="249" t="s">
        <v>220</v>
      </c>
      <c r="E30" s="246" t="s">
        <v>229</v>
      </c>
      <c r="F30" s="246" t="s">
        <v>76</v>
      </c>
      <c r="G30" s="246" t="s">
        <v>352</v>
      </c>
      <c r="H30" s="226" t="s">
        <v>623</v>
      </c>
      <c r="I30" s="227">
        <v>249</v>
      </c>
    </row>
    <row r="31" spans="1:9" ht="17.399999999999999" x14ac:dyDescent="0.3">
      <c r="A31" s="331" t="s">
        <v>469</v>
      </c>
      <c r="B31" s="332">
        <v>1</v>
      </c>
      <c r="C31" s="253" t="s">
        <v>87</v>
      </c>
      <c r="D31" s="231" t="s">
        <v>218</v>
      </c>
      <c r="E31" s="231" t="s">
        <v>229</v>
      </c>
      <c r="F31" s="226" t="s">
        <v>109</v>
      </c>
      <c r="G31" s="246" t="s">
        <v>81</v>
      </c>
      <c r="H31" s="246" t="s">
        <v>625</v>
      </c>
      <c r="I31" s="227">
        <v>115</v>
      </c>
    </row>
    <row r="32" spans="1:9" ht="17.399999999999999" x14ac:dyDescent="0.3">
      <c r="A32" s="307" t="s">
        <v>439</v>
      </c>
      <c r="B32" s="308">
        <v>1</v>
      </c>
      <c r="C32" s="253" t="s">
        <v>87</v>
      </c>
      <c r="D32" s="231" t="s">
        <v>218</v>
      </c>
      <c r="E32" s="231" t="s">
        <v>229</v>
      </c>
      <c r="F32" s="226" t="s">
        <v>109</v>
      </c>
      <c r="G32" s="246" t="s">
        <v>81</v>
      </c>
      <c r="H32" s="226" t="s">
        <v>625</v>
      </c>
      <c r="I32" s="227">
        <v>115</v>
      </c>
    </row>
    <row r="33" spans="1:9" ht="17.399999999999999" x14ac:dyDescent="0.3">
      <c r="A33" s="331" t="s">
        <v>129</v>
      </c>
      <c r="B33" s="332">
        <v>1</v>
      </c>
      <c r="C33" s="253" t="s">
        <v>87</v>
      </c>
      <c r="D33" s="231" t="s">
        <v>225</v>
      </c>
      <c r="E33" s="334" t="s">
        <v>230</v>
      </c>
      <c r="F33" s="226" t="s">
        <v>109</v>
      </c>
      <c r="G33" s="226" t="s">
        <v>90</v>
      </c>
      <c r="H33" s="226" t="s">
        <v>623</v>
      </c>
      <c r="I33" s="227" t="s">
        <v>635</v>
      </c>
    </row>
    <row r="34" spans="1:9" ht="17.399999999999999" x14ac:dyDescent="0.3">
      <c r="A34" s="331" t="s">
        <v>396</v>
      </c>
      <c r="B34" s="332">
        <v>1</v>
      </c>
      <c r="C34" s="248" t="s">
        <v>87</v>
      </c>
      <c r="D34" s="249" t="s">
        <v>225</v>
      </c>
      <c r="E34" s="333" t="s">
        <v>229</v>
      </c>
      <c r="F34" s="226" t="s">
        <v>109</v>
      </c>
      <c r="G34" s="226" t="s">
        <v>90</v>
      </c>
      <c r="H34" s="246" t="s">
        <v>627</v>
      </c>
      <c r="I34" s="227">
        <v>71</v>
      </c>
    </row>
    <row r="35" spans="1:9" ht="17.399999999999999" x14ac:dyDescent="0.3">
      <c r="A35" s="335" t="s">
        <v>497</v>
      </c>
      <c r="B35" s="313">
        <v>1</v>
      </c>
      <c r="C35" s="336" t="s">
        <v>115</v>
      </c>
      <c r="D35" s="315" t="s">
        <v>221</v>
      </c>
      <c r="E35" s="337" t="s">
        <v>229</v>
      </c>
      <c r="F35" s="316" t="s">
        <v>83</v>
      </c>
      <c r="G35" s="316" t="s">
        <v>84</v>
      </c>
      <c r="H35" s="316" t="s">
        <v>623</v>
      </c>
      <c r="I35" s="317">
        <v>212</v>
      </c>
    </row>
    <row r="36" spans="1:9" ht="17.399999999999999" x14ac:dyDescent="0.3">
      <c r="A36" s="335" t="s">
        <v>415</v>
      </c>
      <c r="B36" s="313">
        <v>1</v>
      </c>
      <c r="C36" s="336" t="s">
        <v>115</v>
      </c>
      <c r="D36" s="315" t="s">
        <v>221</v>
      </c>
      <c r="E36" s="337" t="s">
        <v>229</v>
      </c>
      <c r="F36" s="316" t="s">
        <v>478</v>
      </c>
      <c r="G36" s="316" t="s">
        <v>81</v>
      </c>
      <c r="H36" s="316" t="s">
        <v>623</v>
      </c>
      <c r="I36" s="317">
        <v>220</v>
      </c>
    </row>
    <row r="37" spans="1:9" ht="17.399999999999999" x14ac:dyDescent="0.3">
      <c r="A37" s="335" t="s">
        <v>290</v>
      </c>
      <c r="B37" s="313">
        <v>1</v>
      </c>
      <c r="C37" s="336" t="s">
        <v>115</v>
      </c>
      <c r="D37" s="315" t="s">
        <v>218</v>
      </c>
      <c r="E37" s="337" t="s">
        <v>229</v>
      </c>
      <c r="F37" s="316" t="s">
        <v>76</v>
      </c>
      <c r="G37" s="316" t="s">
        <v>81</v>
      </c>
      <c r="H37" s="316" t="s">
        <v>623</v>
      </c>
      <c r="I37" s="317">
        <v>243</v>
      </c>
    </row>
    <row r="38" spans="1:9" ht="17.399999999999999" x14ac:dyDescent="0.3">
      <c r="A38" s="335" t="s">
        <v>498</v>
      </c>
      <c r="B38" s="313">
        <v>1</v>
      </c>
      <c r="C38" s="336" t="s">
        <v>115</v>
      </c>
      <c r="D38" s="315" t="s">
        <v>499</v>
      </c>
      <c r="E38" s="316" t="s">
        <v>229</v>
      </c>
      <c r="F38" s="316" t="s">
        <v>83</v>
      </c>
      <c r="G38" s="316" t="s">
        <v>185</v>
      </c>
      <c r="H38" s="316" t="s">
        <v>623</v>
      </c>
      <c r="I38" s="317">
        <v>296</v>
      </c>
    </row>
    <row r="39" spans="1:9" ht="17.399999999999999" x14ac:dyDescent="0.3">
      <c r="A39" s="307" t="s">
        <v>438</v>
      </c>
      <c r="B39" s="308">
        <v>1</v>
      </c>
      <c r="C39" s="253" t="s">
        <v>91</v>
      </c>
      <c r="D39" s="231" t="s">
        <v>218</v>
      </c>
      <c r="E39" s="330" t="s">
        <v>229</v>
      </c>
      <c r="F39" s="226" t="s">
        <v>99</v>
      </c>
      <c r="G39" s="226" t="s">
        <v>81</v>
      </c>
      <c r="H39" s="226" t="s">
        <v>623</v>
      </c>
      <c r="I39" s="227">
        <v>251</v>
      </c>
    </row>
    <row r="40" spans="1:9" ht="17.399999999999999" x14ac:dyDescent="0.3">
      <c r="A40" s="338" t="s">
        <v>466</v>
      </c>
      <c r="B40" s="339">
        <v>1</v>
      </c>
      <c r="C40" s="321" t="s">
        <v>473</v>
      </c>
      <c r="D40" s="321" t="s">
        <v>218</v>
      </c>
      <c r="E40" s="322" t="s">
        <v>432</v>
      </c>
      <c r="F40" s="322" t="s">
        <v>76</v>
      </c>
      <c r="G40" s="322" t="s">
        <v>90</v>
      </c>
      <c r="H40" s="323" t="s">
        <v>623</v>
      </c>
      <c r="I40" s="324">
        <v>103</v>
      </c>
    </row>
    <row r="41" spans="1:9" ht="17.399999999999999" x14ac:dyDescent="0.3">
      <c r="A41" s="338" t="s">
        <v>196</v>
      </c>
      <c r="B41" s="339">
        <v>1</v>
      </c>
      <c r="C41" s="321" t="s">
        <v>473</v>
      </c>
      <c r="D41" s="321" t="s">
        <v>218</v>
      </c>
      <c r="E41" s="322" t="s">
        <v>229</v>
      </c>
      <c r="F41" s="322" t="s">
        <v>109</v>
      </c>
      <c r="G41" s="322" t="s">
        <v>204</v>
      </c>
      <c r="H41" s="323" t="s">
        <v>623</v>
      </c>
      <c r="I41" s="324">
        <v>208</v>
      </c>
    </row>
    <row r="42" spans="1:9" ht="17.399999999999999" x14ac:dyDescent="0.3">
      <c r="A42" s="338" t="s">
        <v>500</v>
      </c>
      <c r="B42" s="339">
        <v>1</v>
      </c>
      <c r="C42" s="321" t="s">
        <v>473</v>
      </c>
      <c r="D42" s="321" t="s">
        <v>218</v>
      </c>
      <c r="E42" s="322" t="s">
        <v>229</v>
      </c>
      <c r="F42" s="322" t="s">
        <v>76</v>
      </c>
      <c r="G42" s="322" t="s">
        <v>81</v>
      </c>
      <c r="H42" s="323" t="s">
        <v>623</v>
      </c>
      <c r="I42" s="324">
        <v>209</v>
      </c>
    </row>
    <row r="43" spans="1:9" ht="17.399999999999999" x14ac:dyDescent="0.3">
      <c r="A43" s="325" t="s">
        <v>441</v>
      </c>
      <c r="B43" s="319">
        <v>1</v>
      </c>
      <c r="C43" s="321" t="s">
        <v>473</v>
      </c>
      <c r="D43" s="321" t="s">
        <v>218</v>
      </c>
      <c r="E43" s="320" t="s">
        <v>229</v>
      </c>
      <c r="F43" s="322" t="s">
        <v>109</v>
      </c>
      <c r="G43" s="322" t="s">
        <v>80</v>
      </c>
      <c r="H43" s="323" t="s">
        <v>623</v>
      </c>
      <c r="I43" s="324">
        <v>269</v>
      </c>
    </row>
    <row r="44" spans="1:9" ht="17.399999999999999" x14ac:dyDescent="0.3">
      <c r="A44" s="307" t="s">
        <v>467</v>
      </c>
      <c r="B44" s="308">
        <v>1</v>
      </c>
      <c r="C44" s="253" t="s">
        <v>474</v>
      </c>
      <c r="D44" s="231" t="s">
        <v>223</v>
      </c>
      <c r="E44" s="330" t="s">
        <v>229</v>
      </c>
      <c r="F44" s="226" t="s">
        <v>76</v>
      </c>
      <c r="G44" s="226" t="s">
        <v>84</v>
      </c>
      <c r="H44" s="226" t="s">
        <v>625</v>
      </c>
      <c r="I44" s="227">
        <v>96</v>
      </c>
    </row>
    <row r="45" spans="1:9" ht="17.399999999999999" x14ac:dyDescent="0.3">
      <c r="A45" s="307" t="s">
        <v>501</v>
      </c>
      <c r="B45" s="308">
        <v>1</v>
      </c>
      <c r="C45" s="253" t="s">
        <v>474</v>
      </c>
      <c r="D45" s="231" t="s">
        <v>218</v>
      </c>
      <c r="E45" s="330" t="s">
        <v>229</v>
      </c>
      <c r="F45" s="226" t="s">
        <v>99</v>
      </c>
      <c r="G45" s="226" t="s">
        <v>90</v>
      </c>
      <c r="H45" s="226" t="s">
        <v>623</v>
      </c>
      <c r="I45" s="227">
        <v>199</v>
      </c>
    </row>
    <row r="46" spans="1:9" ht="17.399999999999999" x14ac:dyDescent="0.3">
      <c r="A46" s="307" t="s">
        <v>433</v>
      </c>
      <c r="B46" s="308">
        <v>1</v>
      </c>
      <c r="C46" s="253" t="s">
        <v>474</v>
      </c>
      <c r="D46" s="231" t="s">
        <v>223</v>
      </c>
      <c r="E46" s="330" t="s">
        <v>230</v>
      </c>
      <c r="F46" s="226" t="s">
        <v>109</v>
      </c>
      <c r="G46" s="226" t="s">
        <v>80</v>
      </c>
      <c r="H46" s="226" t="s">
        <v>623</v>
      </c>
      <c r="I46" s="227">
        <v>227</v>
      </c>
    </row>
    <row r="47" spans="1:9" ht="17.399999999999999" x14ac:dyDescent="0.3">
      <c r="A47" s="307" t="s">
        <v>434</v>
      </c>
      <c r="B47" s="308">
        <v>1</v>
      </c>
      <c r="C47" s="253" t="s">
        <v>474</v>
      </c>
      <c r="D47" s="231" t="s">
        <v>218</v>
      </c>
      <c r="E47" s="330" t="s">
        <v>229</v>
      </c>
      <c r="F47" s="226" t="s">
        <v>83</v>
      </c>
      <c r="G47" s="226" t="s">
        <v>80</v>
      </c>
      <c r="H47" s="226" t="s">
        <v>623</v>
      </c>
      <c r="I47" s="227">
        <v>228</v>
      </c>
    </row>
    <row r="48" spans="1:9" ht="17.399999999999999" x14ac:dyDescent="0.3">
      <c r="A48" s="307" t="s">
        <v>435</v>
      </c>
      <c r="B48" s="308">
        <v>1</v>
      </c>
      <c r="C48" s="253" t="s">
        <v>474</v>
      </c>
      <c r="D48" s="231" t="s">
        <v>224</v>
      </c>
      <c r="E48" s="330" t="s">
        <v>436</v>
      </c>
      <c r="F48" s="226" t="s">
        <v>109</v>
      </c>
      <c r="G48" s="226" t="s">
        <v>90</v>
      </c>
      <c r="H48" s="246" t="s">
        <v>623</v>
      </c>
      <c r="I48" s="227">
        <v>229</v>
      </c>
    </row>
    <row r="49" spans="1:9" ht="17.399999999999999" x14ac:dyDescent="0.3">
      <c r="A49" s="307" t="s">
        <v>502</v>
      </c>
      <c r="B49" s="308">
        <v>1</v>
      </c>
      <c r="C49" s="253" t="s">
        <v>474</v>
      </c>
      <c r="D49" s="231" t="s">
        <v>223</v>
      </c>
      <c r="E49" s="330" t="s">
        <v>229</v>
      </c>
      <c r="F49" s="226" t="s">
        <v>109</v>
      </c>
      <c r="G49" s="226" t="s">
        <v>80</v>
      </c>
      <c r="H49" s="226" t="s">
        <v>623</v>
      </c>
      <c r="I49" s="227">
        <v>269</v>
      </c>
    </row>
    <row r="50" spans="1:9" ht="17.399999999999999" x14ac:dyDescent="0.3">
      <c r="A50" s="326" t="s">
        <v>442</v>
      </c>
      <c r="B50" s="327">
        <v>1</v>
      </c>
      <c r="C50" s="340" t="s">
        <v>474</v>
      </c>
      <c r="D50" s="242" t="s">
        <v>218</v>
      </c>
      <c r="E50" s="329" t="s">
        <v>229</v>
      </c>
      <c r="F50" s="329" t="s">
        <v>76</v>
      </c>
      <c r="G50" s="329" t="s">
        <v>90</v>
      </c>
      <c r="H50" s="329" t="s">
        <v>636</v>
      </c>
      <c r="I50" s="245">
        <v>188</v>
      </c>
    </row>
    <row r="51" spans="1:9" ht="17.399999999999999" x14ac:dyDescent="0.3">
      <c r="A51" s="331" t="s">
        <v>472</v>
      </c>
      <c r="B51" s="332">
        <v>2</v>
      </c>
      <c r="C51" s="253" t="s">
        <v>75</v>
      </c>
      <c r="D51" s="231" t="s">
        <v>224</v>
      </c>
      <c r="E51" s="226" t="s">
        <v>229</v>
      </c>
      <c r="F51" s="226" t="s">
        <v>341</v>
      </c>
      <c r="G51" s="226" t="s">
        <v>80</v>
      </c>
      <c r="H51" s="226" t="s">
        <v>624</v>
      </c>
      <c r="I51" s="227">
        <v>94</v>
      </c>
    </row>
    <row r="52" spans="1:9" ht="17.399999999999999" x14ac:dyDescent="0.3">
      <c r="A52" s="331" t="s">
        <v>150</v>
      </c>
      <c r="B52" s="332">
        <v>2</v>
      </c>
      <c r="C52" s="253" t="s">
        <v>75</v>
      </c>
      <c r="D52" s="231" t="s">
        <v>218</v>
      </c>
      <c r="E52" s="334" t="s">
        <v>229</v>
      </c>
      <c r="F52" s="226" t="s">
        <v>109</v>
      </c>
      <c r="G52" s="226" t="s">
        <v>123</v>
      </c>
      <c r="H52" s="246" t="s">
        <v>623</v>
      </c>
      <c r="I52" s="227">
        <v>297</v>
      </c>
    </row>
    <row r="53" spans="1:9" ht="17.399999999999999" x14ac:dyDescent="0.3">
      <c r="A53" s="331" t="s">
        <v>465</v>
      </c>
      <c r="B53" s="332">
        <v>2</v>
      </c>
      <c r="C53" s="253" t="s">
        <v>87</v>
      </c>
      <c r="D53" s="231" t="s">
        <v>224</v>
      </c>
      <c r="E53" s="231" t="s">
        <v>229</v>
      </c>
      <c r="F53" s="226" t="s">
        <v>76</v>
      </c>
      <c r="G53" s="226" t="s">
        <v>81</v>
      </c>
      <c r="H53" s="226" t="s">
        <v>638</v>
      </c>
      <c r="I53" s="227">
        <v>110</v>
      </c>
    </row>
    <row r="54" spans="1:9" ht="17.399999999999999" x14ac:dyDescent="0.3">
      <c r="A54" s="331" t="s">
        <v>457</v>
      </c>
      <c r="B54" s="332">
        <v>2</v>
      </c>
      <c r="C54" s="253" t="s">
        <v>87</v>
      </c>
      <c r="D54" s="231" t="s">
        <v>218</v>
      </c>
      <c r="E54" s="334" t="s">
        <v>229</v>
      </c>
      <c r="F54" s="226" t="s">
        <v>99</v>
      </c>
      <c r="G54" s="226" t="s">
        <v>84</v>
      </c>
      <c r="H54" s="246" t="s">
        <v>623</v>
      </c>
      <c r="I54" s="227">
        <v>232</v>
      </c>
    </row>
    <row r="55" spans="1:9" ht="17.399999999999999" x14ac:dyDescent="0.3">
      <c r="A55" s="331" t="s">
        <v>470</v>
      </c>
      <c r="B55" s="332">
        <v>2</v>
      </c>
      <c r="C55" s="253" t="s">
        <v>87</v>
      </c>
      <c r="D55" s="231" t="s">
        <v>471</v>
      </c>
      <c r="E55" s="334" t="s">
        <v>229</v>
      </c>
      <c r="F55" s="226" t="s">
        <v>212</v>
      </c>
      <c r="G55" s="226" t="s">
        <v>81</v>
      </c>
      <c r="H55" s="226" t="s">
        <v>625</v>
      </c>
      <c r="I55" s="227">
        <v>112</v>
      </c>
    </row>
    <row r="56" spans="1:9" ht="17.399999999999999" x14ac:dyDescent="0.3">
      <c r="A56" s="331" t="s">
        <v>149</v>
      </c>
      <c r="B56" s="332">
        <v>2</v>
      </c>
      <c r="C56" s="253" t="s">
        <v>87</v>
      </c>
      <c r="D56" s="231" t="s">
        <v>225</v>
      </c>
      <c r="E56" s="334" t="s">
        <v>230</v>
      </c>
      <c r="F56" s="226" t="s">
        <v>109</v>
      </c>
      <c r="G56" s="226" t="s">
        <v>90</v>
      </c>
      <c r="H56" s="246" t="s">
        <v>623</v>
      </c>
      <c r="I56" s="227">
        <v>286</v>
      </c>
    </row>
    <row r="57" spans="1:9" ht="17.399999999999999" x14ac:dyDescent="0.3">
      <c r="A57" s="331" t="s">
        <v>503</v>
      </c>
      <c r="B57" s="332">
        <v>2</v>
      </c>
      <c r="C57" s="253" t="s">
        <v>87</v>
      </c>
      <c r="D57" s="231" t="s">
        <v>221</v>
      </c>
      <c r="E57" s="334" t="s">
        <v>230</v>
      </c>
      <c r="F57" s="226" t="s">
        <v>109</v>
      </c>
      <c r="G57" s="226" t="s">
        <v>185</v>
      </c>
      <c r="H57" s="226" t="s">
        <v>623</v>
      </c>
      <c r="I57" s="227">
        <v>289</v>
      </c>
    </row>
    <row r="58" spans="1:9" ht="17.399999999999999" x14ac:dyDescent="0.3">
      <c r="A58" s="331" t="s">
        <v>397</v>
      </c>
      <c r="B58" s="332">
        <v>2</v>
      </c>
      <c r="C58" s="248" t="s">
        <v>87</v>
      </c>
      <c r="D58" s="249" t="s">
        <v>225</v>
      </c>
      <c r="E58" s="333" t="s">
        <v>229</v>
      </c>
      <c r="F58" s="226" t="s">
        <v>109</v>
      </c>
      <c r="G58" s="226" t="s">
        <v>90</v>
      </c>
      <c r="H58" s="226" t="s">
        <v>627</v>
      </c>
      <c r="I58" s="227">
        <v>71</v>
      </c>
    </row>
    <row r="59" spans="1:9" ht="17.399999999999999" x14ac:dyDescent="0.3">
      <c r="A59" s="341" t="s">
        <v>582</v>
      </c>
      <c r="B59" s="342">
        <v>2</v>
      </c>
      <c r="C59" s="336" t="s">
        <v>115</v>
      </c>
      <c r="D59" s="315" t="s">
        <v>220</v>
      </c>
      <c r="E59" s="343" t="s">
        <v>229</v>
      </c>
      <c r="F59" s="316" t="s">
        <v>83</v>
      </c>
      <c r="G59" s="316" t="s">
        <v>81</v>
      </c>
      <c r="H59" s="316" t="s">
        <v>623</v>
      </c>
      <c r="I59" s="317">
        <v>202</v>
      </c>
    </row>
    <row r="60" spans="1:9" ht="17.399999999999999" x14ac:dyDescent="0.3">
      <c r="A60" s="341" t="s">
        <v>449</v>
      </c>
      <c r="B60" s="342">
        <v>2</v>
      </c>
      <c r="C60" s="336" t="s">
        <v>115</v>
      </c>
      <c r="D60" s="315" t="s">
        <v>225</v>
      </c>
      <c r="E60" s="343" t="s">
        <v>229</v>
      </c>
      <c r="F60" s="316" t="s">
        <v>97</v>
      </c>
      <c r="G60" s="316" t="s">
        <v>80</v>
      </c>
      <c r="H60" s="316" t="s">
        <v>623</v>
      </c>
      <c r="I60" s="317">
        <v>220</v>
      </c>
    </row>
    <row r="61" spans="1:9" ht="17.399999999999999" x14ac:dyDescent="0.3">
      <c r="A61" s="341" t="s">
        <v>161</v>
      </c>
      <c r="B61" s="342">
        <v>2</v>
      </c>
      <c r="C61" s="336" t="s">
        <v>115</v>
      </c>
      <c r="D61" s="315" t="s">
        <v>225</v>
      </c>
      <c r="E61" s="343" t="s">
        <v>229</v>
      </c>
      <c r="F61" s="316" t="s">
        <v>212</v>
      </c>
      <c r="G61" s="316" t="s">
        <v>80</v>
      </c>
      <c r="H61" s="316" t="s">
        <v>623</v>
      </c>
      <c r="I61" s="317">
        <v>249</v>
      </c>
    </row>
    <row r="62" spans="1:9" ht="17.399999999999999" x14ac:dyDescent="0.3">
      <c r="A62" s="341" t="s">
        <v>461</v>
      </c>
      <c r="B62" s="342">
        <v>2</v>
      </c>
      <c r="C62" s="336" t="s">
        <v>115</v>
      </c>
      <c r="D62" s="315" t="s">
        <v>223</v>
      </c>
      <c r="E62" s="343" t="s">
        <v>229</v>
      </c>
      <c r="F62" s="316" t="s">
        <v>99</v>
      </c>
      <c r="G62" s="316" t="s">
        <v>84</v>
      </c>
      <c r="H62" s="316" t="s">
        <v>623</v>
      </c>
      <c r="I62" s="317">
        <v>275</v>
      </c>
    </row>
    <row r="63" spans="1:9" ht="17.399999999999999" x14ac:dyDescent="0.3">
      <c r="A63" s="331" t="s">
        <v>312</v>
      </c>
      <c r="B63" s="332">
        <v>2</v>
      </c>
      <c r="C63" s="253" t="s">
        <v>91</v>
      </c>
      <c r="D63" s="231" t="s">
        <v>218</v>
      </c>
      <c r="E63" s="231" t="s">
        <v>229</v>
      </c>
      <c r="F63" s="226" t="s">
        <v>109</v>
      </c>
      <c r="G63" s="226" t="s">
        <v>81</v>
      </c>
      <c r="H63" s="226" t="s">
        <v>626</v>
      </c>
      <c r="I63" s="227">
        <v>90</v>
      </c>
    </row>
    <row r="64" spans="1:9" ht="17.399999999999999" x14ac:dyDescent="0.3">
      <c r="A64" s="331" t="s">
        <v>133</v>
      </c>
      <c r="B64" s="332">
        <v>2</v>
      </c>
      <c r="C64" s="253" t="s">
        <v>91</v>
      </c>
      <c r="D64" s="231" t="s">
        <v>226</v>
      </c>
      <c r="E64" s="334" t="s">
        <v>229</v>
      </c>
      <c r="F64" s="226" t="s">
        <v>76</v>
      </c>
      <c r="G64" s="226" t="s">
        <v>84</v>
      </c>
      <c r="H64" s="246" t="s">
        <v>623</v>
      </c>
      <c r="I64" s="227">
        <v>216</v>
      </c>
    </row>
    <row r="65" spans="1:9" ht="17.399999999999999" x14ac:dyDescent="0.3">
      <c r="A65" s="338" t="s">
        <v>454</v>
      </c>
      <c r="B65" s="339">
        <v>2</v>
      </c>
      <c r="C65" s="321" t="s">
        <v>473</v>
      </c>
      <c r="D65" s="321" t="s">
        <v>224</v>
      </c>
      <c r="E65" s="344" t="s">
        <v>229</v>
      </c>
      <c r="F65" s="322" t="s">
        <v>99</v>
      </c>
      <c r="G65" s="322" t="s">
        <v>89</v>
      </c>
      <c r="H65" s="323" t="s">
        <v>623</v>
      </c>
      <c r="I65" s="324">
        <v>206</v>
      </c>
    </row>
    <row r="66" spans="1:9" ht="17.399999999999999" x14ac:dyDescent="0.3">
      <c r="A66" s="338" t="s">
        <v>455</v>
      </c>
      <c r="B66" s="339">
        <v>2</v>
      </c>
      <c r="C66" s="321" t="s">
        <v>473</v>
      </c>
      <c r="D66" s="321" t="s">
        <v>223</v>
      </c>
      <c r="E66" s="344" t="s">
        <v>229</v>
      </c>
      <c r="F66" s="322" t="s">
        <v>109</v>
      </c>
      <c r="G66" s="322" t="s">
        <v>132</v>
      </c>
      <c r="H66" s="323" t="s">
        <v>623</v>
      </c>
      <c r="I66" s="324">
        <v>211</v>
      </c>
    </row>
    <row r="67" spans="1:9" ht="17.399999999999999" x14ac:dyDescent="0.3">
      <c r="A67" s="338" t="s">
        <v>456</v>
      </c>
      <c r="B67" s="339">
        <v>2</v>
      </c>
      <c r="C67" s="321" t="s">
        <v>473</v>
      </c>
      <c r="D67" s="321" t="s">
        <v>223</v>
      </c>
      <c r="E67" s="344" t="s">
        <v>229</v>
      </c>
      <c r="F67" s="322" t="s">
        <v>83</v>
      </c>
      <c r="G67" s="322" t="s">
        <v>352</v>
      </c>
      <c r="H67" s="323" t="s">
        <v>623</v>
      </c>
      <c r="I67" s="324">
        <v>229</v>
      </c>
    </row>
    <row r="68" spans="1:9" ht="17.399999999999999" x14ac:dyDescent="0.3">
      <c r="A68" s="338" t="s">
        <v>458</v>
      </c>
      <c r="B68" s="339">
        <v>2</v>
      </c>
      <c r="C68" s="321" t="s">
        <v>473</v>
      </c>
      <c r="D68" s="321" t="s">
        <v>223</v>
      </c>
      <c r="E68" s="321" t="s">
        <v>229</v>
      </c>
      <c r="F68" s="322" t="s">
        <v>76</v>
      </c>
      <c r="G68" s="322" t="s">
        <v>459</v>
      </c>
      <c r="H68" s="323" t="s">
        <v>623</v>
      </c>
      <c r="I68" s="324">
        <v>235</v>
      </c>
    </row>
    <row r="69" spans="1:9" ht="17.399999999999999" x14ac:dyDescent="0.3">
      <c r="A69" s="338" t="s">
        <v>460</v>
      </c>
      <c r="B69" s="339">
        <v>2</v>
      </c>
      <c r="C69" s="321" t="s">
        <v>473</v>
      </c>
      <c r="D69" s="321" t="s">
        <v>223</v>
      </c>
      <c r="E69" s="321" t="s">
        <v>229</v>
      </c>
      <c r="F69" s="322" t="s">
        <v>76</v>
      </c>
      <c r="G69" s="322" t="s">
        <v>88</v>
      </c>
      <c r="H69" s="323" t="s">
        <v>623</v>
      </c>
      <c r="I69" s="324">
        <v>274</v>
      </c>
    </row>
    <row r="70" spans="1:9" ht="17.399999999999999" x14ac:dyDescent="0.3">
      <c r="A70" s="338" t="s">
        <v>504</v>
      </c>
      <c r="B70" s="339">
        <v>2</v>
      </c>
      <c r="C70" s="321" t="s">
        <v>473</v>
      </c>
      <c r="D70" s="321" t="s">
        <v>218</v>
      </c>
      <c r="E70" s="321" t="s">
        <v>229</v>
      </c>
      <c r="F70" s="322" t="s">
        <v>99</v>
      </c>
      <c r="G70" s="322" t="s">
        <v>80</v>
      </c>
      <c r="H70" s="323" t="s">
        <v>623</v>
      </c>
      <c r="I70" s="324">
        <v>282</v>
      </c>
    </row>
    <row r="71" spans="1:9" ht="17.399999999999999" x14ac:dyDescent="0.3">
      <c r="A71" s="331" t="s">
        <v>453</v>
      </c>
      <c r="B71" s="332">
        <v>2</v>
      </c>
      <c r="C71" s="253" t="s">
        <v>474</v>
      </c>
      <c r="D71" s="345" t="s">
        <v>218</v>
      </c>
      <c r="E71" s="334" t="s">
        <v>229</v>
      </c>
      <c r="F71" s="346" t="s">
        <v>83</v>
      </c>
      <c r="G71" s="226" t="s">
        <v>84</v>
      </c>
      <c r="H71" s="226" t="s">
        <v>623</v>
      </c>
      <c r="I71" s="227">
        <v>197</v>
      </c>
    </row>
    <row r="72" spans="1:9" ht="17.399999999999999" x14ac:dyDescent="0.3">
      <c r="A72" s="331" t="s">
        <v>617</v>
      </c>
      <c r="B72" s="332">
        <v>2</v>
      </c>
      <c r="C72" s="253" t="s">
        <v>474</v>
      </c>
      <c r="D72" s="345" t="s">
        <v>223</v>
      </c>
      <c r="E72" s="334" t="s">
        <v>229</v>
      </c>
      <c r="F72" s="346" t="s">
        <v>76</v>
      </c>
      <c r="G72" s="226" t="s">
        <v>352</v>
      </c>
      <c r="H72" s="226" t="s">
        <v>623</v>
      </c>
      <c r="I72" s="227">
        <v>216</v>
      </c>
    </row>
    <row r="73" spans="1:9" ht="17.399999999999999" x14ac:dyDescent="0.3">
      <c r="A73" s="331" t="s">
        <v>462</v>
      </c>
      <c r="B73" s="332">
        <v>2</v>
      </c>
      <c r="C73" s="253" t="s">
        <v>474</v>
      </c>
      <c r="D73" s="231" t="s">
        <v>223</v>
      </c>
      <c r="E73" s="334" t="s">
        <v>229</v>
      </c>
      <c r="F73" s="226" t="s">
        <v>76</v>
      </c>
      <c r="G73" s="226" t="s">
        <v>84</v>
      </c>
      <c r="H73" s="226" t="s">
        <v>623</v>
      </c>
      <c r="I73" s="227">
        <v>283</v>
      </c>
    </row>
    <row r="74" spans="1:9" ht="17.399999999999999" x14ac:dyDescent="0.3">
      <c r="A74" s="347" t="s">
        <v>463</v>
      </c>
      <c r="B74" s="348">
        <v>2</v>
      </c>
      <c r="C74" s="340" t="s">
        <v>474</v>
      </c>
      <c r="D74" s="349" t="s">
        <v>218</v>
      </c>
      <c r="E74" s="350" t="s">
        <v>229</v>
      </c>
      <c r="F74" s="351" t="s">
        <v>464</v>
      </c>
      <c r="G74" s="351" t="s">
        <v>352</v>
      </c>
      <c r="H74" s="351" t="s">
        <v>623</v>
      </c>
      <c r="I74" s="245">
        <v>301</v>
      </c>
    </row>
    <row r="76" spans="1:9" x14ac:dyDescent="0.3">
      <c r="A76" s="352" t="s">
        <v>671</v>
      </c>
    </row>
    <row r="78" spans="1:9" x14ac:dyDescent="0.3">
      <c r="A78" s="353" t="s">
        <v>618</v>
      </c>
      <c r="B78" s="355">
        <f>1+SUM(B2:B74)</f>
        <v>75</v>
      </c>
    </row>
    <row r="79" spans="1:9" x14ac:dyDescent="0.3">
      <c r="A79" s="353" t="s">
        <v>630</v>
      </c>
      <c r="B79" s="355">
        <f>ROUNDUP(B78/100,0)</f>
        <v>1</v>
      </c>
    </row>
  </sheetData>
  <sortState xmlns:xlrd2="http://schemas.microsoft.com/office/spreadsheetml/2017/richdata2" ref="A2:I74">
    <sortCondition ref="B2:B74"/>
    <sortCondition ref="C2:C74"/>
    <sortCondition ref="A2:A74"/>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2"/>
  <sheetViews>
    <sheetView showGridLines="0" workbookViewId="0"/>
  </sheetViews>
  <sheetFormatPr defaultColWidth="5.3984375" defaultRowHeight="15.6" x14ac:dyDescent="0.3"/>
  <cols>
    <col min="1" max="1" width="21.69921875" style="448" bestFit="1" customWidth="1"/>
    <col min="2" max="2" width="6.19921875" style="448" bestFit="1" customWidth="1"/>
    <col min="3" max="3" width="6.19921875" style="448" customWidth="1"/>
    <col min="4" max="4" width="4.09765625" style="448" bestFit="1" customWidth="1"/>
    <col min="5" max="5" width="6.296875" style="449" bestFit="1" customWidth="1"/>
    <col min="6" max="6" width="2.59765625" style="449" customWidth="1"/>
    <col min="7" max="7" width="20.3984375" style="359" bestFit="1" customWidth="1"/>
    <col min="8" max="8" width="3.8984375" style="359" customWidth="1"/>
    <col min="9" max="9" width="3.59765625" style="359" customWidth="1"/>
    <col min="10" max="10" width="3.8984375" style="359" bestFit="1" customWidth="1"/>
    <col min="11" max="11" width="3.69921875" style="359" bestFit="1" customWidth="1"/>
    <col min="12" max="14" width="3.59765625" style="359" customWidth="1"/>
    <col min="15" max="15" width="4" style="359" customWidth="1"/>
    <col min="16" max="16" width="3.59765625" style="359" bestFit="1" customWidth="1"/>
    <col min="17" max="18" width="3.59765625" style="359" customWidth="1"/>
    <col min="19" max="19" width="14.09765625" style="359" bestFit="1" customWidth="1"/>
    <col min="20" max="21" width="1.8984375" style="359" bestFit="1" customWidth="1"/>
    <col min="22" max="22" width="3.59765625" style="359" customWidth="1"/>
    <col min="23" max="31" width="3.59765625" style="359" bestFit="1" customWidth="1"/>
    <col min="32" max="16384" width="5.3984375" style="359"/>
  </cols>
  <sheetData>
    <row r="1" spans="1:31" ht="27" thickTop="1" thickBot="1" x14ac:dyDescent="0.55000000000000004">
      <c r="A1" s="356" t="s">
        <v>111</v>
      </c>
      <c r="B1" s="357"/>
      <c r="C1" s="357"/>
      <c r="D1" s="357"/>
      <c r="E1" s="358"/>
      <c r="F1" s="359"/>
      <c r="H1" s="360" t="s">
        <v>659</v>
      </c>
      <c r="I1" s="361"/>
      <c r="J1" s="361"/>
      <c r="K1" s="361"/>
      <c r="L1" s="361"/>
      <c r="M1" s="361"/>
      <c r="N1" s="361"/>
      <c r="O1" s="361"/>
      <c r="P1" s="361"/>
      <c r="Q1" s="361"/>
    </row>
    <row r="2" spans="1:31" ht="18.600000000000001" thickTop="1" thickBot="1" x14ac:dyDescent="0.4">
      <c r="A2" s="362" t="s">
        <v>92</v>
      </c>
      <c r="B2" s="363" t="s">
        <v>3</v>
      </c>
      <c r="C2" s="363" t="s">
        <v>511</v>
      </c>
      <c r="D2" s="363" t="s">
        <v>512</v>
      </c>
      <c r="E2" s="364" t="s">
        <v>93</v>
      </c>
      <c r="F2" s="207"/>
      <c r="H2" s="365">
        <v>0</v>
      </c>
      <c r="I2" s="366" t="s">
        <v>321</v>
      </c>
      <c r="J2" s="367" t="s">
        <v>322</v>
      </c>
      <c r="K2" s="367" t="s">
        <v>323</v>
      </c>
      <c r="L2" s="367" t="s">
        <v>324</v>
      </c>
      <c r="M2" s="367" t="s">
        <v>325</v>
      </c>
      <c r="N2" s="367" t="s">
        <v>326</v>
      </c>
      <c r="O2" s="367" t="s">
        <v>331</v>
      </c>
      <c r="P2" s="367" t="s">
        <v>332</v>
      </c>
      <c r="Q2" s="368" t="s">
        <v>333</v>
      </c>
    </row>
    <row r="3" spans="1:31" ht="18" thickBot="1" x14ac:dyDescent="0.4">
      <c r="A3" s="369" t="s">
        <v>78</v>
      </c>
      <c r="B3" s="89">
        <v>0</v>
      </c>
      <c r="C3" s="89">
        <f>IF(VLOOKUP(A3,Velsharoon!$A$3:$D$183,4,FALSE)="Necromancy",1,0)</f>
        <v>0</v>
      </c>
      <c r="D3" s="370">
        <f>10+B3+C3+'Personal File'!$C$16</f>
        <v>14</v>
      </c>
      <c r="E3" s="1" t="s">
        <v>654</v>
      </c>
      <c r="F3" s="207"/>
      <c r="H3" s="371">
        <f>COUNTIF(Spellbooks!$B$3:$B$74,H2)</f>
        <v>22</v>
      </c>
      <c r="I3" s="372">
        <f>COUNTIF(Spellbooks!$B$3:$B$74,LEFT(I2,1))</f>
        <v>26</v>
      </c>
      <c r="J3" s="373">
        <f>COUNTIF(Spellbooks!$B$3:$B$74,LEFT(J2,1))</f>
        <v>24</v>
      </c>
      <c r="K3" s="373">
        <f>COUNTIF(Spellbooks!$B$3:$B$74,LEFT(K2,1))</f>
        <v>0</v>
      </c>
      <c r="L3" s="373">
        <f>COUNTIF(Spellbooks!$B$3:$B$74,LEFT(L2,1))</f>
        <v>0</v>
      </c>
      <c r="M3" s="373">
        <f>COUNTIF(Spellbooks!$B$3:$B$74,LEFT(M2,1))</f>
        <v>0</v>
      </c>
      <c r="N3" s="373">
        <f>COUNTIF(Spellbooks!$B$3:$B$74,LEFT(N2,1))</f>
        <v>0</v>
      </c>
      <c r="O3" s="373">
        <f>COUNTIF(Spellbooks!$B$3:$B$74,LEFT(O2,1))</f>
        <v>0</v>
      </c>
      <c r="P3" s="373">
        <f>COUNTIF(Spellbooks!$B$3:$B$74,LEFT(P2,1))</f>
        <v>0</v>
      </c>
      <c r="Q3" s="374">
        <f>COUNTIF(Spellbooks!$B$3:$B$74,LEFT(Q2,1))</f>
        <v>0</v>
      </c>
    </row>
    <row r="4" spans="1:31" ht="18" thickTop="1" x14ac:dyDescent="0.35">
      <c r="A4" s="369" t="s">
        <v>114</v>
      </c>
      <c r="B4" s="89">
        <v>0</v>
      </c>
      <c r="C4" s="89">
        <f>IF(VLOOKUP(A4,Velsharoon!$A$3:$D$183,4,FALSE)="Necromancy",1,0)</f>
        <v>0</v>
      </c>
      <c r="D4" s="370">
        <f>10+B4+C4+'Personal File'!$C$16</f>
        <v>14</v>
      </c>
      <c r="E4" s="1" t="s">
        <v>654</v>
      </c>
      <c r="F4" s="207"/>
    </row>
    <row r="5" spans="1:31" ht="24" thickBot="1" x14ac:dyDescent="0.5">
      <c r="A5" s="369" t="s">
        <v>289</v>
      </c>
      <c r="B5" s="89">
        <v>0</v>
      </c>
      <c r="C5" s="89">
        <f>IF(VLOOKUP(A5,Velsharoon!$A$3:$D$183,4,FALSE)="Necromancy",1,0)</f>
        <v>0</v>
      </c>
      <c r="D5" s="370">
        <f>10+B5+C5+'Personal File'!$C$16</f>
        <v>14</v>
      </c>
      <c r="E5" s="1" t="s">
        <v>654</v>
      </c>
      <c r="F5" s="207"/>
      <c r="H5" s="375" t="s">
        <v>328</v>
      </c>
      <c r="I5" s="376"/>
      <c r="J5" s="376"/>
      <c r="K5" s="375"/>
      <c r="L5" s="376"/>
      <c r="M5" s="376"/>
      <c r="N5" s="376"/>
      <c r="O5" s="375"/>
      <c r="P5" s="376"/>
      <c r="Q5" s="376"/>
    </row>
    <row r="6" spans="1:31" ht="18" thickTop="1" x14ac:dyDescent="0.35">
      <c r="A6" s="377" t="s">
        <v>311</v>
      </c>
      <c r="B6" s="100">
        <v>0</v>
      </c>
      <c r="C6" s="100">
        <f>IF(VLOOKUP(A6,Velsharoon!$A$3:$D$183,4,FALSE)="Necromancy",1,0)</f>
        <v>0</v>
      </c>
      <c r="D6" s="378">
        <f>10+B6+C6+'Personal File'!$C$16</f>
        <v>14</v>
      </c>
      <c r="E6" s="2" t="s">
        <v>654</v>
      </c>
      <c r="F6" s="207"/>
      <c r="H6" s="379" t="s">
        <v>334</v>
      </c>
      <c r="I6" s="380"/>
      <c r="J6" s="380"/>
      <c r="K6" s="380"/>
      <c r="L6" s="380"/>
      <c r="M6" s="380"/>
      <c r="N6" s="380"/>
      <c r="O6" s="380"/>
      <c r="P6" s="380"/>
      <c r="Q6" s="381"/>
    </row>
    <row r="7" spans="1:31" ht="32.4" thickBot="1" x14ac:dyDescent="0.4">
      <c r="A7" s="382" t="s">
        <v>443</v>
      </c>
      <c r="B7" s="89">
        <v>1</v>
      </c>
      <c r="C7" s="89">
        <f>IF(VLOOKUP(A7,Velsharoon!$A$3:$D$183,4,FALSE)="Necromancy",1,0)</f>
        <v>0</v>
      </c>
      <c r="D7" s="370">
        <f>10+B7+C7+'Personal File'!$C$16</f>
        <v>15</v>
      </c>
      <c r="E7" s="1" t="s">
        <v>654</v>
      </c>
      <c r="F7" s="207"/>
      <c r="H7" s="383">
        <v>0</v>
      </c>
      <c r="I7" s="384" t="s">
        <v>321</v>
      </c>
      <c r="J7" s="384" t="s">
        <v>322</v>
      </c>
      <c r="K7" s="384" t="s">
        <v>323</v>
      </c>
      <c r="L7" s="384" t="s">
        <v>324</v>
      </c>
      <c r="M7" s="384" t="s">
        <v>325</v>
      </c>
      <c r="N7" s="384" t="s">
        <v>326</v>
      </c>
      <c r="O7" s="384" t="s">
        <v>331</v>
      </c>
      <c r="P7" s="384" t="s">
        <v>332</v>
      </c>
      <c r="Q7" s="385" t="s">
        <v>333</v>
      </c>
    </row>
    <row r="8" spans="1:31" ht="18" thickTop="1" x14ac:dyDescent="0.35">
      <c r="A8" s="369" t="s">
        <v>396</v>
      </c>
      <c r="B8" s="89">
        <v>1</v>
      </c>
      <c r="C8" s="89">
        <f>IF(VLOOKUP(A8,Velsharoon!$A$3:$D$183,4,FALSE)="Necromancy",1,0)</f>
        <v>0</v>
      </c>
      <c r="D8" s="370">
        <f>10+B8+C8+'Personal File'!$C$16</f>
        <v>15</v>
      </c>
      <c r="E8" s="1" t="s">
        <v>654</v>
      </c>
      <c r="F8" s="207"/>
      <c r="G8" s="386" t="s">
        <v>485</v>
      </c>
      <c r="H8" s="387">
        <v>4</v>
      </c>
      <c r="I8" s="388">
        <v>2</v>
      </c>
      <c r="J8" s="389">
        <v>0</v>
      </c>
      <c r="K8" s="389">
        <v>0</v>
      </c>
      <c r="L8" s="389">
        <v>0</v>
      </c>
      <c r="M8" s="389">
        <v>0</v>
      </c>
      <c r="N8" s="389">
        <v>0</v>
      </c>
      <c r="O8" s="389">
        <v>0</v>
      </c>
      <c r="P8" s="389">
        <v>0</v>
      </c>
      <c r="Q8" s="390">
        <v>0</v>
      </c>
    </row>
    <row r="9" spans="1:31" ht="17.399999999999999" x14ac:dyDescent="0.35">
      <c r="A9" s="369" t="s">
        <v>396</v>
      </c>
      <c r="B9" s="89">
        <v>1</v>
      </c>
      <c r="C9" s="89">
        <f>IF(VLOOKUP(A9,Velsharoon!$A$3:$D$183,4,FALSE)="Necromancy",1,0)</f>
        <v>0</v>
      </c>
      <c r="D9" s="370">
        <f>10+B9+C9+'Personal File'!$C$16</f>
        <v>15</v>
      </c>
      <c r="E9" s="1" t="s">
        <v>654</v>
      </c>
      <c r="F9" s="207"/>
      <c r="G9" s="391" t="s">
        <v>550</v>
      </c>
      <c r="H9" s="392">
        <v>0</v>
      </c>
      <c r="I9" s="393">
        <v>1</v>
      </c>
      <c r="J9" s="394">
        <v>0</v>
      </c>
      <c r="K9" s="394">
        <v>0</v>
      </c>
      <c r="L9" s="394">
        <v>0</v>
      </c>
      <c r="M9" s="394">
        <v>0</v>
      </c>
      <c r="N9" s="394">
        <v>0</v>
      </c>
      <c r="O9" s="394">
        <v>0</v>
      </c>
      <c r="P9" s="394">
        <v>0</v>
      </c>
      <c r="Q9" s="395">
        <v>0</v>
      </c>
    </row>
    <row r="10" spans="1:31" ht="18" thickBot="1" x14ac:dyDescent="0.4">
      <c r="A10" s="396" t="s">
        <v>490</v>
      </c>
      <c r="B10" s="397">
        <v>1</v>
      </c>
      <c r="C10" s="397">
        <f>IF(VLOOKUP(A10,Velsharoon!$A$3:$D$183,4,FALSE)="Necromancy",1,0)</f>
        <v>0</v>
      </c>
      <c r="D10" s="398">
        <f>10+B10+C10+'Personal File'!$C$16</f>
        <v>15</v>
      </c>
      <c r="E10" s="3" t="s">
        <v>654</v>
      </c>
      <c r="F10" s="207"/>
      <c r="G10" s="399" t="s">
        <v>335</v>
      </c>
      <c r="H10" s="400">
        <v>0</v>
      </c>
      <c r="I10" s="401">
        <v>1</v>
      </c>
      <c r="J10" s="402">
        <v>0</v>
      </c>
      <c r="K10" s="402">
        <v>0</v>
      </c>
      <c r="L10" s="402">
        <v>0</v>
      </c>
      <c r="M10" s="402">
        <v>0</v>
      </c>
      <c r="N10" s="402">
        <v>0</v>
      </c>
      <c r="O10" s="402">
        <v>0</v>
      </c>
      <c r="P10" s="402">
        <v>0</v>
      </c>
      <c r="Q10" s="403">
        <v>0</v>
      </c>
    </row>
    <row r="11" spans="1:31" ht="16.8" thickTop="1" thickBot="1" x14ac:dyDescent="0.35">
      <c r="A11" s="207"/>
      <c r="B11" s="207"/>
      <c r="C11" s="207"/>
      <c r="D11" s="207"/>
      <c r="E11" s="207"/>
      <c r="F11" s="207"/>
      <c r="G11" s="404" t="s">
        <v>329</v>
      </c>
      <c r="H11" s="405">
        <f t="shared" ref="H11:Q11" si="0">SUM(H8:H10)</f>
        <v>4</v>
      </c>
      <c r="I11" s="406">
        <f t="shared" si="0"/>
        <v>4</v>
      </c>
      <c r="J11" s="407">
        <f t="shared" si="0"/>
        <v>0</v>
      </c>
      <c r="K11" s="407">
        <f t="shared" si="0"/>
        <v>0</v>
      </c>
      <c r="L11" s="407">
        <f t="shared" si="0"/>
        <v>0</v>
      </c>
      <c r="M11" s="407">
        <f t="shared" si="0"/>
        <v>0</v>
      </c>
      <c r="N11" s="407">
        <f t="shared" si="0"/>
        <v>0</v>
      </c>
      <c r="O11" s="407">
        <f t="shared" si="0"/>
        <v>0</v>
      </c>
      <c r="P11" s="407">
        <f>SUM(P8:P10)</f>
        <v>0</v>
      </c>
      <c r="Q11" s="408">
        <f t="shared" si="0"/>
        <v>0</v>
      </c>
    </row>
    <row r="12" spans="1:31" ht="27" thickTop="1" thickBot="1" x14ac:dyDescent="0.55000000000000004">
      <c r="A12" s="409" t="s">
        <v>299</v>
      </c>
      <c r="B12" s="410"/>
      <c r="C12" s="410"/>
      <c r="D12" s="410"/>
      <c r="E12" s="411"/>
      <c r="F12" s="207"/>
      <c r="G12" s="386" t="s">
        <v>486</v>
      </c>
      <c r="H12" s="387">
        <v>4</v>
      </c>
      <c r="I12" s="388">
        <v>3</v>
      </c>
      <c r="J12" s="388">
        <v>2</v>
      </c>
      <c r="K12" s="389">
        <v>0</v>
      </c>
      <c r="L12" s="389">
        <v>0</v>
      </c>
      <c r="M12" s="389">
        <v>0</v>
      </c>
      <c r="N12" s="389">
        <v>0</v>
      </c>
      <c r="O12" s="389">
        <v>0</v>
      </c>
      <c r="P12" s="389">
        <v>0</v>
      </c>
      <c r="Q12" s="390">
        <v>0</v>
      </c>
    </row>
    <row r="13" spans="1:31" ht="18" thickTop="1" x14ac:dyDescent="0.35">
      <c r="A13" s="412" t="s">
        <v>92</v>
      </c>
      <c r="B13" s="413" t="s">
        <v>3</v>
      </c>
      <c r="C13" s="413" t="s">
        <v>511</v>
      </c>
      <c r="D13" s="413" t="s">
        <v>512</v>
      </c>
      <c r="E13" s="414" t="s">
        <v>93</v>
      </c>
      <c r="F13" s="207"/>
      <c r="G13" s="415" t="s">
        <v>549</v>
      </c>
      <c r="H13" s="416">
        <v>0</v>
      </c>
      <c r="I13" s="394">
        <v>0</v>
      </c>
      <c r="J13" s="394">
        <v>0</v>
      </c>
      <c r="K13" s="394">
        <v>0</v>
      </c>
      <c r="L13" s="394">
        <v>0</v>
      </c>
      <c r="M13" s="394">
        <v>0</v>
      </c>
      <c r="N13" s="394">
        <v>0</v>
      </c>
      <c r="O13" s="394">
        <v>0</v>
      </c>
      <c r="P13" s="394">
        <v>0</v>
      </c>
      <c r="Q13" s="395">
        <v>0</v>
      </c>
    </row>
    <row r="14" spans="1:31" ht="17.399999999999999" x14ac:dyDescent="0.35">
      <c r="A14" s="369" t="s">
        <v>78</v>
      </c>
      <c r="B14" s="89">
        <v>0</v>
      </c>
      <c r="C14" s="89">
        <f>IF(VLOOKUP(A14,Spellbooks!$A$3:$C$74,3,FALSE)="Necromancy",1,0)</f>
        <v>0</v>
      </c>
      <c r="D14" s="370">
        <f>10+B14+C14+'Personal File'!$C$16</f>
        <v>14</v>
      </c>
      <c r="E14" s="1" t="s">
        <v>654</v>
      </c>
      <c r="F14" s="207"/>
      <c r="G14" s="399" t="s">
        <v>336</v>
      </c>
      <c r="H14" s="400">
        <v>0</v>
      </c>
      <c r="I14" s="401">
        <v>1</v>
      </c>
      <c r="J14" s="401">
        <v>1</v>
      </c>
      <c r="K14" s="402">
        <v>0</v>
      </c>
      <c r="L14" s="402">
        <v>0</v>
      </c>
      <c r="M14" s="402">
        <v>0</v>
      </c>
      <c r="N14" s="402">
        <v>0</v>
      </c>
      <c r="O14" s="402">
        <v>0</v>
      </c>
      <c r="P14" s="402">
        <v>0</v>
      </c>
      <c r="Q14" s="403">
        <v>0</v>
      </c>
    </row>
    <row r="15" spans="1:31" ht="18" thickBot="1" x14ac:dyDescent="0.4">
      <c r="A15" s="369" t="s">
        <v>424</v>
      </c>
      <c r="B15" s="89">
        <v>0</v>
      </c>
      <c r="C15" s="89">
        <f>IF(VLOOKUP(A15,Spellbooks!$A$3:$C$74,3,FALSE)="Necromancy",1,0)</f>
        <v>0</v>
      </c>
      <c r="D15" s="370">
        <f>10+B15+C15+'Personal File'!$C$16</f>
        <v>14</v>
      </c>
      <c r="E15" s="1" t="s">
        <v>654</v>
      </c>
      <c r="F15" s="207"/>
      <c r="G15" s="404" t="s">
        <v>330</v>
      </c>
      <c r="H15" s="417">
        <f t="shared" ref="H15:Q15" si="1">SUM(H12:H14)</f>
        <v>4</v>
      </c>
      <c r="I15" s="418">
        <f t="shared" si="1"/>
        <v>4</v>
      </c>
      <c r="J15" s="418">
        <f t="shared" si="1"/>
        <v>3</v>
      </c>
      <c r="K15" s="407">
        <f t="shared" si="1"/>
        <v>0</v>
      </c>
      <c r="L15" s="407">
        <f t="shared" si="1"/>
        <v>0</v>
      </c>
      <c r="M15" s="407">
        <f t="shared" si="1"/>
        <v>0</v>
      </c>
      <c r="N15" s="407">
        <f t="shared" si="1"/>
        <v>0</v>
      </c>
      <c r="O15" s="407">
        <f t="shared" si="1"/>
        <v>0</v>
      </c>
      <c r="P15" s="407">
        <f t="shared" si="1"/>
        <v>0</v>
      </c>
      <c r="Q15" s="408">
        <f t="shared" si="1"/>
        <v>0</v>
      </c>
    </row>
    <row r="16" spans="1:31" s="80" customFormat="1" ht="17.25" customHeight="1" thickTop="1" x14ac:dyDescent="0.35">
      <c r="A16" s="369" t="s">
        <v>421</v>
      </c>
      <c r="B16" s="89">
        <v>0</v>
      </c>
      <c r="C16" s="89">
        <f>IF(VLOOKUP(A16,Spellbooks!$A$3:$C$74,3,FALSE)="Necromancy",1,0)</f>
        <v>1</v>
      </c>
      <c r="D16" s="370">
        <f>10+B16+C16+'Personal File'!$C$16</f>
        <v>15</v>
      </c>
      <c r="E16" s="1" t="s">
        <v>654</v>
      </c>
      <c r="F16" s="207"/>
      <c r="G16" s="419" t="s">
        <v>723</v>
      </c>
      <c r="H16" s="420"/>
      <c r="I16" s="420"/>
      <c r="J16" s="420"/>
      <c r="K16" s="420"/>
      <c r="L16" s="420"/>
      <c r="M16" s="420"/>
      <c r="N16" s="420"/>
      <c r="O16" s="420"/>
      <c r="P16" s="420"/>
      <c r="Q16" s="420"/>
      <c r="R16" s="359"/>
      <c r="S16" s="359"/>
      <c r="U16" s="359"/>
      <c r="V16" s="359"/>
      <c r="W16" s="359"/>
      <c r="X16" s="359"/>
      <c r="Y16" s="359"/>
      <c r="Z16" s="359"/>
      <c r="AA16" s="359"/>
      <c r="AB16" s="359"/>
      <c r="AC16" s="359"/>
      <c r="AD16" s="359"/>
      <c r="AE16" s="359"/>
    </row>
    <row r="17" spans="1:31" ht="18" thickBot="1" x14ac:dyDescent="0.4">
      <c r="A17" s="377" t="s">
        <v>429</v>
      </c>
      <c r="B17" s="100">
        <v>0</v>
      </c>
      <c r="C17" s="100">
        <f>IF(VLOOKUP(A17,Spellbooks!$A$3:$C$74,3,FALSE)="Necromancy",1,0)</f>
        <v>0</v>
      </c>
      <c r="D17" s="378">
        <f>10+B17+C17+'Personal File'!$C$16</f>
        <v>14</v>
      </c>
      <c r="E17" s="2" t="s">
        <v>654</v>
      </c>
      <c r="F17" s="207"/>
    </row>
    <row r="18" spans="1:31" ht="18.600000000000001" thickTop="1" thickBot="1" x14ac:dyDescent="0.4">
      <c r="A18" s="369" t="s">
        <v>496</v>
      </c>
      <c r="B18" s="89">
        <v>1</v>
      </c>
      <c r="C18" s="89">
        <f>IF(VLOOKUP(A18,Spellbooks!$A$3:$C$74,3,FALSE)="Necromancy",1,0)</f>
        <v>0</v>
      </c>
      <c r="D18" s="370">
        <f>10+B18+C18+'Personal File'!$C$16</f>
        <v>15</v>
      </c>
      <c r="E18" s="1" t="s">
        <v>654</v>
      </c>
      <c r="F18" s="207"/>
      <c r="G18" s="421" t="s">
        <v>373</v>
      </c>
      <c r="H18" s="422" t="s">
        <v>3</v>
      </c>
      <c r="I18" s="422"/>
      <c r="J18" s="423" t="s">
        <v>620</v>
      </c>
      <c r="K18" s="422"/>
      <c r="L18" s="422"/>
      <c r="M18" s="424" t="s">
        <v>701</v>
      </c>
      <c r="N18" s="424" t="s">
        <v>578</v>
      </c>
      <c r="O18" s="425" t="s">
        <v>580</v>
      </c>
      <c r="P18" s="426"/>
      <c r="Q18" s="427" t="s">
        <v>579</v>
      </c>
      <c r="R18" s="428"/>
      <c r="S18" s="429" t="s">
        <v>672</v>
      </c>
    </row>
    <row r="19" spans="1:31" ht="17.399999999999999" x14ac:dyDescent="0.35">
      <c r="A19" s="369" t="s">
        <v>438</v>
      </c>
      <c r="B19" s="89">
        <v>1</v>
      </c>
      <c r="C19" s="89">
        <f>IF(VLOOKUP(A19,Spellbooks!$A$3:$C$74,3,FALSE)="Necromancy",1,0)</f>
        <v>0</v>
      </c>
      <c r="D19" s="370">
        <f>10+B19+C19+'Personal File'!$C$16</f>
        <v>15</v>
      </c>
      <c r="E19" s="1" t="s">
        <v>654</v>
      </c>
      <c r="F19" s="207"/>
      <c r="G19" s="430" t="s">
        <v>364</v>
      </c>
      <c r="H19" s="420">
        <f>'Personal File'!E4</f>
        <v>2</v>
      </c>
      <c r="I19" s="420"/>
      <c r="J19" s="431">
        <f>ROUNDDOWN('Personal File'!E$6/2,0)</f>
        <v>0</v>
      </c>
      <c r="K19" s="420"/>
      <c r="L19" s="420"/>
      <c r="M19" s="432">
        <v>0</v>
      </c>
      <c r="N19" s="432">
        <f t="shared" ref="N19:N20" si="2">H19+J19+M19</f>
        <v>2</v>
      </c>
      <c r="O19" s="433" t="s">
        <v>581</v>
      </c>
      <c r="P19" s="434"/>
      <c r="Q19" s="435" t="s">
        <v>581</v>
      </c>
      <c r="R19" s="436"/>
      <c r="S19" s="437" t="s">
        <v>581</v>
      </c>
    </row>
    <row r="20" spans="1:31" ht="18" thickBot="1" x14ac:dyDescent="0.4">
      <c r="A20" s="369" t="s">
        <v>196</v>
      </c>
      <c r="B20" s="89">
        <v>1</v>
      </c>
      <c r="C20" s="89">
        <f>IF(VLOOKUP(A20,Spellbooks!$A$3:$C$74,3,FALSE)="Necromancy",1,0)</f>
        <v>1</v>
      </c>
      <c r="D20" s="370">
        <f>10+B20+C20+'Personal File'!$C$16</f>
        <v>16</v>
      </c>
      <c r="E20" s="1" t="s">
        <v>654</v>
      </c>
      <c r="F20" s="207"/>
      <c r="G20" s="438" t="s">
        <v>320</v>
      </c>
      <c r="H20" s="439">
        <f>'Personal File'!E5</f>
        <v>3</v>
      </c>
      <c r="I20" s="439"/>
      <c r="J20" s="440">
        <f>ROUNDUP('Personal File'!E$6/2,0)</f>
        <v>1</v>
      </c>
      <c r="K20" s="439"/>
      <c r="L20" s="439"/>
      <c r="M20" s="441">
        <v>0</v>
      </c>
      <c r="N20" s="441">
        <f t="shared" si="2"/>
        <v>4</v>
      </c>
      <c r="O20" s="442" t="s">
        <v>581</v>
      </c>
      <c r="P20" s="443"/>
      <c r="Q20" s="444" t="s">
        <v>581</v>
      </c>
      <c r="R20" s="445"/>
      <c r="S20" s="446" t="s">
        <v>581</v>
      </c>
    </row>
    <row r="21" spans="1:31" ht="18" thickTop="1" x14ac:dyDescent="0.35">
      <c r="A21" s="377" t="s">
        <v>441</v>
      </c>
      <c r="B21" s="100">
        <v>1</v>
      </c>
      <c r="C21" s="100">
        <f>IF(VLOOKUP(A21,Spellbooks!$A$3:$C$74,3,FALSE)="Necromancy",1,0)</f>
        <v>1</v>
      </c>
      <c r="D21" s="378">
        <f>10+B21+C21+'Personal File'!$C$16</f>
        <v>16</v>
      </c>
      <c r="E21" s="2" t="s">
        <v>654</v>
      </c>
      <c r="F21" s="207"/>
    </row>
    <row r="22" spans="1:31" ht="17.399999999999999" x14ac:dyDescent="0.35">
      <c r="A22" s="369" t="s">
        <v>456</v>
      </c>
      <c r="B22" s="89">
        <v>2</v>
      </c>
      <c r="C22" s="89">
        <f>IF(VLOOKUP(A22,Spellbooks!$A$3:$C$74,3,FALSE)="Necromancy",1,0)</f>
        <v>1</v>
      </c>
      <c r="D22" s="370">
        <f>10+B22+C22+'Personal File'!$C$16</f>
        <v>17</v>
      </c>
      <c r="E22" s="1" t="s">
        <v>654</v>
      </c>
      <c r="F22" s="207"/>
    </row>
    <row r="23" spans="1:31" ht="17.399999999999999" x14ac:dyDescent="0.35">
      <c r="A23" s="369" t="s">
        <v>396</v>
      </c>
      <c r="B23" s="89">
        <v>2</v>
      </c>
      <c r="C23" s="89">
        <f>IF(VLOOKUP(A23,Spellbooks!$A$3:$C$74,3,FALSE)="Necromancy",1,0)</f>
        <v>0</v>
      </c>
      <c r="D23" s="370">
        <f>10+B23+C23+'Personal File'!$C$16</f>
        <v>16</v>
      </c>
      <c r="E23" s="1" t="s">
        <v>654</v>
      </c>
      <c r="F23" s="207"/>
      <c r="W23" s="447"/>
      <c r="X23" s="447"/>
      <c r="Y23" s="447"/>
      <c r="Z23" s="447"/>
      <c r="AA23" s="447"/>
      <c r="AB23" s="447"/>
      <c r="AC23" s="447"/>
      <c r="AD23" s="447"/>
      <c r="AE23" s="447"/>
    </row>
    <row r="24" spans="1:31" ht="18" thickBot="1" x14ac:dyDescent="0.4">
      <c r="A24" s="396" t="s">
        <v>504</v>
      </c>
      <c r="B24" s="397">
        <v>2</v>
      </c>
      <c r="C24" s="397">
        <f>IF(VLOOKUP(A24,Spellbooks!$A$3:$C$74,3,FALSE)="Necromancy",1,0)</f>
        <v>1</v>
      </c>
      <c r="D24" s="398">
        <f>10+B24+C24+'Personal File'!$C$16</f>
        <v>17</v>
      </c>
      <c r="E24" s="3" t="s">
        <v>654</v>
      </c>
      <c r="F24" s="207"/>
    </row>
    <row r="25" spans="1:31" ht="16.2" thickTop="1" x14ac:dyDescent="0.3">
      <c r="A25" s="207"/>
      <c r="B25" s="207"/>
      <c r="C25" s="207"/>
      <c r="D25" s="207"/>
      <c r="E25" s="207"/>
      <c r="F25" s="207"/>
    </row>
    <row r="26" spans="1:31" x14ac:dyDescent="0.3">
      <c r="A26" s="207"/>
      <c r="B26" s="207"/>
      <c r="C26" s="207"/>
      <c r="D26" s="207"/>
      <c r="E26" s="207"/>
      <c r="F26" s="207"/>
    </row>
    <row r="27" spans="1:31" x14ac:dyDescent="0.3">
      <c r="A27" s="207"/>
      <c r="B27" s="207"/>
      <c r="C27" s="207"/>
      <c r="D27" s="207"/>
      <c r="E27" s="207"/>
      <c r="F27" s="207"/>
      <c r="G27" s="80"/>
      <c r="H27" s="80"/>
      <c r="I27" s="80"/>
      <c r="J27" s="80"/>
      <c r="K27" s="80"/>
      <c r="R27" s="80"/>
    </row>
    <row r="28" spans="1:31" x14ac:dyDescent="0.3">
      <c r="A28" s="207"/>
      <c r="B28" s="207"/>
      <c r="C28" s="207"/>
      <c r="D28" s="207"/>
      <c r="E28" s="207"/>
      <c r="F28" s="207"/>
      <c r="K28" s="80"/>
      <c r="L28" s="80"/>
      <c r="R28" s="80"/>
    </row>
    <row r="29" spans="1:31" x14ac:dyDescent="0.3">
      <c r="A29" s="207"/>
      <c r="B29" s="207"/>
      <c r="C29" s="207"/>
      <c r="D29" s="207"/>
      <c r="E29" s="207"/>
      <c r="F29" s="207"/>
      <c r="K29" s="80"/>
      <c r="R29" s="80"/>
    </row>
    <row r="30" spans="1:31" x14ac:dyDescent="0.3">
      <c r="A30" s="207"/>
      <c r="B30" s="207"/>
      <c r="C30" s="207"/>
      <c r="D30" s="207"/>
      <c r="E30" s="207"/>
      <c r="F30" s="207"/>
      <c r="K30" s="80"/>
      <c r="R30" s="80"/>
    </row>
    <row r="31" spans="1:31" x14ac:dyDescent="0.3">
      <c r="A31" s="207"/>
      <c r="B31" s="207"/>
      <c r="C31" s="207"/>
      <c r="D31" s="207"/>
      <c r="E31" s="207"/>
      <c r="F31" s="207"/>
      <c r="N31" s="80"/>
      <c r="O31" s="80"/>
      <c r="P31" s="80"/>
      <c r="Q31" s="80"/>
      <c r="R31" s="80"/>
    </row>
    <row r="32" spans="1:31" x14ac:dyDescent="0.3">
      <c r="F32" s="207"/>
      <c r="L32" s="80"/>
      <c r="M32" s="80"/>
      <c r="N32" s="80"/>
      <c r="O32" s="80"/>
      <c r="P32" s="80"/>
      <c r="Q32" s="80"/>
      <c r="R32" s="80"/>
    </row>
  </sheetData>
  <sortState xmlns:xlrd2="http://schemas.microsoft.com/office/spreadsheetml/2017/richdata2" ref="A3:E22">
    <sortCondition ref="B3:B22"/>
    <sortCondition ref="A3:A22"/>
  </sortState>
  <phoneticPr fontId="0" type="noConversion"/>
  <conditionalFormatting sqref="E3:E10 E12:E24">
    <cfRule type="cellIs" dxfId="12" priority="1" stopIfTrue="1" operator="equal">
      <formula>"þ"</formula>
    </cfRule>
  </conditionalFormatting>
  <conditionalFormatting sqref="H3:Q3">
    <cfRule type="cellIs" dxfId="11" priority="5"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8"/>
  <sheetViews>
    <sheetView showGridLines="0" zoomScaleNormal="100" workbookViewId="0"/>
  </sheetViews>
  <sheetFormatPr defaultColWidth="14.3984375" defaultRowHeight="15.6" x14ac:dyDescent="0.3"/>
  <cols>
    <col min="1" max="1" width="32.296875" style="449" bestFit="1" customWidth="1"/>
    <col min="2" max="2" width="3.09765625" style="448" customWidth="1"/>
    <col min="3" max="3" width="38.59765625" style="359" bestFit="1" customWidth="1"/>
    <col min="4" max="4" width="3.09765625" style="359" customWidth="1"/>
    <col min="5" max="5" width="25.59765625" style="359" bestFit="1" customWidth="1"/>
    <col min="6" max="6" width="2.8984375" style="359" bestFit="1" customWidth="1"/>
    <col min="7" max="7" width="3.09765625" style="359" customWidth="1"/>
    <col min="8" max="8" width="13.3984375" style="359" bestFit="1" customWidth="1"/>
    <col min="9" max="9" width="2.8984375" style="359" bestFit="1" customWidth="1"/>
    <col min="10" max="10" width="3.09765625" style="359" customWidth="1"/>
    <col min="11" max="11" width="17.8984375" style="359" customWidth="1"/>
    <col min="12" max="12" width="5.69921875" style="359" bestFit="1" customWidth="1"/>
    <col min="13" max="16384" width="14.3984375" style="359"/>
  </cols>
  <sheetData>
    <row r="1" spans="1:13" ht="24.6" thickTop="1" thickBot="1" x14ac:dyDescent="0.5">
      <c r="A1" s="450" t="s">
        <v>718</v>
      </c>
      <c r="B1" s="359"/>
      <c r="C1" s="451" t="s">
        <v>347</v>
      </c>
      <c r="E1" s="452" t="s">
        <v>717</v>
      </c>
      <c r="F1" s="453"/>
      <c r="H1" s="454" t="s">
        <v>378</v>
      </c>
      <c r="I1" s="455">
        <f ca="1">RANDBETWEEN(1,20)</f>
        <v>9</v>
      </c>
      <c r="J1" s="80"/>
      <c r="K1" s="456" t="s">
        <v>402</v>
      </c>
      <c r="L1" s="457"/>
    </row>
    <row r="2" spans="1:13" ht="17.399999999999999" x14ac:dyDescent="0.35">
      <c r="A2" s="458" t="s">
        <v>509</v>
      </c>
      <c r="B2" s="359"/>
      <c r="C2" s="459" t="s">
        <v>619</v>
      </c>
      <c r="E2" s="460" t="s">
        <v>376</v>
      </c>
      <c r="F2" s="461">
        <f>'Personal File'!E4+1</f>
        <v>3</v>
      </c>
      <c r="H2" s="462" t="s">
        <v>380</v>
      </c>
      <c r="I2" s="463">
        <f ca="1">I1+'Personal File'!C17</f>
        <v>12</v>
      </c>
      <c r="J2" s="80"/>
      <c r="K2" s="460" t="s">
        <v>403</v>
      </c>
      <c r="L2" s="464">
        <f>SUM('Personal File'!E4,'Personal File'!E6)</f>
        <v>3</v>
      </c>
      <c r="M2" s="447"/>
    </row>
    <row r="3" spans="1:13" ht="18" thickBot="1" x14ac:dyDescent="0.4">
      <c r="A3" s="465" t="s">
        <v>510</v>
      </c>
      <c r="B3" s="359"/>
      <c r="C3" s="466" t="s">
        <v>488</v>
      </c>
      <c r="E3" s="467" t="s">
        <v>377</v>
      </c>
      <c r="F3" s="468">
        <f>'Personal File'!E6</f>
        <v>1</v>
      </c>
      <c r="H3" s="469" t="s">
        <v>379</v>
      </c>
      <c r="I3" s="470">
        <f ca="1">RANDBETWEEN(1,6)+RANDBETWEEN(1,6)</f>
        <v>5</v>
      </c>
      <c r="J3" s="80"/>
      <c r="K3" s="467" t="s">
        <v>404</v>
      </c>
      <c r="L3" s="468" t="s">
        <v>405</v>
      </c>
    </row>
    <row r="4" spans="1:13" ht="18.600000000000001" thickTop="1" thickBot="1" x14ac:dyDescent="0.4">
      <c r="B4" s="359"/>
      <c r="C4" s="466" t="s">
        <v>495</v>
      </c>
      <c r="E4" s="467" t="s">
        <v>412</v>
      </c>
      <c r="F4" s="468">
        <f>SUM(F2:F3)+3</f>
        <v>7</v>
      </c>
      <c r="H4" s="462" t="s">
        <v>382</v>
      </c>
      <c r="I4" s="463">
        <f ca="1">F4+'Personal File'!C17+I3</f>
        <v>15</v>
      </c>
      <c r="J4" s="80"/>
      <c r="K4" s="467" t="s">
        <v>719</v>
      </c>
      <c r="L4" s="468">
        <f>4*L2</f>
        <v>12</v>
      </c>
    </row>
    <row r="5" spans="1:13" ht="24.6" thickTop="1" thickBot="1" x14ac:dyDescent="0.5">
      <c r="A5" s="471" t="s">
        <v>362</v>
      </c>
      <c r="B5" s="359"/>
      <c r="C5" s="472" t="s">
        <v>698</v>
      </c>
      <c r="E5" s="473" t="s">
        <v>583</v>
      </c>
      <c r="F5" s="474">
        <f>7+'Personal File'!C17</f>
        <v>10</v>
      </c>
      <c r="H5" s="475" t="s">
        <v>413</v>
      </c>
      <c r="I5" s="476" t="s">
        <v>65</v>
      </c>
      <c r="J5" s="80"/>
      <c r="K5" s="473" t="s">
        <v>494</v>
      </c>
      <c r="L5" s="474" t="s">
        <v>384</v>
      </c>
    </row>
    <row r="6" spans="1:13" ht="17.399999999999999" x14ac:dyDescent="0.35">
      <c r="A6" s="477" t="s">
        <v>514</v>
      </c>
      <c r="B6" s="359"/>
      <c r="C6" s="472" t="s">
        <v>699</v>
      </c>
    </row>
    <row r="7" spans="1:13" ht="17.399999999999999" x14ac:dyDescent="0.35">
      <c r="A7" s="478" t="s">
        <v>288</v>
      </c>
      <c r="B7" s="359"/>
      <c r="C7" s="472" t="s">
        <v>700</v>
      </c>
      <c r="E7" s="80"/>
    </row>
    <row r="8" spans="1:13" ht="17.399999999999999" x14ac:dyDescent="0.35">
      <c r="A8" s="479" t="s">
        <v>515</v>
      </c>
      <c r="B8" s="359"/>
      <c r="C8" s="480" t="s">
        <v>708</v>
      </c>
    </row>
    <row r="9" spans="1:13" ht="18" thickBot="1" x14ac:dyDescent="0.4">
      <c r="A9" s="479" t="s">
        <v>621</v>
      </c>
      <c r="B9" s="359"/>
      <c r="C9" s="481" t="s">
        <v>487</v>
      </c>
    </row>
    <row r="10" spans="1:13" ht="18.600000000000001" thickTop="1" thickBot="1" x14ac:dyDescent="0.4">
      <c r="A10" s="482" t="s">
        <v>516</v>
      </c>
      <c r="B10" s="359"/>
      <c r="C10" s="483"/>
    </row>
    <row r="11" spans="1:13" ht="22.2" thickTop="1" thickBot="1" x14ac:dyDescent="0.35">
      <c r="C11" s="484" t="s">
        <v>94</v>
      </c>
    </row>
    <row r="12" spans="1:13" ht="22.2" thickTop="1" thickBot="1" x14ac:dyDescent="0.45">
      <c r="A12" s="485" t="s">
        <v>371</v>
      </c>
      <c r="C12" s="486" t="s">
        <v>584</v>
      </c>
    </row>
    <row r="13" spans="1:13" ht="18" thickBot="1" x14ac:dyDescent="0.4">
      <c r="A13" s="487" t="s">
        <v>287</v>
      </c>
      <c r="C13" s="488" t="s">
        <v>721</v>
      </c>
    </row>
    <row r="14" spans="1:13" ht="18.600000000000001" thickTop="1" thickBot="1" x14ac:dyDescent="0.4">
      <c r="A14" s="489" t="s">
        <v>381</v>
      </c>
    </row>
    <row r="15" spans="1:13" ht="24.6" thickTop="1" thickBot="1" x14ac:dyDescent="0.5">
      <c r="A15" s="490" t="s">
        <v>398</v>
      </c>
      <c r="C15" s="491" t="s">
        <v>285</v>
      </c>
    </row>
    <row r="16" spans="1:13" ht="17.399999999999999" x14ac:dyDescent="0.35">
      <c r="A16" s="492" t="s">
        <v>349</v>
      </c>
      <c r="C16" s="493" t="s">
        <v>355</v>
      </c>
    </row>
    <row r="17" spans="1:3" ht="18" thickBot="1" x14ac:dyDescent="0.4">
      <c r="A17" s="494" t="s">
        <v>480</v>
      </c>
      <c r="C17" s="495" t="s">
        <v>286</v>
      </c>
    </row>
    <row r="18" spans="1:3" ht="18.600000000000001" thickTop="1" thickBot="1" x14ac:dyDescent="0.4">
      <c r="A18" s="492" t="s">
        <v>540</v>
      </c>
      <c r="C18" s="80"/>
    </row>
    <row r="19" spans="1:3" ht="22.2" thickTop="1" thickBot="1" x14ac:dyDescent="0.4">
      <c r="A19" s="494" t="s">
        <v>541</v>
      </c>
      <c r="C19" s="496" t="s">
        <v>348</v>
      </c>
    </row>
    <row r="20" spans="1:3" ht="18" thickBot="1" x14ac:dyDescent="0.4">
      <c r="A20" s="492" t="s">
        <v>711</v>
      </c>
      <c r="C20" s="497" t="s">
        <v>484</v>
      </c>
    </row>
    <row r="21" spans="1:3" ht="18.600000000000001" thickTop="1" thickBot="1" x14ac:dyDescent="0.4">
      <c r="A21" s="498" t="s">
        <v>712</v>
      </c>
      <c r="C21" s="499"/>
    </row>
    <row r="22" spans="1:3" ht="22.2" thickTop="1" thickBot="1" x14ac:dyDescent="0.35">
      <c r="C22" s="500" t="s">
        <v>273</v>
      </c>
    </row>
    <row r="23" spans="1:3" ht="24.6" thickTop="1" thickBot="1" x14ac:dyDescent="0.5">
      <c r="A23" s="501" t="s">
        <v>648</v>
      </c>
      <c r="C23" s="502" t="s">
        <v>649</v>
      </c>
    </row>
    <row r="24" spans="1:3" ht="18" thickBot="1" x14ac:dyDescent="0.4">
      <c r="A24" s="503" t="s">
        <v>702</v>
      </c>
      <c r="C24" s="488" t="s">
        <v>363</v>
      </c>
    </row>
    <row r="25" spans="1:3" ht="18" thickTop="1" x14ac:dyDescent="0.35">
      <c r="A25" s="504" t="s">
        <v>656</v>
      </c>
    </row>
    <row r="26" spans="1:3" ht="17.399999999999999" x14ac:dyDescent="0.35">
      <c r="A26" s="504" t="s">
        <v>657</v>
      </c>
    </row>
    <row r="27" spans="1:3" ht="17.399999999999999" x14ac:dyDescent="0.35">
      <c r="A27" s="504" t="s">
        <v>703</v>
      </c>
    </row>
    <row r="28" spans="1:3" ht="17.399999999999999" x14ac:dyDescent="0.35">
      <c r="A28" s="504" t="s">
        <v>704</v>
      </c>
    </row>
    <row r="29" spans="1:3" ht="17.399999999999999" x14ac:dyDescent="0.35">
      <c r="A29" s="504" t="s">
        <v>706</v>
      </c>
    </row>
    <row r="30" spans="1:3" ht="17.399999999999999" x14ac:dyDescent="0.35">
      <c r="A30" s="504" t="s">
        <v>372</v>
      </c>
    </row>
    <row r="31" spans="1:3" ht="17.399999999999999" x14ac:dyDescent="0.35">
      <c r="A31" s="504" t="s">
        <v>705</v>
      </c>
    </row>
    <row r="32" spans="1:3" ht="18" thickBot="1" x14ac:dyDescent="0.4">
      <c r="A32" s="505" t="s">
        <v>707</v>
      </c>
    </row>
    <row r="33" spans="2:3" ht="16.2" thickTop="1" x14ac:dyDescent="0.3"/>
    <row r="42" spans="2:3" x14ac:dyDescent="0.3">
      <c r="B42" s="449"/>
    </row>
    <row r="43" spans="2:3" x14ac:dyDescent="0.3">
      <c r="B43" s="449"/>
    </row>
    <row r="44" spans="2:3" x14ac:dyDescent="0.3">
      <c r="B44" s="449"/>
      <c r="C44" s="449"/>
    </row>
    <row r="45" spans="2:3" x14ac:dyDescent="0.3">
      <c r="B45" s="449"/>
      <c r="C45" s="449"/>
    </row>
    <row r="46" spans="2:3" x14ac:dyDescent="0.3">
      <c r="B46" s="449"/>
      <c r="C46" s="449"/>
    </row>
    <row r="47" spans="2:3" x14ac:dyDescent="0.3">
      <c r="C47" s="449"/>
    </row>
    <row r="48" spans="2:3" x14ac:dyDescent="0.3">
      <c r="C48" s="449"/>
    </row>
  </sheetData>
  <sortState xmlns:xlrd2="http://schemas.microsoft.com/office/spreadsheetml/2017/richdata2" ref="A24:B32">
    <sortCondition ref="B24:B32"/>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8"/>
  <sheetViews>
    <sheetView showGridLines="0" workbookViewId="0"/>
  </sheetViews>
  <sheetFormatPr defaultColWidth="13" defaultRowHeight="15.6" x14ac:dyDescent="0.3"/>
  <cols>
    <col min="1" max="1" width="28.296875" style="554" bestFit="1" customWidth="1"/>
    <col min="2" max="2" width="8.59765625" style="554" customWidth="1"/>
    <col min="3" max="3" width="9.8984375" style="554" bestFit="1" customWidth="1"/>
    <col min="4" max="4" width="8.19921875" style="554" customWidth="1"/>
    <col min="5" max="5" width="8.5" style="554" bestFit="1" customWidth="1"/>
    <col min="6" max="6" width="8.3984375" style="554" bestFit="1" customWidth="1"/>
    <col min="7" max="9" width="5.59765625" style="554" customWidth="1"/>
    <col min="10" max="10" width="6.19921875" style="554" bestFit="1" customWidth="1"/>
    <col min="11" max="11" width="28.8984375" style="554" bestFit="1" customWidth="1"/>
    <col min="12" max="16384" width="13" style="508"/>
  </cols>
  <sheetData>
    <row r="1" spans="1:11" ht="24" thickBot="1" x14ac:dyDescent="0.35">
      <c r="A1" s="506" t="s">
        <v>24</v>
      </c>
      <c r="B1" s="506"/>
      <c r="C1" s="506"/>
      <c r="D1" s="506"/>
      <c r="E1" s="506"/>
      <c r="F1" s="506"/>
      <c r="G1" s="506"/>
      <c r="H1" s="506"/>
      <c r="I1" s="506"/>
      <c r="J1" s="507"/>
      <c r="K1" s="506"/>
    </row>
    <row r="2" spans="1:11" ht="16.8" thickTop="1" thickBot="1" x14ac:dyDescent="0.35">
      <c r="A2" s="509" t="s">
        <v>5</v>
      </c>
      <c r="B2" s="510" t="s">
        <v>6</v>
      </c>
      <c r="C2" s="510" t="s">
        <v>28</v>
      </c>
      <c r="D2" s="510" t="s">
        <v>29</v>
      </c>
      <c r="E2" s="511" t="s">
        <v>67</v>
      </c>
      <c r="F2" s="510" t="s">
        <v>25</v>
      </c>
      <c r="G2" s="510" t="s">
        <v>30</v>
      </c>
      <c r="H2" s="512" t="s">
        <v>239</v>
      </c>
      <c r="I2" s="513" t="s">
        <v>338</v>
      </c>
      <c r="J2" s="512" t="s">
        <v>105</v>
      </c>
      <c r="K2" s="514" t="s">
        <v>4</v>
      </c>
    </row>
    <row r="3" spans="1:11" x14ac:dyDescent="0.3">
      <c r="A3" s="515" t="s">
        <v>588</v>
      </c>
      <c r="B3" s="516" t="s">
        <v>709</v>
      </c>
      <c r="C3" s="517" t="s">
        <v>589</v>
      </c>
      <c r="D3" s="518" t="s">
        <v>282</v>
      </c>
      <c r="E3" s="518" t="s">
        <v>475</v>
      </c>
      <c r="F3" s="519" t="s">
        <v>590</v>
      </c>
      <c r="G3" s="520">
        <v>0.5</v>
      </c>
      <c r="H3" s="520" t="str">
        <f>CONCATENATE("+",RIGHT('Personal File'!$B$10)+RIGHT('Personal File'!$C$12,1)+D3+1-2)</f>
        <v>+7</v>
      </c>
      <c r="I3" s="521">
        <f t="shared" ref="I3:I4" ca="1" si="0">RANDBETWEEN(1,20)</f>
        <v>13</v>
      </c>
      <c r="J3" s="522">
        <f t="shared" ref="J3:J4" ca="1" si="1">I3+H3</f>
        <v>20</v>
      </c>
      <c r="K3" s="523"/>
    </row>
    <row r="4" spans="1:11" x14ac:dyDescent="0.3">
      <c r="A4" s="524" t="s">
        <v>653</v>
      </c>
      <c r="B4" s="525" t="s">
        <v>709</v>
      </c>
      <c r="C4" s="526" t="s">
        <v>589</v>
      </c>
      <c r="D4" s="527" t="s">
        <v>282</v>
      </c>
      <c r="E4" s="527" t="s">
        <v>475</v>
      </c>
      <c r="F4" s="528" t="s">
        <v>590</v>
      </c>
      <c r="G4" s="529" t="s">
        <v>306</v>
      </c>
      <c r="H4" s="529" t="str">
        <f>CONCATENATE("+",H3-5)</f>
        <v>+2</v>
      </c>
      <c r="I4" s="530">
        <f t="shared" ca="1" si="0"/>
        <v>2</v>
      </c>
      <c r="J4" s="531">
        <f t="shared" ca="1" si="1"/>
        <v>4</v>
      </c>
      <c r="K4" s="532"/>
    </row>
    <row r="5" spans="1:11" x14ac:dyDescent="0.3">
      <c r="A5" s="533" t="s">
        <v>561</v>
      </c>
      <c r="B5" s="534"/>
      <c r="C5" s="534"/>
      <c r="D5" s="534"/>
      <c r="E5" s="534"/>
      <c r="F5" s="535"/>
      <c r="G5" s="536"/>
      <c r="H5" s="536"/>
      <c r="I5" s="537"/>
      <c r="J5" s="537"/>
      <c r="K5" s="538"/>
    </row>
    <row r="6" spans="1:11" x14ac:dyDescent="0.3">
      <c r="A6" s="539" t="s">
        <v>556</v>
      </c>
      <c r="B6" s="540" t="s">
        <v>562</v>
      </c>
      <c r="C6" s="540" t="s">
        <v>65</v>
      </c>
      <c r="D6" s="540" t="s">
        <v>65</v>
      </c>
      <c r="E6" s="540" t="s">
        <v>557</v>
      </c>
      <c r="F6" s="541" t="s">
        <v>558</v>
      </c>
      <c r="G6" s="542">
        <v>0</v>
      </c>
      <c r="H6" s="543" t="str">
        <f>CONCATENATE("+",RIGHT('Personal File'!$B$10)+RIGHT('Personal File'!$C$13,1)+D6+1-2)</f>
        <v>+6</v>
      </c>
      <c r="I6" s="544">
        <f t="shared" ref="I6:I7" ca="1" si="2">RANDBETWEEN(1,20)</f>
        <v>1</v>
      </c>
      <c r="J6" s="545">
        <f t="shared" ref="J6:J7" ca="1" si="3">I6+H6</f>
        <v>7</v>
      </c>
      <c r="K6" s="546"/>
    </row>
    <row r="7" spans="1:11" ht="16.2" thickBot="1" x14ac:dyDescent="0.35">
      <c r="A7" s="547" t="s">
        <v>559</v>
      </c>
      <c r="B7" s="548" t="s">
        <v>300</v>
      </c>
      <c r="C7" s="548" t="s">
        <v>65</v>
      </c>
      <c r="D7" s="548" t="s">
        <v>65</v>
      </c>
      <c r="E7" s="548" t="s">
        <v>557</v>
      </c>
      <c r="F7" s="548" t="s">
        <v>560</v>
      </c>
      <c r="G7" s="549">
        <v>0</v>
      </c>
      <c r="H7" s="550" t="str">
        <f>CONCATENATE("+",RIGHT('Personal File'!$B$10)+RIGHT('Personal File'!$C$13,1)+D7+1-2)</f>
        <v>+6</v>
      </c>
      <c r="I7" s="551">
        <f t="shared" ca="1" si="2"/>
        <v>3</v>
      </c>
      <c r="J7" s="552">
        <f t="shared" ca="1" si="3"/>
        <v>9</v>
      </c>
      <c r="K7" s="553"/>
    </row>
    <row r="8" spans="1:11" ht="6" customHeight="1" thickTop="1" thickBot="1" x14ac:dyDescent="0.35"/>
    <row r="9" spans="1:11" ht="16.8" thickTop="1" thickBot="1" x14ac:dyDescent="0.35">
      <c r="A9" s="509" t="s">
        <v>8</v>
      </c>
      <c r="B9" s="510" t="s">
        <v>9</v>
      </c>
      <c r="C9" s="510" t="s">
        <v>28</v>
      </c>
      <c r="D9" s="510" t="s">
        <v>29</v>
      </c>
      <c r="E9" s="511" t="s">
        <v>67</v>
      </c>
      <c r="F9" s="510" t="s">
        <v>10</v>
      </c>
      <c r="G9" s="510" t="s">
        <v>30</v>
      </c>
      <c r="H9" s="512" t="s">
        <v>239</v>
      </c>
      <c r="I9" s="513" t="s">
        <v>338</v>
      </c>
      <c r="J9" s="512" t="s">
        <v>105</v>
      </c>
      <c r="K9" s="514" t="s">
        <v>4</v>
      </c>
    </row>
    <row r="10" spans="1:11" x14ac:dyDescent="0.3">
      <c r="A10" s="555" t="s">
        <v>613</v>
      </c>
      <c r="B10" s="556" t="s">
        <v>300</v>
      </c>
      <c r="C10" s="557" t="s">
        <v>589</v>
      </c>
      <c r="D10" s="558" t="s">
        <v>282</v>
      </c>
      <c r="E10" s="558" t="s">
        <v>475</v>
      </c>
      <c r="F10" s="559" t="s">
        <v>98</v>
      </c>
      <c r="G10" s="560" t="s">
        <v>365</v>
      </c>
      <c r="H10" s="560" t="str">
        <f>CONCATENATE("+",RIGHT('Personal File'!$B$10)+RIGHT('Personal File'!$C$15,1)+D10)</f>
        <v>+11</v>
      </c>
      <c r="I10" s="561">
        <f t="shared" ref="I10:I16" ca="1" si="4">RANDBETWEEN(1,20)</f>
        <v>16</v>
      </c>
      <c r="J10" s="562">
        <f t="shared" ref="J10:J11" ca="1" si="5">I10+H10</f>
        <v>27</v>
      </c>
      <c r="K10" s="563" t="s">
        <v>614</v>
      </c>
    </row>
    <row r="11" spans="1:11" x14ac:dyDescent="0.3">
      <c r="A11" s="564" t="s">
        <v>642</v>
      </c>
      <c r="B11" s="565" t="s">
        <v>306</v>
      </c>
      <c r="C11" s="565" t="s">
        <v>306</v>
      </c>
      <c r="D11" s="566" t="s">
        <v>65</v>
      </c>
      <c r="E11" s="566" t="s">
        <v>306</v>
      </c>
      <c r="F11" s="567" t="s">
        <v>306</v>
      </c>
      <c r="G11" s="568" t="s">
        <v>306</v>
      </c>
      <c r="H11" s="568" t="str">
        <f>CONCATENATE("+",RIGHT('Personal File'!$B$10)+RIGHT('Personal File'!$C$15,1)+D11)</f>
        <v>+9</v>
      </c>
      <c r="I11" s="561">
        <f t="shared" ca="1" si="4"/>
        <v>18</v>
      </c>
      <c r="J11" s="569">
        <f t="shared" ca="1" si="5"/>
        <v>27</v>
      </c>
      <c r="K11" s="570"/>
    </row>
    <row r="12" spans="1:11" x14ac:dyDescent="0.3">
      <c r="A12" s="571" t="s">
        <v>588</v>
      </c>
      <c r="B12" s="572" t="s">
        <v>709</v>
      </c>
      <c r="C12" s="573" t="s">
        <v>589</v>
      </c>
      <c r="D12" s="574" t="s">
        <v>384</v>
      </c>
      <c r="E12" s="574" t="s">
        <v>475</v>
      </c>
      <c r="F12" s="575" t="s">
        <v>206</v>
      </c>
      <c r="G12" s="576" t="s">
        <v>633</v>
      </c>
      <c r="H12" s="576" t="str">
        <f>CONCATENATE("+",RIGHT('Personal File'!$B$10)+RIGHT('Personal File'!$C$13,1)+D12+4)</f>
        <v>+12</v>
      </c>
      <c r="I12" s="561">
        <f t="shared" ca="1" si="4"/>
        <v>1</v>
      </c>
      <c r="J12" s="577">
        <f t="shared" ref="J12:J16" ca="1" si="6">I12+H12</f>
        <v>13</v>
      </c>
      <c r="K12" s="578" t="s">
        <v>615</v>
      </c>
    </row>
    <row r="13" spans="1:11" ht="31.2" x14ac:dyDescent="0.3">
      <c r="A13" s="571" t="s">
        <v>650</v>
      </c>
      <c r="B13" s="572" t="s">
        <v>710</v>
      </c>
      <c r="C13" s="579" t="s">
        <v>651</v>
      </c>
      <c r="D13" s="574" t="s">
        <v>384</v>
      </c>
      <c r="E13" s="574" t="s">
        <v>475</v>
      </c>
      <c r="F13" s="575" t="s">
        <v>206</v>
      </c>
      <c r="G13" s="576">
        <v>1</v>
      </c>
      <c r="H13" s="576" t="str">
        <f>CONCATENATE("+",RIGHT('Personal File'!$B$10)+RIGHT('Personal File'!$C$13,1)+D13)</f>
        <v>+8</v>
      </c>
      <c r="I13" s="561">
        <f t="shared" ca="1" si="4"/>
        <v>18</v>
      </c>
      <c r="J13" s="577">
        <f t="shared" ca="1" si="6"/>
        <v>26</v>
      </c>
      <c r="K13" s="580" t="s">
        <v>695</v>
      </c>
    </row>
    <row r="14" spans="1:11" x14ac:dyDescent="0.3">
      <c r="A14" s="581" t="s">
        <v>360</v>
      </c>
      <c r="B14" s="582" t="s">
        <v>300</v>
      </c>
      <c r="C14" s="583" t="s">
        <v>65</v>
      </c>
      <c r="D14" s="584" t="s">
        <v>65</v>
      </c>
      <c r="E14" s="584" t="s">
        <v>361</v>
      </c>
      <c r="F14" s="585" t="s">
        <v>341</v>
      </c>
      <c r="G14" s="586">
        <v>0.25</v>
      </c>
      <c r="H14" s="576" t="str">
        <f>CONCATENATE("+",RIGHT('Personal File'!$B$10)+RIGHT('Personal File'!$C$13,1)+D14+4)</f>
        <v>+11</v>
      </c>
      <c r="I14" s="561">
        <f t="shared" ca="1" si="4"/>
        <v>1</v>
      </c>
      <c r="J14" s="577">
        <f t="shared" ca="1" si="6"/>
        <v>12</v>
      </c>
      <c r="K14" s="587">
        <v>10</v>
      </c>
    </row>
    <row r="15" spans="1:11" x14ac:dyDescent="0.3">
      <c r="A15" s="581" t="s">
        <v>601</v>
      </c>
      <c r="B15" s="582" t="s">
        <v>710</v>
      </c>
      <c r="C15" s="583" t="s">
        <v>65</v>
      </c>
      <c r="D15" s="584" t="s">
        <v>384</v>
      </c>
      <c r="E15" s="584" t="s">
        <v>361</v>
      </c>
      <c r="F15" s="585" t="s">
        <v>341</v>
      </c>
      <c r="G15" s="586">
        <v>0.25</v>
      </c>
      <c r="H15" s="586" t="str">
        <f>CONCATENATE("+",RIGHT('Personal File'!$B$10)+RIGHT('Personal File'!$C$13,1)+D15+4)</f>
        <v>+12</v>
      </c>
      <c r="I15" s="588">
        <f t="shared" ca="1" si="4"/>
        <v>10</v>
      </c>
      <c r="J15" s="589">
        <f t="shared" ref="J15" ca="1" si="7">I15+H15</f>
        <v>22</v>
      </c>
      <c r="K15" s="587">
        <v>1</v>
      </c>
    </row>
    <row r="16" spans="1:11" ht="16.2" thickBot="1" x14ac:dyDescent="0.35">
      <c r="A16" s="590" t="s">
        <v>658</v>
      </c>
      <c r="B16" s="591" t="s">
        <v>557</v>
      </c>
      <c r="C16" s="592" t="s">
        <v>557</v>
      </c>
      <c r="D16" s="593" t="s">
        <v>283</v>
      </c>
      <c r="E16" s="593" t="s">
        <v>361</v>
      </c>
      <c r="F16" s="594" t="s">
        <v>341</v>
      </c>
      <c r="G16" s="595">
        <f>K16*0.25</f>
        <v>0.25</v>
      </c>
      <c r="H16" s="595" t="str">
        <f>CONCATENATE("+",RIGHT('Personal File'!$B$10)+RIGHT('Personal File'!$C$13,1)+D16)</f>
        <v>+11</v>
      </c>
      <c r="I16" s="596">
        <f t="shared" ca="1" si="4"/>
        <v>14</v>
      </c>
      <c r="J16" s="597">
        <f t="shared" ca="1" si="6"/>
        <v>25</v>
      </c>
      <c r="K16" s="598">
        <v>1</v>
      </c>
    </row>
    <row r="17" spans="1:11" ht="6" customHeight="1" thickTop="1" thickBot="1" x14ac:dyDescent="0.35">
      <c r="D17" s="599"/>
      <c r="E17" s="599"/>
      <c r="G17" s="600"/>
      <c r="H17" s="600"/>
      <c r="I17" s="600"/>
      <c r="J17" s="600"/>
    </row>
    <row r="18" spans="1:11" ht="16.8" thickTop="1" thickBot="1" x14ac:dyDescent="0.35">
      <c r="A18" s="509" t="s">
        <v>72</v>
      </c>
      <c r="B18" s="510" t="s">
        <v>18</v>
      </c>
      <c r="C18" s="510" t="s">
        <v>37</v>
      </c>
      <c r="D18" s="510" t="s">
        <v>105</v>
      </c>
      <c r="E18" s="510" t="s">
        <v>106</v>
      </c>
      <c r="F18" s="510" t="s">
        <v>107</v>
      </c>
      <c r="G18" s="510" t="s">
        <v>30</v>
      </c>
      <c r="H18" s="601" t="s">
        <v>4</v>
      </c>
      <c r="I18" s="602"/>
      <c r="J18" s="602"/>
      <c r="K18" s="603"/>
    </row>
    <row r="19" spans="1:11" x14ac:dyDescent="0.3">
      <c r="A19" s="515" t="s">
        <v>342</v>
      </c>
      <c r="B19" s="516">
        <v>1</v>
      </c>
      <c r="C19" s="516" t="s">
        <v>306</v>
      </c>
      <c r="D19" s="516" t="s">
        <v>306</v>
      </c>
      <c r="E19" s="604" t="s">
        <v>306</v>
      </c>
      <c r="F19" s="516" t="s">
        <v>306</v>
      </c>
      <c r="G19" s="520">
        <v>0</v>
      </c>
      <c r="H19" s="605"/>
      <c r="I19" s="606"/>
      <c r="J19" s="606"/>
      <c r="K19" s="607"/>
    </row>
    <row r="20" spans="1:11" x14ac:dyDescent="0.3">
      <c r="A20" s="608" t="s">
        <v>383</v>
      </c>
      <c r="B20" s="609" t="s">
        <v>306</v>
      </c>
      <c r="C20" s="609" t="s">
        <v>306</v>
      </c>
      <c r="D20" s="609" t="s">
        <v>306</v>
      </c>
      <c r="E20" s="610" t="s">
        <v>306</v>
      </c>
      <c r="F20" s="609" t="s">
        <v>306</v>
      </c>
      <c r="G20" s="611">
        <v>0.25</v>
      </c>
      <c r="H20" s="612"/>
      <c r="I20" s="613"/>
      <c r="J20" s="613"/>
      <c r="K20" s="614"/>
    </row>
    <row r="21" spans="1:11" ht="16.2" thickBot="1" x14ac:dyDescent="0.35">
      <c r="A21" s="547" t="s">
        <v>496</v>
      </c>
      <c r="B21" s="548">
        <v>4</v>
      </c>
      <c r="C21" s="615" t="s">
        <v>306</v>
      </c>
      <c r="D21" s="548" t="s">
        <v>306</v>
      </c>
      <c r="E21" s="616" t="s">
        <v>306</v>
      </c>
      <c r="F21" s="548" t="s">
        <v>306</v>
      </c>
      <c r="G21" s="549">
        <v>0</v>
      </c>
      <c r="H21" s="617" t="s">
        <v>612</v>
      </c>
      <c r="I21" s="618"/>
      <c r="J21" s="618"/>
      <c r="K21" s="619"/>
    </row>
    <row r="22" spans="1:11" ht="6.75" customHeight="1" thickTop="1" thickBot="1" x14ac:dyDescent="0.35"/>
    <row r="23" spans="1:11" ht="16.8" thickTop="1" thickBot="1" x14ac:dyDescent="0.35">
      <c r="A23" s="620"/>
      <c r="B23" s="600"/>
      <c r="D23" s="621" t="s">
        <v>73</v>
      </c>
      <c r="E23" s="622"/>
      <c r="F23" s="601" t="s">
        <v>7</v>
      </c>
      <c r="G23" s="510" t="s">
        <v>30</v>
      </c>
      <c r="H23" s="512" t="s">
        <v>239</v>
      </c>
      <c r="I23" s="601" t="s">
        <v>103</v>
      </c>
      <c r="J23" s="602"/>
      <c r="K23" s="603"/>
    </row>
    <row r="24" spans="1:11" x14ac:dyDescent="0.3">
      <c r="D24" s="623" t="s">
        <v>476</v>
      </c>
      <c r="E24" s="624"/>
      <c r="F24" s="625">
        <v>20</v>
      </c>
      <c r="G24" s="520">
        <f>F24*0.05</f>
        <v>1</v>
      </c>
      <c r="H24" s="626" t="s">
        <v>477</v>
      </c>
      <c r="I24" s="627"/>
      <c r="J24" s="628"/>
      <c r="K24" s="629"/>
    </row>
    <row r="25" spans="1:11" ht="16.2" thickBot="1" x14ac:dyDescent="0.35">
      <c r="D25" s="630" t="s">
        <v>632</v>
      </c>
      <c r="E25" s="631"/>
      <c r="F25" s="632">
        <v>20</v>
      </c>
      <c r="G25" s="595">
        <f>F25*0.1</f>
        <v>2</v>
      </c>
      <c r="H25" s="595" t="s">
        <v>477</v>
      </c>
      <c r="I25" s="633"/>
      <c r="J25" s="634"/>
      <c r="K25" s="635"/>
    </row>
    <row r="26" spans="1:11" ht="16.8" thickTop="1" thickBot="1" x14ac:dyDescent="0.35"/>
    <row r="27" spans="1:11" ht="16.8" thickTop="1" thickBot="1" x14ac:dyDescent="0.35">
      <c r="D27" s="621" t="s">
        <v>343</v>
      </c>
      <c r="E27" s="602"/>
      <c r="F27" s="602"/>
      <c r="G27" s="602"/>
      <c r="H27" s="636" t="s">
        <v>7</v>
      </c>
      <c r="I27" s="636" t="s">
        <v>3</v>
      </c>
      <c r="J27" s="636" t="s">
        <v>344</v>
      </c>
      <c r="K27" s="603" t="s">
        <v>103</v>
      </c>
    </row>
    <row r="28" spans="1:11" x14ac:dyDescent="0.3">
      <c r="D28" s="637" t="s">
        <v>399</v>
      </c>
      <c r="E28" s="638"/>
      <c r="F28" s="638"/>
      <c r="G28" s="638"/>
      <c r="H28" s="516">
        <v>10</v>
      </c>
      <c r="I28" s="516" t="s">
        <v>306</v>
      </c>
      <c r="J28" s="516" t="s">
        <v>306</v>
      </c>
      <c r="K28" s="629"/>
    </row>
    <row r="29" spans="1:11" x14ac:dyDescent="0.3">
      <c r="D29" s="639" t="s">
        <v>400</v>
      </c>
      <c r="E29" s="640"/>
      <c r="F29" s="640"/>
      <c r="G29" s="640"/>
      <c r="H29" s="575" t="s">
        <v>414</v>
      </c>
      <c r="I29" s="575" t="s">
        <v>306</v>
      </c>
      <c r="J29" s="575" t="s">
        <v>306</v>
      </c>
      <c r="K29" s="641"/>
    </row>
    <row r="30" spans="1:11" x14ac:dyDescent="0.3">
      <c r="D30" s="639" t="s">
        <v>724</v>
      </c>
      <c r="E30" s="642"/>
      <c r="F30" s="642"/>
      <c r="G30" s="642"/>
      <c r="H30" s="572">
        <v>3</v>
      </c>
      <c r="I30" s="572">
        <v>2</v>
      </c>
      <c r="J30" s="572">
        <v>4</v>
      </c>
      <c r="K30" s="641"/>
    </row>
    <row r="31" spans="1:11" x14ac:dyDescent="0.3">
      <c r="D31" s="639" t="s">
        <v>725</v>
      </c>
      <c r="E31" s="642"/>
      <c r="F31" s="642"/>
      <c r="G31" s="642"/>
      <c r="H31" s="572">
        <v>1</v>
      </c>
      <c r="I31" s="572">
        <v>3</v>
      </c>
      <c r="J31" s="572">
        <v>5</v>
      </c>
      <c r="K31" s="641"/>
    </row>
    <row r="32" spans="1:11" x14ac:dyDescent="0.3">
      <c r="D32" s="639" t="s">
        <v>726</v>
      </c>
      <c r="E32" s="642"/>
      <c r="F32" s="642"/>
      <c r="G32" s="642"/>
      <c r="H32" s="572">
        <v>0</v>
      </c>
      <c r="I32" s="572">
        <v>2</v>
      </c>
      <c r="J32" s="572">
        <v>6</v>
      </c>
      <c r="K32" s="641"/>
    </row>
    <row r="33" spans="4:11" x14ac:dyDescent="0.3">
      <c r="D33" s="639" t="s">
        <v>727</v>
      </c>
      <c r="E33" s="642"/>
      <c r="F33" s="642"/>
      <c r="G33" s="642"/>
      <c r="H33" s="572">
        <v>1</v>
      </c>
      <c r="I33" s="572">
        <v>3</v>
      </c>
      <c r="J33" s="572">
        <v>6</v>
      </c>
      <c r="K33" s="641"/>
    </row>
    <row r="34" spans="4:11" x14ac:dyDescent="0.3">
      <c r="D34" s="639" t="s">
        <v>728</v>
      </c>
      <c r="E34" s="642"/>
      <c r="F34" s="642"/>
      <c r="G34" s="642"/>
      <c r="H34" s="572">
        <v>7</v>
      </c>
      <c r="I34" s="572">
        <v>4</v>
      </c>
      <c r="J34" s="572">
        <v>8</v>
      </c>
      <c r="K34" s="641"/>
    </row>
    <row r="35" spans="4:11" x14ac:dyDescent="0.3">
      <c r="D35" s="639" t="s">
        <v>729</v>
      </c>
      <c r="E35" s="642"/>
      <c r="F35" s="642"/>
      <c r="G35" s="642"/>
      <c r="H35" s="572">
        <v>1</v>
      </c>
      <c r="I35" s="572">
        <v>4</v>
      </c>
      <c r="J35" s="572">
        <v>8</v>
      </c>
      <c r="K35" s="641"/>
    </row>
    <row r="36" spans="4:11" x14ac:dyDescent="0.3">
      <c r="D36" s="639" t="s">
        <v>646</v>
      </c>
      <c r="E36" s="642"/>
      <c r="F36" s="642"/>
      <c r="G36" s="642"/>
      <c r="H36" s="572">
        <v>1</v>
      </c>
      <c r="I36" s="572">
        <v>3</v>
      </c>
      <c r="J36" s="572">
        <v>5</v>
      </c>
      <c r="K36" s="641"/>
    </row>
    <row r="37" spans="4:11" ht="16.2" thickBot="1" x14ac:dyDescent="0.35">
      <c r="D37" s="643" t="s">
        <v>730</v>
      </c>
      <c r="E37" s="644"/>
      <c r="F37" s="644"/>
      <c r="G37" s="644"/>
      <c r="H37" s="591">
        <v>1</v>
      </c>
      <c r="I37" s="591">
        <v>1</v>
      </c>
      <c r="J37" s="591">
        <v>1</v>
      </c>
      <c r="K37" s="635" t="s">
        <v>645</v>
      </c>
    </row>
    <row r="38" spans="4:11" ht="16.2" thickTop="1" x14ac:dyDescent="0.3"/>
  </sheetData>
  <sortState xmlns:xlrd2="http://schemas.microsoft.com/office/spreadsheetml/2017/richdata2" ref="D27:K36">
    <sortCondition ref="D27:D36"/>
  </sortState>
  <phoneticPr fontId="0" type="noConversion"/>
  <conditionalFormatting sqref="I3:I4 I10:I16">
    <cfRule type="cellIs" dxfId="10" priority="23" operator="equal">
      <formula>20</formula>
    </cfRule>
    <cfRule type="cellIs" dxfId="9" priority="24" operator="equal">
      <formula>1</formula>
    </cfRule>
  </conditionalFormatting>
  <conditionalFormatting sqref="I6:I7">
    <cfRule type="cellIs" dxfId="8" priority="9" operator="equal">
      <formula>20</formula>
    </cfRule>
    <cfRule type="cellIs" dxfId="7"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6"/>
  <sheetViews>
    <sheetView showGridLines="0" workbookViewId="0"/>
  </sheetViews>
  <sheetFormatPr defaultColWidth="13" defaultRowHeight="15.6" x14ac:dyDescent="0.3"/>
  <cols>
    <col min="1" max="1" width="28.19921875" style="210" bestFit="1" customWidth="1"/>
    <col min="2" max="2" width="4.69921875" style="210" bestFit="1" customWidth="1"/>
    <col min="3" max="3" width="4.69921875" style="680" bestFit="1" customWidth="1"/>
    <col min="4" max="5" width="27.5" style="80" customWidth="1"/>
    <col min="6" max="16384" width="13" style="80"/>
  </cols>
  <sheetData>
    <row r="1" spans="1:5" ht="24" thickBot="1" x14ac:dyDescent="0.5">
      <c r="A1" s="645" t="s">
        <v>100</v>
      </c>
      <c r="B1" s="645"/>
      <c r="C1" s="646"/>
      <c r="D1" s="645"/>
      <c r="E1" s="645"/>
    </row>
    <row r="2" spans="1:5" s="210" customFormat="1" ht="16.2" thickBot="1" x14ac:dyDescent="0.35">
      <c r="A2" s="647" t="s">
        <v>101</v>
      </c>
      <c r="B2" s="647" t="s">
        <v>7</v>
      </c>
      <c r="C2" s="648" t="s">
        <v>30</v>
      </c>
      <c r="D2" s="649" t="s">
        <v>102</v>
      </c>
      <c r="E2" s="650" t="s">
        <v>103</v>
      </c>
    </row>
    <row r="3" spans="1:5" x14ac:dyDescent="0.3">
      <c r="A3" s="651" t="s">
        <v>652</v>
      </c>
      <c r="B3" s="652">
        <v>1</v>
      </c>
      <c r="C3" s="653">
        <v>0</v>
      </c>
      <c r="D3" s="654"/>
      <c r="E3" s="655"/>
    </row>
    <row r="4" spans="1:5" x14ac:dyDescent="0.3">
      <c r="A4" s="656" t="s">
        <v>713</v>
      </c>
      <c r="B4" s="657">
        <v>1</v>
      </c>
      <c r="C4" s="658">
        <v>0</v>
      </c>
      <c r="D4" s="659" t="s">
        <v>714</v>
      </c>
      <c r="E4" s="660"/>
    </row>
    <row r="5" spans="1:5" x14ac:dyDescent="0.3">
      <c r="A5" s="656" t="s">
        <v>292</v>
      </c>
      <c r="B5" s="661">
        <v>1</v>
      </c>
      <c r="C5" s="658">
        <v>0.5</v>
      </c>
      <c r="D5" s="662"/>
      <c r="E5" s="660"/>
    </row>
    <row r="6" spans="1:5" x14ac:dyDescent="0.3">
      <c r="A6" s="663" t="s">
        <v>383</v>
      </c>
      <c r="B6" s="664">
        <v>1</v>
      </c>
      <c r="C6" s="665">
        <v>1</v>
      </c>
      <c r="D6" s="662"/>
      <c r="E6" s="660"/>
    </row>
    <row r="7" spans="1:5" x14ac:dyDescent="0.3">
      <c r="A7" s="666" t="s">
        <v>291</v>
      </c>
      <c r="B7" s="667">
        <v>1</v>
      </c>
      <c r="C7" s="668" t="s">
        <v>346</v>
      </c>
      <c r="D7" s="662"/>
      <c r="E7" s="660"/>
    </row>
    <row r="8" spans="1:5" x14ac:dyDescent="0.3">
      <c r="A8" s="669" t="s">
        <v>307</v>
      </c>
      <c r="B8" s="670">
        <v>1</v>
      </c>
      <c r="C8" s="671">
        <v>0.5</v>
      </c>
      <c r="D8" s="659"/>
      <c r="E8" s="660"/>
    </row>
    <row r="9" spans="1:5" x14ac:dyDescent="0.3">
      <c r="A9" s="656" t="s">
        <v>294</v>
      </c>
      <c r="B9" s="657">
        <v>1</v>
      </c>
      <c r="C9" s="658">
        <v>0.5</v>
      </c>
      <c r="D9" s="662"/>
      <c r="E9" s="660"/>
    </row>
    <row r="10" spans="1:5" ht="16.2" thickBot="1" x14ac:dyDescent="0.35">
      <c r="A10" s="672" t="s">
        <v>640</v>
      </c>
      <c r="B10" s="673">
        <v>1</v>
      </c>
      <c r="C10" s="674">
        <v>0</v>
      </c>
      <c r="D10" s="675"/>
      <c r="E10" s="676"/>
    </row>
    <row r="11" spans="1:5" ht="24.6" thickTop="1" thickBot="1" x14ac:dyDescent="0.5">
      <c r="A11" s="645" t="s">
        <v>104</v>
      </c>
      <c r="B11" s="645"/>
      <c r="C11" s="677"/>
      <c r="D11" s="645"/>
      <c r="E11" s="678"/>
    </row>
    <row r="12" spans="1:5" ht="16.2" thickBot="1" x14ac:dyDescent="0.35">
      <c r="A12" s="647" t="s">
        <v>101</v>
      </c>
      <c r="B12" s="647" t="s">
        <v>7</v>
      </c>
      <c r="C12" s="648" t="s">
        <v>30</v>
      </c>
      <c r="D12" s="649" t="s">
        <v>102</v>
      </c>
      <c r="E12" s="650" t="s">
        <v>103</v>
      </c>
    </row>
    <row r="13" spans="1:5" x14ac:dyDescent="0.3">
      <c r="A13" s="651" t="s">
        <v>318</v>
      </c>
      <c r="B13" s="652">
        <v>1</v>
      </c>
      <c r="C13" s="653">
        <v>0</v>
      </c>
      <c r="D13" s="679"/>
      <c r="E13" s="655"/>
    </row>
    <row r="14" spans="1:5" x14ac:dyDescent="0.3">
      <c r="A14" s="656" t="s">
        <v>317</v>
      </c>
      <c r="B14" s="657">
        <v>1</v>
      </c>
      <c r="C14" s="658">
        <v>1</v>
      </c>
      <c r="D14" s="659"/>
      <c r="E14" s="660"/>
    </row>
    <row r="15" spans="1:5" x14ac:dyDescent="0.3">
      <c r="A15" s="656" t="s">
        <v>655</v>
      </c>
      <c r="B15" s="657">
        <v>1</v>
      </c>
      <c r="C15" s="658">
        <v>1</v>
      </c>
      <c r="D15" s="662"/>
      <c r="E15" s="660"/>
    </row>
    <row r="16" spans="1:5" ht="16.2" thickBot="1" x14ac:dyDescent="0.35">
      <c r="A16" s="672"/>
      <c r="B16" s="673"/>
      <c r="C16" s="674"/>
      <c r="D16" s="675"/>
      <c r="E16" s="676"/>
    </row>
    <row r="17" spans="1:5" ht="24.6" thickTop="1" thickBot="1" x14ac:dyDescent="0.5">
      <c r="A17" s="205"/>
      <c r="B17" s="205"/>
      <c r="D17" s="681" t="s">
        <v>639</v>
      </c>
      <c r="E17" s="678"/>
    </row>
    <row r="18" spans="1:5" ht="16.2" thickBot="1" x14ac:dyDescent="0.35">
      <c r="A18" s="647" t="s">
        <v>101</v>
      </c>
      <c r="B18" s="647" t="s">
        <v>7</v>
      </c>
      <c r="C18" s="648" t="s">
        <v>30</v>
      </c>
      <c r="D18" s="649" t="s">
        <v>102</v>
      </c>
      <c r="E18" s="650" t="s">
        <v>103</v>
      </c>
    </row>
    <row r="19" spans="1:5" x14ac:dyDescent="0.3">
      <c r="A19" s="651" t="s">
        <v>293</v>
      </c>
      <c r="B19" s="652">
        <v>1</v>
      </c>
      <c r="C19" s="653">
        <v>2.5</v>
      </c>
      <c r="D19" s="654"/>
      <c r="E19" s="655"/>
    </row>
    <row r="20" spans="1:5" x14ac:dyDescent="0.3">
      <c r="A20" s="682" t="s">
        <v>593</v>
      </c>
      <c r="B20" s="683">
        <v>1</v>
      </c>
      <c r="C20" s="684">
        <v>15</v>
      </c>
      <c r="D20" s="685" t="s">
        <v>697</v>
      </c>
      <c r="E20" s="686"/>
    </row>
    <row r="21" spans="1:5" x14ac:dyDescent="0.3">
      <c r="A21" s="656" t="s">
        <v>715</v>
      </c>
      <c r="B21" s="657">
        <v>1</v>
      </c>
      <c r="C21" s="658">
        <v>1</v>
      </c>
      <c r="D21" s="662" t="s">
        <v>716</v>
      </c>
      <c r="E21" s="660"/>
    </row>
    <row r="22" spans="1:5" ht="16.2" thickBot="1" x14ac:dyDescent="0.35">
      <c r="A22" s="672" t="s">
        <v>296</v>
      </c>
      <c r="B22" s="673">
        <v>1</v>
      </c>
      <c r="C22" s="674">
        <v>10</v>
      </c>
      <c r="D22" s="675" t="s">
        <v>696</v>
      </c>
      <c r="E22" s="676"/>
    </row>
    <row r="23" spans="1:5" ht="24.6" thickTop="1" thickBot="1" x14ac:dyDescent="0.5">
      <c r="A23" s="205" t="s">
        <v>337</v>
      </c>
      <c r="B23" s="205"/>
      <c r="C23" s="680">
        <f>SUM(C19:C22)</f>
        <v>28.5</v>
      </c>
      <c r="D23" s="681" t="s">
        <v>602</v>
      </c>
      <c r="E23" s="678"/>
    </row>
    <row r="24" spans="1:5" s="210" customFormat="1" ht="16.2" thickBot="1" x14ac:dyDescent="0.35">
      <c r="A24" s="647" t="s">
        <v>101</v>
      </c>
      <c r="B24" s="687" t="s">
        <v>7</v>
      </c>
      <c r="C24" s="648" t="s">
        <v>30</v>
      </c>
      <c r="D24" s="649" t="s">
        <v>102</v>
      </c>
      <c r="E24" s="650" t="s">
        <v>103</v>
      </c>
    </row>
    <row r="25" spans="1:5" x14ac:dyDescent="0.3">
      <c r="A25" s="688" t="s">
        <v>302</v>
      </c>
      <c r="B25" s="689">
        <v>2</v>
      </c>
      <c r="C25" s="653">
        <v>0</v>
      </c>
      <c r="D25" s="690"/>
      <c r="E25" s="655"/>
    </row>
    <row r="26" spans="1:5" x14ac:dyDescent="0.3">
      <c r="A26" s="688" t="s">
        <v>585</v>
      </c>
      <c r="B26" s="689">
        <v>1</v>
      </c>
      <c r="C26" s="684">
        <v>0</v>
      </c>
      <c r="D26" s="691"/>
      <c r="E26" s="692"/>
    </row>
    <row r="27" spans="1:5" x14ac:dyDescent="0.3">
      <c r="A27" s="693" t="s">
        <v>295</v>
      </c>
      <c r="B27" s="694">
        <v>1</v>
      </c>
      <c r="C27" s="658">
        <v>0</v>
      </c>
      <c r="D27" s="691"/>
      <c r="E27" s="692"/>
    </row>
    <row r="28" spans="1:5" x14ac:dyDescent="0.3">
      <c r="A28" s="688" t="s">
        <v>309</v>
      </c>
      <c r="B28" s="689">
        <v>4</v>
      </c>
      <c r="C28" s="684">
        <v>0</v>
      </c>
      <c r="D28" s="691"/>
      <c r="E28" s="692"/>
    </row>
    <row r="29" spans="1:5" x14ac:dyDescent="0.3">
      <c r="A29" s="688" t="s">
        <v>308</v>
      </c>
      <c r="B29" s="689">
        <v>10</v>
      </c>
      <c r="C29" s="684">
        <v>0</v>
      </c>
      <c r="D29" s="691"/>
      <c r="E29" s="692"/>
    </row>
    <row r="30" spans="1:5" x14ac:dyDescent="0.3">
      <c r="A30" s="688" t="s">
        <v>301</v>
      </c>
      <c r="B30" s="689">
        <v>1</v>
      </c>
      <c r="C30" s="684">
        <v>0.5</v>
      </c>
      <c r="D30" s="691"/>
      <c r="E30" s="692"/>
    </row>
    <row r="31" spans="1:5" x14ac:dyDescent="0.3">
      <c r="A31" s="688" t="s">
        <v>319</v>
      </c>
      <c r="B31" s="689">
        <v>1</v>
      </c>
      <c r="C31" s="684">
        <v>0.5</v>
      </c>
      <c r="D31" s="691"/>
      <c r="E31" s="692"/>
    </row>
    <row r="32" spans="1:5" x14ac:dyDescent="0.3">
      <c r="A32" s="688" t="s">
        <v>297</v>
      </c>
      <c r="B32" s="689">
        <v>1</v>
      </c>
      <c r="C32" s="684">
        <v>2</v>
      </c>
      <c r="D32" s="691"/>
      <c r="E32" s="692"/>
    </row>
    <row r="33" spans="1:5" x14ac:dyDescent="0.3">
      <c r="A33" s="693" t="s">
        <v>298</v>
      </c>
      <c r="B33" s="661">
        <v>1</v>
      </c>
      <c r="C33" s="658">
        <v>0</v>
      </c>
      <c r="D33" s="691"/>
      <c r="E33" s="692"/>
    </row>
    <row r="34" spans="1:5" ht="16.2" thickBot="1" x14ac:dyDescent="0.35">
      <c r="A34" s="695"/>
      <c r="B34" s="696"/>
      <c r="C34" s="674"/>
      <c r="D34" s="697"/>
      <c r="E34" s="676"/>
    </row>
    <row r="35" spans="1:5" ht="16.2" thickTop="1" x14ac:dyDescent="0.3"/>
    <row r="36" spans="1:5" x14ac:dyDescent="0.3">
      <c r="A36" s="80"/>
      <c r="B36" s="80"/>
    </row>
  </sheetData>
  <sortState xmlns:xlrd2="http://schemas.microsoft.com/office/spreadsheetml/2017/richdata2" ref="A3:E10">
    <sortCondition ref="A3:A10"/>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showGridLines="0" zoomScaleNormal="100" workbookViewId="0"/>
  </sheetViews>
  <sheetFormatPr defaultColWidth="13" defaultRowHeight="15.6" x14ac:dyDescent="0.3"/>
  <cols>
    <col min="1" max="1" width="14.296875" style="752" bestFit="1" customWidth="1"/>
    <col min="2" max="2" width="10" style="753" customWidth="1"/>
    <col min="3" max="3" width="4.59765625" style="753" customWidth="1"/>
    <col min="4" max="4" width="11.5" style="752" bestFit="1" customWidth="1"/>
    <col min="5" max="5" width="8.19921875" style="753" bestFit="1" customWidth="1"/>
    <col min="6" max="6" width="14.59765625" style="752" customWidth="1"/>
    <col min="7" max="7" width="14.59765625" style="753" customWidth="1"/>
    <col min="8" max="16384" width="13" style="705"/>
  </cols>
  <sheetData>
    <row r="1" spans="1:7" ht="30" thickTop="1" thickBot="1" x14ac:dyDescent="0.6">
      <c r="A1" s="698" t="s">
        <v>526</v>
      </c>
      <c r="B1" s="699" t="s">
        <v>586</v>
      </c>
      <c r="C1" s="700"/>
      <c r="D1" s="701"/>
      <c r="E1" s="702"/>
      <c r="F1" s="703"/>
      <c r="G1" s="704" t="s">
        <v>513</v>
      </c>
    </row>
    <row r="2" spans="1:7" ht="18" thickTop="1" x14ac:dyDescent="0.35">
      <c r="A2" s="706" t="s">
        <v>517</v>
      </c>
      <c r="B2" s="707" t="s">
        <v>303</v>
      </c>
      <c r="C2" s="707"/>
      <c r="D2" s="708" t="s">
        <v>518</v>
      </c>
      <c r="E2" s="709" t="s">
        <v>524</v>
      </c>
      <c r="F2" s="708" t="s">
        <v>374</v>
      </c>
      <c r="G2" s="710" t="s">
        <v>527</v>
      </c>
    </row>
    <row r="3" spans="1:7" ht="18" thickBot="1" x14ac:dyDescent="0.4">
      <c r="A3" s="711" t="s">
        <v>538</v>
      </c>
      <c r="B3" s="712" t="s">
        <v>389</v>
      </c>
      <c r="C3" s="712"/>
      <c r="D3" s="713" t="s">
        <v>0</v>
      </c>
      <c r="E3" s="712" t="s">
        <v>587</v>
      </c>
      <c r="F3" s="713" t="s">
        <v>519</v>
      </c>
      <c r="G3" s="714" t="s">
        <v>206</v>
      </c>
    </row>
    <row r="4" spans="1:7" ht="18" thickTop="1" x14ac:dyDescent="0.35">
      <c r="A4" s="715" t="s">
        <v>1</v>
      </c>
      <c r="B4" s="716">
        <f>ROUNDUP(13+4+4+(SUM('Personal File'!E3:E6)/3),0)</f>
        <v>24</v>
      </c>
      <c r="C4" s="717" t="str">
        <f t="shared" ref="C4:C9" si="0">IF(B4&gt;9.9,CONCATENATE("+",ROUNDDOWN((B4-10)/2,0)),ROUNDUP((B4-10)/2,0))</f>
        <v>+7</v>
      </c>
      <c r="D4" s="718" t="s">
        <v>15</v>
      </c>
      <c r="E4" s="719">
        <f>((SUM('Personal File'!E3:E6)*12)*0.75)+(2*Spells!O20)</f>
        <v>65</v>
      </c>
      <c r="F4" s="720">
        <v>137</v>
      </c>
      <c r="G4" s="721"/>
    </row>
    <row r="5" spans="1:7" ht="18" thickBot="1" x14ac:dyDescent="0.4">
      <c r="A5" s="722" t="s">
        <v>2</v>
      </c>
      <c r="B5" s="723">
        <f>ROUNDUP(13+4+(SUM('Personal File'!E3:E6)/3),0)</f>
        <v>20</v>
      </c>
      <c r="C5" s="724" t="str">
        <f t="shared" si="0"/>
        <v>+5</v>
      </c>
      <c r="D5" s="725" t="s">
        <v>520</v>
      </c>
      <c r="E5" s="726">
        <f>ROUNDUP(10+C5+(0.5*Spells!O20),0)</f>
        <v>16</v>
      </c>
      <c r="F5" s="727">
        <f>ROUNDDOWN(E5+9+3+(SUM('Personal File'!E3:E6)/2),0)</f>
        <v>31</v>
      </c>
      <c r="G5" s="728"/>
    </row>
    <row r="6" spans="1:7" ht="18" thickTop="1" x14ac:dyDescent="0.35">
      <c r="A6" s="729" t="s">
        <v>13</v>
      </c>
      <c r="B6" s="723" t="s">
        <v>306</v>
      </c>
      <c r="C6" s="724" t="s">
        <v>306</v>
      </c>
      <c r="D6" s="730" t="s">
        <v>551</v>
      </c>
      <c r="E6" s="731">
        <v>8</v>
      </c>
      <c r="F6" s="732"/>
      <c r="G6" s="728"/>
    </row>
    <row r="7" spans="1:7" ht="17.399999999999999" x14ac:dyDescent="0.35">
      <c r="A7" s="733" t="s">
        <v>14</v>
      </c>
      <c r="B7" s="723" t="s">
        <v>306</v>
      </c>
      <c r="C7" s="724" t="s">
        <v>306</v>
      </c>
      <c r="D7" s="730" t="s">
        <v>521</v>
      </c>
      <c r="E7" s="734">
        <v>0</v>
      </c>
      <c r="F7" s="735"/>
      <c r="G7" s="728"/>
    </row>
    <row r="8" spans="1:7" ht="17.399999999999999" x14ac:dyDescent="0.35">
      <c r="A8" s="736" t="s">
        <v>16</v>
      </c>
      <c r="B8" s="723">
        <v>10</v>
      </c>
      <c r="C8" s="737" t="str">
        <f t="shared" si="0"/>
        <v>+0</v>
      </c>
      <c r="D8" s="738" t="s">
        <v>522</v>
      </c>
      <c r="E8" s="739" t="s">
        <v>384</v>
      </c>
      <c r="F8" s="735"/>
      <c r="G8" s="728"/>
    </row>
    <row r="9" spans="1:7" ht="18" thickBot="1" x14ac:dyDescent="0.4">
      <c r="A9" s="740" t="s">
        <v>12</v>
      </c>
      <c r="B9" s="741">
        <v>1</v>
      </c>
      <c r="C9" s="742">
        <f t="shared" si="0"/>
        <v>-5</v>
      </c>
      <c r="D9" s="743" t="s">
        <v>523</v>
      </c>
      <c r="E9" s="744">
        <v>2</v>
      </c>
      <c r="F9" s="735"/>
      <c r="G9" s="728"/>
    </row>
    <row r="10" spans="1:7" ht="18" thickTop="1" x14ac:dyDescent="0.35">
      <c r="A10" s="706"/>
      <c r="B10" s="745"/>
      <c r="C10" s="745"/>
      <c r="D10" s="745"/>
      <c r="E10" s="746"/>
      <c r="F10" s="735"/>
      <c r="G10" s="728"/>
    </row>
    <row r="11" spans="1:7" ht="17.399999999999999" x14ac:dyDescent="0.35">
      <c r="A11" s="706"/>
      <c r="B11" s="745"/>
      <c r="C11" s="745"/>
      <c r="D11" s="745"/>
      <c r="E11" s="746"/>
      <c r="F11" s="747"/>
      <c r="G11" s="728"/>
    </row>
    <row r="12" spans="1:7" ht="17.399999999999999" x14ac:dyDescent="0.35">
      <c r="A12" s="706"/>
      <c r="B12" s="745"/>
      <c r="C12" s="745"/>
      <c r="D12" s="745"/>
      <c r="E12" s="746"/>
      <c r="F12" s="747"/>
      <c r="G12" s="728"/>
    </row>
    <row r="13" spans="1:7" ht="17.399999999999999" x14ac:dyDescent="0.35">
      <c r="A13" s="748"/>
      <c r="B13" s="745"/>
      <c r="C13" s="745"/>
      <c r="D13" s="745"/>
      <c r="E13" s="746"/>
      <c r="F13" s="745"/>
      <c r="G13" s="746"/>
    </row>
    <row r="14" spans="1:7" ht="18" thickBot="1" x14ac:dyDescent="0.4">
      <c r="A14" s="749"/>
      <c r="B14" s="750"/>
      <c r="C14" s="750"/>
      <c r="D14" s="750"/>
      <c r="E14" s="751"/>
      <c r="F14" s="750"/>
      <c r="G14" s="751"/>
    </row>
    <row r="15" spans="1:7" ht="16.2" thickTop="1" x14ac:dyDescent="0.3"/>
  </sheetData>
  <conditionalFormatting sqref="F4">
    <cfRule type="cellIs" dxfId="6" priority="1" stopIfTrue="1" operator="greaterThan">
      <formula>$E$4/2</formula>
    </cfRule>
    <cfRule type="cellIs" dxfId="5"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3"/>
  <sheetViews>
    <sheetView showGridLines="0" workbookViewId="0"/>
  </sheetViews>
  <sheetFormatPr defaultColWidth="13" defaultRowHeight="15.6" x14ac:dyDescent="0.3"/>
  <cols>
    <col min="1" max="1" width="13.296875" style="752" bestFit="1" customWidth="1"/>
    <col min="2" max="2" width="10" style="753" customWidth="1"/>
    <col min="3" max="3" width="4.59765625" style="753" customWidth="1"/>
    <col min="4" max="4" width="13.69921875" style="752" bestFit="1" customWidth="1"/>
    <col min="5" max="5" width="9.59765625" style="753" bestFit="1" customWidth="1"/>
    <col min="6" max="6" width="14.8984375" style="752" customWidth="1"/>
    <col min="7" max="7" width="17.8984375" style="753" customWidth="1"/>
    <col min="8" max="16384" width="13" style="705"/>
  </cols>
  <sheetData>
    <row r="1" spans="1:7" ht="30" thickTop="1" thickBot="1" x14ac:dyDescent="0.6">
      <c r="A1" s="754" t="s">
        <v>391</v>
      </c>
      <c r="B1" s="755"/>
      <c r="C1" s="700"/>
      <c r="D1" s="701"/>
      <c r="E1" s="702"/>
      <c r="F1" s="703"/>
      <c r="G1" s="704" t="s">
        <v>528</v>
      </c>
    </row>
    <row r="2" spans="1:7" ht="18.600000000000001" thickTop="1" thickBot="1" x14ac:dyDescent="0.4">
      <c r="A2" s="756" t="s">
        <v>517</v>
      </c>
      <c r="B2" s="757" t="s">
        <v>525</v>
      </c>
      <c r="C2" s="757"/>
      <c r="D2" s="758" t="s">
        <v>518</v>
      </c>
      <c r="E2" s="759" t="s">
        <v>524</v>
      </c>
      <c r="F2" s="758"/>
      <c r="G2" s="760"/>
    </row>
    <row r="3" spans="1:7" ht="18" thickTop="1" x14ac:dyDescent="0.35">
      <c r="A3" s="715" t="s">
        <v>1</v>
      </c>
      <c r="B3" s="716">
        <f>21+4+4</f>
        <v>29</v>
      </c>
      <c r="C3" s="761" t="str">
        <f t="shared" ref="C3:C8" si="0">IF(B3&gt;9.9,CONCATENATE("+",ROUNDDOWN((B3-10)/2,0)),ROUNDUP((B3-10)/2,0))</f>
        <v>+9</v>
      </c>
      <c r="D3" s="718" t="s">
        <v>15</v>
      </c>
      <c r="E3" s="762">
        <f>13+4+6</f>
        <v>23</v>
      </c>
      <c r="F3" s="763">
        <v>17</v>
      </c>
      <c r="G3" s="728"/>
    </row>
    <row r="4" spans="1:7" ht="17.399999999999999" x14ac:dyDescent="0.35">
      <c r="A4" s="722" t="s">
        <v>2</v>
      </c>
      <c r="B4" s="723">
        <f t="shared" ref="B4" si="1">21+4</f>
        <v>25</v>
      </c>
      <c r="C4" s="737" t="str">
        <f t="shared" si="0"/>
        <v>+7</v>
      </c>
      <c r="D4" s="725" t="s">
        <v>520</v>
      </c>
      <c r="E4" s="734">
        <f>10+C4</f>
        <v>17</v>
      </c>
      <c r="F4" s="764">
        <f>E4+2</f>
        <v>19</v>
      </c>
      <c r="G4" s="728"/>
    </row>
    <row r="5" spans="1:7" ht="17.399999999999999" x14ac:dyDescent="0.35">
      <c r="A5" s="729" t="s">
        <v>13</v>
      </c>
      <c r="B5" s="723" t="s">
        <v>306</v>
      </c>
      <c r="C5" s="737" t="s">
        <v>306</v>
      </c>
      <c r="D5" s="730" t="s">
        <v>551</v>
      </c>
      <c r="E5" s="731">
        <v>7</v>
      </c>
      <c r="F5" s="734" t="s">
        <v>731</v>
      </c>
      <c r="G5" s="728"/>
    </row>
    <row r="6" spans="1:7" ht="18" thickBot="1" x14ac:dyDescent="0.4">
      <c r="A6" s="733" t="s">
        <v>14</v>
      </c>
      <c r="B6" s="723" t="s">
        <v>306</v>
      </c>
      <c r="C6" s="737" t="s">
        <v>306</v>
      </c>
      <c r="D6" s="730" t="s">
        <v>521</v>
      </c>
      <c r="E6" s="734">
        <v>0</v>
      </c>
      <c r="F6" s="744" t="s">
        <v>732</v>
      </c>
      <c r="G6" s="728"/>
    </row>
    <row r="7" spans="1:7" ht="18" thickTop="1" x14ac:dyDescent="0.35">
      <c r="A7" s="736" t="s">
        <v>16</v>
      </c>
      <c r="B7" s="723">
        <v>10</v>
      </c>
      <c r="C7" s="737" t="str">
        <f t="shared" si="0"/>
        <v>+0</v>
      </c>
      <c r="D7" s="738" t="s">
        <v>522</v>
      </c>
      <c r="E7" s="739" t="s">
        <v>529</v>
      </c>
      <c r="F7" s="735"/>
      <c r="G7" s="728"/>
    </row>
    <row r="8" spans="1:7" ht="18" thickBot="1" x14ac:dyDescent="0.4">
      <c r="A8" s="740" t="s">
        <v>12</v>
      </c>
      <c r="B8" s="741">
        <v>1</v>
      </c>
      <c r="C8" s="742">
        <f t="shared" si="0"/>
        <v>-5</v>
      </c>
      <c r="D8" s="743" t="s">
        <v>523</v>
      </c>
      <c r="E8" s="744">
        <v>3</v>
      </c>
      <c r="F8" s="735"/>
      <c r="G8" s="728"/>
    </row>
    <row r="9" spans="1:7" ht="18" thickTop="1" x14ac:dyDescent="0.35">
      <c r="A9" s="706"/>
      <c r="B9" s="745"/>
      <c r="C9" s="745"/>
      <c r="D9" s="745"/>
      <c r="E9" s="746"/>
      <c r="F9" s="735"/>
      <c r="G9" s="728"/>
    </row>
    <row r="10" spans="1:7" ht="17.399999999999999" x14ac:dyDescent="0.35">
      <c r="A10" s="706"/>
      <c r="B10" s="745"/>
      <c r="C10" s="745"/>
      <c r="D10" s="745"/>
      <c r="E10" s="746"/>
      <c r="F10" s="747"/>
      <c r="G10" s="728"/>
    </row>
    <row r="11" spans="1:7" ht="17.399999999999999" x14ac:dyDescent="0.35">
      <c r="A11" s="748"/>
      <c r="B11" s="745"/>
      <c r="C11" s="745"/>
      <c r="D11" s="745"/>
      <c r="E11" s="746"/>
      <c r="F11" s="745"/>
      <c r="G11" s="746"/>
    </row>
    <row r="12" spans="1:7" ht="18" thickBot="1" x14ac:dyDescent="0.4">
      <c r="A12" s="749"/>
      <c r="B12" s="750"/>
      <c r="C12" s="750"/>
      <c r="D12" s="750"/>
      <c r="E12" s="751"/>
      <c r="F12" s="750"/>
      <c r="G12" s="751"/>
    </row>
    <row r="13" spans="1:7" ht="16.2" thickTop="1" x14ac:dyDescent="0.3"/>
  </sheetData>
  <conditionalFormatting sqref="F3">
    <cfRule type="cellIs" dxfId="4" priority="1" stopIfTrue="1" operator="greaterThan">
      <formula>$E$3/2</formula>
    </cfRule>
    <cfRule type="cellIs" dxfId="3" priority="2" stopIfTrue="1" operator="between">
      <formula>$E$3/3</formula>
      <formula>$E$3/2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3"/>
  <sheetViews>
    <sheetView showGridLines="0" workbookViewId="0"/>
  </sheetViews>
  <sheetFormatPr defaultColWidth="13" defaultRowHeight="15.6" x14ac:dyDescent="0.3"/>
  <cols>
    <col min="1" max="1" width="13.296875" style="752" bestFit="1" customWidth="1"/>
    <col min="2" max="2" width="10" style="753" customWidth="1"/>
    <col min="3" max="3" width="4.59765625" style="753" customWidth="1"/>
    <col min="4" max="4" width="13.69921875" style="752" bestFit="1" customWidth="1"/>
    <col min="5" max="5" width="9.59765625" style="753" bestFit="1" customWidth="1"/>
    <col min="6" max="6" width="14.8984375" style="752" customWidth="1"/>
    <col min="7" max="7" width="17.8984375" style="753" customWidth="1"/>
    <col min="8" max="16384" width="13" style="705"/>
  </cols>
  <sheetData>
    <row r="1" spans="1:7" ht="30" thickTop="1" thickBot="1" x14ac:dyDescent="0.6">
      <c r="A1" s="754" t="s">
        <v>641</v>
      </c>
      <c r="B1" s="755" t="s">
        <v>643</v>
      </c>
      <c r="C1" s="700"/>
      <c r="D1" s="701"/>
      <c r="E1" s="702"/>
      <c r="F1" s="703"/>
      <c r="G1" s="704" t="s">
        <v>631</v>
      </c>
    </row>
    <row r="2" spans="1:7" ht="18.600000000000001" thickTop="1" thickBot="1" x14ac:dyDescent="0.4">
      <c r="A2" s="756" t="s">
        <v>517</v>
      </c>
      <c r="B2" s="757" t="s">
        <v>405</v>
      </c>
      <c r="C2" s="757"/>
      <c r="D2" s="758" t="s">
        <v>518</v>
      </c>
      <c r="E2" s="759" t="s">
        <v>524</v>
      </c>
      <c r="F2" s="758"/>
      <c r="G2" s="760"/>
    </row>
    <row r="3" spans="1:7" ht="18" thickTop="1" x14ac:dyDescent="0.35">
      <c r="A3" s="715" t="s">
        <v>1</v>
      </c>
      <c r="B3" s="716">
        <f>21+4+4</f>
        <v>29</v>
      </c>
      <c r="C3" s="761" t="str">
        <f t="shared" ref="C3:C8" si="0">IF(B3&gt;9.9,CONCATENATE("+",ROUNDDOWN((B3-10)/2,0)),ROUNDUP((B3-10)/2,0))</f>
        <v>+9</v>
      </c>
      <c r="D3" s="718" t="s">
        <v>15</v>
      </c>
      <c r="E3" s="762">
        <f>13+4+6</f>
        <v>23</v>
      </c>
      <c r="F3" s="763">
        <v>23</v>
      </c>
      <c r="G3" s="728"/>
    </row>
    <row r="4" spans="1:7" ht="17.399999999999999" x14ac:dyDescent="0.35">
      <c r="A4" s="722" t="s">
        <v>2</v>
      </c>
      <c r="B4" s="723">
        <f>15+4</f>
        <v>19</v>
      </c>
      <c r="C4" s="737" t="str">
        <f t="shared" si="0"/>
        <v>+4</v>
      </c>
      <c r="D4" s="725" t="s">
        <v>520</v>
      </c>
      <c r="E4" s="734">
        <f>10+C4</f>
        <v>14</v>
      </c>
      <c r="F4" s="764">
        <f>E4+2</f>
        <v>16</v>
      </c>
      <c r="G4" s="728"/>
    </row>
    <row r="5" spans="1:7" ht="17.399999999999999" x14ac:dyDescent="0.35">
      <c r="A5" s="729" t="s">
        <v>13</v>
      </c>
      <c r="B5" s="723" t="s">
        <v>306</v>
      </c>
      <c r="C5" s="737" t="s">
        <v>306</v>
      </c>
      <c r="D5" s="730" t="s">
        <v>551</v>
      </c>
      <c r="E5" s="731">
        <v>2</v>
      </c>
      <c r="F5" s="734" t="s">
        <v>733</v>
      </c>
      <c r="G5" s="728"/>
    </row>
    <row r="6" spans="1:7" ht="18" thickBot="1" x14ac:dyDescent="0.4">
      <c r="A6" s="733" t="s">
        <v>14</v>
      </c>
      <c r="B6" s="723">
        <v>13</v>
      </c>
      <c r="C6" s="737" t="str">
        <f t="shared" si="0"/>
        <v>+1</v>
      </c>
      <c r="D6" s="730" t="s">
        <v>521</v>
      </c>
      <c r="E6" s="734">
        <v>0</v>
      </c>
      <c r="F6" s="744" t="s">
        <v>734</v>
      </c>
      <c r="G6" s="728"/>
    </row>
    <row r="7" spans="1:7" ht="18" thickTop="1" x14ac:dyDescent="0.35">
      <c r="A7" s="736" t="s">
        <v>16</v>
      </c>
      <c r="B7" s="723">
        <v>14</v>
      </c>
      <c r="C7" s="737" t="str">
        <f t="shared" si="0"/>
        <v>+2</v>
      </c>
      <c r="D7" s="738" t="s">
        <v>522</v>
      </c>
      <c r="E7" s="739" t="s">
        <v>529</v>
      </c>
      <c r="F7" s="735"/>
      <c r="G7" s="728"/>
    </row>
    <row r="8" spans="1:7" ht="18" thickBot="1" x14ac:dyDescent="0.4">
      <c r="A8" s="740" t="s">
        <v>12</v>
      </c>
      <c r="B8" s="741">
        <v>12</v>
      </c>
      <c r="C8" s="742" t="str">
        <f t="shared" si="0"/>
        <v>+1</v>
      </c>
      <c r="D8" s="743" t="s">
        <v>523</v>
      </c>
      <c r="E8" s="744">
        <v>3</v>
      </c>
      <c r="F8" s="735"/>
      <c r="G8" s="728"/>
    </row>
    <row r="9" spans="1:7" ht="18" thickTop="1" x14ac:dyDescent="0.35">
      <c r="A9" s="706"/>
      <c r="B9" s="745"/>
      <c r="C9" s="745"/>
      <c r="D9" s="745"/>
      <c r="E9" s="746"/>
      <c r="F9" s="735"/>
      <c r="G9" s="728"/>
    </row>
    <row r="10" spans="1:7" ht="17.399999999999999" x14ac:dyDescent="0.35">
      <c r="A10" s="706"/>
      <c r="B10" s="745"/>
      <c r="C10" s="745"/>
      <c r="D10" s="745"/>
      <c r="E10" s="746"/>
      <c r="F10" s="747"/>
      <c r="G10" s="728"/>
    </row>
    <row r="11" spans="1:7" ht="17.399999999999999" x14ac:dyDescent="0.35">
      <c r="A11" s="748"/>
      <c r="B11" s="745"/>
      <c r="C11" s="745"/>
      <c r="D11" s="745"/>
      <c r="E11" s="746"/>
      <c r="F11" s="745"/>
      <c r="G11" s="746"/>
    </row>
    <row r="12" spans="1:7" ht="18" thickBot="1" x14ac:dyDescent="0.4">
      <c r="A12" s="749"/>
      <c r="B12" s="750"/>
      <c r="C12" s="750"/>
      <c r="D12" s="750"/>
      <c r="E12" s="751"/>
      <c r="F12" s="750"/>
      <c r="G12" s="751"/>
    </row>
    <row r="13" spans="1:7" ht="16.2" thickTop="1" x14ac:dyDescent="0.3"/>
  </sheetData>
  <conditionalFormatting sqref="F3">
    <cfRule type="cellIs" dxfId="2" priority="1" stopIfTrue="1" operator="greaterThan">
      <formula>$E$3/2</formula>
    </cfRule>
    <cfRule type="cellIs" dxfId="1" priority="2" stopIfTrue="1" operator="between">
      <formula>$E$3/3</formula>
      <formula>$E$3/2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6"/>
  <sheetViews>
    <sheetView showGridLines="0" workbookViewId="0"/>
  </sheetViews>
  <sheetFormatPr defaultColWidth="31.3984375" defaultRowHeight="15.6" x14ac:dyDescent="0.3"/>
  <cols>
    <col min="1" max="1" width="22.8984375" style="800" bestFit="1" customWidth="1"/>
    <col min="2" max="2" width="17.3984375" style="447" customWidth="1"/>
    <col min="3" max="3" width="9.3984375" style="447" bestFit="1" customWidth="1"/>
    <col min="4" max="4" width="9.09765625" style="447" bestFit="1" customWidth="1"/>
    <col min="5" max="5" width="5.19921875" style="801" bestFit="1" customWidth="1"/>
    <col min="6" max="6" width="4.19921875" style="447" bestFit="1" customWidth="1"/>
    <col min="7" max="7" width="6.8984375" style="447" bestFit="1" customWidth="1"/>
    <col min="8" max="8" width="4" style="447" bestFit="1" customWidth="1"/>
    <col min="9" max="9" width="4.59765625" style="447" bestFit="1" customWidth="1"/>
    <col min="10" max="10" width="4.8984375" style="801" bestFit="1" customWidth="1"/>
    <col min="11" max="11" width="3.69921875" style="801" bestFit="1" customWidth="1"/>
    <col min="12" max="13" width="4.69921875" style="801" bestFit="1" customWidth="1"/>
    <col min="14" max="14" width="4" style="801" bestFit="1" customWidth="1"/>
    <col min="15" max="15" width="4.5" style="801" bestFit="1" customWidth="1"/>
    <col min="16" max="16" width="4" style="801" bestFit="1" customWidth="1"/>
    <col min="17" max="17" width="5.19921875" style="801" bestFit="1" customWidth="1"/>
    <col min="18" max="18" width="3.8984375" style="801" bestFit="1" customWidth="1"/>
    <col min="19" max="19" width="3.5" style="801" bestFit="1" customWidth="1"/>
    <col min="20" max="20" width="3.5" style="801" customWidth="1"/>
    <col min="21" max="22" width="3.19921875" style="801" bestFit="1" customWidth="1"/>
    <col min="23" max="23" width="15.8984375" style="801" bestFit="1" customWidth="1"/>
    <col min="24" max="24" width="6.19921875" style="801" bestFit="1" customWidth="1"/>
    <col min="25" max="25" width="25.8984375" style="801" bestFit="1" customWidth="1"/>
    <col min="26" max="26" width="13.59765625" style="801" bestFit="1" customWidth="1"/>
    <col min="27" max="27" width="12.09765625" style="801" bestFit="1" customWidth="1"/>
    <col min="28" max="28" width="5.69921875" style="801" bestFit="1" customWidth="1"/>
    <col min="29" max="40" width="6.5" style="447" customWidth="1"/>
    <col min="41" max="16384" width="31.3984375" style="447"/>
  </cols>
  <sheetData>
    <row r="1" spans="1:28" s="508" customFormat="1" ht="31.8" thickBot="1" x14ac:dyDescent="0.35">
      <c r="A1" s="765" t="s">
        <v>592</v>
      </c>
      <c r="B1" s="766" t="s">
        <v>390</v>
      </c>
      <c r="C1" s="766" t="s">
        <v>388</v>
      </c>
      <c r="D1" s="766" t="s">
        <v>387</v>
      </c>
      <c r="E1" s="766" t="s">
        <v>232</v>
      </c>
      <c r="F1" s="766" t="s">
        <v>539</v>
      </c>
      <c r="G1" s="766" t="s">
        <v>233</v>
      </c>
      <c r="H1" s="767" t="s">
        <v>38</v>
      </c>
      <c r="I1" s="768" t="s">
        <v>37</v>
      </c>
      <c r="J1" s="769" t="s">
        <v>34</v>
      </c>
      <c r="K1" s="770" t="s">
        <v>35</v>
      </c>
      <c r="L1" s="771" t="s">
        <v>36</v>
      </c>
      <c r="M1" s="772" t="s">
        <v>33</v>
      </c>
      <c r="N1" s="773" t="s">
        <v>395</v>
      </c>
      <c r="O1" s="773" t="s">
        <v>394</v>
      </c>
      <c r="P1" s="773" t="s">
        <v>234</v>
      </c>
      <c r="Q1" s="773" t="s">
        <v>392</v>
      </c>
      <c r="R1" s="773" t="s">
        <v>393</v>
      </c>
      <c r="S1" s="774" t="s">
        <v>235</v>
      </c>
      <c r="T1" s="773" t="s">
        <v>314</v>
      </c>
      <c r="U1" s="773" t="s">
        <v>315</v>
      </c>
      <c r="V1" s="774" t="s">
        <v>316</v>
      </c>
      <c r="W1" s="766" t="s">
        <v>236</v>
      </c>
      <c r="X1" s="766" t="s">
        <v>237</v>
      </c>
      <c r="Y1" s="775" t="s">
        <v>554</v>
      </c>
      <c r="Z1" s="776" t="s">
        <v>552</v>
      </c>
      <c r="AA1" s="777" t="s">
        <v>553</v>
      </c>
      <c r="AB1" s="774" t="s">
        <v>555</v>
      </c>
    </row>
    <row r="2" spans="1:28" ht="17.399999999999999" x14ac:dyDescent="0.3">
      <c r="A2" s="778" t="s">
        <v>735</v>
      </c>
      <c r="B2" s="779" t="s">
        <v>530</v>
      </c>
      <c r="C2" s="779" t="s">
        <v>389</v>
      </c>
      <c r="D2" s="779">
        <v>2</v>
      </c>
      <c r="E2" s="780" t="s">
        <v>304</v>
      </c>
      <c r="F2" s="781" t="s">
        <v>406</v>
      </c>
      <c r="G2" s="781" t="s">
        <v>406</v>
      </c>
      <c r="H2" s="782">
        <v>29</v>
      </c>
      <c r="I2" s="779">
        <v>18</v>
      </c>
      <c r="J2" s="782" t="s">
        <v>306</v>
      </c>
      <c r="K2" s="782" t="s">
        <v>306</v>
      </c>
      <c r="L2" s="779">
        <v>10</v>
      </c>
      <c r="M2" s="779">
        <v>1</v>
      </c>
      <c r="N2" s="782">
        <v>8</v>
      </c>
      <c r="O2" s="783" t="str">
        <f t="shared" ref="O2:O3" si="0">IF(I2&gt;9.9,CONCATENATE("+",ROUNDDOWN((I2-10)/2,0)),ROUNDUP((I2-10)/2,0))</f>
        <v>+4</v>
      </c>
      <c r="P2" s="782">
        <v>15</v>
      </c>
      <c r="Q2" s="782">
        <v>13</v>
      </c>
      <c r="R2" s="782">
        <v>11</v>
      </c>
      <c r="S2" s="779">
        <v>52</v>
      </c>
      <c r="T2" s="782">
        <v>1</v>
      </c>
      <c r="U2" s="782">
        <v>3</v>
      </c>
      <c r="V2" s="779">
        <v>4</v>
      </c>
      <c r="W2" s="779" t="s">
        <v>531</v>
      </c>
      <c r="X2" s="779" t="s">
        <v>305</v>
      </c>
      <c r="Y2" s="779" t="s">
        <v>536</v>
      </c>
      <c r="Z2" s="781"/>
      <c r="AA2" s="781"/>
      <c r="AB2" s="784"/>
    </row>
    <row r="3" spans="1:28" ht="17.399999999999999" x14ac:dyDescent="0.3">
      <c r="A3" s="785" t="s">
        <v>736</v>
      </c>
      <c r="B3" s="779" t="s">
        <v>530</v>
      </c>
      <c r="C3" s="779" t="s">
        <v>389</v>
      </c>
      <c r="D3" s="779">
        <v>2</v>
      </c>
      <c r="E3" s="780" t="s">
        <v>304</v>
      </c>
      <c r="F3" s="781" t="s">
        <v>406</v>
      </c>
      <c r="G3" s="781" t="s">
        <v>406</v>
      </c>
      <c r="H3" s="782">
        <v>21</v>
      </c>
      <c r="I3" s="779">
        <v>14</v>
      </c>
      <c r="J3" s="782" t="s">
        <v>306</v>
      </c>
      <c r="K3" s="782" t="s">
        <v>306</v>
      </c>
      <c r="L3" s="779">
        <v>10</v>
      </c>
      <c r="M3" s="779">
        <v>1</v>
      </c>
      <c r="N3" s="782">
        <v>8</v>
      </c>
      <c r="O3" s="783" t="str">
        <f t="shared" si="0"/>
        <v>+2</v>
      </c>
      <c r="P3" s="782">
        <v>13</v>
      </c>
      <c r="Q3" s="782">
        <v>11</v>
      </c>
      <c r="R3" s="782">
        <v>11</v>
      </c>
      <c r="S3" s="779">
        <v>32</v>
      </c>
      <c r="T3" s="782">
        <v>1</v>
      </c>
      <c r="U3" s="782">
        <v>3</v>
      </c>
      <c r="V3" s="779">
        <v>4</v>
      </c>
      <c r="W3" s="779" t="s">
        <v>531</v>
      </c>
      <c r="X3" s="779" t="s">
        <v>305</v>
      </c>
      <c r="Y3" s="779" t="s">
        <v>536</v>
      </c>
      <c r="Z3" s="781"/>
      <c r="AA3" s="781"/>
      <c r="AB3" s="784"/>
    </row>
    <row r="4" spans="1:28" ht="31.2" x14ac:dyDescent="0.3">
      <c r="A4" s="786" t="s">
        <v>641</v>
      </c>
      <c r="B4" s="781" t="s">
        <v>405</v>
      </c>
      <c r="C4" s="781" t="s">
        <v>407</v>
      </c>
      <c r="D4" s="781">
        <v>2</v>
      </c>
      <c r="E4" s="787" t="s">
        <v>408</v>
      </c>
      <c r="F4" s="781" t="s">
        <v>406</v>
      </c>
      <c r="G4" s="781" t="s">
        <v>406</v>
      </c>
      <c r="H4" s="788">
        <v>25</v>
      </c>
      <c r="I4" s="781">
        <v>19</v>
      </c>
      <c r="J4" s="788" t="s">
        <v>306</v>
      </c>
      <c r="K4" s="788">
        <v>13</v>
      </c>
      <c r="L4" s="781">
        <v>14</v>
      </c>
      <c r="M4" s="781">
        <v>12</v>
      </c>
      <c r="N4" s="788">
        <v>2</v>
      </c>
      <c r="O4" s="789" t="str">
        <f>IF(I4&gt;9.9,CONCATENATE("+",ROUNDDOWN((I4-10)/2,0)),ROUNDUP((I4-10)/2,0))</f>
        <v>+4</v>
      </c>
      <c r="P4" s="788">
        <v>18</v>
      </c>
      <c r="Q4" s="788">
        <v>16</v>
      </c>
      <c r="R4" s="788">
        <v>12</v>
      </c>
      <c r="S4" s="781">
        <v>17</v>
      </c>
      <c r="T4" s="788">
        <v>0</v>
      </c>
      <c r="U4" s="788">
        <v>4</v>
      </c>
      <c r="V4" s="781">
        <v>5</v>
      </c>
      <c r="W4" s="781" t="s">
        <v>533</v>
      </c>
      <c r="X4" s="781" t="s">
        <v>305</v>
      </c>
      <c r="Y4" s="781" t="s">
        <v>537</v>
      </c>
      <c r="Z4" s="781"/>
      <c r="AA4" s="781"/>
      <c r="AB4" s="784"/>
    </row>
    <row r="5" spans="1:28" ht="33" x14ac:dyDescent="0.3">
      <c r="A5" s="778" t="s">
        <v>737</v>
      </c>
      <c r="B5" s="779" t="s">
        <v>506</v>
      </c>
      <c r="C5" s="779" t="s">
        <v>481</v>
      </c>
      <c r="D5" s="779">
        <v>2</v>
      </c>
      <c r="E5" s="780" t="s">
        <v>304</v>
      </c>
      <c r="F5" s="781" t="s">
        <v>406</v>
      </c>
      <c r="G5" s="781" t="s">
        <v>406</v>
      </c>
      <c r="H5" s="782">
        <v>14</v>
      </c>
      <c r="I5" s="779">
        <v>19</v>
      </c>
      <c r="J5" s="782" t="s">
        <v>306</v>
      </c>
      <c r="K5" s="782" t="s">
        <v>306</v>
      </c>
      <c r="L5" s="779">
        <v>10</v>
      </c>
      <c r="M5" s="779">
        <v>1</v>
      </c>
      <c r="N5" s="782">
        <v>3</v>
      </c>
      <c r="O5" s="783" t="str">
        <f>IF(I5&gt;9.9,CONCATENATE("+",ROUNDDOWN((I5-10)/2,0)),ROUNDUP((I5-10)/2,0))</f>
        <v>+4</v>
      </c>
      <c r="P5" s="782">
        <v>16</v>
      </c>
      <c r="Q5" s="782">
        <v>16</v>
      </c>
      <c r="R5" s="782">
        <v>12</v>
      </c>
      <c r="S5" s="779">
        <v>30</v>
      </c>
      <c r="T5" s="782">
        <v>4</v>
      </c>
      <c r="U5" s="782">
        <v>8</v>
      </c>
      <c r="V5" s="779">
        <v>2</v>
      </c>
      <c r="W5" s="779" t="s">
        <v>532</v>
      </c>
      <c r="X5" s="779" t="s">
        <v>305</v>
      </c>
      <c r="Y5" s="779" t="s">
        <v>534</v>
      </c>
      <c r="Z5" s="781"/>
      <c r="AA5" s="781"/>
      <c r="AB5" s="784"/>
    </row>
    <row r="6" spans="1:28" ht="33" x14ac:dyDescent="0.3">
      <c r="A6" s="790" t="s">
        <v>738</v>
      </c>
      <c r="B6" s="779" t="s">
        <v>506</v>
      </c>
      <c r="C6" s="779" t="s">
        <v>481</v>
      </c>
      <c r="D6" s="779">
        <v>2</v>
      </c>
      <c r="E6" s="780" t="s">
        <v>304</v>
      </c>
      <c r="F6" s="781" t="s">
        <v>406</v>
      </c>
      <c r="G6" s="781" t="s">
        <v>406</v>
      </c>
      <c r="H6" s="782">
        <v>6</v>
      </c>
      <c r="I6" s="779">
        <v>15</v>
      </c>
      <c r="J6" s="782" t="s">
        <v>306</v>
      </c>
      <c r="K6" s="782" t="s">
        <v>306</v>
      </c>
      <c r="L6" s="779">
        <v>10</v>
      </c>
      <c r="M6" s="779">
        <v>1</v>
      </c>
      <c r="N6" s="782">
        <v>3</v>
      </c>
      <c r="O6" s="783" t="str">
        <f>IF(I6&gt;9.9,CONCATENATE("+",ROUNDDOWN((I6-10)/2,0)),ROUNDUP((I6-10)/2,0))</f>
        <v>+2</v>
      </c>
      <c r="P6" s="782">
        <v>14</v>
      </c>
      <c r="Q6" s="782">
        <v>14</v>
      </c>
      <c r="R6" s="782">
        <v>12</v>
      </c>
      <c r="S6" s="779">
        <v>22</v>
      </c>
      <c r="T6" s="782">
        <v>4</v>
      </c>
      <c r="U6" s="782">
        <v>6</v>
      </c>
      <c r="V6" s="779">
        <v>2</v>
      </c>
      <c r="W6" s="779" t="s">
        <v>532</v>
      </c>
      <c r="X6" s="779" t="s">
        <v>305</v>
      </c>
      <c r="Y6" s="779" t="s">
        <v>534</v>
      </c>
      <c r="Z6" s="781"/>
      <c r="AA6" s="781"/>
      <c r="AB6" s="784"/>
    </row>
    <row r="7" spans="1:28" ht="31.2" x14ac:dyDescent="0.3">
      <c r="A7" s="786" t="s">
        <v>739</v>
      </c>
      <c r="B7" s="781" t="s">
        <v>604</v>
      </c>
      <c r="C7" s="781" t="s">
        <v>409</v>
      </c>
      <c r="D7" s="781" t="s">
        <v>605</v>
      </c>
      <c r="E7" s="787" t="s">
        <v>304</v>
      </c>
      <c r="F7" s="781" t="s">
        <v>406</v>
      </c>
      <c r="G7" s="781" t="s">
        <v>406</v>
      </c>
      <c r="H7" s="788">
        <v>25</v>
      </c>
      <c r="I7" s="781">
        <v>14</v>
      </c>
      <c r="J7" s="788" t="s">
        <v>306</v>
      </c>
      <c r="K7" s="788" t="s">
        <v>306</v>
      </c>
      <c r="L7" s="781">
        <v>10</v>
      </c>
      <c r="M7" s="781">
        <v>1</v>
      </c>
      <c r="N7" s="788">
        <v>6</v>
      </c>
      <c r="O7" s="789" t="str">
        <f t="shared" ref="O7:O9" si="1">IF(I7&gt;9.9,CONCATENATE("+",ROUNDDOWN((I7-10)/2,0)),ROUNDUP((I7-10)/2,0))</f>
        <v>+2</v>
      </c>
      <c r="P7" s="788">
        <v>18</v>
      </c>
      <c r="Q7" s="788">
        <v>12</v>
      </c>
      <c r="R7" s="788">
        <v>16</v>
      </c>
      <c r="S7" s="781">
        <v>66</v>
      </c>
      <c r="T7" s="788">
        <v>2</v>
      </c>
      <c r="U7" s="788">
        <v>4</v>
      </c>
      <c r="V7" s="781">
        <v>5</v>
      </c>
      <c r="W7" s="781" t="s">
        <v>606</v>
      </c>
      <c r="X7" s="781" t="s">
        <v>305</v>
      </c>
      <c r="Y7" s="781" t="s">
        <v>534</v>
      </c>
      <c r="Z7" s="781"/>
      <c r="AA7" s="781"/>
      <c r="AB7" s="784"/>
    </row>
    <row r="8" spans="1:28" ht="31.2" x14ac:dyDescent="0.3">
      <c r="A8" s="785" t="s">
        <v>740</v>
      </c>
      <c r="B8" s="779" t="s">
        <v>604</v>
      </c>
      <c r="C8" s="779" t="s">
        <v>409</v>
      </c>
      <c r="D8" s="779" t="s">
        <v>605</v>
      </c>
      <c r="E8" s="780" t="s">
        <v>304</v>
      </c>
      <c r="F8" s="781" t="s">
        <v>406</v>
      </c>
      <c r="G8" s="781" t="s">
        <v>406</v>
      </c>
      <c r="H8" s="782">
        <v>17</v>
      </c>
      <c r="I8" s="779">
        <v>10</v>
      </c>
      <c r="J8" s="782" t="s">
        <v>306</v>
      </c>
      <c r="K8" s="782" t="s">
        <v>306</v>
      </c>
      <c r="L8" s="779">
        <v>10</v>
      </c>
      <c r="M8" s="779">
        <v>1</v>
      </c>
      <c r="N8" s="782">
        <v>6</v>
      </c>
      <c r="O8" s="783" t="str">
        <f t="shared" si="1"/>
        <v>+0</v>
      </c>
      <c r="P8" s="782">
        <v>16</v>
      </c>
      <c r="Q8" s="782">
        <v>10</v>
      </c>
      <c r="R8" s="782">
        <v>16</v>
      </c>
      <c r="S8" s="779">
        <v>42</v>
      </c>
      <c r="T8" s="782">
        <v>2</v>
      </c>
      <c r="U8" s="782">
        <v>2</v>
      </c>
      <c r="V8" s="779">
        <v>5</v>
      </c>
      <c r="W8" s="779" t="s">
        <v>606</v>
      </c>
      <c r="X8" s="779" t="s">
        <v>305</v>
      </c>
      <c r="Y8" s="779" t="s">
        <v>534</v>
      </c>
      <c r="Z8" s="781"/>
      <c r="AA8" s="781"/>
      <c r="AB8" s="784"/>
    </row>
    <row r="9" spans="1:28" ht="31.2" x14ac:dyDescent="0.3">
      <c r="A9" s="785" t="s">
        <v>741</v>
      </c>
      <c r="B9" s="779" t="s">
        <v>564</v>
      </c>
      <c r="C9" s="779" t="s">
        <v>409</v>
      </c>
      <c r="D9" s="779">
        <v>1</v>
      </c>
      <c r="E9" s="780" t="s">
        <v>304</v>
      </c>
      <c r="F9" s="781" t="s">
        <v>406</v>
      </c>
      <c r="G9" s="781" t="s">
        <v>406</v>
      </c>
      <c r="H9" s="782">
        <v>16</v>
      </c>
      <c r="I9" s="779">
        <v>15</v>
      </c>
      <c r="J9" s="782" t="s">
        <v>306</v>
      </c>
      <c r="K9" s="782" t="s">
        <v>306</v>
      </c>
      <c r="L9" s="779">
        <v>10</v>
      </c>
      <c r="M9" s="779">
        <v>1</v>
      </c>
      <c r="N9" s="782">
        <v>1</v>
      </c>
      <c r="O9" s="783" t="str">
        <f t="shared" si="1"/>
        <v>+2</v>
      </c>
      <c r="P9" s="782">
        <v>15</v>
      </c>
      <c r="Q9" s="782">
        <v>13</v>
      </c>
      <c r="R9" s="782">
        <v>13</v>
      </c>
      <c r="S9" s="779">
        <v>24</v>
      </c>
      <c r="T9" s="782">
        <v>0</v>
      </c>
      <c r="U9" s="782">
        <v>0</v>
      </c>
      <c r="V9" s="779">
        <v>3</v>
      </c>
      <c r="W9" s="779" t="s">
        <v>607</v>
      </c>
      <c r="X9" s="779" t="s">
        <v>305</v>
      </c>
      <c r="Y9" s="779" t="s">
        <v>534</v>
      </c>
      <c r="Z9" s="781"/>
      <c r="AA9" s="781"/>
      <c r="AB9" s="784"/>
    </row>
    <row r="10" spans="1:28" ht="31.2" x14ac:dyDescent="0.3">
      <c r="A10" s="790" t="s">
        <v>742</v>
      </c>
      <c r="B10" s="779" t="s">
        <v>564</v>
      </c>
      <c r="C10" s="779" t="s">
        <v>409</v>
      </c>
      <c r="D10" s="779">
        <v>1</v>
      </c>
      <c r="E10" s="780" t="s">
        <v>304</v>
      </c>
      <c r="F10" s="781" t="s">
        <v>406</v>
      </c>
      <c r="G10" s="781" t="s">
        <v>406</v>
      </c>
      <c r="H10" s="782">
        <v>8</v>
      </c>
      <c r="I10" s="779">
        <v>11</v>
      </c>
      <c r="J10" s="782" t="s">
        <v>306</v>
      </c>
      <c r="K10" s="782" t="s">
        <v>306</v>
      </c>
      <c r="L10" s="779">
        <v>10</v>
      </c>
      <c r="M10" s="779">
        <v>1</v>
      </c>
      <c r="N10" s="782">
        <v>1</v>
      </c>
      <c r="O10" s="783" t="str">
        <f>IF(I10&gt;9.9,CONCATENATE("+",ROUNDDOWN((I10-10)/2,0)),ROUNDUP((I10-10)/2,0))</f>
        <v>+0</v>
      </c>
      <c r="P10" s="782">
        <v>13</v>
      </c>
      <c r="Q10" s="782">
        <v>11</v>
      </c>
      <c r="R10" s="782">
        <v>13</v>
      </c>
      <c r="S10" s="779">
        <v>16</v>
      </c>
      <c r="T10" s="782">
        <v>0</v>
      </c>
      <c r="U10" s="782">
        <v>0</v>
      </c>
      <c r="V10" s="779">
        <v>3</v>
      </c>
      <c r="W10" s="779" t="s">
        <v>607</v>
      </c>
      <c r="X10" s="779" t="s">
        <v>305</v>
      </c>
      <c r="Y10" s="779" t="s">
        <v>534</v>
      </c>
      <c r="Z10" s="781"/>
      <c r="AA10" s="781"/>
      <c r="AB10" s="784"/>
    </row>
    <row r="11" spans="1:28" ht="31.2" x14ac:dyDescent="0.3">
      <c r="A11" s="778" t="s">
        <v>743</v>
      </c>
      <c r="B11" s="779" t="s">
        <v>610</v>
      </c>
      <c r="C11" s="779" t="s">
        <v>409</v>
      </c>
      <c r="D11" s="779">
        <v>2</v>
      </c>
      <c r="E11" s="780" t="s">
        <v>304</v>
      </c>
      <c r="F11" s="781" t="s">
        <v>406</v>
      </c>
      <c r="G11" s="781" t="s">
        <v>406</v>
      </c>
      <c r="H11" s="782">
        <v>20</v>
      </c>
      <c r="I11" s="779">
        <v>15</v>
      </c>
      <c r="J11" s="782" t="s">
        <v>306</v>
      </c>
      <c r="K11" s="782" t="s">
        <v>306</v>
      </c>
      <c r="L11" s="779">
        <v>10</v>
      </c>
      <c r="M11" s="779">
        <v>1</v>
      </c>
      <c r="N11" s="782">
        <v>1</v>
      </c>
      <c r="O11" s="783" t="str">
        <f>IF(I11&gt;9.9,CONCATENATE("+",ROUNDDOWN((I11-10)/2,0)),ROUNDUP((I11-10)/2,0))</f>
        <v>+2</v>
      </c>
      <c r="P11" s="782">
        <v>17</v>
      </c>
      <c r="Q11" s="782">
        <v>15</v>
      </c>
      <c r="R11" s="782">
        <v>11</v>
      </c>
      <c r="S11" s="779">
        <v>24</v>
      </c>
      <c r="T11" s="782">
        <v>0</v>
      </c>
      <c r="U11" s="782">
        <v>3</v>
      </c>
      <c r="V11" s="779">
        <v>3</v>
      </c>
      <c r="W11" s="779" t="s">
        <v>410</v>
      </c>
      <c r="X11" s="779" t="s">
        <v>305</v>
      </c>
      <c r="Y11" s="779" t="s">
        <v>534</v>
      </c>
      <c r="Z11" s="781"/>
      <c r="AA11" s="781"/>
      <c r="AB11" s="784"/>
    </row>
    <row r="12" spans="1:28" ht="31.2" x14ac:dyDescent="0.3">
      <c r="A12" s="790" t="s">
        <v>744</v>
      </c>
      <c r="B12" s="779" t="s">
        <v>610</v>
      </c>
      <c r="C12" s="779" t="s">
        <v>409</v>
      </c>
      <c r="D12" s="779">
        <v>2</v>
      </c>
      <c r="E12" s="780" t="s">
        <v>304</v>
      </c>
      <c r="F12" s="781" t="s">
        <v>406</v>
      </c>
      <c r="G12" s="781" t="s">
        <v>406</v>
      </c>
      <c r="H12" s="782">
        <v>12</v>
      </c>
      <c r="I12" s="779">
        <v>11</v>
      </c>
      <c r="J12" s="782" t="s">
        <v>306</v>
      </c>
      <c r="K12" s="782" t="s">
        <v>306</v>
      </c>
      <c r="L12" s="779">
        <v>10</v>
      </c>
      <c r="M12" s="779">
        <v>1</v>
      </c>
      <c r="N12" s="782">
        <v>1</v>
      </c>
      <c r="O12" s="783" t="str">
        <f>IF(I12&gt;9.9,CONCATENATE("+",ROUNDDOWN((I12-10)/2,0)),ROUNDUP((I12-10)/2,0))</f>
        <v>+0</v>
      </c>
      <c r="P12" s="782">
        <v>15</v>
      </c>
      <c r="Q12" s="782">
        <v>13</v>
      </c>
      <c r="R12" s="782">
        <v>11</v>
      </c>
      <c r="S12" s="779">
        <v>16</v>
      </c>
      <c r="T12" s="782">
        <v>0</v>
      </c>
      <c r="U12" s="782">
        <v>3</v>
      </c>
      <c r="V12" s="779">
        <v>3</v>
      </c>
      <c r="W12" s="779" t="s">
        <v>410</v>
      </c>
      <c r="X12" s="779" t="s">
        <v>305</v>
      </c>
      <c r="Y12" s="779" t="s">
        <v>534</v>
      </c>
      <c r="Z12" s="781"/>
      <c r="AA12" s="781"/>
      <c r="AB12" s="784"/>
    </row>
    <row r="13" spans="1:28" ht="31.2" x14ac:dyDescent="0.3">
      <c r="A13" s="785" t="s">
        <v>745</v>
      </c>
      <c r="B13" s="779" t="s">
        <v>609</v>
      </c>
      <c r="C13" s="779" t="s">
        <v>389</v>
      </c>
      <c r="D13" s="779">
        <v>1</v>
      </c>
      <c r="E13" s="780" t="s">
        <v>304</v>
      </c>
      <c r="F13" s="781" t="s">
        <v>406</v>
      </c>
      <c r="G13" s="781" t="s">
        <v>406</v>
      </c>
      <c r="H13" s="782">
        <v>21</v>
      </c>
      <c r="I13" s="779">
        <v>17</v>
      </c>
      <c r="J13" s="779" t="s">
        <v>306</v>
      </c>
      <c r="K13" s="779" t="s">
        <v>306</v>
      </c>
      <c r="L13" s="779">
        <v>10</v>
      </c>
      <c r="M13" s="779">
        <v>1</v>
      </c>
      <c r="N13" s="791" t="s">
        <v>384</v>
      </c>
      <c r="O13" s="783" t="str">
        <f t="shared" ref="O13:O14" si="2">IF(I13&gt;9.9,CONCATENATE("+",ROUNDDOWN((I13-10)/2,0)),ROUNDUP((I13-10)/2,0))</f>
        <v>+3</v>
      </c>
      <c r="P13" s="782">
        <v>17</v>
      </c>
      <c r="Q13" s="782">
        <v>13</v>
      </c>
      <c r="R13" s="782">
        <v>14</v>
      </c>
      <c r="S13" s="779">
        <v>10</v>
      </c>
      <c r="T13" s="782">
        <v>0</v>
      </c>
      <c r="U13" s="782">
        <v>1</v>
      </c>
      <c r="V13" s="779">
        <v>2</v>
      </c>
      <c r="W13" s="779" t="s">
        <v>608</v>
      </c>
      <c r="X13" s="779" t="s">
        <v>305</v>
      </c>
      <c r="Y13" s="779" t="s">
        <v>603</v>
      </c>
      <c r="Z13" s="781"/>
      <c r="AA13" s="781"/>
      <c r="AB13" s="784"/>
    </row>
    <row r="14" spans="1:28" ht="31.8" thickBot="1" x14ac:dyDescent="0.35">
      <c r="A14" s="792" t="s">
        <v>746</v>
      </c>
      <c r="B14" s="793" t="s">
        <v>609</v>
      </c>
      <c r="C14" s="793" t="s">
        <v>389</v>
      </c>
      <c r="D14" s="793">
        <v>1</v>
      </c>
      <c r="E14" s="794" t="s">
        <v>304</v>
      </c>
      <c r="F14" s="795" t="s">
        <v>406</v>
      </c>
      <c r="G14" s="795" t="s">
        <v>406</v>
      </c>
      <c r="H14" s="793">
        <v>13</v>
      </c>
      <c r="I14" s="793">
        <v>13</v>
      </c>
      <c r="J14" s="793" t="s">
        <v>306</v>
      </c>
      <c r="K14" s="793" t="s">
        <v>306</v>
      </c>
      <c r="L14" s="793">
        <v>10</v>
      </c>
      <c r="M14" s="793">
        <v>1</v>
      </c>
      <c r="N14" s="796" t="s">
        <v>384</v>
      </c>
      <c r="O14" s="797" t="str">
        <f t="shared" si="2"/>
        <v>+1</v>
      </c>
      <c r="P14" s="798">
        <v>15</v>
      </c>
      <c r="Q14" s="798">
        <v>11</v>
      </c>
      <c r="R14" s="798">
        <v>14</v>
      </c>
      <c r="S14" s="793">
        <v>6</v>
      </c>
      <c r="T14" s="798">
        <v>0</v>
      </c>
      <c r="U14" s="798">
        <v>1</v>
      </c>
      <c r="V14" s="793">
        <v>2</v>
      </c>
      <c r="W14" s="793" t="s">
        <v>608</v>
      </c>
      <c r="X14" s="793" t="s">
        <v>305</v>
      </c>
      <c r="Y14" s="793" t="s">
        <v>603</v>
      </c>
      <c r="Z14" s="795"/>
      <c r="AA14" s="795"/>
      <c r="AB14" s="799"/>
    </row>
    <row r="15" spans="1:28" ht="16.2" thickTop="1" x14ac:dyDescent="0.3">
      <c r="J15" s="802"/>
      <c r="K15" s="802"/>
      <c r="L15" s="803"/>
    </row>
    <row r="16" spans="1:28" s="508" customFormat="1" ht="17.399999999999999" x14ac:dyDescent="0.3">
      <c r="A16" s="804">
        <v>1</v>
      </c>
      <c r="B16" s="805" t="s">
        <v>598</v>
      </c>
      <c r="E16" s="554"/>
      <c r="I16" s="806"/>
      <c r="L16" s="447"/>
      <c r="M16" s="554"/>
      <c r="N16" s="554"/>
      <c r="O16" s="554"/>
      <c r="P16" s="554"/>
      <c r="Q16" s="554"/>
      <c r="R16" s="554"/>
      <c r="S16" s="554"/>
      <c r="T16" s="554"/>
      <c r="U16" s="554"/>
      <c r="V16" s="554"/>
      <c r="W16" s="554"/>
      <c r="X16" s="554"/>
      <c r="Y16" s="554"/>
      <c r="Z16" s="554"/>
      <c r="AA16" s="554"/>
      <c r="AB16" s="554"/>
    </row>
    <row r="17" spans="1:28" s="508" customFormat="1" ht="17.399999999999999" x14ac:dyDescent="0.3">
      <c r="A17" s="807">
        <v>2</v>
      </c>
      <c r="B17" s="808" t="s">
        <v>597</v>
      </c>
      <c r="E17" s="554"/>
      <c r="I17" s="806"/>
      <c r="L17" s="447"/>
      <c r="M17" s="554"/>
      <c r="N17" s="554"/>
      <c r="O17" s="554"/>
      <c r="P17" s="554"/>
      <c r="Q17" s="554"/>
      <c r="R17" s="554"/>
      <c r="S17" s="554"/>
      <c r="T17" s="554"/>
      <c r="U17" s="554"/>
      <c r="V17" s="554"/>
      <c r="W17" s="554"/>
      <c r="X17" s="554"/>
      <c r="Y17" s="554"/>
      <c r="Z17" s="554"/>
      <c r="AA17" s="554"/>
      <c r="AB17" s="554"/>
    </row>
    <row r="18" spans="1:28" s="508" customFormat="1" x14ac:dyDescent="0.3">
      <c r="A18" s="809"/>
      <c r="B18" s="810"/>
      <c r="E18" s="554"/>
      <c r="I18" s="806"/>
      <c r="L18" s="447"/>
      <c r="M18" s="554"/>
      <c r="N18" s="554"/>
      <c r="O18" s="554"/>
      <c r="P18" s="554"/>
      <c r="Q18" s="554"/>
      <c r="R18" s="554"/>
      <c r="S18" s="554"/>
      <c r="T18" s="554"/>
      <c r="U18" s="554"/>
      <c r="V18" s="554"/>
      <c r="W18" s="554"/>
      <c r="X18" s="554"/>
      <c r="Y18" s="554"/>
      <c r="Z18" s="554"/>
      <c r="AA18" s="554"/>
      <c r="AB18" s="554"/>
    </row>
    <row r="19" spans="1:28" s="508" customFormat="1" x14ac:dyDescent="0.3">
      <c r="A19" s="809" t="s">
        <v>599</v>
      </c>
      <c r="B19" s="810" t="s">
        <v>600</v>
      </c>
      <c r="E19" s="554"/>
      <c r="I19" s="806"/>
      <c r="L19" s="447"/>
      <c r="M19" s="554"/>
      <c r="N19" s="554"/>
      <c r="O19" s="554"/>
      <c r="P19" s="554"/>
      <c r="Q19" s="554"/>
      <c r="R19" s="554"/>
      <c r="S19" s="554"/>
      <c r="T19" s="554"/>
      <c r="U19" s="554"/>
      <c r="V19" s="554"/>
      <c r="W19" s="554"/>
      <c r="X19" s="554"/>
      <c r="Y19" s="554"/>
      <c r="Z19" s="554"/>
      <c r="AA19" s="554"/>
      <c r="AB19" s="554"/>
    </row>
    <row r="20" spans="1:28" s="508" customFormat="1" x14ac:dyDescent="0.3">
      <c r="A20" s="809" t="s">
        <v>482</v>
      </c>
      <c r="B20" s="508" t="s">
        <v>535</v>
      </c>
      <c r="C20" s="808"/>
      <c r="D20" s="808"/>
      <c r="J20" s="554"/>
      <c r="K20" s="554"/>
      <c r="L20" s="554"/>
      <c r="M20" s="554"/>
      <c r="N20" s="554"/>
      <c r="O20" s="554"/>
      <c r="P20" s="554"/>
      <c r="Q20" s="554"/>
      <c r="R20" s="554"/>
      <c r="S20" s="554"/>
      <c r="T20" s="554"/>
      <c r="U20" s="554"/>
      <c r="V20" s="554"/>
      <c r="W20" s="554"/>
      <c r="X20" s="554"/>
      <c r="Y20" s="554"/>
      <c r="Z20" s="554"/>
      <c r="AA20" s="554"/>
      <c r="AB20" s="554"/>
    </row>
    <row r="21" spans="1:28" s="508" customFormat="1" x14ac:dyDescent="0.3">
      <c r="A21" s="809" t="s">
        <v>483</v>
      </c>
      <c r="B21" s="508" t="s">
        <v>411</v>
      </c>
      <c r="C21" s="808"/>
      <c r="D21" s="808"/>
      <c r="J21" s="554"/>
      <c r="K21" s="554"/>
      <c r="L21" s="554"/>
      <c r="M21" s="554"/>
      <c r="N21" s="554"/>
      <c r="O21" s="554"/>
      <c r="P21" s="554"/>
      <c r="Q21" s="554"/>
      <c r="R21" s="554"/>
      <c r="S21" s="554"/>
      <c r="T21" s="554"/>
      <c r="U21" s="554"/>
      <c r="V21" s="554"/>
      <c r="W21" s="554"/>
      <c r="X21" s="554"/>
      <c r="Y21" s="554"/>
      <c r="Z21" s="554"/>
      <c r="AA21" s="554"/>
      <c r="AB21" s="554"/>
    </row>
    <row r="22" spans="1:28" s="508" customFormat="1" x14ac:dyDescent="0.3">
      <c r="B22" s="808"/>
      <c r="C22" s="808"/>
      <c r="D22" s="808"/>
      <c r="J22" s="554"/>
      <c r="K22" s="554"/>
      <c r="L22" s="554"/>
      <c r="M22" s="554"/>
      <c r="N22" s="554"/>
      <c r="O22" s="554"/>
      <c r="P22" s="554"/>
      <c r="Q22" s="554"/>
      <c r="R22" s="554"/>
      <c r="S22" s="554"/>
      <c r="T22" s="554"/>
      <c r="U22" s="554"/>
      <c r="V22" s="554"/>
      <c r="W22" s="554"/>
      <c r="X22" s="554"/>
      <c r="Y22" s="554"/>
      <c r="Z22" s="554"/>
      <c r="AA22" s="554"/>
      <c r="AB22" s="554"/>
    </row>
    <row r="23" spans="1:28" s="508" customFormat="1" x14ac:dyDescent="0.3">
      <c r="B23" s="808"/>
      <c r="C23" s="808"/>
      <c r="D23" s="808"/>
      <c r="J23" s="554"/>
      <c r="K23" s="554"/>
      <c r="L23" s="554"/>
      <c r="M23" s="554"/>
      <c r="N23" s="554"/>
      <c r="O23" s="554"/>
      <c r="P23" s="554"/>
      <c r="Q23" s="554"/>
      <c r="R23" s="554"/>
      <c r="S23" s="554"/>
      <c r="T23" s="554"/>
      <c r="U23" s="554"/>
      <c r="V23" s="554"/>
      <c r="W23" s="554"/>
      <c r="X23" s="554"/>
      <c r="Y23" s="554"/>
      <c r="Z23" s="554"/>
      <c r="AA23" s="554"/>
      <c r="AB23" s="554"/>
    </row>
    <row r="24" spans="1:28" s="508" customFormat="1" x14ac:dyDescent="0.3">
      <c r="B24" s="808"/>
      <c r="C24" s="808"/>
      <c r="D24" s="808"/>
      <c r="J24" s="554"/>
      <c r="K24" s="554"/>
      <c r="L24" s="554"/>
      <c r="M24" s="554"/>
      <c r="N24" s="554"/>
      <c r="O24" s="554"/>
      <c r="P24" s="554"/>
      <c r="Q24" s="554"/>
      <c r="R24" s="554"/>
      <c r="S24" s="554"/>
      <c r="T24" s="554"/>
      <c r="U24" s="554"/>
      <c r="V24" s="554"/>
      <c r="W24" s="554"/>
      <c r="X24" s="554"/>
      <c r="Y24" s="554"/>
      <c r="Z24" s="554"/>
      <c r="AA24" s="554"/>
      <c r="AB24" s="554"/>
    </row>
    <row r="25" spans="1:28" s="508" customFormat="1" x14ac:dyDescent="0.3">
      <c r="B25" s="808"/>
      <c r="C25" s="808"/>
      <c r="D25" s="808"/>
      <c r="J25" s="554"/>
      <c r="K25" s="554"/>
      <c r="L25" s="554"/>
      <c r="M25" s="554"/>
      <c r="N25" s="554"/>
      <c r="O25" s="554"/>
      <c r="P25" s="554"/>
      <c r="Q25" s="554"/>
      <c r="R25" s="554"/>
      <c r="S25" s="554"/>
      <c r="T25" s="554"/>
      <c r="U25" s="554"/>
      <c r="V25" s="554"/>
      <c r="W25" s="554"/>
      <c r="X25" s="554"/>
      <c r="Y25" s="554"/>
      <c r="Z25" s="554"/>
      <c r="AA25" s="554"/>
      <c r="AB25" s="554"/>
    </row>
    <row r="26" spans="1:28" x14ac:dyDescent="0.3">
      <c r="B26" s="808"/>
      <c r="C26" s="808"/>
      <c r="D26" s="808"/>
    </row>
  </sheetData>
  <sortState xmlns:xlrd2="http://schemas.microsoft.com/office/spreadsheetml/2017/richdata2" ref="A2:AB15">
    <sortCondition descending="1" ref="D2:D15"/>
    <sortCondition ref="A2:A15"/>
  </sortState>
  <phoneticPr fontId="0" type="noConversion"/>
  <conditionalFormatting sqref="Z1:AA1">
    <cfRule type="containsBlanks" dxfId="0" priority="1">
      <formula>LEN(TRIM(Z1))=0</formula>
    </cfRule>
  </conditionalFormatting>
  <pageMargins left="0.15" right="0.75" top="0.32" bottom="0.33" header="0.25" footer="0.25"/>
  <pageSetup orientation="landscape" horizontalDpi="4294967293"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Personal File</vt:lpstr>
      <vt:lpstr>Skills</vt:lpstr>
      <vt:lpstr>Velsharoon</vt:lpstr>
      <vt:lpstr>Spellbooks</vt:lpstr>
      <vt:lpstr>Spells</vt:lpstr>
      <vt:lpstr>Feats</vt:lpstr>
      <vt:lpstr>Martial</vt:lpstr>
      <vt:lpstr>Equipment</vt:lpstr>
      <vt:lpstr>Minion</vt:lpstr>
      <vt:lpstr>Skeletal Mount</vt:lpstr>
      <vt:lpstr>Ghoul</vt:lpstr>
      <vt:lpstr>Undead</vt:lpstr>
      <vt:lpstr>Ghoul!Print_Area</vt:lpstr>
      <vt:lpstr>Minion!Print_Area</vt:lpstr>
      <vt:lpstr>'Personal File'!Print_Area</vt:lpstr>
      <vt:lpstr>'Skeletal Mount'!Print_Area</vt:lpstr>
      <vt:lpstr>Skills!Print_Area</vt:lpstr>
      <vt:lpstr>Spellbooks!Print_Area</vt:lpstr>
      <vt:lpstr>Velsharoon!Print_Area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2013-01-08T01:31:57Z</cp:lastPrinted>
  <dcterms:created xsi:type="dcterms:W3CDTF">2000-10-24T15:39:59Z</dcterms:created>
  <dcterms:modified xsi:type="dcterms:W3CDTF">2025-02-25T03:29:10Z</dcterms:modified>
</cp:coreProperties>
</file>