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A\Juegos\AI\Oghma\Characters\NPCs\"/>
    </mc:Choice>
  </mc:AlternateContent>
  <xr:revisionPtr revIDLastSave="0" documentId="13_ncr:1_{6540F05D-0724-484A-AEF6-63BA4F4403FB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Skills" sheetId="15" r:id="rId2"/>
    <sheet name="Spellbook" sheetId="20" r:id="rId3"/>
    <sheet name="Feats" sheetId="17" r:id="rId4"/>
    <sheet name="Martial" sheetId="6" r:id="rId5"/>
    <sheet name="Equipment" sheetId="19" r:id="rId6"/>
  </sheets>
  <externalReferences>
    <externalReference r:id="rId7"/>
  </externalReferences>
  <definedNames>
    <definedName name="NoShade">'[1]Spell Sheet'!$FH$1</definedName>
    <definedName name="_xlnm.Print_Area" localSheetId="5">Equipment!#REF!</definedName>
    <definedName name="_xlnm.Print_Area" localSheetId="3">Feats!#REF!</definedName>
    <definedName name="_xlnm.Print_Area" localSheetId="4">Martial!#REF!</definedName>
    <definedName name="_xlnm.Print_Area" localSheetId="0">'Personal File'!$A$1:$H$134</definedName>
    <definedName name="_xlnm.Print_Area" localSheetId="1">Skills!$A$1:$K$29</definedName>
    <definedName name="_xlnm.Print_Area" localSheetId="2">Spellbook!$A$1:$I$41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6" l="1"/>
  <c r="H9" i="6"/>
  <c r="I8" i="6"/>
  <c r="J8" i="6" s="1"/>
  <c r="H8" i="6"/>
  <c r="B43" i="15"/>
  <c r="C3" i="17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86" i="20"/>
  <c r="C85" i="20"/>
  <c r="C84" i="20"/>
  <c r="C83" i="20"/>
  <c r="C82" i="20"/>
  <c r="C81" i="20"/>
  <c r="C80" i="20"/>
  <c r="Q7" i="17" l="1"/>
  <c r="P7" i="17"/>
  <c r="O7" i="17"/>
  <c r="N7" i="17"/>
  <c r="M7" i="17"/>
  <c r="L7" i="17"/>
  <c r="K7" i="17"/>
  <c r="J7" i="17"/>
  <c r="I7" i="17"/>
  <c r="H7" i="17"/>
  <c r="D5" i="15" l="1"/>
  <c r="G5" i="15" s="1"/>
  <c r="D4" i="15"/>
  <c r="G4" i="15" s="1"/>
  <c r="H42" i="15"/>
  <c r="H41" i="15"/>
  <c r="I41" i="15" s="1"/>
  <c r="H40" i="15"/>
  <c r="I40" i="15" s="1"/>
  <c r="H39" i="15"/>
  <c r="H38" i="15"/>
  <c r="H37" i="15"/>
  <c r="H36" i="15"/>
  <c r="H35" i="15"/>
  <c r="I35" i="15" s="1"/>
  <c r="H34" i="15"/>
  <c r="H33" i="15"/>
  <c r="H32" i="15"/>
  <c r="H31" i="15"/>
  <c r="I31" i="15" s="1"/>
  <c r="H30" i="15"/>
  <c r="H29" i="15"/>
  <c r="I29" i="15" s="1"/>
  <c r="H28" i="15"/>
  <c r="H27" i="15"/>
  <c r="H26" i="15"/>
  <c r="H25" i="15"/>
  <c r="H24" i="15"/>
  <c r="H23" i="15"/>
  <c r="H22" i="15"/>
  <c r="H21" i="15"/>
  <c r="H20" i="15"/>
  <c r="H19" i="15"/>
  <c r="I19" i="15" s="1"/>
  <c r="H18" i="15"/>
  <c r="H17" i="15"/>
  <c r="H16" i="15"/>
  <c r="H15" i="15"/>
  <c r="H14" i="15"/>
  <c r="I14" i="15" s="1"/>
  <c r="H13" i="15"/>
  <c r="H12" i="15"/>
  <c r="H11" i="15"/>
  <c r="H10" i="15"/>
  <c r="H9" i="15"/>
  <c r="H8" i="15"/>
  <c r="H7" i="15"/>
  <c r="H6" i="15"/>
  <c r="H5" i="15"/>
  <c r="H4" i="15"/>
  <c r="H3" i="15"/>
  <c r="B5" i="15"/>
  <c r="B4" i="15"/>
  <c r="B3" i="15"/>
  <c r="I5" i="15" l="1"/>
  <c r="E4" i="15"/>
  <c r="E5" i="15"/>
  <c r="I4" i="15"/>
  <c r="I9" i="6" l="1"/>
  <c r="I4" i="6"/>
  <c r="I3" i="6"/>
  <c r="C15" i="4" l="1"/>
  <c r="C14" i="4"/>
  <c r="C13" i="4"/>
  <c r="C12" i="4"/>
  <c r="C11" i="4"/>
  <c r="C10" i="4"/>
  <c r="D3" i="15" l="1"/>
  <c r="E12" i="4"/>
  <c r="H3" i="6"/>
  <c r="J3" i="6" s="1"/>
  <c r="H4" i="6"/>
  <c r="J4" i="6" s="1"/>
  <c r="H7" i="6"/>
  <c r="J7" i="6" s="1"/>
  <c r="J9" i="6"/>
  <c r="D24" i="15"/>
  <c r="E24" i="15" s="1"/>
  <c r="G24" i="15" s="1"/>
  <c r="I24" i="15" s="1"/>
  <c r="D26" i="15"/>
  <c r="E26" i="15" s="1"/>
  <c r="G26" i="15" s="1"/>
  <c r="I26" i="15" s="1"/>
  <c r="D25" i="15"/>
  <c r="E25" i="15" s="1"/>
  <c r="G25" i="15" s="1"/>
  <c r="I25" i="15" s="1"/>
  <c r="B29" i="19"/>
  <c r="D12" i="15"/>
  <c r="E12" i="15" s="1"/>
  <c r="G12" i="15" s="1"/>
  <c r="I12" i="15" s="1"/>
  <c r="G16" i="6"/>
  <c r="B52" i="19"/>
  <c r="B57" i="19"/>
  <c r="D31" i="15"/>
  <c r="E31" i="15" s="1"/>
  <c r="D40" i="15"/>
  <c r="E40" i="15" s="1"/>
  <c r="D38" i="15"/>
  <c r="E38" i="15" s="1"/>
  <c r="G38" i="15" s="1"/>
  <c r="I38" i="15" s="1"/>
  <c r="E13" i="4"/>
  <c r="E15" i="4" s="1"/>
  <c r="E14" i="4" s="1"/>
  <c r="D37" i="15"/>
  <c r="E37" i="15" s="1"/>
  <c r="G37" i="15" s="1"/>
  <c r="I37" i="15" s="1"/>
  <c r="D39" i="15"/>
  <c r="E39" i="15" s="1"/>
  <c r="G39" i="15" s="1"/>
  <c r="I39" i="15" s="1"/>
  <c r="D36" i="15"/>
  <c r="E36" i="15" s="1"/>
  <c r="G36" i="15" s="1"/>
  <c r="I36" i="15" s="1"/>
  <c r="D33" i="15"/>
  <c r="E33" i="15" s="1"/>
  <c r="G33" i="15" s="1"/>
  <c r="I33" i="15" s="1"/>
  <c r="D19" i="15"/>
  <c r="E19" i="15" s="1"/>
  <c r="D41" i="15"/>
  <c r="E41" i="15" s="1"/>
  <c r="D29" i="15"/>
  <c r="E29" i="15" s="1"/>
  <c r="D35" i="15"/>
  <c r="E35" i="15" s="1"/>
  <c r="D14" i="15"/>
  <c r="E14" i="15" s="1"/>
  <c r="D42" i="15"/>
  <c r="E42" i="15" s="1"/>
  <c r="G42" i="15" s="1"/>
  <c r="I42" i="15" s="1"/>
  <c r="D34" i="15"/>
  <c r="E34" i="15" s="1"/>
  <c r="G34" i="15" s="1"/>
  <c r="I34" i="15" s="1"/>
  <c r="D32" i="15"/>
  <c r="E32" i="15" s="1"/>
  <c r="G32" i="15" s="1"/>
  <c r="I32" i="15" s="1"/>
  <c r="D30" i="15"/>
  <c r="E30" i="15" s="1"/>
  <c r="G30" i="15" s="1"/>
  <c r="I30" i="15" s="1"/>
  <c r="D28" i="15"/>
  <c r="E28" i="15" s="1"/>
  <c r="G28" i="15" s="1"/>
  <c r="I28" i="15" s="1"/>
  <c r="D27" i="15"/>
  <c r="E27" i="15" s="1"/>
  <c r="G27" i="15" s="1"/>
  <c r="I27" i="15" s="1"/>
  <c r="D23" i="15"/>
  <c r="E23" i="15" s="1"/>
  <c r="G23" i="15" s="1"/>
  <c r="I23" i="15" s="1"/>
  <c r="D22" i="15"/>
  <c r="E22" i="15" s="1"/>
  <c r="G22" i="15" s="1"/>
  <c r="I22" i="15" s="1"/>
  <c r="D21" i="15"/>
  <c r="E21" i="15" s="1"/>
  <c r="G21" i="15" s="1"/>
  <c r="I21" i="15" s="1"/>
  <c r="D20" i="15"/>
  <c r="E20" i="15" s="1"/>
  <c r="G20" i="15" s="1"/>
  <c r="I20" i="15" s="1"/>
  <c r="D18" i="15"/>
  <c r="E18" i="15" s="1"/>
  <c r="G18" i="15" s="1"/>
  <c r="I18" i="15" s="1"/>
  <c r="D17" i="15"/>
  <c r="E17" i="15" s="1"/>
  <c r="G17" i="15" s="1"/>
  <c r="I17" i="15" s="1"/>
  <c r="D16" i="15"/>
  <c r="E16" i="15" s="1"/>
  <c r="G16" i="15" s="1"/>
  <c r="I16" i="15" s="1"/>
  <c r="D15" i="15"/>
  <c r="E15" i="15" s="1"/>
  <c r="G15" i="15" s="1"/>
  <c r="I15" i="15" s="1"/>
  <c r="D13" i="15"/>
  <c r="E13" i="15" s="1"/>
  <c r="G13" i="15" s="1"/>
  <c r="I13" i="15" s="1"/>
  <c r="D11" i="15"/>
  <c r="E11" i="15" s="1"/>
  <c r="G11" i="15" s="1"/>
  <c r="I11" i="15" s="1"/>
  <c r="D10" i="15"/>
  <c r="E10" i="15" s="1"/>
  <c r="G10" i="15" s="1"/>
  <c r="I10" i="15" s="1"/>
  <c r="D9" i="15"/>
  <c r="E9" i="15" s="1"/>
  <c r="G9" i="15" s="1"/>
  <c r="I9" i="15" s="1"/>
  <c r="D8" i="15"/>
  <c r="E8" i="15" s="1"/>
  <c r="G8" i="15" s="1"/>
  <c r="I8" i="15" s="1"/>
  <c r="D7" i="15"/>
  <c r="E7" i="15" s="1"/>
  <c r="G7" i="15" s="1"/>
  <c r="I7" i="15" s="1"/>
  <c r="D6" i="15"/>
  <c r="E6" i="15" s="1"/>
  <c r="G6" i="15" s="1"/>
  <c r="I6" i="15" s="1"/>
  <c r="E11" i="4" l="1"/>
  <c r="G3" i="15"/>
  <c r="I3" i="15" s="1"/>
  <c r="E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Alvarez</author>
    <author>Alexis Álvarez</author>
  </authors>
  <commentList>
    <comment ref="C3" authorId="0" shapeId="0" xr:uid="{00000000-0006-0000-0000-000001000000}">
      <text>
        <r>
          <rPr>
            <sz val="12"/>
            <color indexed="81"/>
            <rFont val="Times New Roman"/>
            <family val="1"/>
          </rPr>
          <t>Prohibited School:  Enchantment</t>
        </r>
      </text>
    </comment>
    <comment ref="E10" authorId="1" shapeId="0" xr:uid="{6176E525-DF87-462A-B143-70B15203A637}">
      <text>
        <r>
          <rPr>
            <sz val="12"/>
            <color indexed="81"/>
            <rFont val="Times New Roman"/>
            <family val="1"/>
          </rPr>
          <t>See PHB 162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3" authorId="0" shapeId="0" xr:uid="{60C96FCB-A1BF-49B5-B2DD-6EEA38C41178}">
      <text>
        <r>
          <rPr>
            <sz val="12"/>
            <color indexed="81"/>
            <rFont val="Times New Roman"/>
            <family val="1"/>
          </rPr>
          <t>Miniature cloak</t>
        </r>
      </text>
    </comment>
    <comment ref="D10" authorId="0" shapeId="0" xr:uid="{551C850B-466A-4C70-B33C-02CA44CC6737}">
      <text>
        <r>
          <rPr>
            <sz val="12"/>
            <color indexed="81"/>
            <rFont val="Times New Roman"/>
            <family val="1"/>
          </rPr>
          <t>Phosphorescent moss</t>
        </r>
      </text>
    </comment>
    <comment ref="D13" authorId="0" shapeId="0" xr:uid="{4DD10AC2-1036-410C-A734-9A5555987C5E}">
      <text>
        <r>
          <rPr>
            <sz val="12"/>
            <color indexed="81"/>
            <rFont val="Times New Roman"/>
            <family val="1"/>
          </rPr>
          <t>Wool or wax</t>
        </r>
      </text>
    </comment>
    <comment ref="D18" authorId="0" shapeId="0" xr:uid="{AF32F4EE-A7DF-4EEB-A9B5-34F12E867C18}">
      <text>
        <r>
          <rPr>
            <sz val="12"/>
            <color indexed="81"/>
            <rFont val="Times New Roman"/>
            <family val="1"/>
          </rPr>
          <t>Drop of sweat</t>
        </r>
      </text>
    </comment>
    <comment ref="D20" authorId="0" shapeId="0" xr:uid="{19F67F17-EE44-4C7B-B301-EFA00495F1E5}">
      <text>
        <r>
          <rPr>
            <sz val="12"/>
            <color indexed="81"/>
            <rFont val="Times New Roman"/>
            <family val="1"/>
          </rPr>
          <t>Crossbow Bolt Imbued</t>
        </r>
      </text>
    </comment>
    <comment ref="D24" authorId="0" shapeId="0" xr:uid="{A8FEF123-828D-4076-89FD-D62743128F57}">
      <text>
        <r>
          <rPr>
            <sz val="12"/>
            <color indexed="81"/>
            <rFont val="Times New Roman"/>
            <family val="1"/>
          </rPr>
          <t>Copper wire</t>
        </r>
      </text>
    </comment>
    <comment ref="D26" authorId="0" shapeId="0" xr:uid="{C927AAB5-EC8A-4D74-A546-A86C166F71AB}">
      <text>
        <r>
          <rPr>
            <sz val="12"/>
            <color indexed="81"/>
            <rFont val="Times New Roman"/>
            <family val="1"/>
          </rPr>
          <t>Brass key</t>
        </r>
      </text>
    </comment>
    <comment ref="A27" authorId="0" shapeId="0" xr:uid="{09E86FE0-6310-4DC5-8F1E-8A1542B45723}">
      <text>
        <r>
          <rPr>
            <sz val="12"/>
            <color indexed="81"/>
            <rFont val="Times New Roman"/>
            <family val="1"/>
          </rPr>
          <t>also in Complete Arcane</t>
        </r>
      </text>
    </comment>
    <comment ref="D29" authorId="0" shapeId="0" xr:uid="{F35BD34D-A73A-43F8-AE19-BA6825ED6F64}">
      <text>
        <r>
          <rPr>
            <sz val="12"/>
            <color indexed="81"/>
            <rFont val="Times New Roman"/>
            <family val="1"/>
          </rPr>
          <t>Dried glue</t>
        </r>
      </text>
    </comment>
    <comment ref="D33" authorId="0" shapeId="0" xr:uid="{857ACF8A-364D-49DB-949A-38D0ED3B27DC}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34" authorId="0" shapeId="0" xr:uid="{628A1086-4B1B-4401-B59C-60F888E59AB8}">
      <text>
        <r>
          <rPr>
            <sz val="12"/>
            <color indexed="81"/>
            <rFont val="Times New Roman"/>
            <family val="1"/>
          </rPr>
          <t>Powdered silver</t>
        </r>
      </text>
    </comment>
    <comment ref="D36" authorId="0" shapeId="0" xr:uid="{FF6516BC-5DAB-44C5-997F-731A1DABD950}">
      <text>
        <r>
          <rPr>
            <sz val="12"/>
            <color indexed="81"/>
            <rFont val="Times New Roman"/>
            <family val="1"/>
          </rPr>
          <t>Pork rind or butter</t>
        </r>
      </text>
    </comment>
    <comment ref="D37" authorId="0" shapeId="0" xr:uid="{8429DB84-01A4-4320-A6AE-9870BC121003}">
      <text>
        <r>
          <rPr>
            <sz val="12"/>
            <color indexed="81"/>
            <rFont val="Times New Roman"/>
            <family val="1"/>
          </rPr>
          <t>Cured leather</t>
        </r>
      </text>
    </comment>
    <comment ref="D38" authorId="0" shapeId="0" xr:uid="{7B045157-8BDD-46EE-B9A1-F362FED0B59E}">
      <text>
        <r>
          <rPr>
            <sz val="12"/>
            <color indexed="81"/>
            <rFont val="Times New Roman"/>
            <family val="1"/>
          </rPr>
          <t>horse hair</t>
        </r>
      </text>
    </comment>
    <comment ref="D39" authorId="0" shapeId="0" xr:uid="{7AC38A61-46E9-4E22-9FB1-39808C31FF61}">
      <text>
        <r>
          <rPr>
            <sz val="12"/>
            <color indexed="81"/>
            <rFont val="Times New Roman"/>
            <family val="1"/>
          </rPr>
          <t>Soot &amp; Salt</t>
        </r>
      </text>
    </comment>
    <comment ref="D44" authorId="0" shapeId="0" xr:uid="{26AD4C16-FFC2-4BB7-ACDF-FD3FC1067150}">
      <text>
        <r>
          <rPr>
            <sz val="12"/>
            <color indexed="81"/>
            <rFont val="Times New Roman"/>
            <family val="1"/>
          </rPr>
          <t>Pinch of powdered iron</t>
        </r>
      </text>
    </comment>
    <comment ref="A47" authorId="0" shapeId="0" xr:uid="{AD96D92C-94AF-448C-849D-71C19514459E}">
      <text>
        <r>
          <rPr>
            <b/>
            <sz val="12"/>
            <color indexed="81"/>
            <rFont val="Times New Roman"/>
            <family val="1"/>
          </rPr>
          <t>Untangle</t>
        </r>
        <r>
          <rPr>
            <sz val="12"/>
            <color indexed="81"/>
            <rFont val="Times New Roman"/>
            <family val="1"/>
          </rPr>
          <t xml:space="preserve"> (Alteration)
</t>
        </r>
        <r>
          <rPr>
            <b/>
            <sz val="12"/>
            <color indexed="81"/>
            <rFont val="Times New Roman"/>
            <family val="1"/>
          </rPr>
          <t xml:space="preserve">Level:  </t>
        </r>
        <r>
          <rPr>
            <sz val="12"/>
            <color indexed="81"/>
            <rFont val="Times New Roman"/>
            <family val="1"/>
          </rPr>
          <t xml:space="preserve">Sor/Wiz 0
</t>
        </r>
        <r>
          <rPr>
            <b/>
            <sz val="12"/>
            <color indexed="81"/>
            <rFont val="Times New Roman"/>
            <family val="1"/>
          </rPr>
          <t xml:space="preserve">Components:  </t>
        </r>
        <r>
          <rPr>
            <sz val="12"/>
            <color indexed="81"/>
            <rFont val="Times New Roman"/>
            <family val="1"/>
          </rPr>
          <t xml:space="preserve">S
</t>
        </r>
        <r>
          <rPr>
            <b/>
            <sz val="12"/>
            <color indexed="81"/>
            <rFont val="Times New Roman"/>
            <family val="1"/>
          </rPr>
          <t xml:space="preserve">Casting Time:  </t>
        </r>
        <r>
          <rPr>
            <sz val="12"/>
            <color indexed="81"/>
            <rFont val="Times New Roman"/>
            <family val="1"/>
          </rPr>
          <t xml:space="preserve">1
</t>
        </r>
        <r>
          <rPr>
            <b/>
            <sz val="12"/>
            <color indexed="81"/>
            <rFont val="Times New Roman"/>
            <family val="1"/>
          </rPr>
          <t xml:space="preserve">Range:  </t>
        </r>
        <r>
          <rPr>
            <sz val="12"/>
            <color indexed="81"/>
            <rFont val="Times New Roman"/>
            <family val="1"/>
          </rPr>
          <t xml:space="preserve">Touch
</t>
        </r>
        <r>
          <rPr>
            <b/>
            <sz val="12"/>
            <color indexed="81"/>
            <rFont val="Times New Roman"/>
            <family val="1"/>
          </rPr>
          <t xml:space="preserve">Target:  </t>
        </r>
        <r>
          <rPr>
            <sz val="12"/>
            <color indexed="81"/>
            <rFont val="Times New Roman"/>
            <family val="1"/>
          </rPr>
          <t xml:space="preserve">One Creature
</t>
        </r>
        <r>
          <rPr>
            <b/>
            <sz val="12"/>
            <color indexed="81"/>
            <rFont val="Times New Roman"/>
            <family val="1"/>
          </rPr>
          <t xml:space="preserve">Duration:  </t>
        </r>
        <r>
          <rPr>
            <sz val="12"/>
            <color indexed="81"/>
            <rFont val="Times New Roman"/>
            <family val="1"/>
          </rPr>
          <t xml:space="preserve">1 hour/level
</t>
        </r>
        <r>
          <rPr>
            <b/>
            <sz val="12"/>
            <color indexed="81"/>
            <rFont val="Times New Roman"/>
            <family val="1"/>
          </rPr>
          <t xml:space="preserve">Saving Throw:  </t>
        </r>
        <r>
          <rPr>
            <sz val="12"/>
            <color indexed="81"/>
            <rFont val="Times New Roman"/>
            <family val="1"/>
          </rPr>
          <t xml:space="preserve">N/A
</t>
        </r>
        <r>
          <rPr>
            <b/>
            <sz val="12"/>
            <color indexed="81"/>
            <rFont val="Times New Roman"/>
            <family val="1"/>
          </rPr>
          <t xml:space="preserve">Spell Resistance:  </t>
        </r>
        <r>
          <rPr>
            <sz val="12"/>
            <color indexed="81"/>
            <rFont val="Times New Roman"/>
            <family val="1"/>
          </rPr>
          <t>Yes
With this cantrip the wizard can instantly comb out hair, fur, or other thread like substance growing on a creature up to a length of 3 feet per caster level.  Once the hair is combed and tangle free it remains so for 1 hour per caster level before natural effects start tangling the hair once more.
SOURCE?</t>
        </r>
      </text>
    </comment>
    <comment ref="D48" authorId="0" shapeId="0" xr:uid="{F03D7B4E-C593-4E47-86EA-9B7B913E2F28}">
      <text>
        <r>
          <rPr>
            <sz val="12"/>
            <color indexed="81"/>
            <rFont val="Times New Roman"/>
            <family val="1"/>
          </rPr>
          <t>knife or dagger</t>
        </r>
      </text>
    </comment>
    <comment ref="D49" authorId="0" shapeId="0" xr:uid="{F60C7A0A-4C89-4F89-9831-72F64DBA0FC8}">
      <text>
        <r>
          <rPr>
            <sz val="12"/>
            <color indexed="81"/>
            <rFont val="Times New Roman"/>
            <family val="1"/>
          </rPr>
          <t>Copper piece</t>
        </r>
      </text>
    </comment>
    <comment ref="D50" authorId="0" shapeId="0" xr:uid="{635160D5-4C8E-48D0-950A-FF401A674614}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51" authorId="0" shapeId="0" xr:uid="{E691AE89-98F6-45BF-A1DD-92BCAEDB056A}">
      <text/>
    </comment>
    <comment ref="D52" authorId="0" shapeId="0" xr:uid="{A01962C9-3C8F-423B-8977-26B1ECDDAC04}">
      <text>
        <r>
          <rPr>
            <sz val="12"/>
            <color indexed="81"/>
            <rFont val="Times New Roman"/>
            <family val="1"/>
          </rPr>
          <t>Phosphorous, sulfur, or other combustible powder</t>
        </r>
      </text>
    </comment>
    <comment ref="D53" authorId="0" shapeId="0" xr:uid="{38E8C878-2E15-4B8C-BFE8-FE0E1D4566BA}">
      <text>
        <r>
          <rPr>
            <sz val="12"/>
            <color indexed="81"/>
            <rFont val="Times New Roman"/>
            <family val="1"/>
          </rPr>
          <t>Pendulum</t>
        </r>
      </text>
    </comment>
    <comment ref="D60" authorId="0" shapeId="0" xr:uid="{86384C10-362F-4A5B-9566-F20467AC47E9}">
      <text>
        <r>
          <rPr>
            <sz val="12"/>
            <color indexed="81"/>
            <rFont val="Times New Roman"/>
            <family val="1"/>
          </rPr>
          <t>rotten egg or skunk cabbage leaves</t>
        </r>
      </text>
    </comment>
    <comment ref="D62" authorId="0" shapeId="0" xr:uid="{DD4ADED6-D3F0-4E21-82CD-2914D3ABFC1E}">
      <text>
        <r>
          <rPr>
            <sz val="12"/>
            <color indexed="81"/>
            <rFont val="Times New Roman"/>
            <family val="1"/>
          </rPr>
          <t>Drop of sweat</t>
        </r>
      </text>
    </comment>
    <comment ref="D64" authorId="0" shapeId="0" xr:uid="{53D03625-A99A-4D11-9E1D-EF2E2D0B78E0}">
      <text>
        <r>
          <rPr>
            <sz val="12"/>
            <color indexed="81"/>
            <rFont val="Times New Roman"/>
            <family val="1"/>
          </rPr>
          <t>Bird's wing feather</t>
        </r>
      </text>
    </comment>
    <comment ref="D65" authorId="0" shapeId="0" xr:uid="{025135A8-E616-4647-9AA9-9FA56DD2A15D}">
      <text>
        <r>
          <rPr>
            <sz val="12"/>
            <color indexed="81"/>
            <rFont val="Times New Roman"/>
            <family val="1"/>
          </rPr>
          <t>Roots</t>
        </r>
      </text>
    </comment>
    <comment ref="D66" authorId="0" shapeId="0" xr:uid="{55B0FF68-95DA-4871-A7BE-8D3934493149}">
      <text>
        <r>
          <rPr>
            <sz val="12"/>
            <color indexed="81"/>
            <rFont val="Times New Roman"/>
            <family val="1"/>
          </rPr>
          <t>Molasses</t>
        </r>
      </text>
    </comment>
    <comment ref="D67" authorId="0" shapeId="0" xr:uid="{7750B22C-8350-47B2-A634-E7BB5F7CF8C5}">
      <text>
        <r>
          <rPr>
            <sz val="12"/>
            <rFont val="Times New Roman"/>
            <family val="1"/>
          </rPr>
          <t>Spider leg</t>
        </r>
      </text>
    </comment>
    <comment ref="D70" authorId="0" shapeId="0" xr:uid="{77D0EFEF-DF91-4ECB-9013-23730C60438E}">
      <text>
        <r>
          <rPr>
            <sz val="12"/>
            <color indexed="81"/>
            <rFont val="Times New Roman"/>
            <family val="1"/>
          </rPr>
          <t>A square chip of stone, crushed lime, a few grains of sand, a sprinkling of water, and several splinters of wood.  These must be augmented by the components of the unseen servant spell (string and a bit of wood) if this benefit is to be included.</t>
        </r>
      </text>
    </comment>
    <comment ref="D75" authorId="0" shapeId="0" xr:uid="{38B0EDC6-0522-4811-8E99-1333E69293A1}">
      <text>
        <r>
          <rPr>
            <sz val="12"/>
            <color indexed="81"/>
            <rFont val="Times New Roman"/>
            <family val="1"/>
          </rPr>
          <t>dried, powdered peased and powdered animal hoof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A21" authorId="0" shapeId="0" xr:uid="{00000000-0006-0000-0500-000001000000}">
      <text>
        <r>
          <rPr>
            <sz val="12"/>
            <color indexed="81"/>
            <rFont val="Times New Roman"/>
            <family val="1"/>
          </rPr>
          <t>Grants feat of player’s choice to imbiber during one martial conflict; this feat cannot be applied while casting a spell with the “chaos” descriptor.</t>
        </r>
      </text>
    </comment>
    <comment ref="A22" authorId="0" shapeId="0" xr:uid="{00000000-0006-0000-0500-000002000000}">
      <text>
        <r>
          <rPr>
            <sz val="12"/>
            <color indexed="81"/>
            <rFont val="Times New Roman"/>
            <family val="1"/>
          </rPr>
          <t>Grants feat of DM’s choice to imbiber during one martial conflict; this feat cannot be applied while casting a spell with the “law” descriptor.</t>
        </r>
      </text>
    </comment>
  </commentList>
</comments>
</file>

<file path=xl/sharedStrings.xml><?xml version="1.0" encoding="utf-8"?>
<sst xmlns="http://schemas.openxmlformats.org/spreadsheetml/2006/main" count="967" uniqueCount="376">
  <si>
    <t>Skill</t>
  </si>
  <si>
    <t>Level</t>
  </si>
  <si>
    <t>Properties</t>
  </si>
  <si>
    <t>Melee Weapon</t>
  </si>
  <si>
    <t>Dmg</t>
  </si>
  <si>
    <t>Qty.</t>
  </si>
  <si>
    <t>Ranged Weapon</t>
  </si>
  <si>
    <t>Dmg.</t>
  </si>
  <si>
    <t>Rng.</t>
  </si>
  <si>
    <t>Skills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</si>
  <si>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</si>
  <si>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</si>
  <si>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</si>
  <si>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</si>
  <si>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</si>
  <si>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</si>
  <si>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</si>
  <si>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</si>
  <si>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</si>
  <si>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Duration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</si>
  <si>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</si>
  <si>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</si>
  <si>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</si>
  <si>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</si>
  <si>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</si>
  <si>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</si>
  <si>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</si>
  <si>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</si>
  <si>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</si>
  <si>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</si>
  <si>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</si>
  <si>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</si>
  <si>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</si>
  <si>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</si>
  <si>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</si>
  <si>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</si>
  <si>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</si>
  <si>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</si>
  <si>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</si>
  <si>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</si>
  <si>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</si>
  <si>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</si>
  <si>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</si>
  <si>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</si>
  <si>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</si>
  <si>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</si>
  <si>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</si>
  <si>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</si>
  <si>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</si>
  <si>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</si>
  <si>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Profession:  (type)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</si>
  <si>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</si>
  <si>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</si>
  <si>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</si>
  <si>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</si>
  <si>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</si>
  <si>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</si>
  <si>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</si>
  <si>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</si>
  <si>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Total</t>
  </si>
  <si>
    <t>Critical</t>
  </si>
  <si>
    <t>Range</t>
  </si>
  <si>
    <t>Fortitude</t>
  </si>
  <si>
    <t>Reflex</t>
  </si>
  <si>
    <t>Will</t>
  </si>
  <si>
    <t>Armor &amp; Shield</t>
  </si>
  <si>
    <t>Missiles</t>
  </si>
  <si>
    <t>Resistance</t>
  </si>
  <si>
    <t>Abjuration</t>
  </si>
  <si>
    <t>Touch</t>
  </si>
  <si>
    <t>1 minute</t>
  </si>
  <si>
    <t>Detect Magic</t>
  </si>
  <si>
    <t>Universal</t>
  </si>
  <si>
    <t>1 min/lvl</t>
  </si>
  <si>
    <t>Instant</t>
  </si>
  <si>
    <t>Read Magic</t>
  </si>
  <si>
    <t>Personal</t>
  </si>
  <si>
    <t>10 min/lvl</t>
  </si>
  <si>
    <t>Illusion</t>
  </si>
  <si>
    <t>1 round</t>
  </si>
  <si>
    <t>Conjuration</t>
  </si>
  <si>
    <t>Permanent</t>
  </si>
  <si>
    <t>1 rnd/lvl</t>
  </si>
  <si>
    <t>Evocation</t>
  </si>
  <si>
    <t>Spell</t>
  </si>
  <si>
    <t>Cast?</t>
  </si>
  <si>
    <t>Languages</t>
  </si>
  <si>
    <t>School</t>
  </si>
  <si>
    <t>1 hour</t>
  </si>
  <si>
    <t>60’</t>
  </si>
  <si>
    <t>10’</t>
  </si>
  <si>
    <t>100’ + 10’/lvl</t>
  </si>
  <si>
    <t>Equipment Worn</t>
  </si>
  <si>
    <t>Item</t>
  </si>
  <si>
    <t>Mass</t>
  </si>
  <si>
    <t>Effects/</t>
  </si>
  <si>
    <t>Notes</t>
  </si>
  <si>
    <t>Equipment Carried</t>
  </si>
  <si>
    <t>Horse Encumbrance:</t>
  </si>
  <si>
    <t>Check</t>
  </si>
  <si>
    <t>Arcane</t>
  </si>
  <si>
    <t>Speed</t>
  </si>
  <si>
    <t>19-20, x2</t>
  </si>
  <si>
    <t>Bolt</t>
  </si>
  <si>
    <t>Human</t>
  </si>
  <si>
    <t>Thay</t>
  </si>
  <si>
    <t>Common, Elven, Orc</t>
  </si>
  <si>
    <t>Damaran, Mulhorandi</t>
  </si>
  <si>
    <t>Memorized Spells</t>
  </si>
  <si>
    <t>Scribe Scroll</t>
  </si>
  <si>
    <t>Spellbook</t>
  </si>
  <si>
    <t>Arcane Mark</t>
  </si>
  <si>
    <t>Dancing Lights</t>
  </si>
  <si>
    <t>Disrupt Undead</t>
  </si>
  <si>
    <t>Flare</t>
  </si>
  <si>
    <t>Ghost Sound</t>
  </si>
  <si>
    <t>Light</t>
  </si>
  <si>
    <t>Prestidigitation</t>
  </si>
  <si>
    <t>Ray of Frost</t>
  </si>
  <si>
    <t>Color Spray</t>
  </si>
  <si>
    <t>Mage Armor</t>
  </si>
  <si>
    <t>Magic Missile</t>
  </si>
  <si>
    <t>Shield</t>
  </si>
  <si>
    <t>Sleep</t>
  </si>
  <si>
    <t>1 hr/lvl</t>
  </si>
  <si>
    <t>25’ + 2½’/lvl</t>
  </si>
  <si>
    <t>1 rune</t>
  </si>
  <si>
    <t>1d4</t>
  </si>
  <si>
    <t>Piercing</t>
  </si>
  <si>
    <t>Inkpen</t>
  </si>
  <si>
    <t>Vial of Ink</t>
  </si>
  <si>
    <t>From Thay</t>
  </si>
  <si>
    <t>Summon Familiar</t>
  </si>
  <si>
    <t>Protection from Evil</t>
  </si>
  <si>
    <t>200 pages</t>
  </si>
  <si>
    <t>Phosphorescent moss</t>
  </si>
  <si>
    <t>Miniature cloak</t>
  </si>
  <si>
    <t>Powdered silver</t>
  </si>
  <si>
    <t>Mercury</t>
  </si>
  <si>
    <t>Perform:  (type)</t>
  </si>
  <si>
    <t>Bag of Holding (600 lbs.) (not available)</t>
  </si>
  <si>
    <t>Bag Encumbrance:</t>
  </si>
  <si>
    <t>Potion of Cure Light Wounds</t>
  </si>
  <si>
    <t>Waterskin</t>
  </si>
  <si>
    <t>1 liter</t>
  </si>
  <si>
    <t>Sleight of Hand</t>
  </si>
  <si>
    <t>Survival</t>
  </si>
  <si>
    <t>Cured Leather</t>
  </si>
  <si>
    <t>Red, Yellow, and Blue Powder</t>
  </si>
  <si>
    <t>Riding Saddle</t>
  </si>
  <si>
    <t>Craft:  Alchemy</t>
  </si>
  <si>
    <t>Opaline Shuntstone</t>
  </si>
  <si>
    <t>?</t>
  </si>
  <si>
    <t>Casting</t>
  </si>
  <si>
    <t>1 SA</t>
  </si>
  <si>
    <t>V S</t>
  </si>
  <si>
    <t>V S M</t>
  </si>
  <si>
    <t>V</t>
  </si>
  <si>
    <t>V M/DF</t>
  </si>
  <si>
    <t>V S F</t>
  </si>
  <si>
    <t>V S M/DF</t>
  </si>
  <si>
    <t>Scroll of Shield</t>
  </si>
  <si>
    <t>Scroll of Color Spray</t>
  </si>
  <si>
    <t>Potion of Hide from Animals</t>
  </si>
  <si>
    <t>Oil of Invisibility</t>
  </si>
  <si>
    <t>Wool</t>
  </si>
  <si>
    <t>Wax</t>
  </si>
  <si>
    <t>Daze, Ghost Sound</t>
  </si>
  <si>
    <t>Tenser's Floating Disk</t>
  </si>
  <si>
    <t>Sand</t>
  </si>
  <si>
    <t>Monocle</t>
  </si>
  <si>
    <t>Spell Components Carried (24 slots total)</t>
  </si>
  <si>
    <t>400’ + 40’/lvl</t>
  </si>
  <si>
    <t>Traveler’s Outfit 1</t>
  </si>
  <si>
    <t>Traveler’s Outfit 2</t>
  </si>
  <si>
    <t>Traveler’s Outfit 3</t>
  </si>
  <si>
    <t>Courtier’s Outfit</t>
  </si>
  <si>
    <t>Noble’s Outfit</t>
  </si>
  <si>
    <t>Stash (Jovial Juggler, level 2)</t>
  </si>
  <si>
    <t>Scroll of Silence</t>
  </si>
  <si>
    <t>lvl 2, cast 3</t>
  </si>
  <si>
    <t>Scroll of Clairvoyance</t>
  </si>
  <si>
    <t>lvl 3, cast 5</t>
  </si>
  <si>
    <t>lvl 1, cast 1</t>
  </si>
  <si>
    <t>Scroll of See Invisibility</t>
  </si>
  <si>
    <t>Potion of Fateful Feat</t>
  </si>
  <si>
    <t>Potion of Featful Fate</t>
  </si>
  <si>
    <t>Smokesticks</t>
  </si>
  <si>
    <t>Alchemist’s Fire</t>
  </si>
  <si>
    <t>Thunderstone</t>
  </si>
  <si>
    <t>On Mount (Pony, mare)</t>
  </si>
  <si>
    <t>Dust of Quickening</t>
  </si>
  <si>
    <t>3 vials; snort to activate for 10 minutes or until triggered</t>
  </si>
  <si>
    <t>Earplug of Silencing</t>
  </si>
  <si>
    <t>Elixir of Heightening</t>
  </si>
  <si>
    <t>2 tubes; drink to activate for 10 minutes or until triggered</t>
  </si>
  <si>
    <t>Escargots of Stillness</t>
  </si>
  <si>
    <t>4 snails; eat to activate for 10 minutes or until triggered</t>
  </si>
  <si>
    <t>Foil of Extension</t>
  </si>
  <si>
    <t>Extend Spell feat; has multiple uses but you can’t tell how many</t>
  </si>
  <si>
    <t>Girdle of Widening</t>
  </si>
  <si>
    <t>Widen Spell metamagic feat, wear over skin to activate feat</t>
  </si>
  <si>
    <t>Leggings of Empowerment</t>
  </si>
  <si>
    <t>Empower Spell metamagic feat, wear over skin to activate feat</t>
  </si>
  <si>
    <t>Sheath of Enlargement</t>
  </si>
  <si>
    <t>Enlarge Spell metamagic feat</t>
  </si>
  <si>
    <t>Sheath of Maximization</t>
  </si>
  <si>
    <t>Maximize Spell metamagic feat</t>
  </si>
  <si>
    <t>Wrapping of Duplication</t>
  </si>
  <si>
    <t>Duplicate Spell metamagic feat</t>
  </si>
  <si>
    <t>Silent Spell metamagic feat, wear in either ear to activate feat</t>
  </si>
  <si>
    <t>Knowledge:  Religion</t>
  </si>
  <si>
    <t>Knowledge:  The Planes</t>
  </si>
  <si>
    <t>Knowledge:  Arcana</t>
  </si>
  <si>
    <t>V S M F</t>
  </si>
  <si>
    <t>special</t>
  </si>
  <si>
    <t>V S DF</t>
  </si>
  <si>
    <t>NPC</t>
  </si>
  <si>
    <t>30’</t>
  </si>
  <si>
    <t>q</t>
  </si>
  <si>
    <t>Race</t>
  </si>
  <si>
    <t>Sex</t>
  </si>
  <si>
    <t>Class</t>
  </si>
  <si>
    <t>Region</t>
  </si>
  <si>
    <t>Age</t>
  </si>
  <si>
    <t>Alignment</t>
  </si>
  <si>
    <t>Height</t>
  </si>
  <si>
    <t>Deity</t>
  </si>
  <si>
    <t>Weight</t>
  </si>
  <si>
    <t>Attack Bonus</t>
  </si>
  <si>
    <t>XP</t>
  </si>
  <si>
    <t>Base Speed</t>
  </si>
  <si>
    <t>Lb. Capacity</t>
  </si>
  <si>
    <t>Lb. Carried</t>
  </si>
  <si>
    <t>Hit Points</t>
  </si>
  <si>
    <t>Touch AC</t>
  </si>
  <si>
    <t>Strength</t>
  </si>
  <si>
    <t>Dexterity</t>
  </si>
  <si>
    <t>Constitution</t>
  </si>
  <si>
    <t>Intelligence</t>
  </si>
  <si>
    <t>Wisdom</t>
  </si>
  <si>
    <t>Charisma</t>
  </si>
  <si>
    <t>Atk</t>
  </si>
  <si>
    <t>Roll</t>
  </si>
  <si>
    <t>1</t>
  </si>
  <si>
    <t>Dagger +1</t>
  </si>
  <si>
    <t>FF AC</t>
  </si>
  <si>
    <t>AC</t>
  </si>
  <si>
    <t>-</t>
  </si>
  <si>
    <t>Ranged Touch Attack</t>
  </si>
  <si>
    <t>varies</t>
  </si>
  <si>
    <t>Professor</t>
  </si>
  <si>
    <t>Farleigh</t>
  </si>
  <si>
    <t>Conjurer</t>
  </si>
  <si>
    <t>Diabolist</t>
  </si>
  <si>
    <t>n.a.</t>
  </si>
  <si>
    <t>+3</t>
  </si>
  <si>
    <t>Male</t>
  </si>
  <si>
    <t>Lawful Evil</t>
  </si>
  <si>
    <t>Loviatar</t>
  </si>
  <si>
    <r>
      <t>30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60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90</t>
    </r>
  </si>
  <si>
    <t>Conjurer Abilities</t>
  </si>
  <si>
    <t>Feats</t>
  </si>
  <si>
    <t>1st:  Spellcasting Prodigy (Int = 20 [+5] for spells)</t>
  </si>
  <si>
    <t>3rd:  Still Spell</t>
  </si>
  <si>
    <t>Prodigy</t>
  </si>
  <si>
    <t>Hand Crossbow</t>
  </si>
  <si>
    <t>Spells per Day</t>
  </si>
  <si>
    <t>Spell Level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</si>
  <si>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</si>
  <si>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</si>
  <si>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</si>
  <si>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</si>
  <si>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</si>
  <si>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</si>
  <si>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</si>
  <si>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</si>
  <si>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</si>
  <si>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Base Wizard Spells</t>
  </si>
  <si>
    <t>Intelligence Bonus</t>
  </si>
  <si>
    <t>Total Arcane</t>
  </si>
  <si>
    <t>ConjuringSpells</t>
  </si>
  <si>
    <t xml:space="preserve">Components </t>
  </si>
  <si>
    <t>Reference</t>
  </si>
  <si>
    <t>Page</t>
  </si>
  <si>
    <t>Acid Splash</t>
  </si>
  <si>
    <t>PHB</t>
  </si>
  <si>
    <t>Amanuensis</t>
  </si>
  <si>
    <t>Transmutation</t>
  </si>
  <si>
    <t>Spell Compendium</t>
  </si>
  <si>
    <t>Caltrops</t>
  </si>
  <si>
    <t>Detect Poison</t>
  </si>
  <si>
    <t>Divination</t>
  </si>
  <si>
    <t>Necromancy</t>
  </si>
  <si>
    <t>Electric Jolt</t>
  </si>
  <si>
    <t>Launch Bolt</t>
  </si>
  <si>
    <t>Launch Item</t>
  </si>
  <si>
    <t>S</t>
  </si>
  <si>
    <t>Mage Hand</t>
  </si>
  <si>
    <t>Mending</t>
  </si>
  <si>
    <t>Message</t>
  </si>
  <si>
    <t>No Light</t>
  </si>
  <si>
    <t>Book of Vile Darkness</t>
  </si>
  <si>
    <t>Open/Close</t>
  </si>
  <si>
    <t>Preserve Organ</t>
  </si>
  <si>
    <t>10 minutes</t>
  </si>
  <si>
    <t>24 hours</t>
  </si>
  <si>
    <t>Repair Minor Damage</t>
  </si>
  <si>
    <t>Tome &amp; Blood</t>
  </si>
  <si>
    <t>Silent Portal</t>
  </si>
  <si>
    <t>Slash Tongue</t>
  </si>
  <si>
    <t>Sonic Snap</t>
  </si>
  <si>
    <t>Stick</t>
  </si>
  <si>
    <t>Touch of Fatigue</t>
  </si>
  <si>
    <t>Unnerving Gaze</t>
  </si>
  <si>
    <t>Untangle</t>
  </si>
  <si>
    <t>Comprehend Languages</t>
  </si>
  <si>
    <t>Enlarge Person</t>
  </si>
  <si>
    <t>1 FR</t>
  </si>
  <si>
    <t>Feather Fall</t>
  </si>
  <si>
    <t>Free</t>
  </si>
  <si>
    <t>Grease</t>
  </si>
  <si>
    <t>Identify</t>
  </si>
  <si>
    <t>Mount</t>
  </si>
  <si>
    <t>2 hrs/lvl</t>
  </si>
  <si>
    <t>Ray of Clumsiness</t>
  </si>
  <si>
    <t>Ray of Enfeeblement</t>
  </si>
  <si>
    <t>True Strike</t>
  </si>
  <si>
    <t>V F</t>
  </si>
  <si>
    <t>Bear’s Endurance</t>
  </si>
  <si>
    <t>Cloud of Knives</t>
  </si>
  <si>
    <t>PHB II</t>
  </si>
  <si>
    <t>Continual Flame</t>
  </si>
  <si>
    <t>Detect Thoughts</t>
  </si>
  <si>
    <t>V S F/DF</t>
  </si>
  <si>
    <t>Fly, Swift</t>
  </si>
  <si>
    <t>Swift</t>
  </si>
  <si>
    <t>Complete Adventurer</t>
  </si>
  <si>
    <t>Invisibility</t>
  </si>
  <si>
    <t>Knock</t>
  </si>
  <si>
    <t>Mirror Image</t>
  </si>
  <si>
    <t>See Invisibility</t>
  </si>
  <si>
    <t>Shatter</t>
  </si>
  <si>
    <t>Arcane Sight</t>
  </si>
  <si>
    <t>Dispel Magic</t>
  </si>
  <si>
    <t>Fly</t>
  </si>
  <si>
    <t>Complete Arcane</t>
  </si>
  <si>
    <t>Haste</t>
  </si>
  <si>
    <t>Phantom Steed</t>
  </si>
  <si>
    <t>0’</t>
  </si>
  <si>
    <t>Ray of Exhaustion</t>
  </si>
  <si>
    <t>Slow</t>
  </si>
  <si>
    <t>Spiderskin</t>
  </si>
  <si>
    <t>Stinking Cloud</t>
  </si>
  <si>
    <t>Vampiric Touch</t>
  </si>
  <si>
    <t>Dimension Door</t>
  </si>
  <si>
    <t>Dimensional Anchor</t>
  </si>
  <si>
    <t>Greater Mirror Image</t>
  </si>
  <si>
    <t>1 IA</t>
  </si>
  <si>
    <t>Leomund’s Secure Shelter</t>
  </si>
  <si>
    <t>Orb of Acid</t>
  </si>
  <si>
    <t>Orb of Cold</t>
  </si>
  <si>
    <t>Orb of Fire</t>
  </si>
  <si>
    <t>Orb of Force</t>
  </si>
  <si>
    <t>Anticipate Teleportation</t>
  </si>
  <si>
    <t>Solid Fog</t>
  </si>
  <si>
    <t>Spells Known</t>
  </si>
  <si>
    <t>þ</t>
  </si>
  <si>
    <t>5’ 8”</t>
  </si>
  <si>
    <t>173 lbs.</t>
  </si>
  <si>
    <t>+2 with Conuration spells</t>
  </si>
  <si>
    <t>6th:  Spell Focus: Conjuration</t>
  </si>
  <si>
    <t>Conjur.</t>
  </si>
  <si>
    <t>Personality, History, and Notes</t>
  </si>
  <si>
    <t>Touch Attack</t>
  </si>
  <si>
    <t>1d6+2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</si>
</sst>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56" x14ac:knownFonts="1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i/>
      <sz val="18"/>
      <color indexed="12"/>
      <name val="Times New Roman"/>
      <family val="1"/>
    </font>
    <font>
      <i/>
      <sz val="18"/>
      <color indexed="53"/>
      <name val="Times New Roman"/>
      <family val="1"/>
    </font>
    <font>
      <sz val="13"/>
      <name val="Wingdings"/>
      <charset val="2"/>
    </font>
    <font>
      <i/>
      <sz val="14"/>
      <color indexed="57"/>
      <name val="Times New Roman"/>
      <family val="1"/>
    </font>
    <font>
      <i/>
      <sz val="18"/>
      <color indexed="20"/>
      <name val="Times New Roman"/>
      <family val="1"/>
    </font>
    <font>
      <b/>
      <sz val="13"/>
      <color indexed="13"/>
      <name val="Times New Roman"/>
      <family val="1"/>
    </font>
    <font>
      <i/>
      <sz val="12"/>
      <color indexed="42"/>
      <name val="Times New Roman"/>
      <family val="1"/>
    </font>
    <font>
      <sz val="10"/>
      <name val="Arial"/>
      <family val="2"/>
    </font>
    <font>
      <b/>
      <sz val="13"/>
      <color rgb="FF00CC00"/>
      <name val="Times New Roman"/>
      <family val="1"/>
    </font>
    <font>
      <sz val="13"/>
      <color rgb="FF0000FF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i/>
      <sz val="22"/>
      <color rgb="FF92D050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9999FF"/>
      <name val="Times New Roman"/>
      <family val="1"/>
    </font>
    <font>
      <b/>
      <sz val="13"/>
      <color rgb="FFFFC000"/>
      <name val="Times New Roman"/>
      <family val="1"/>
    </font>
    <font>
      <b/>
      <sz val="13"/>
      <color rgb="FF00B0F0"/>
      <name val="Times New Roman"/>
      <family val="1"/>
    </font>
    <font>
      <b/>
      <sz val="12"/>
      <color theme="0"/>
      <name val="Times New Roman"/>
      <family val="1"/>
    </font>
    <font>
      <b/>
      <sz val="12"/>
      <color indexed="8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</fills>
  <borders count="12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rgb="FF92D050"/>
      </bottom>
      <diagonal/>
    </border>
    <border>
      <left/>
      <right/>
      <top style="double">
        <color indexed="64"/>
      </top>
      <bottom style="double">
        <color rgb="FF92D050"/>
      </bottom>
      <diagonal/>
    </border>
    <border>
      <left/>
      <right style="double">
        <color indexed="64"/>
      </right>
      <top style="double">
        <color indexed="64"/>
      </top>
      <bottom style="double">
        <color rgb="FF92D050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1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2" fillId="0" borderId="1" xfId="0" applyFont="1" applyBorder="1"/>
    <xf numFmtId="0" fontId="14" fillId="0" borderId="0" xfId="0" applyFont="1"/>
    <xf numFmtId="0" fontId="15" fillId="0" borderId="0" xfId="0" applyFont="1"/>
    <xf numFmtId="0" fontId="15" fillId="0" borderId="2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3" fillId="0" borderId="0" xfId="0" applyFont="1"/>
    <xf numFmtId="0" fontId="6" fillId="0" borderId="0" xfId="0" applyFont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12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4" fillId="0" borderId="0" xfId="0" applyFont="1" applyAlignment="1">
      <alignment wrapText="1"/>
    </xf>
    <xf numFmtId="49" fontId="4" fillId="0" borderId="12" xfId="2" applyNumberFormat="1" applyFont="1" applyBorder="1" applyAlignment="1">
      <alignment horizontal="center" vertical="center"/>
    </xf>
    <xf numFmtId="0" fontId="22" fillId="3" borderId="5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7" fillId="3" borderId="20" xfId="0" applyFont="1" applyFill="1" applyBorder="1" applyAlignment="1">
      <alignment horizontal="right"/>
    </xf>
    <xf numFmtId="0" fontId="8" fillId="0" borderId="21" xfId="0" applyFont="1" applyBorder="1" applyAlignment="1">
      <alignment horizontal="center"/>
    </xf>
    <xf numFmtId="0" fontId="5" fillId="2" borderId="22" xfId="0" applyFont="1" applyFill="1" applyBorder="1" applyAlignment="1">
      <alignment horizontal="right"/>
    </xf>
    <xf numFmtId="0" fontId="6" fillId="0" borderId="23" xfId="0" applyFont="1" applyBorder="1" applyAlignment="1">
      <alignment horizontal="center"/>
    </xf>
    <xf numFmtId="0" fontId="13" fillId="3" borderId="24" xfId="0" applyFont="1" applyFill="1" applyBorder="1" applyAlignment="1">
      <alignment horizontal="right"/>
    </xf>
    <xf numFmtId="0" fontId="15" fillId="0" borderId="0" xfId="0" applyFont="1" applyAlignment="1">
      <alignment horizontal="centerContinuous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25" fillId="0" borderId="34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0" fontId="6" fillId="0" borderId="3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36" xfId="0" applyNumberFormat="1" applyFont="1" applyBorder="1" applyAlignment="1">
      <alignment horizontal="center"/>
    </xf>
    <xf numFmtId="0" fontId="19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0" fillId="2" borderId="37" xfId="0" applyFont="1" applyFill="1" applyBorder="1" applyAlignment="1">
      <alignment horizontal="right"/>
    </xf>
    <xf numFmtId="49" fontId="26" fillId="0" borderId="21" xfId="0" applyNumberFormat="1" applyFont="1" applyBorder="1" applyAlignment="1">
      <alignment horizontal="center"/>
    </xf>
    <xf numFmtId="0" fontId="3" fillId="2" borderId="38" xfId="0" applyFont="1" applyFill="1" applyBorder="1" applyAlignment="1">
      <alignment horizontal="right"/>
    </xf>
    <xf numFmtId="49" fontId="6" fillId="0" borderId="39" xfId="0" applyNumberFormat="1" applyFont="1" applyBorder="1" applyAlignment="1">
      <alignment horizontal="centerContinuous"/>
    </xf>
    <xf numFmtId="0" fontId="6" fillId="0" borderId="40" xfId="0" applyFont="1" applyBorder="1" applyAlignment="1">
      <alignment horizontal="centerContinuous"/>
    </xf>
    <xf numFmtId="0" fontId="6" fillId="0" borderId="0" xfId="0" applyFont="1" applyAlignment="1">
      <alignment horizontal="center"/>
    </xf>
    <xf numFmtId="0" fontId="10" fillId="5" borderId="1" xfId="0" applyFont="1" applyFill="1" applyBorder="1"/>
    <xf numFmtId="0" fontId="6" fillId="5" borderId="41" xfId="0" applyFont="1" applyFill="1" applyBorder="1" applyAlignment="1">
      <alignment horizontal="center"/>
    </xf>
    <xf numFmtId="49" fontId="16" fillId="5" borderId="41" xfId="0" applyNumberFormat="1" applyFont="1" applyFill="1" applyBorder="1" applyAlignment="1">
      <alignment horizontal="center"/>
    </xf>
    <xf numFmtId="0" fontId="16" fillId="5" borderId="42" xfId="0" applyFont="1" applyFill="1" applyBorder="1" applyAlignment="1">
      <alignment horizontal="center"/>
    </xf>
    <xf numFmtId="49" fontId="6" fillId="5" borderId="42" xfId="0" applyNumberFormat="1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/>
    </xf>
    <xf numFmtId="0" fontId="13" fillId="5" borderId="1" xfId="0" applyFont="1" applyFill="1" applyBorder="1"/>
    <xf numFmtId="49" fontId="23" fillId="5" borderId="41" xfId="0" applyNumberFormat="1" applyFont="1" applyFill="1" applyBorder="1" applyAlignment="1">
      <alignment horizontal="center"/>
    </xf>
    <xf numFmtId="0" fontId="23" fillId="5" borderId="42" xfId="0" applyFont="1" applyFill="1" applyBorder="1" applyAlignment="1">
      <alignment horizontal="center"/>
    </xf>
    <xf numFmtId="0" fontId="10" fillId="6" borderId="1" xfId="0" applyFont="1" applyFill="1" applyBorder="1"/>
    <xf numFmtId="0" fontId="6" fillId="6" borderId="41" xfId="0" applyFont="1" applyFill="1" applyBorder="1" applyAlignment="1">
      <alignment horizontal="center"/>
    </xf>
    <xf numFmtId="49" fontId="16" fillId="6" borderId="41" xfId="0" applyNumberFormat="1" applyFont="1" applyFill="1" applyBorder="1" applyAlignment="1">
      <alignment horizontal="center"/>
    </xf>
    <xf numFmtId="0" fontId="16" fillId="6" borderId="42" xfId="0" applyFont="1" applyFill="1" applyBorder="1" applyAlignment="1">
      <alignment horizontal="center"/>
    </xf>
    <xf numFmtId="49" fontId="6" fillId="6" borderId="42" xfId="0" applyNumberFormat="1" applyFont="1" applyFill="1" applyBorder="1" applyAlignment="1">
      <alignment horizontal="center"/>
    </xf>
    <xf numFmtId="0" fontId="6" fillId="6" borderId="43" xfId="0" applyFont="1" applyFill="1" applyBorder="1" applyAlignment="1">
      <alignment horizontal="center"/>
    </xf>
    <xf numFmtId="0" fontId="13" fillId="6" borderId="1" xfId="0" applyFont="1" applyFill="1" applyBorder="1"/>
    <xf numFmtId="0" fontId="23" fillId="6" borderId="42" xfId="0" applyFont="1" applyFill="1" applyBorder="1" applyAlignment="1">
      <alignment horizontal="center"/>
    </xf>
    <xf numFmtId="49" fontId="23" fillId="7" borderId="41" xfId="0" applyNumberFormat="1" applyFont="1" applyFill="1" applyBorder="1" applyAlignment="1">
      <alignment horizontal="center"/>
    </xf>
    <xf numFmtId="0" fontId="23" fillId="7" borderId="42" xfId="0" applyFont="1" applyFill="1" applyBorder="1" applyAlignment="1">
      <alignment horizontal="center"/>
    </xf>
    <xf numFmtId="0" fontId="6" fillId="6" borderId="44" xfId="0" applyFont="1" applyFill="1" applyBorder="1" applyAlignment="1">
      <alignment horizontal="center"/>
    </xf>
    <xf numFmtId="49" fontId="6" fillId="6" borderId="45" xfId="0" applyNumberFormat="1" applyFont="1" applyFill="1" applyBorder="1" applyAlignment="1">
      <alignment horizontal="center"/>
    </xf>
    <xf numFmtId="0" fontId="6" fillId="6" borderId="46" xfId="0" applyFont="1" applyFill="1" applyBorder="1" applyAlignment="1">
      <alignment horizontal="center"/>
    </xf>
    <xf numFmtId="49" fontId="28" fillId="5" borderId="41" xfId="0" applyNumberFormat="1" applyFont="1" applyFill="1" applyBorder="1" applyAlignment="1">
      <alignment horizontal="center"/>
    </xf>
    <xf numFmtId="0" fontId="28" fillId="5" borderId="42" xfId="0" applyFont="1" applyFill="1" applyBorder="1" applyAlignment="1">
      <alignment horizontal="center"/>
    </xf>
    <xf numFmtId="0" fontId="6" fillId="8" borderId="41" xfId="0" applyFont="1" applyFill="1" applyBorder="1" applyAlignment="1">
      <alignment horizontal="center"/>
    </xf>
    <xf numFmtId="49" fontId="6" fillId="8" borderId="42" xfId="0" applyNumberFormat="1" applyFont="1" applyFill="1" applyBorder="1" applyAlignment="1">
      <alignment horizontal="center"/>
    </xf>
    <xf numFmtId="0" fontId="6" fillId="8" borderId="43" xfId="0" applyFont="1" applyFill="1" applyBorder="1" applyAlignment="1">
      <alignment horizontal="center"/>
    </xf>
    <xf numFmtId="0" fontId="9" fillId="8" borderId="1" xfId="0" applyFont="1" applyFill="1" applyBorder="1"/>
    <xf numFmtId="49" fontId="27" fillId="8" borderId="41" xfId="0" applyNumberFormat="1" applyFont="1" applyFill="1" applyBorder="1" applyAlignment="1">
      <alignment horizontal="center"/>
    </xf>
    <xf numFmtId="0" fontId="27" fillId="8" borderId="42" xfId="0" applyFont="1" applyFill="1" applyBorder="1" applyAlignment="1">
      <alignment horizontal="center"/>
    </xf>
    <xf numFmtId="49" fontId="6" fillId="0" borderId="47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164" fontId="5" fillId="9" borderId="48" xfId="0" applyNumberFormat="1" applyFont="1" applyFill="1" applyBorder="1" applyAlignment="1">
      <alignment horizontal="center"/>
    </xf>
    <xf numFmtId="0" fontId="4" fillId="0" borderId="50" xfId="0" applyFont="1" applyBorder="1" applyAlignment="1">
      <alignment horizontal="centerContinuous"/>
    </xf>
    <xf numFmtId="0" fontId="4" fillId="0" borderId="51" xfId="0" applyFont="1" applyBorder="1" applyAlignment="1">
      <alignment horizontal="centerContinuous"/>
    </xf>
    <xf numFmtId="0" fontId="4" fillId="0" borderId="36" xfId="0" applyFont="1" applyBorder="1" applyAlignment="1">
      <alignment horizontal="centerContinuous"/>
    </xf>
    <xf numFmtId="0" fontId="4" fillId="0" borderId="12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5" borderId="1" xfId="0" applyFont="1" applyFill="1" applyBorder="1"/>
    <xf numFmtId="49" fontId="24" fillId="5" borderId="41" xfId="0" applyNumberFormat="1" applyFont="1" applyFill="1" applyBorder="1" applyAlignment="1">
      <alignment horizontal="center"/>
    </xf>
    <xf numFmtId="0" fontId="24" fillId="5" borderId="42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49" fontId="6" fillId="0" borderId="42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3" fillId="0" borderId="1" xfId="0" applyFont="1" applyBorder="1"/>
    <xf numFmtId="49" fontId="23" fillId="0" borderId="41" xfId="0" applyNumberFormat="1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7" fillId="0" borderId="1" xfId="0" applyFont="1" applyBorder="1"/>
    <xf numFmtId="49" fontId="17" fillId="0" borderId="41" xfId="0" applyNumberFormat="1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22" fillId="0" borderId="1" xfId="0" applyFont="1" applyBorder="1"/>
    <xf numFmtId="49" fontId="28" fillId="0" borderId="41" xfId="0" applyNumberFormat="1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10" fillId="8" borderId="1" xfId="0" applyFont="1" applyFill="1" applyBorder="1"/>
    <xf numFmtId="49" fontId="16" fillId="8" borderId="41" xfId="0" applyNumberFormat="1" applyFont="1" applyFill="1" applyBorder="1" applyAlignment="1">
      <alignment horizontal="center"/>
    </xf>
    <xf numFmtId="0" fontId="16" fillId="8" borderId="42" xfId="0" applyFont="1" applyFill="1" applyBorder="1" applyAlignment="1">
      <alignment horizontal="center"/>
    </xf>
    <xf numFmtId="0" fontId="6" fillId="0" borderId="1" xfId="0" applyFont="1" applyBorder="1"/>
    <xf numFmtId="9" fontId="6" fillId="0" borderId="42" xfId="2" applyFont="1" applyBorder="1" applyAlignment="1">
      <alignment horizontal="center" vertical="center" shrinkToFit="1"/>
    </xf>
    <xf numFmtId="9" fontId="6" fillId="0" borderId="41" xfId="2" applyFont="1" applyBorder="1" applyAlignment="1">
      <alignment horizontal="center" vertical="center" shrinkToFit="1"/>
    </xf>
    <xf numFmtId="0" fontId="6" fillId="0" borderId="42" xfId="2" applyNumberFormat="1" applyFont="1" applyBorder="1" applyAlignment="1">
      <alignment horizontal="center" vertical="center" shrinkToFit="1"/>
    </xf>
    <xf numFmtId="9" fontId="6" fillId="0" borderId="42" xfId="2" applyFont="1" applyFill="1" applyBorder="1" applyAlignment="1">
      <alignment horizontal="center" vertical="center" shrinkToFit="1"/>
    </xf>
    <xf numFmtId="0" fontId="6" fillId="0" borderId="2" xfId="0" applyFont="1" applyBorder="1"/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36" xfId="0" quotePrefix="1" applyFont="1" applyBorder="1" applyAlignment="1">
      <alignment horizontal="center"/>
    </xf>
    <xf numFmtId="0" fontId="35" fillId="0" borderId="53" xfId="0" applyFont="1" applyBorder="1" applyAlignment="1">
      <alignment horizontal="centerContinuous" wrapText="1"/>
    </xf>
    <xf numFmtId="0" fontId="15" fillId="0" borderId="54" xfId="0" applyFont="1" applyBorder="1" applyAlignment="1">
      <alignment horizontal="centerContinuous" wrapText="1"/>
    </xf>
    <xf numFmtId="0" fontId="15" fillId="0" borderId="55" xfId="0" applyFont="1" applyBorder="1" applyAlignment="1">
      <alignment horizontal="centerContinuous" wrapText="1"/>
    </xf>
    <xf numFmtId="0" fontId="36" fillId="0" borderId="56" xfId="0" applyFont="1" applyBorder="1" applyAlignment="1">
      <alignment horizontal="centerContinuous"/>
    </xf>
    <xf numFmtId="0" fontId="37" fillId="9" borderId="43" xfId="2" applyNumberFormat="1" applyFont="1" applyFill="1" applyBorder="1" applyAlignment="1">
      <alignment horizontal="center" shrinkToFit="1"/>
    </xf>
    <xf numFmtId="0" fontId="37" fillId="9" borderId="52" xfId="2" applyNumberFormat="1" applyFont="1" applyFill="1" applyBorder="1" applyAlignment="1">
      <alignment horizontal="center" shrinkToFit="1"/>
    </xf>
    <xf numFmtId="0" fontId="38" fillId="0" borderId="56" xfId="0" applyFont="1" applyBorder="1" applyAlignment="1">
      <alignment horizontal="centerContinuous" vertical="center" wrapText="1"/>
    </xf>
    <xf numFmtId="0" fontId="6" fillId="0" borderId="60" xfId="0" applyFont="1" applyBorder="1" applyAlignment="1">
      <alignment horizontal="centerContinuous"/>
    </xf>
    <xf numFmtId="0" fontId="37" fillId="9" borderId="46" xfId="2" applyNumberFormat="1" applyFont="1" applyFill="1" applyBorder="1" applyAlignment="1">
      <alignment horizontal="center" shrinkToFit="1"/>
    </xf>
    <xf numFmtId="0" fontId="6" fillId="2" borderId="41" xfId="0" applyFont="1" applyFill="1" applyBorder="1" applyAlignment="1">
      <alignment horizontal="center"/>
    </xf>
    <xf numFmtId="0" fontId="10" fillId="0" borderId="1" xfId="0" applyFont="1" applyBorder="1"/>
    <xf numFmtId="49" fontId="16" fillId="0" borderId="41" xfId="0" applyNumberFormat="1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164" fontId="2" fillId="0" borderId="0" xfId="0" applyNumberFormat="1" applyFont="1" applyAlignment="1">
      <alignment horizontal="centerContinuous"/>
    </xf>
    <xf numFmtId="0" fontId="21" fillId="4" borderId="63" xfId="0" applyFont="1" applyFill="1" applyBorder="1" applyAlignment="1">
      <alignment horizontal="center"/>
    </xf>
    <xf numFmtId="164" fontId="21" fillId="4" borderId="64" xfId="0" applyNumberFormat="1" applyFont="1" applyFill="1" applyBorder="1" applyAlignment="1">
      <alignment horizontal="center"/>
    </xf>
    <xf numFmtId="0" fontId="21" fillId="4" borderId="63" xfId="0" applyFont="1" applyFill="1" applyBorder="1" applyAlignment="1">
      <alignment horizontal="right"/>
    </xf>
    <xf numFmtId="0" fontId="21" fillId="4" borderId="65" xfId="0" applyFont="1" applyFill="1" applyBorder="1"/>
    <xf numFmtId="0" fontId="4" fillId="0" borderId="66" xfId="0" applyFont="1" applyBorder="1" applyAlignment="1">
      <alignment horizontal="center" shrinkToFit="1"/>
    </xf>
    <xf numFmtId="164" fontId="4" fillId="0" borderId="67" xfId="0" applyNumberFormat="1" applyFont="1" applyBorder="1" applyAlignment="1">
      <alignment horizontal="center" shrinkToFit="1"/>
    </xf>
    <xf numFmtId="0" fontId="4" fillId="0" borderId="68" xfId="0" applyFont="1" applyBorder="1" applyAlignment="1">
      <alignment horizontal="left"/>
    </xf>
    <xf numFmtId="0" fontId="4" fillId="0" borderId="69" xfId="0" applyFont="1" applyBorder="1" applyAlignment="1">
      <alignment horizontal="left" shrinkToFit="1"/>
    </xf>
    <xf numFmtId="0" fontId="4" fillId="0" borderId="70" xfId="0" applyFont="1" applyBorder="1" applyAlignment="1">
      <alignment horizontal="center" shrinkToFit="1"/>
    </xf>
    <xf numFmtId="164" fontId="4" fillId="0" borderId="71" xfId="0" applyNumberFormat="1" applyFont="1" applyBorder="1" applyAlignment="1">
      <alignment horizontal="center" shrinkToFit="1"/>
    </xf>
    <xf numFmtId="0" fontId="4" fillId="0" borderId="73" xfId="0" applyFont="1" applyBorder="1" applyAlignment="1">
      <alignment horizontal="center" shrinkToFit="1"/>
    </xf>
    <xf numFmtId="164" fontId="4" fillId="0" borderId="74" xfId="0" applyNumberFormat="1" applyFont="1" applyBorder="1" applyAlignment="1">
      <alignment horizontal="center" shrinkToFit="1"/>
    </xf>
    <xf numFmtId="0" fontId="4" fillId="0" borderId="75" xfId="0" applyFont="1" applyBorder="1" applyAlignment="1">
      <alignment horizontal="left"/>
    </xf>
    <xf numFmtId="0" fontId="4" fillId="0" borderId="76" xfId="0" applyFont="1" applyBorder="1" applyAlignment="1">
      <alignment horizontal="left" shrinkToFit="1"/>
    </xf>
    <xf numFmtId="164" fontId="2" fillId="0" borderId="0" xfId="0" applyNumberFormat="1" applyFont="1" applyAlignment="1">
      <alignment horizontal="centerContinuous" shrinkToFit="1"/>
    </xf>
    <xf numFmtId="0" fontId="2" fillId="0" borderId="0" xfId="0" applyFont="1" applyAlignment="1">
      <alignment horizontal="centerContinuous" shrinkToFit="1"/>
    </xf>
    <xf numFmtId="0" fontId="2" fillId="0" borderId="0" xfId="0" applyFont="1"/>
    <xf numFmtId="0" fontId="4" fillId="0" borderId="77" xfId="0" applyFont="1" applyBorder="1" applyAlignment="1">
      <alignment horizontal="left" shrinkToFit="1"/>
    </xf>
    <xf numFmtId="0" fontId="4" fillId="0" borderId="78" xfId="0" applyFont="1" applyBorder="1" applyAlignment="1">
      <alignment horizontal="left" shrinkToFit="1"/>
    </xf>
    <xf numFmtId="0" fontId="4" fillId="0" borderId="79" xfId="0" applyFont="1" applyBorder="1" applyAlignment="1">
      <alignment horizontal="center" shrinkToFit="1"/>
    </xf>
    <xf numFmtId="164" fontId="4" fillId="0" borderId="80" xfId="0" applyNumberFormat="1" applyFont="1" applyBorder="1" applyAlignment="1">
      <alignment horizontal="center" shrinkToFit="1"/>
    </xf>
    <xf numFmtId="0" fontId="4" fillId="0" borderId="81" xfId="0" applyFont="1" applyBorder="1" applyAlignment="1">
      <alignment horizontal="left"/>
    </xf>
    <xf numFmtId="164" fontId="4" fillId="0" borderId="82" xfId="0" applyNumberFormat="1" applyFont="1" applyBorder="1" applyAlignment="1">
      <alignment horizontal="center" shrinkToFit="1"/>
    </xf>
    <xf numFmtId="0" fontId="4" fillId="0" borderId="83" xfId="0" applyFont="1" applyBorder="1" applyAlignment="1">
      <alignment horizontal="left"/>
    </xf>
    <xf numFmtId="0" fontId="13" fillId="2" borderId="1" xfId="0" applyFont="1" applyFill="1" applyBorder="1"/>
    <xf numFmtId="0" fontId="12" fillId="0" borderId="1" xfId="0" applyFont="1" applyBorder="1"/>
    <xf numFmtId="49" fontId="24" fillId="0" borderId="41" xfId="0" applyNumberFormat="1" applyFont="1" applyBorder="1" applyAlignment="1">
      <alignment horizontal="center"/>
    </xf>
    <xf numFmtId="0" fontId="24" fillId="0" borderId="42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6" fillId="8" borderId="43" xfId="0" quotePrefix="1" applyFont="1" applyFill="1" applyBorder="1" applyAlignment="1">
      <alignment horizontal="center"/>
    </xf>
    <xf numFmtId="49" fontId="6" fillId="2" borderId="42" xfId="0" applyNumberFormat="1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12" fillId="2" borderId="1" xfId="0" applyFont="1" applyFill="1" applyBorder="1"/>
    <xf numFmtId="49" fontId="24" fillId="2" borderId="41" xfId="0" applyNumberFormat="1" applyFont="1" applyFill="1" applyBorder="1" applyAlignment="1">
      <alignment horizontal="center"/>
    </xf>
    <xf numFmtId="0" fontId="24" fillId="2" borderId="42" xfId="0" applyFont="1" applyFill="1" applyBorder="1" applyAlignment="1">
      <alignment horizontal="center"/>
    </xf>
    <xf numFmtId="49" fontId="6" fillId="0" borderId="84" xfId="0" applyNumberFormat="1" applyFont="1" applyBorder="1" applyAlignment="1">
      <alignment horizontal="center"/>
    </xf>
    <xf numFmtId="0" fontId="5" fillId="2" borderId="85" xfId="0" applyFont="1" applyFill="1" applyBorder="1" applyAlignment="1">
      <alignment horizontal="right"/>
    </xf>
    <xf numFmtId="0" fontId="40" fillId="2" borderId="39" xfId="0" applyFont="1" applyFill="1" applyBorder="1" applyAlignment="1">
      <alignment horizontal="right"/>
    </xf>
    <xf numFmtId="49" fontId="6" fillId="0" borderId="86" xfId="0" applyNumberFormat="1" applyFont="1" applyBorder="1" applyAlignment="1">
      <alignment horizontal="centerContinuous"/>
    </xf>
    <xf numFmtId="0" fontId="12" fillId="6" borderId="9" xfId="0" applyFont="1" applyFill="1" applyBorder="1"/>
    <xf numFmtId="0" fontId="22" fillId="6" borderId="1" xfId="0" applyFont="1" applyFill="1" applyBorder="1"/>
    <xf numFmtId="49" fontId="24" fillId="6" borderId="44" xfId="0" applyNumberFormat="1" applyFont="1" applyFill="1" applyBorder="1" applyAlignment="1">
      <alignment horizontal="center"/>
    </xf>
    <xf numFmtId="49" fontId="28" fillId="6" borderId="41" xfId="0" applyNumberFormat="1" applyFont="1" applyFill="1" applyBorder="1" applyAlignment="1">
      <alignment horizontal="center"/>
    </xf>
    <xf numFmtId="0" fontId="24" fillId="6" borderId="45" xfId="0" applyFont="1" applyFill="1" applyBorder="1" applyAlignment="1">
      <alignment horizontal="center"/>
    </xf>
    <xf numFmtId="0" fontId="28" fillId="6" borderId="42" xfId="0" applyFont="1" applyFill="1" applyBorder="1" applyAlignment="1">
      <alignment horizontal="center"/>
    </xf>
    <xf numFmtId="0" fontId="4" fillId="0" borderId="68" xfId="0" applyFont="1" applyBorder="1"/>
    <xf numFmtId="164" fontId="21" fillId="4" borderId="64" xfId="0" applyNumberFormat="1" applyFont="1" applyFill="1" applyBorder="1"/>
    <xf numFmtId="0" fontId="10" fillId="12" borderId="1" xfId="0" applyFont="1" applyFill="1" applyBorder="1"/>
    <xf numFmtId="0" fontId="6" fillId="12" borderId="41" xfId="0" applyFont="1" applyFill="1" applyBorder="1" applyAlignment="1">
      <alignment horizontal="center"/>
    </xf>
    <xf numFmtId="49" fontId="16" fillId="12" borderId="41" xfId="0" applyNumberFormat="1" applyFont="1" applyFill="1" applyBorder="1" applyAlignment="1">
      <alignment horizontal="center"/>
    </xf>
    <xf numFmtId="0" fontId="16" fillId="12" borderId="42" xfId="0" applyFont="1" applyFill="1" applyBorder="1" applyAlignment="1">
      <alignment horizontal="center"/>
    </xf>
    <xf numFmtId="49" fontId="6" fillId="12" borderId="42" xfId="0" applyNumberFormat="1" applyFont="1" applyFill="1" applyBorder="1" applyAlignment="1">
      <alignment horizontal="center"/>
    </xf>
    <xf numFmtId="0" fontId="6" fillId="12" borderId="43" xfId="0" applyFont="1" applyFill="1" applyBorder="1" applyAlignment="1">
      <alignment horizontal="center"/>
    </xf>
    <xf numFmtId="0" fontId="6" fillId="0" borderId="42" xfId="2" applyNumberFormat="1" applyFont="1" applyFill="1" applyBorder="1" applyAlignment="1">
      <alignment horizontal="center" vertical="center" shrinkToFit="1"/>
    </xf>
    <xf numFmtId="0" fontId="27" fillId="0" borderId="90" xfId="0" applyFont="1" applyBorder="1" applyAlignment="1">
      <alignment horizontal="centerContinuous" shrinkToFit="1"/>
    </xf>
    <xf numFmtId="0" fontId="4" fillId="0" borderId="72" xfId="0" applyFont="1" applyBorder="1" applyAlignment="1">
      <alignment horizontal="left"/>
    </xf>
    <xf numFmtId="0" fontId="4" fillId="0" borderId="77" xfId="0" applyFont="1" applyBorder="1" applyAlignment="1">
      <alignment shrinkToFit="1"/>
    </xf>
    <xf numFmtId="0" fontId="6" fillId="0" borderId="1" xfId="0" applyFont="1" applyBorder="1" applyAlignment="1">
      <alignment horizontal="center" shrinkToFit="1"/>
    </xf>
    <xf numFmtId="0" fontId="6" fillId="0" borderId="62" xfId="0" applyFont="1" applyBorder="1" applyAlignment="1">
      <alignment horizontal="center"/>
    </xf>
    <xf numFmtId="0" fontId="6" fillId="0" borderId="57" xfId="0" applyFont="1" applyBorder="1" applyAlignment="1">
      <alignment horizontal="center" shrinkToFit="1"/>
    </xf>
    <xf numFmtId="0" fontId="6" fillId="0" borderId="42" xfId="0" applyFont="1" applyBorder="1" applyAlignment="1">
      <alignment horizontal="center"/>
    </xf>
    <xf numFmtId="9" fontId="6" fillId="0" borderId="41" xfId="2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shrinkToFit="1"/>
    </xf>
    <xf numFmtId="0" fontId="6" fillId="0" borderId="92" xfId="0" applyFont="1" applyBorder="1" applyAlignment="1">
      <alignment horizontal="center" shrinkToFit="1"/>
    </xf>
    <xf numFmtId="0" fontId="6" fillId="0" borderId="93" xfId="0" applyFont="1" applyBorder="1" applyAlignment="1">
      <alignment horizontal="center" shrinkToFit="1"/>
    </xf>
    <xf numFmtId="0" fontId="6" fillId="0" borderId="18" xfId="0" applyFont="1" applyBorder="1" applyAlignment="1">
      <alignment horizontal="center"/>
    </xf>
    <xf numFmtId="0" fontId="37" fillId="9" borderId="49" xfId="2" applyNumberFormat="1" applyFont="1" applyFill="1" applyBorder="1" applyAlignment="1">
      <alignment horizontal="center" shrinkToFit="1"/>
    </xf>
    <xf numFmtId="0" fontId="6" fillId="0" borderId="90" xfId="0" applyFont="1" applyBorder="1" applyAlignment="1">
      <alignment horizontal="centerContinuous" shrinkToFit="1"/>
    </xf>
    <xf numFmtId="0" fontId="43" fillId="3" borderId="5" xfId="0" applyFont="1" applyFill="1" applyBorder="1" applyAlignment="1">
      <alignment horizontal="right"/>
    </xf>
    <xf numFmtId="0" fontId="26" fillId="0" borderId="21" xfId="0" applyFont="1" applyBorder="1" applyAlignment="1">
      <alignment horizontal="center"/>
    </xf>
    <xf numFmtId="0" fontId="44" fillId="0" borderId="61" xfId="0" applyFont="1" applyBorder="1" applyAlignment="1">
      <alignment horizontal="center" shrinkToFit="1"/>
    </xf>
    <xf numFmtId="0" fontId="21" fillId="13" borderId="25" xfId="0" applyFont="1" applyFill="1" applyBorder="1" applyAlignment="1">
      <alignment horizontal="center"/>
    </xf>
    <xf numFmtId="0" fontId="21" fillId="13" borderId="26" xfId="0" applyFont="1" applyFill="1" applyBorder="1" applyAlignment="1">
      <alignment horizontal="center"/>
    </xf>
    <xf numFmtId="49" fontId="21" fillId="13" borderId="26" xfId="0" applyNumberFormat="1" applyFont="1" applyFill="1" applyBorder="1" applyAlignment="1">
      <alignment horizontal="center"/>
    </xf>
    <xf numFmtId="0" fontId="21" fillId="13" borderId="30" xfId="0" applyFont="1" applyFill="1" applyBorder="1" applyAlignment="1">
      <alignment horizontal="center"/>
    </xf>
    <xf numFmtId="0" fontId="21" fillId="13" borderId="27" xfId="0" applyFont="1" applyFill="1" applyBorder="1" applyAlignment="1">
      <alignment horizontal="center"/>
    </xf>
    <xf numFmtId="0" fontId="21" fillId="13" borderId="28" xfId="0" applyFont="1" applyFill="1" applyBorder="1" applyAlignment="1">
      <alignment horizontal="centerContinuous"/>
    </xf>
    <xf numFmtId="0" fontId="21" fillId="13" borderId="29" xfId="0" applyFont="1" applyFill="1" applyBorder="1" applyAlignment="1">
      <alignment horizontal="centerContinuous"/>
    </xf>
    <xf numFmtId="0" fontId="21" fillId="13" borderId="30" xfId="0" applyFont="1" applyFill="1" applyBorder="1" applyAlignment="1">
      <alignment horizontal="centerContinuous"/>
    </xf>
    <xf numFmtId="0" fontId="45" fillId="14" borderId="30" xfId="0" applyFont="1" applyFill="1" applyBorder="1" applyAlignment="1">
      <alignment horizontal="center"/>
    </xf>
    <xf numFmtId="164" fontId="1" fillId="0" borderId="96" xfId="0" applyNumberFormat="1" applyFont="1" applyBorder="1" applyAlignment="1">
      <alignment horizontal="center" vertical="center"/>
    </xf>
    <xf numFmtId="1" fontId="46" fillId="14" borderId="95" xfId="0" applyNumberFormat="1" applyFont="1" applyFill="1" applyBorder="1" applyAlignment="1">
      <alignment horizontal="center" vertical="center"/>
    </xf>
    <xf numFmtId="1" fontId="1" fillId="0" borderId="88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/>
    </xf>
    <xf numFmtId="1" fontId="46" fillId="14" borderId="36" xfId="0" applyNumberFormat="1" applyFont="1" applyFill="1" applyBorder="1" applyAlignment="1">
      <alignment horizontal="center"/>
    </xf>
    <xf numFmtId="1" fontId="1" fillId="0" borderId="4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1" fillId="13" borderId="97" xfId="0" applyFont="1" applyFill="1" applyBorder="1" applyAlignment="1">
      <alignment horizontal="centerContinuous"/>
    </xf>
    <xf numFmtId="0" fontId="21" fillId="13" borderId="98" xfId="0" applyFont="1" applyFill="1" applyBorder="1" applyAlignment="1">
      <alignment horizontal="centerContinuous"/>
    </xf>
    <xf numFmtId="164" fontId="1" fillId="0" borderId="36" xfId="0" applyNumberFormat="1" applyFont="1" applyBorder="1" applyAlignment="1">
      <alignment horizontal="centerContinuous"/>
    </xf>
    <xf numFmtId="164" fontId="1" fillId="0" borderId="100" xfId="0" applyNumberFormat="1" applyFont="1" applyBorder="1" applyAlignment="1">
      <alignment horizontal="centerContinuous"/>
    </xf>
    <xf numFmtId="0" fontId="1" fillId="0" borderId="101" xfId="0" applyFont="1" applyBorder="1" applyAlignment="1">
      <alignment horizontal="centerContinuous"/>
    </xf>
    <xf numFmtId="0" fontId="1" fillId="0" borderId="0" xfId="0" applyFont="1" applyAlignment="1">
      <alignment horizontal="center"/>
    </xf>
    <xf numFmtId="49" fontId="1" fillId="0" borderId="12" xfId="2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0" borderId="15" xfId="2" applyNumberFormat="1" applyFont="1" applyFill="1" applyBorder="1" applyAlignment="1">
      <alignment horizontal="center"/>
    </xf>
    <xf numFmtId="0" fontId="1" fillId="0" borderId="91" xfId="0" applyFont="1" applyBorder="1" applyAlignment="1">
      <alignment horizontal="center" vertical="center"/>
    </xf>
    <xf numFmtId="0" fontId="42" fillId="0" borderId="0" xfId="0" applyFont="1"/>
    <xf numFmtId="0" fontId="47" fillId="3" borderId="102" xfId="0" applyFont="1" applyFill="1" applyBorder="1" applyAlignment="1">
      <alignment horizontal="right"/>
    </xf>
    <xf numFmtId="0" fontId="47" fillId="3" borderId="103" xfId="0" applyFont="1" applyFill="1" applyBorder="1" applyAlignment="1">
      <alignment horizontal="left"/>
    </xf>
    <xf numFmtId="0" fontId="20" fillId="3" borderId="103" xfId="0" applyFont="1" applyFill="1" applyBorder="1" applyAlignment="1">
      <alignment horizontal="left"/>
    </xf>
    <xf numFmtId="0" fontId="41" fillId="3" borderId="104" xfId="1" applyFont="1" applyFill="1" applyBorder="1" applyAlignment="1" applyProtection="1">
      <alignment horizontal="right"/>
    </xf>
    <xf numFmtId="0" fontId="3" fillId="3" borderId="103" xfId="0" applyFont="1" applyFill="1" applyBorder="1" applyAlignment="1">
      <alignment horizontal="center"/>
    </xf>
    <xf numFmtId="0" fontId="4" fillId="3" borderId="103" xfId="0" applyFont="1" applyFill="1" applyBorder="1" applyAlignment="1">
      <alignment horizontal="center"/>
    </xf>
    <xf numFmtId="49" fontId="5" fillId="15" borderId="47" xfId="0" applyNumberFormat="1" applyFont="1" applyFill="1" applyBorder="1" applyAlignment="1">
      <alignment horizontal="center"/>
    </xf>
    <xf numFmtId="0" fontId="48" fillId="0" borderId="1" xfId="0" applyFont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wrapText="1"/>
    </xf>
    <xf numFmtId="0" fontId="50" fillId="14" borderId="42" xfId="0" applyFont="1" applyFill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12" fillId="0" borderId="42" xfId="0" applyFont="1" applyBorder="1" applyAlignment="1">
      <alignment horizontal="center" vertical="center"/>
    </xf>
    <xf numFmtId="0" fontId="49" fillId="0" borderId="57" xfId="0" applyFont="1" applyBorder="1" applyAlignment="1">
      <alignment vertical="center"/>
    </xf>
    <xf numFmtId="0" fontId="5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52" fillId="0" borderId="62" xfId="0" applyFont="1" applyBorder="1" applyAlignment="1">
      <alignment horizontal="center" vertical="center" wrapText="1"/>
    </xf>
    <xf numFmtId="1" fontId="6" fillId="0" borderId="62" xfId="0" applyNumberFormat="1" applyFont="1" applyBorder="1" applyAlignment="1">
      <alignment horizontal="center" vertical="center" wrapText="1"/>
    </xf>
    <xf numFmtId="0" fontId="50" fillId="14" borderId="62" xfId="0" applyFont="1" applyFill="1" applyBorder="1" applyAlignment="1">
      <alignment horizontal="center" vertical="center"/>
    </xf>
    <xf numFmtId="0" fontId="6" fillId="0" borderId="59" xfId="0" quotePrefix="1" applyFont="1" applyBorder="1" applyAlignment="1">
      <alignment horizontal="center" vertical="center"/>
    </xf>
    <xf numFmtId="0" fontId="52" fillId="14" borderId="63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Continuous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0" fillId="14" borderId="18" xfId="0" applyFont="1" applyFill="1" applyBorder="1" applyAlignment="1">
      <alignment horizontal="center" vertical="center"/>
    </xf>
    <xf numFmtId="0" fontId="50" fillId="14" borderId="41" xfId="0" applyFont="1" applyFill="1" applyBorder="1" applyAlignment="1">
      <alignment horizontal="center" vertical="center"/>
    </xf>
    <xf numFmtId="0" fontId="50" fillId="14" borderId="44" xfId="0" applyFont="1" applyFill="1" applyBorder="1" applyAlignment="1">
      <alignment horizontal="center" vertical="center"/>
    </xf>
    <xf numFmtId="0" fontId="6" fillId="8" borderId="42" xfId="0" applyFont="1" applyFill="1" applyBorder="1" applyAlignment="1">
      <alignment horizontal="center"/>
    </xf>
    <xf numFmtId="0" fontId="6" fillId="5" borderId="42" xfId="0" applyFont="1" applyFill="1" applyBorder="1" applyAlignment="1">
      <alignment horizontal="center"/>
    </xf>
    <xf numFmtId="0" fontId="6" fillId="6" borderId="42" xfId="0" applyFont="1" applyFill="1" applyBorder="1" applyAlignment="1">
      <alignment horizontal="center"/>
    </xf>
    <xf numFmtId="0" fontId="6" fillId="6" borderId="45" xfId="0" applyFont="1" applyFill="1" applyBorder="1" applyAlignment="1">
      <alignment horizontal="center"/>
    </xf>
    <xf numFmtId="0" fontId="53" fillId="3" borderId="5" xfId="0" applyFont="1" applyFill="1" applyBorder="1" applyAlignment="1">
      <alignment horizontal="right"/>
    </xf>
    <xf numFmtId="49" fontId="16" fillId="0" borderId="52" xfId="0" applyNumberFormat="1" applyFont="1" applyBorder="1" applyAlignment="1">
      <alignment horizontal="center" shrinkToFit="1"/>
    </xf>
    <xf numFmtId="0" fontId="27" fillId="0" borderId="105" xfId="0" applyFont="1" applyBorder="1" applyAlignment="1">
      <alignment horizontal="centerContinuous" shrinkToFit="1"/>
    </xf>
    <xf numFmtId="0" fontId="6" fillId="0" borderId="21" xfId="0" applyFont="1" applyBorder="1" applyAlignment="1">
      <alignment horizontal="center"/>
    </xf>
    <xf numFmtId="0" fontId="6" fillId="0" borderId="95" xfId="0" applyFont="1" applyBorder="1" applyAlignment="1">
      <alignment horizontal="center"/>
    </xf>
    <xf numFmtId="0" fontId="35" fillId="0" borderId="0" xfId="0" applyFont="1" applyAlignment="1">
      <alignment horizontal="centerContinuous" wrapText="1"/>
    </xf>
    <xf numFmtId="0" fontId="3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 wrapText="1"/>
    </xf>
    <xf numFmtId="0" fontId="1" fillId="0" borderId="8" xfId="0" applyFont="1" applyBorder="1" applyAlignment="1">
      <alignment horizontal="centerContinuous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108" xfId="0" applyFont="1" applyBorder="1" applyAlignment="1">
      <alignment horizontal="center" wrapText="1"/>
    </xf>
    <xf numFmtId="0" fontId="1" fillId="0" borderId="109" xfId="0" applyFont="1" applyBorder="1" applyAlignment="1">
      <alignment horizontal="center" wrapText="1"/>
    </xf>
    <xf numFmtId="0" fontId="1" fillId="16" borderId="109" xfId="0" applyFont="1" applyFill="1" applyBorder="1" applyAlignment="1">
      <alignment horizontal="center" wrapText="1"/>
    </xf>
    <xf numFmtId="0" fontId="1" fillId="16" borderId="110" xfId="0" applyFont="1" applyFill="1" applyBorder="1" applyAlignment="1">
      <alignment horizontal="center" wrapText="1"/>
    </xf>
    <xf numFmtId="0" fontId="1" fillId="16" borderId="67" xfId="0" applyFont="1" applyFill="1" applyBorder="1" applyAlignment="1">
      <alignment horizontal="center" wrapText="1"/>
    </xf>
    <xf numFmtId="0" fontId="1" fillId="16" borderId="69" xfId="0" applyFont="1" applyFill="1" applyBorder="1" applyAlignment="1">
      <alignment horizontal="center" wrapText="1"/>
    </xf>
    <xf numFmtId="0" fontId="1" fillId="0" borderId="113" xfId="0" applyFont="1" applyBorder="1" applyAlignment="1">
      <alignment horizontal="center" wrapText="1"/>
    </xf>
    <xf numFmtId="0" fontId="1" fillId="0" borderId="114" xfId="0" applyFont="1" applyBorder="1" applyAlignment="1">
      <alignment horizontal="center" wrapText="1"/>
    </xf>
    <xf numFmtId="0" fontId="1" fillId="16" borderId="114" xfId="0" applyFont="1" applyFill="1" applyBorder="1" applyAlignment="1">
      <alignment horizontal="center" wrapText="1"/>
    </xf>
    <xf numFmtId="0" fontId="1" fillId="16" borderId="115" xfId="0" applyFont="1" applyFill="1" applyBorder="1" applyAlignment="1">
      <alignment horizontal="center" wrapText="1"/>
    </xf>
    <xf numFmtId="0" fontId="3" fillId="16" borderId="117" xfId="0" applyFont="1" applyFill="1" applyBorder="1" applyAlignment="1">
      <alignment horizontal="center" wrapText="1"/>
    </xf>
    <xf numFmtId="0" fontId="3" fillId="16" borderId="118" xfId="0" applyFont="1" applyFill="1" applyBorder="1" applyAlignment="1">
      <alignment horizontal="center" wrapText="1"/>
    </xf>
    <xf numFmtId="0" fontId="54" fillId="17" borderId="116" xfId="0" applyFont="1" applyFill="1" applyBorder="1" applyAlignment="1">
      <alignment horizontal="center" wrapText="1"/>
    </xf>
    <xf numFmtId="0" fontId="54" fillId="17" borderId="117" xfId="0" applyFont="1" applyFill="1" applyBorder="1" applyAlignment="1">
      <alignment horizontal="center" wrapText="1"/>
    </xf>
    <xf numFmtId="0" fontId="1" fillId="0" borderId="0" xfId="0" applyFont="1"/>
    <xf numFmtId="0" fontId="3" fillId="0" borderId="107" xfId="0" applyFont="1" applyBorder="1" applyAlignment="1">
      <alignment horizontal="right"/>
    </xf>
    <xf numFmtId="0" fontId="3" fillId="0" borderId="112" xfId="0" applyFont="1" applyBorder="1" applyAlignment="1">
      <alignment horizontal="right"/>
    </xf>
    <xf numFmtId="0" fontId="3" fillId="0" borderId="60" xfId="0" applyFont="1" applyBorder="1" applyAlignment="1">
      <alignment horizontal="right"/>
    </xf>
    <xf numFmtId="0" fontId="3" fillId="0" borderId="90" xfId="0" applyFont="1" applyBorder="1" applyAlignment="1">
      <alignment horizontal="right"/>
    </xf>
    <xf numFmtId="0" fontId="1" fillId="0" borderId="111" xfId="0" applyFont="1" applyBorder="1" applyAlignment="1">
      <alignment horizontal="center" wrapText="1"/>
    </xf>
    <xf numFmtId="0" fontId="1" fillId="0" borderId="67" xfId="0" applyFont="1" applyBorder="1" applyAlignment="1">
      <alignment horizontal="center" wrapText="1"/>
    </xf>
    <xf numFmtId="0" fontId="6" fillId="0" borderId="9" xfId="0" applyFont="1" applyBorder="1" applyAlignment="1">
      <alignment horizontal="center" shrinkToFit="1"/>
    </xf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39" fillId="0" borderId="34" xfId="3" applyFont="1" applyBorder="1" applyAlignment="1">
      <alignment horizontal="centerContinuous" vertical="center" wrapText="1"/>
    </xf>
    <xf numFmtId="0" fontId="15" fillId="0" borderId="0" xfId="3" applyFont="1" applyAlignment="1">
      <alignment horizontal="centerContinuous" vertical="center" wrapText="1"/>
    </xf>
    <xf numFmtId="0" fontId="1" fillId="0" borderId="0" xfId="3" applyAlignment="1">
      <alignment vertical="center"/>
    </xf>
    <xf numFmtId="0" fontId="1" fillId="0" borderId="0" xfId="3" applyAlignment="1">
      <alignment vertical="center" wrapText="1"/>
    </xf>
    <xf numFmtId="0" fontId="11" fillId="11" borderId="119" xfId="3" applyFont="1" applyFill="1" applyBorder="1" applyAlignment="1">
      <alignment horizontal="centerContinuous" vertical="center" wrapText="1"/>
    </xf>
    <xf numFmtId="0" fontId="11" fillId="11" borderId="64" xfId="3" applyFont="1" applyFill="1" applyBorder="1" applyAlignment="1">
      <alignment horizontal="center" vertical="center" wrapText="1"/>
    </xf>
    <xf numFmtId="0" fontId="21" fillId="11" borderId="64" xfId="3" applyFont="1" applyFill="1" applyBorder="1" applyAlignment="1">
      <alignment horizontal="center" vertical="center" wrapText="1"/>
    </xf>
    <xf numFmtId="0" fontId="11" fillId="11" borderId="32" xfId="3" applyFont="1" applyFill="1" applyBorder="1" applyAlignment="1">
      <alignment horizontal="center" vertical="center" wrapText="1"/>
    </xf>
    <xf numFmtId="0" fontId="11" fillId="11" borderId="33" xfId="3" applyFont="1" applyFill="1" applyBorder="1" applyAlignment="1">
      <alignment horizontal="centerContinuous" vertical="center" wrapText="1"/>
    </xf>
    <xf numFmtId="0" fontId="3" fillId="0" borderId="0" xfId="3" applyFont="1" applyAlignment="1">
      <alignment vertical="center"/>
    </xf>
    <xf numFmtId="0" fontId="3" fillId="0" borderId="0" xfId="3" applyFont="1" applyAlignment="1">
      <alignment vertical="center" wrapText="1"/>
    </xf>
    <xf numFmtId="0" fontId="6" fillId="0" borderId="1" xfId="3" applyFont="1" applyBorder="1" applyAlignment="1">
      <alignment horizontal="center" vertical="center" shrinkToFit="1"/>
    </xf>
    <xf numFmtId="0" fontId="6" fillId="0" borderId="41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 shrinkToFit="1"/>
    </xf>
    <xf numFmtId="9" fontId="6" fillId="0" borderId="95" xfId="2" applyFont="1" applyFill="1" applyBorder="1" applyAlignment="1">
      <alignment horizontal="center" vertical="center" shrinkToFit="1"/>
    </xf>
    <xf numFmtId="0" fontId="6" fillId="0" borderId="95" xfId="3" applyFont="1" applyBorder="1" applyAlignment="1">
      <alignment horizontal="center" vertical="center" shrinkToFit="1"/>
    </xf>
    <xf numFmtId="0" fontId="6" fillId="0" borderId="95" xfId="2" applyNumberFormat="1" applyFont="1" applyFill="1" applyBorder="1" applyAlignment="1">
      <alignment horizontal="center" vertical="center" shrinkToFit="1"/>
    </xf>
    <xf numFmtId="0" fontId="6" fillId="0" borderId="49" xfId="3" applyFont="1" applyBorder="1" applyAlignment="1">
      <alignment horizontal="center" vertical="center" wrapText="1"/>
    </xf>
    <xf numFmtId="0" fontId="6" fillId="0" borderId="41" xfId="4" applyFont="1" applyBorder="1" applyAlignment="1">
      <alignment horizontal="center" vertical="center" shrinkToFit="1"/>
    </xf>
    <xf numFmtId="0" fontId="6" fillId="0" borderId="43" xfId="3" applyFont="1" applyBorder="1" applyAlignment="1">
      <alignment horizontal="center" vertical="center" wrapText="1"/>
    </xf>
    <xf numFmtId="0" fontId="6" fillId="0" borderId="41" xfId="3" applyFont="1" applyBorder="1" applyAlignment="1">
      <alignment horizontal="center" vertical="center" shrinkToFit="1"/>
    </xf>
    <xf numFmtId="0" fontId="6" fillId="0" borderId="42" xfId="3" applyFont="1" applyBorder="1" applyAlignment="1">
      <alignment horizontal="center" vertical="center" shrinkToFit="1"/>
    </xf>
    <xf numFmtId="0" fontId="6" fillId="0" borderId="43" xfId="4" applyFont="1" applyBorder="1" applyAlignment="1">
      <alignment horizontal="center" vertical="center" wrapText="1"/>
    </xf>
    <xf numFmtId="9" fontId="6" fillId="0" borderId="42" xfId="5" applyFont="1" applyFill="1" applyBorder="1" applyAlignment="1">
      <alignment horizontal="center" vertical="center" shrinkToFit="1"/>
    </xf>
    <xf numFmtId="0" fontId="6" fillId="0" borderId="42" xfId="3" applyFont="1" applyBorder="1" applyAlignment="1">
      <alignment horizontal="center" vertical="center" wrapText="1"/>
    </xf>
    <xf numFmtId="0" fontId="6" fillId="0" borderId="42" xfId="5" applyNumberFormat="1" applyFont="1" applyFill="1" applyBorder="1" applyAlignment="1">
      <alignment horizontal="center" vertical="center" shrinkToFit="1"/>
    </xf>
    <xf numFmtId="0" fontId="6" fillId="0" borderId="57" xfId="3" applyFont="1" applyBorder="1" applyAlignment="1">
      <alignment horizontal="center" vertical="center" shrinkToFit="1"/>
    </xf>
    <xf numFmtId="0" fontId="6" fillId="0" borderId="62" xfId="3" applyFont="1" applyBorder="1" applyAlignment="1">
      <alignment horizontal="center" vertical="center"/>
    </xf>
    <xf numFmtId="9" fontId="6" fillId="0" borderId="62" xfId="2" applyFont="1" applyFill="1" applyBorder="1" applyAlignment="1">
      <alignment horizontal="center" vertical="center" shrinkToFit="1"/>
    </xf>
    <xf numFmtId="9" fontId="6" fillId="0" borderId="21" xfId="2" applyFont="1" applyFill="1" applyBorder="1" applyAlignment="1">
      <alignment horizontal="center" vertical="center" shrinkToFit="1"/>
    </xf>
    <xf numFmtId="0" fontId="6" fillId="0" borderId="21" xfId="3" applyFont="1" applyBorder="1" applyAlignment="1">
      <alignment horizontal="center" vertical="center" shrinkToFit="1"/>
    </xf>
    <xf numFmtId="0" fontId="6" fillId="0" borderId="21" xfId="2" applyNumberFormat="1" applyFont="1" applyFill="1" applyBorder="1" applyAlignment="1">
      <alignment horizontal="center" vertical="center" shrinkToFit="1"/>
    </xf>
    <xf numFmtId="0" fontId="6" fillId="0" borderId="52" xfId="3" applyFont="1" applyBorder="1" applyAlignment="1">
      <alignment horizontal="center" vertical="center" wrapText="1"/>
    </xf>
    <xf numFmtId="0" fontId="6" fillId="0" borderId="43" xfId="3" applyFont="1" applyBorder="1" applyAlignment="1">
      <alignment horizontal="center" vertical="center" shrinkToFit="1"/>
    </xf>
    <xf numFmtId="0" fontId="6" fillId="0" borderId="43" xfId="3" quotePrefix="1" applyFont="1" applyBorder="1" applyAlignment="1">
      <alignment horizontal="center" vertical="center" wrapText="1"/>
    </xf>
    <xf numFmtId="0" fontId="6" fillId="0" borderId="43" xfId="3" applyFont="1" applyBorder="1" applyAlignment="1">
      <alignment horizontal="center" vertical="center"/>
    </xf>
    <xf numFmtId="9" fontId="6" fillId="0" borderId="42" xfId="6" applyFont="1" applyFill="1" applyBorder="1" applyAlignment="1">
      <alignment horizontal="center" vertical="center" shrinkToFit="1"/>
    </xf>
    <xf numFmtId="0" fontId="6" fillId="0" borderId="42" xfId="6" applyNumberFormat="1" applyFont="1" applyFill="1" applyBorder="1" applyAlignment="1">
      <alignment horizontal="center" vertical="center" shrinkToFit="1"/>
    </xf>
    <xf numFmtId="0" fontId="6" fillId="0" borderId="9" xfId="3" applyFont="1" applyBorder="1" applyAlignment="1">
      <alignment horizontal="center" vertical="center" shrinkToFit="1"/>
    </xf>
    <xf numFmtId="0" fontId="6" fillId="0" borderId="44" xfId="3" applyFont="1" applyBorder="1" applyAlignment="1">
      <alignment horizontal="center" vertical="center"/>
    </xf>
    <xf numFmtId="9" fontId="6" fillId="0" borderId="44" xfId="2" applyFont="1" applyFill="1" applyBorder="1" applyAlignment="1">
      <alignment horizontal="center" vertical="center" shrinkToFit="1"/>
    </xf>
    <xf numFmtId="9" fontId="6" fillId="0" borderId="45" xfId="2" applyFont="1" applyFill="1" applyBorder="1" applyAlignment="1">
      <alignment horizontal="center" vertical="center" shrinkToFit="1"/>
    </xf>
    <xf numFmtId="0" fontId="6" fillId="0" borderId="45" xfId="2" applyNumberFormat="1" applyFont="1" applyFill="1" applyBorder="1" applyAlignment="1">
      <alignment horizontal="center" vertical="center" shrinkToFit="1"/>
    </xf>
    <xf numFmtId="0" fontId="3" fillId="0" borderId="0" xfId="3" applyFont="1" applyAlignment="1">
      <alignment horizontal="right" vertical="center" wrapText="1"/>
    </xf>
    <xf numFmtId="0" fontId="1" fillId="0" borderId="0" xfId="3" applyAlignment="1">
      <alignment horizontal="left" vertical="center" wrapText="1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1" fillId="0" borderId="0" xfId="3" applyAlignment="1">
      <alignment horizontal="center" vertical="center" wrapText="1"/>
    </xf>
    <xf numFmtId="0" fontId="6" fillId="0" borderId="120" xfId="3" applyFont="1" applyBorder="1" applyAlignment="1">
      <alignment horizontal="center" vertical="center"/>
    </xf>
    <xf numFmtId="0" fontId="6" fillId="0" borderId="121" xfId="3" applyFont="1" applyBorder="1" applyAlignment="1">
      <alignment horizontal="center" vertical="center"/>
    </xf>
    <xf numFmtId="0" fontId="6" fillId="0" borderId="122" xfId="3" applyFont="1" applyBorder="1" applyAlignment="1">
      <alignment horizontal="center" vertical="center"/>
    </xf>
    <xf numFmtId="0" fontId="6" fillId="0" borderId="45" xfId="3" applyFont="1" applyBorder="1" applyAlignment="1">
      <alignment horizontal="center" vertical="center" shrinkToFit="1"/>
    </xf>
    <xf numFmtId="0" fontId="6" fillId="0" borderId="46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0" fontId="6" fillId="0" borderId="21" xfId="5" applyNumberFormat="1" applyFont="1" applyFill="1" applyBorder="1" applyAlignment="1">
      <alignment horizontal="center" vertical="center" shrinkToFit="1"/>
    </xf>
    <xf numFmtId="0" fontId="11" fillId="4" borderId="64" xfId="0" applyFont="1" applyFill="1" applyBorder="1" applyAlignment="1">
      <alignment horizontal="center" vertical="center"/>
    </xf>
    <xf numFmtId="0" fontId="11" fillId="10" borderId="57" xfId="0" applyFont="1" applyFill="1" applyBorder="1" applyAlignment="1">
      <alignment horizontal="centerContinuous" vertical="center"/>
    </xf>
    <xf numFmtId="0" fontId="11" fillId="10" borderId="58" xfId="0" applyFont="1" applyFill="1" applyBorder="1" applyAlignment="1">
      <alignment horizontal="center" vertical="center"/>
    </xf>
    <xf numFmtId="0" fontId="11" fillId="10" borderId="106" xfId="0" applyFont="1" applyFill="1" applyBorder="1" applyAlignment="1">
      <alignment horizontal="center" vertical="center"/>
    </xf>
    <xf numFmtId="0" fontId="11" fillId="10" borderId="59" xfId="0" applyFont="1" applyFill="1" applyBorder="1" applyAlignment="1">
      <alignment horizontal="center" vertical="center"/>
    </xf>
    <xf numFmtId="0" fontId="1" fillId="17" borderId="17" xfId="0" applyFont="1" applyFill="1" applyBorder="1" applyAlignment="1">
      <alignment horizontal="center"/>
    </xf>
    <xf numFmtId="0" fontId="4" fillId="17" borderId="18" xfId="0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/>
    </xf>
    <xf numFmtId="9" fontId="1" fillId="17" borderId="18" xfId="0" applyNumberFormat="1" applyFont="1" applyFill="1" applyBorder="1" applyAlignment="1">
      <alignment horizontal="center"/>
    </xf>
    <xf numFmtId="164" fontId="1" fillId="17" borderId="18" xfId="0" applyNumberFormat="1" applyFont="1" applyFill="1" applyBorder="1" applyAlignment="1">
      <alignment horizontal="center"/>
    </xf>
    <xf numFmtId="164" fontId="1" fillId="17" borderId="94" xfId="0" applyNumberFormat="1" applyFont="1" applyFill="1" applyBorder="1" applyAlignment="1">
      <alignment horizontal="centerContinuous"/>
    </xf>
    <xf numFmtId="164" fontId="1" fillId="17" borderId="99" xfId="0" applyNumberFormat="1" applyFont="1" applyFill="1" applyBorder="1" applyAlignment="1">
      <alignment horizontal="centerContinuous"/>
    </xf>
    <xf numFmtId="0" fontId="1" fillId="17" borderId="33" xfId="0" quotePrefix="1" applyFont="1" applyFill="1" applyBorder="1" applyAlignment="1">
      <alignment horizontal="centerContinuous"/>
    </xf>
    <xf numFmtId="0" fontId="1" fillId="0" borderId="2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49" fontId="1" fillId="0" borderId="41" xfId="0" applyNumberFormat="1" applyFont="1" applyBorder="1" applyAlignment="1">
      <alignment horizontal="center"/>
    </xf>
    <xf numFmtId="49" fontId="4" fillId="0" borderId="41" xfId="0" applyNumberFormat="1" applyFont="1" applyBorder="1" applyAlignment="1">
      <alignment horizontal="center"/>
    </xf>
    <xf numFmtId="164" fontId="1" fillId="0" borderId="41" xfId="0" applyNumberFormat="1" applyFont="1" applyBorder="1" applyAlignment="1">
      <alignment horizontal="center"/>
    </xf>
    <xf numFmtId="164" fontId="1" fillId="0" borderId="42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1" fillId="17" borderId="24" xfId="0" applyFont="1" applyFill="1" applyBorder="1" applyAlignment="1">
      <alignment horizontal="center"/>
    </xf>
    <xf numFmtId="0" fontId="1" fillId="17" borderId="44" xfId="0" applyFont="1" applyFill="1" applyBorder="1" applyAlignment="1">
      <alignment horizontal="center"/>
    </xf>
    <xf numFmtId="49" fontId="4" fillId="17" borderId="44" xfId="0" applyNumberFormat="1" applyFont="1" applyFill="1" applyBorder="1" applyAlignment="1">
      <alignment horizontal="center"/>
    </xf>
    <xf numFmtId="0" fontId="4" fillId="17" borderId="44" xfId="0" applyFont="1" applyFill="1" applyBorder="1" applyAlignment="1">
      <alignment horizontal="center"/>
    </xf>
    <xf numFmtId="49" fontId="1" fillId="17" borderId="44" xfId="0" applyNumberFormat="1" applyFont="1" applyFill="1" applyBorder="1" applyAlignment="1">
      <alignment horizontal="center"/>
    </xf>
    <xf numFmtId="164" fontId="4" fillId="17" borderId="44" xfId="0" applyNumberFormat="1" applyFont="1" applyFill="1" applyBorder="1" applyAlignment="1">
      <alignment horizontal="center"/>
    </xf>
    <xf numFmtId="164" fontId="1" fillId="17" borderId="36" xfId="0" applyNumberFormat="1" applyFont="1" applyFill="1" applyBorder="1" applyAlignment="1">
      <alignment horizontal="center"/>
    </xf>
    <xf numFmtId="1" fontId="1" fillId="17" borderId="45" xfId="0" applyNumberFormat="1" applyFont="1" applyFill="1" applyBorder="1" applyAlignment="1">
      <alignment horizontal="center"/>
    </xf>
    <xf numFmtId="0" fontId="1" fillId="17" borderId="46" xfId="0" applyFont="1" applyFill="1" applyBorder="1" applyAlignment="1">
      <alignment horizontal="center"/>
    </xf>
    <xf numFmtId="0" fontId="1" fillId="17" borderId="87" xfId="0" applyFont="1" applyFill="1" applyBorder="1" applyAlignment="1">
      <alignment horizontal="center"/>
    </xf>
    <xf numFmtId="0" fontId="1" fillId="17" borderId="88" xfId="0" applyFont="1" applyFill="1" applyBorder="1" applyAlignment="1">
      <alignment horizontal="center"/>
    </xf>
    <xf numFmtId="49" fontId="1" fillId="17" borderId="88" xfId="0" applyNumberFormat="1" applyFont="1" applyFill="1" applyBorder="1" applyAlignment="1">
      <alignment horizontal="center"/>
    </xf>
    <xf numFmtId="49" fontId="4" fillId="17" borderId="88" xfId="0" applyNumberFormat="1" applyFont="1" applyFill="1" applyBorder="1" applyAlignment="1">
      <alignment horizontal="center"/>
    </xf>
    <xf numFmtId="164" fontId="1" fillId="17" borderId="88" xfId="0" applyNumberFormat="1" applyFont="1" applyFill="1" applyBorder="1" applyAlignment="1">
      <alignment horizontal="center"/>
    </xf>
    <xf numFmtId="164" fontId="1" fillId="17" borderId="96" xfId="0" applyNumberFormat="1" applyFont="1" applyFill="1" applyBorder="1" applyAlignment="1">
      <alignment horizontal="center" vertical="center"/>
    </xf>
    <xf numFmtId="1" fontId="1" fillId="17" borderId="88" xfId="0" applyNumberFormat="1" applyFont="1" applyFill="1" applyBorder="1" applyAlignment="1">
      <alignment horizontal="center" vertical="center"/>
    </xf>
    <xf numFmtId="0" fontId="4" fillId="17" borderId="89" xfId="0" applyFont="1" applyFill="1" applyBorder="1" applyAlignment="1">
      <alignment horizontal="center"/>
    </xf>
  </cellXfs>
  <cellStyles count="7">
    <cellStyle name="Hyperlink" xfId="1" builtinId="8"/>
    <cellStyle name="Normal" xfId="0" builtinId="0"/>
    <cellStyle name="Normal 2" xfId="3" xr:uid="{674CBE55-5E36-4AA2-A859-E15729FBB82C}"/>
    <cellStyle name="Normal 2 2" xfId="4" xr:uid="{EBB001B7-719C-4234-BD2C-14B464ECFD61}"/>
    <cellStyle name="Percent" xfId="2" builtinId="5"/>
    <cellStyle name="Percent 2" xfId="5" xr:uid="{38C16F1A-2950-48A0-B767-02B2BEBEBA1C}"/>
    <cellStyle name="Percent 2 2" xfId="6" xr:uid="{0C4B5824-7810-4655-99FA-E38BA9F37BEC}"/>
  </cellStyles>
  <dxfs count="64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009900"/>
        </patternFill>
      </fill>
    </dxf>
    <dxf>
      <fill>
        <patternFill>
          <bgColor rgb="FFFF00FF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CCFFCC"/>
        </patternFill>
      </fill>
    </dxf>
    <dxf>
      <font>
        <color theme="0"/>
      </font>
      <fill>
        <patternFill>
          <bgColor rgb="FF009900"/>
        </patternFill>
      </fill>
    </dxf>
    <dxf>
      <fill>
        <patternFill>
          <bgColor rgb="FFFF00FF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0099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009900"/>
        </patternFill>
      </fill>
    </dxf>
    <dxf>
      <fill>
        <patternFill>
          <bgColor rgb="FFFF00FF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9900"/>
        </patternFill>
      </fill>
    </dxf>
    <dxf>
      <fill>
        <patternFill>
          <bgColor rgb="FFFF00FF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0" tint="-0.2499465926084170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25992B7C-AA1A-44D8-A809-3806D77698C1}"/>
  </tableStyles>
  <colors>
    <mruColors>
      <color rgb="FFCC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22860</xdr:rowOff>
    </xdr:from>
    <xdr:to>
      <xdr:col>6</xdr:col>
      <xdr:colOff>1143000</xdr:colOff>
      <xdr:row>15</xdr:row>
      <xdr:rowOff>255033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92C3E2-90FC-87E6-BA27-A32CDB1A4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3860" y="396240"/>
          <a:ext cx="2286000" cy="3257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3387" name="Rectangle 1">
          <a:extLst>
            <a:ext uri="{FF2B5EF4-FFF2-40B4-BE49-F238E27FC236}">
              <a16:creationId xmlns:a16="http://schemas.microsoft.com/office/drawing/2014/main" id="{00000000-0008-0000-0100-00004B340000}"/>
            </a:ext>
          </a:extLst>
        </xdr:cNvPr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AA63A27-D322-4186-86E1-73B5DB351A1B}"/>
            </a:ext>
          </a:extLst>
        </xdr:cNvPr>
        <xdr:cNvSpPr>
          <a:spLocks noChangeArrowheads="1"/>
        </xdr:cNvSpPr>
      </xdr:nvSpPr>
      <xdr:spPr bwMode="auto">
        <a:xfrm>
          <a:off x="7726680" y="0"/>
          <a:ext cx="140208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6394" name="Rectangle 1">
          <a:extLst>
            <a:ext uri="{FF2B5EF4-FFF2-40B4-BE49-F238E27FC236}">
              <a16:creationId xmlns:a16="http://schemas.microsoft.com/office/drawing/2014/main" id="{00000000-0008-0000-0300-00000A400000}"/>
            </a:ext>
          </a:extLst>
        </xdr:cNvPr>
        <xdr:cNvSpPr>
          <a:spLocks noChangeArrowheads="1"/>
        </xdr:cNvSpPr>
      </xdr:nvSpPr>
      <xdr:spPr bwMode="auto">
        <a:xfrm>
          <a:off x="7334250" y="0"/>
          <a:ext cx="20859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196215</xdr:colOff>
      <xdr:row>1</xdr:row>
      <xdr:rowOff>123825</xdr:rowOff>
    </xdr:from>
    <xdr:to>
      <xdr:col>4</xdr:col>
      <xdr:colOff>81915</xdr:colOff>
      <xdr:row>2</xdr:row>
      <xdr:rowOff>66675</xdr:rowOff>
    </xdr:to>
    <xdr:sp macro="" textlink="">
      <xdr:nvSpPr>
        <xdr:cNvPr id="3078" name="Text Box 6" hidden="1">
          <a:extLst>
            <a:ext uri="{FF2B5EF4-FFF2-40B4-BE49-F238E27FC236}">
              <a16:creationId xmlns:a16="http://schemas.microsoft.com/office/drawing/2014/main" id="{00000000-0008-0000-0400-0000060C0000}"/>
            </a:ext>
          </a:extLst>
        </xdr:cNvPr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5"/>
  <sheetViews>
    <sheetView showGridLines="0" tabSelected="1" zoomScaleNormal="100" workbookViewId="0"/>
  </sheetViews>
  <sheetFormatPr defaultColWidth="13" defaultRowHeight="15.6" x14ac:dyDescent="0.3"/>
  <cols>
    <col min="1" max="1" width="16.796875" style="21" bestFit="1" customWidth="1"/>
    <col min="2" max="2" width="10" style="22" customWidth="1"/>
    <col min="3" max="3" width="5.09765625" style="22" customWidth="1"/>
    <col min="4" max="4" width="13.69921875" style="21" bestFit="1" customWidth="1"/>
    <col min="5" max="5" width="9.09765625" style="22" bestFit="1" customWidth="1"/>
    <col min="6" max="6" width="15.59765625" style="21" customWidth="1"/>
    <col min="7" max="7" width="15.59765625" style="22" customWidth="1"/>
    <col min="8" max="16384" width="13" style="1"/>
  </cols>
  <sheetData>
    <row r="1" spans="1:7" ht="29.4" thickTop="1" thickBot="1" x14ac:dyDescent="0.55000000000000004">
      <c r="A1" s="245" t="s">
        <v>251</v>
      </c>
      <c r="B1" s="246" t="s">
        <v>252</v>
      </c>
      <c r="C1" s="247"/>
      <c r="D1" s="249"/>
      <c r="E1" s="250"/>
      <c r="F1" s="249"/>
      <c r="G1" s="248" t="s">
        <v>217</v>
      </c>
    </row>
    <row r="2" spans="1:7" ht="17.399999999999999" thickTop="1" x14ac:dyDescent="0.3">
      <c r="A2" s="2" t="s">
        <v>220</v>
      </c>
      <c r="B2" s="49" t="s">
        <v>104</v>
      </c>
      <c r="C2" s="49"/>
      <c r="D2" s="4" t="s">
        <v>221</v>
      </c>
      <c r="E2" s="62" t="s">
        <v>257</v>
      </c>
      <c r="F2" s="4"/>
      <c r="G2" s="5"/>
    </row>
    <row r="3" spans="1:7" ht="16.8" x14ac:dyDescent="0.3">
      <c r="A3" s="2" t="s">
        <v>222</v>
      </c>
      <c r="B3" s="49" t="s">
        <v>253</v>
      </c>
      <c r="C3" s="49"/>
      <c r="D3" s="4" t="s">
        <v>1</v>
      </c>
      <c r="E3" s="62">
        <v>6</v>
      </c>
      <c r="F3" s="244"/>
      <c r="G3" s="5"/>
    </row>
    <row r="4" spans="1:7" ht="16.8" x14ac:dyDescent="0.3">
      <c r="A4" s="2" t="s">
        <v>222</v>
      </c>
      <c r="B4" s="49" t="s">
        <v>254</v>
      </c>
      <c r="C4" s="49"/>
      <c r="D4" s="4" t="s">
        <v>1</v>
      </c>
      <c r="E4" s="62">
        <v>1</v>
      </c>
      <c r="F4" s="244"/>
      <c r="G4" s="5"/>
    </row>
    <row r="5" spans="1:7" ht="16.8" x14ac:dyDescent="0.3">
      <c r="A5" s="2" t="s">
        <v>223</v>
      </c>
      <c r="B5" s="49" t="s">
        <v>105</v>
      </c>
      <c r="C5" s="49"/>
      <c r="D5" s="4" t="s">
        <v>224</v>
      </c>
      <c r="E5" s="62">
        <v>41</v>
      </c>
      <c r="F5" s="244"/>
      <c r="G5" s="5"/>
    </row>
    <row r="6" spans="1:7" ht="16.8" x14ac:dyDescent="0.3">
      <c r="A6" s="2" t="s">
        <v>225</v>
      </c>
      <c r="B6" s="49" t="s">
        <v>258</v>
      </c>
      <c r="C6" s="49"/>
      <c r="D6" s="4" t="s">
        <v>226</v>
      </c>
      <c r="E6" s="62" t="s">
        <v>368</v>
      </c>
      <c r="F6" s="244"/>
      <c r="G6" s="5"/>
    </row>
    <row r="7" spans="1:7" ht="17.399999999999999" thickBot="1" x14ac:dyDescent="0.35">
      <c r="A7" s="2" t="s">
        <v>227</v>
      </c>
      <c r="B7" s="49" t="s">
        <v>259</v>
      </c>
      <c r="C7" s="49"/>
      <c r="D7" s="4" t="s">
        <v>228</v>
      </c>
      <c r="E7" s="62" t="s">
        <v>369</v>
      </c>
      <c r="F7" s="244"/>
      <c r="G7" s="5"/>
    </row>
    <row r="8" spans="1:7" ht="17.399999999999999" thickTop="1" x14ac:dyDescent="0.3">
      <c r="A8" s="40" t="s">
        <v>229</v>
      </c>
      <c r="B8" s="183" t="s">
        <v>256</v>
      </c>
      <c r="C8" s="61"/>
      <c r="D8" s="181" t="s">
        <v>231</v>
      </c>
      <c r="E8" s="180" t="s">
        <v>218</v>
      </c>
      <c r="F8" s="3"/>
      <c r="G8" s="5"/>
    </row>
    <row r="9" spans="1:7" ht="17.399999999999999" thickBot="1" x14ac:dyDescent="0.35">
      <c r="A9" s="59" t="s">
        <v>230</v>
      </c>
      <c r="B9" s="60" t="s">
        <v>255</v>
      </c>
      <c r="C9" s="48"/>
      <c r="D9" s="182"/>
      <c r="E9" s="41"/>
      <c r="F9" s="3"/>
      <c r="G9" s="5"/>
    </row>
    <row r="10" spans="1:7" ht="16.8" x14ac:dyDescent="0.3">
      <c r="A10" s="38" t="s">
        <v>236</v>
      </c>
      <c r="B10" s="39">
        <v>9</v>
      </c>
      <c r="C10" s="214">
        <f t="shared" ref="C10:C15" si="0">IF(B10&gt;9.9,CONCATENATE("+",ROUNDDOWN((B10-10)/2,0)),ROUNDUP((B10-10)/2,0))</f>
        <v>-1</v>
      </c>
      <c r="D10" s="37" t="s">
        <v>232</v>
      </c>
      <c r="E10" s="283" t="s">
        <v>260</v>
      </c>
      <c r="F10" s="3"/>
      <c r="G10" s="5"/>
    </row>
    <row r="11" spans="1:7" ht="16.8" x14ac:dyDescent="0.3">
      <c r="A11" s="8" t="s">
        <v>237</v>
      </c>
      <c r="B11" s="127">
        <v>10</v>
      </c>
      <c r="C11" s="58" t="str">
        <f t="shared" si="0"/>
        <v>+0</v>
      </c>
      <c r="D11" s="7" t="s">
        <v>233</v>
      </c>
      <c r="E11" s="95">
        <f>SUM(Martial!G3:G16)+SUM(Equipment!B3:B46)</f>
        <v>24.1</v>
      </c>
      <c r="F11" s="3"/>
      <c r="G11" s="5"/>
    </row>
    <row r="12" spans="1:7" ht="16.8" x14ac:dyDescent="0.3">
      <c r="A12" s="282" t="s">
        <v>238</v>
      </c>
      <c r="B12" s="128">
        <v>10</v>
      </c>
      <c r="C12" s="50" t="str">
        <f t="shared" si="0"/>
        <v>+0</v>
      </c>
      <c r="D12" s="7" t="s">
        <v>234</v>
      </c>
      <c r="E12" s="251">
        <f>((E3*4)*0.75)+((E4*4)*0.75)+(E3*C12)</f>
        <v>21</v>
      </c>
      <c r="F12" s="3"/>
      <c r="G12" s="5"/>
    </row>
    <row r="13" spans="1:7" ht="16.8" x14ac:dyDescent="0.3">
      <c r="A13" s="213" t="s">
        <v>239</v>
      </c>
      <c r="B13" s="128">
        <v>19</v>
      </c>
      <c r="C13" s="58" t="str">
        <f t="shared" si="0"/>
        <v>+4</v>
      </c>
      <c r="D13" s="47" t="s">
        <v>235</v>
      </c>
      <c r="E13" s="93">
        <f>10+C11</f>
        <v>10</v>
      </c>
      <c r="F13" s="2"/>
      <c r="G13" s="5"/>
    </row>
    <row r="14" spans="1:7" ht="16.8" x14ac:dyDescent="0.3">
      <c r="A14" s="36" t="s">
        <v>240</v>
      </c>
      <c r="B14" s="6">
        <v>10</v>
      </c>
      <c r="C14" s="58" t="str">
        <f t="shared" si="0"/>
        <v>+0</v>
      </c>
      <c r="D14" s="47" t="s">
        <v>246</v>
      </c>
      <c r="E14" s="93">
        <f>E15-C11</f>
        <v>14</v>
      </c>
      <c r="F14" s="3"/>
      <c r="G14" s="5"/>
    </row>
    <row r="15" spans="1:7" ht="17.399999999999999" thickBot="1" x14ac:dyDescent="0.35">
      <c r="A15" s="42" t="s">
        <v>241</v>
      </c>
      <c r="B15" s="129">
        <v>11</v>
      </c>
      <c r="C15" s="51" t="str">
        <f t="shared" si="0"/>
        <v>+0</v>
      </c>
      <c r="D15" s="57" t="s">
        <v>247</v>
      </c>
      <c r="E15" s="94">
        <f>E13+SUM(Martial!B12:B13)</f>
        <v>14</v>
      </c>
      <c r="F15" s="3"/>
      <c r="G15" s="5"/>
    </row>
    <row r="16" spans="1:7" ht="24" thickTop="1" thickBot="1" x14ac:dyDescent="0.45">
      <c r="A16" s="9" t="s">
        <v>373</v>
      </c>
      <c r="B16" s="10"/>
      <c r="C16" s="10"/>
      <c r="D16" s="11"/>
      <c r="E16" s="11"/>
      <c r="F16" s="11"/>
      <c r="G16" s="12"/>
    </row>
    <row r="17" spans="1:7" s="16" customFormat="1" ht="17.399999999999999" thickTop="1" x14ac:dyDescent="0.3">
      <c r="A17" s="13"/>
      <c r="B17" s="14"/>
      <c r="C17" s="14"/>
      <c r="D17" s="14"/>
      <c r="E17" s="14"/>
      <c r="F17" s="14"/>
      <c r="G17" s="15"/>
    </row>
    <row r="18" spans="1:7" s="16" customFormat="1" ht="16.8" x14ac:dyDescent="0.3">
      <c r="A18" s="121"/>
      <c r="B18" s="17"/>
      <c r="C18" s="17"/>
      <c r="D18" s="17"/>
      <c r="E18" s="17"/>
      <c r="F18" s="17"/>
      <c r="G18" s="126"/>
    </row>
    <row r="19" spans="1:7" s="16" customFormat="1" ht="16.8" x14ac:dyDescent="0.3">
      <c r="A19" s="121"/>
      <c r="B19" s="17"/>
      <c r="C19" s="17"/>
      <c r="D19" s="17"/>
      <c r="E19" s="17"/>
      <c r="F19" s="17"/>
      <c r="G19" s="126"/>
    </row>
    <row r="20" spans="1:7" s="16" customFormat="1" ht="16.8" x14ac:dyDescent="0.3">
      <c r="A20" s="121"/>
      <c r="B20" s="17"/>
      <c r="C20" s="17"/>
      <c r="D20" s="17"/>
      <c r="E20" s="17"/>
      <c r="F20" s="17"/>
      <c r="G20" s="126"/>
    </row>
    <row r="21" spans="1:7" s="16" customFormat="1" ht="16.8" x14ac:dyDescent="0.3">
      <c r="A21" s="121"/>
      <c r="B21" s="17"/>
      <c r="C21" s="17"/>
      <c r="D21" s="17"/>
      <c r="E21" s="17"/>
      <c r="F21" s="17"/>
      <c r="G21" s="126"/>
    </row>
    <row r="22" spans="1:7" s="16" customFormat="1" ht="16.8" x14ac:dyDescent="0.3">
      <c r="A22" s="121"/>
      <c r="B22" s="17"/>
      <c r="C22" s="17"/>
      <c r="D22" s="17"/>
      <c r="E22" s="17"/>
      <c r="F22" s="17"/>
      <c r="G22" s="126"/>
    </row>
    <row r="23" spans="1:7" s="16" customFormat="1" ht="16.8" x14ac:dyDescent="0.3">
      <c r="A23" s="121"/>
      <c r="B23" s="17"/>
      <c r="C23" s="17"/>
      <c r="D23" s="17"/>
      <c r="E23" s="17"/>
      <c r="F23" s="17"/>
      <c r="G23" s="126"/>
    </row>
    <row r="24" spans="1:7" s="16" customFormat="1" ht="16.8" x14ac:dyDescent="0.3">
      <c r="A24" s="121"/>
      <c r="B24" s="17"/>
      <c r="C24" s="17"/>
      <c r="D24" s="17"/>
      <c r="E24" s="17"/>
      <c r="F24" s="17"/>
      <c r="G24" s="126"/>
    </row>
    <row r="25" spans="1:7" s="16" customFormat="1" ht="16.8" x14ac:dyDescent="0.3">
      <c r="A25" s="121"/>
      <c r="B25" s="17"/>
      <c r="C25" s="17"/>
      <c r="D25" s="17"/>
      <c r="E25" s="17"/>
      <c r="F25" s="17"/>
      <c r="G25" s="126"/>
    </row>
    <row r="26" spans="1:7" s="16" customFormat="1" ht="16.8" x14ac:dyDescent="0.3">
      <c r="A26" s="121"/>
      <c r="B26" s="17"/>
      <c r="C26" s="17"/>
      <c r="D26" s="17"/>
      <c r="E26" s="17"/>
      <c r="F26" s="17"/>
      <c r="G26" s="126"/>
    </row>
    <row r="27" spans="1:7" s="16" customFormat="1" ht="16.8" x14ac:dyDescent="0.3">
      <c r="A27" s="121"/>
      <c r="B27" s="17"/>
      <c r="C27" s="17"/>
      <c r="D27" s="17"/>
      <c r="E27" s="17"/>
      <c r="F27" s="17"/>
      <c r="G27" s="126"/>
    </row>
    <row r="28" spans="1:7" s="16" customFormat="1" ht="16.8" x14ac:dyDescent="0.3">
      <c r="A28" s="121"/>
      <c r="B28" s="17"/>
      <c r="C28" s="17"/>
      <c r="D28" s="17"/>
      <c r="E28" s="17"/>
      <c r="F28" s="17"/>
      <c r="G28" s="126"/>
    </row>
    <row r="29" spans="1:7" s="16" customFormat="1" ht="16.8" x14ac:dyDescent="0.3">
      <c r="A29" s="121"/>
      <c r="B29" s="17"/>
      <c r="C29" s="17"/>
      <c r="D29" s="17"/>
      <c r="E29" s="17"/>
      <c r="F29" s="17"/>
      <c r="G29" s="126"/>
    </row>
    <row r="30" spans="1:7" s="16" customFormat="1" ht="16.8" x14ac:dyDescent="0.3">
      <c r="A30" s="121"/>
      <c r="B30" s="17"/>
      <c r="C30" s="17"/>
      <c r="D30" s="17"/>
      <c r="E30" s="17"/>
      <c r="F30" s="17"/>
      <c r="G30" s="126"/>
    </row>
    <row r="31" spans="1:7" s="16" customFormat="1" ht="16.8" x14ac:dyDescent="0.3">
      <c r="A31" s="121"/>
      <c r="B31" s="17"/>
      <c r="C31" s="17"/>
      <c r="D31" s="17"/>
      <c r="E31" s="17"/>
      <c r="F31" s="17"/>
      <c r="G31" s="126"/>
    </row>
    <row r="32" spans="1:7" s="16" customFormat="1" ht="16.8" x14ac:dyDescent="0.3">
      <c r="A32" s="121"/>
      <c r="B32" s="17"/>
      <c r="C32" s="17"/>
      <c r="D32" s="17"/>
      <c r="E32" s="17"/>
      <c r="F32" s="17"/>
      <c r="G32" s="126"/>
    </row>
    <row r="33" spans="1:7" s="16" customFormat="1" ht="16.8" x14ac:dyDescent="0.3">
      <c r="A33" s="121"/>
      <c r="B33" s="17"/>
      <c r="C33" s="17"/>
      <c r="D33" s="17"/>
      <c r="E33" s="17"/>
      <c r="F33" s="17"/>
      <c r="G33" s="126"/>
    </row>
    <row r="34" spans="1:7" s="16" customFormat="1" ht="16.8" x14ac:dyDescent="0.3">
      <c r="A34" s="121"/>
      <c r="B34" s="17"/>
      <c r="C34" s="17"/>
      <c r="D34" s="17"/>
      <c r="E34" s="17"/>
      <c r="F34" s="17"/>
      <c r="G34" s="126"/>
    </row>
    <row r="35" spans="1:7" s="16" customFormat="1" ht="16.8" x14ac:dyDescent="0.3">
      <c r="A35" s="121"/>
      <c r="B35" s="17"/>
      <c r="C35" s="17"/>
      <c r="D35" s="17"/>
      <c r="E35" s="17"/>
      <c r="F35" s="17"/>
      <c r="G35" s="126"/>
    </row>
    <row r="36" spans="1:7" s="16" customFormat="1" ht="16.8" x14ac:dyDescent="0.3">
      <c r="A36" s="121"/>
      <c r="B36" s="17"/>
      <c r="C36" s="17"/>
      <c r="D36" s="17"/>
      <c r="E36" s="17"/>
      <c r="F36" s="17"/>
      <c r="G36" s="126"/>
    </row>
    <row r="37" spans="1:7" s="16" customFormat="1" ht="16.8" x14ac:dyDescent="0.3">
      <c r="A37" s="121"/>
      <c r="B37" s="17"/>
      <c r="C37" s="17"/>
      <c r="D37" s="17"/>
      <c r="E37" s="17"/>
      <c r="F37" s="17"/>
      <c r="G37" s="126"/>
    </row>
    <row r="38" spans="1:7" s="16" customFormat="1" ht="16.8" x14ac:dyDescent="0.3">
      <c r="A38" s="121"/>
      <c r="B38" s="17"/>
      <c r="C38" s="17"/>
      <c r="D38" s="17"/>
      <c r="E38" s="17"/>
      <c r="F38" s="17"/>
      <c r="G38" s="126"/>
    </row>
    <row r="39" spans="1:7" s="16" customFormat="1" ht="16.8" x14ac:dyDescent="0.3">
      <c r="A39" s="121"/>
      <c r="B39" s="17"/>
      <c r="C39" s="17"/>
      <c r="D39" s="17"/>
      <c r="E39" s="17"/>
      <c r="F39" s="17"/>
      <c r="G39" s="126"/>
    </row>
    <row r="40" spans="1:7" s="16" customFormat="1" ht="16.8" x14ac:dyDescent="0.3">
      <c r="A40" s="121"/>
      <c r="B40" s="17"/>
      <c r="C40" s="17"/>
      <c r="D40" s="17"/>
      <c r="E40" s="17"/>
      <c r="F40" s="17"/>
      <c r="G40" s="126"/>
    </row>
    <row r="41" spans="1:7" s="16" customFormat="1" ht="16.8" x14ac:dyDescent="0.3">
      <c r="A41" s="121"/>
      <c r="B41" s="17"/>
      <c r="C41" s="17"/>
      <c r="D41" s="17"/>
      <c r="E41" s="17"/>
      <c r="F41" s="17"/>
      <c r="G41" s="126"/>
    </row>
    <row r="42" spans="1:7" s="16" customFormat="1" ht="16.8" x14ac:dyDescent="0.3">
      <c r="A42" s="121"/>
      <c r="B42" s="17"/>
      <c r="C42" s="17"/>
      <c r="D42" s="17"/>
      <c r="E42" s="17"/>
      <c r="F42" s="17"/>
      <c r="G42" s="126"/>
    </row>
    <row r="43" spans="1:7" s="16" customFormat="1" ht="16.8" x14ac:dyDescent="0.3">
      <c r="A43" s="121"/>
      <c r="B43" s="17"/>
      <c r="C43" s="17"/>
      <c r="D43" s="17"/>
      <c r="E43" s="17"/>
      <c r="F43" s="17"/>
      <c r="G43" s="126"/>
    </row>
    <row r="44" spans="1:7" s="16" customFormat="1" ht="16.8" x14ac:dyDescent="0.3">
      <c r="A44" s="121"/>
      <c r="B44" s="17"/>
      <c r="C44" s="17"/>
      <c r="D44" s="17"/>
      <c r="E44" s="17"/>
      <c r="F44" s="17"/>
      <c r="G44" s="126"/>
    </row>
    <row r="45" spans="1:7" s="16" customFormat="1" ht="16.8" x14ac:dyDescent="0.3">
      <c r="A45" s="121"/>
      <c r="B45" s="17"/>
      <c r="C45" s="17"/>
      <c r="D45" s="17"/>
      <c r="E45" s="17"/>
      <c r="F45" s="17"/>
      <c r="G45" s="126"/>
    </row>
    <row r="46" spans="1:7" s="16" customFormat="1" ht="16.8" x14ac:dyDescent="0.3">
      <c r="A46" s="121"/>
      <c r="B46" s="17"/>
      <c r="C46" s="17"/>
      <c r="D46" s="17"/>
      <c r="E46" s="17"/>
      <c r="F46" s="17"/>
      <c r="G46" s="126"/>
    </row>
    <row r="47" spans="1:7" s="16" customFormat="1" ht="16.8" x14ac:dyDescent="0.3">
      <c r="A47" s="121"/>
      <c r="B47" s="17"/>
      <c r="C47" s="17"/>
      <c r="D47" s="17"/>
      <c r="E47" s="17"/>
      <c r="F47" s="17"/>
      <c r="G47" s="126"/>
    </row>
    <row r="48" spans="1:7" s="16" customFormat="1" ht="16.8" x14ac:dyDescent="0.3">
      <c r="A48" s="121"/>
      <c r="B48" s="17"/>
      <c r="C48" s="17"/>
      <c r="D48" s="17"/>
      <c r="E48" s="17"/>
      <c r="F48" s="17"/>
      <c r="G48" s="126"/>
    </row>
    <row r="49" spans="1:7" s="16" customFormat="1" ht="16.8" x14ac:dyDescent="0.3">
      <c r="A49" s="121"/>
      <c r="B49" s="17"/>
      <c r="C49" s="17"/>
      <c r="D49" s="17"/>
      <c r="E49" s="17"/>
      <c r="F49" s="17"/>
      <c r="G49" s="126"/>
    </row>
    <row r="50" spans="1:7" s="16" customFormat="1" ht="16.8" x14ac:dyDescent="0.3">
      <c r="A50" s="121"/>
      <c r="B50" s="17"/>
      <c r="C50" s="17"/>
      <c r="D50" s="17"/>
      <c r="E50" s="17"/>
      <c r="F50" s="17"/>
      <c r="G50" s="126"/>
    </row>
    <row r="51" spans="1:7" s="16" customFormat="1" ht="16.8" x14ac:dyDescent="0.3">
      <c r="A51" s="121"/>
      <c r="B51" s="17"/>
      <c r="C51" s="17"/>
      <c r="D51" s="17"/>
      <c r="E51" s="17"/>
      <c r="F51" s="17"/>
      <c r="G51" s="126"/>
    </row>
    <row r="52" spans="1:7" s="16" customFormat="1" ht="16.8" x14ac:dyDescent="0.3">
      <c r="A52" s="121"/>
      <c r="B52" s="17"/>
      <c r="C52" s="17"/>
      <c r="D52" s="17"/>
      <c r="E52" s="17"/>
      <c r="F52" s="17"/>
      <c r="G52" s="126"/>
    </row>
    <row r="53" spans="1:7" s="16" customFormat="1" ht="16.8" x14ac:dyDescent="0.3">
      <c r="A53" s="121"/>
      <c r="B53" s="17"/>
      <c r="C53" s="17"/>
      <c r="D53" s="17"/>
      <c r="E53" s="17"/>
      <c r="F53" s="17"/>
      <c r="G53" s="126"/>
    </row>
    <row r="54" spans="1:7" s="16" customFormat="1" ht="16.8" x14ac:dyDescent="0.3">
      <c r="A54" s="121"/>
      <c r="B54" s="17"/>
      <c r="C54" s="17"/>
      <c r="D54" s="17"/>
      <c r="E54" s="17"/>
      <c r="F54" s="17"/>
      <c r="G54" s="126"/>
    </row>
    <row r="55" spans="1:7" s="16" customFormat="1" ht="16.8" x14ac:dyDescent="0.3">
      <c r="A55" s="121"/>
      <c r="B55" s="17"/>
      <c r="C55" s="17"/>
      <c r="D55" s="17"/>
      <c r="E55" s="17"/>
      <c r="F55" s="17"/>
      <c r="G55" s="126"/>
    </row>
    <row r="56" spans="1:7" s="16" customFormat="1" ht="16.8" x14ac:dyDescent="0.3">
      <c r="A56" s="121"/>
      <c r="B56" s="17"/>
      <c r="C56" s="17"/>
      <c r="D56" s="17"/>
      <c r="E56" s="17"/>
      <c r="F56" s="17"/>
      <c r="G56" s="126"/>
    </row>
    <row r="57" spans="1:7" s="16" customFormat="1" ht="16.8" x14ac:dyDescent="0.3">
      <c r="A57" s="121"/>
      <c r="B57" s="17"/>
      <c r="C57" s="17"/>
      <c r="D57" s="17"/>
      <c r="E57" s="17"/>
      <c r="F57" s="17"/>
      <c r="G57" s="126"/>
    </row>
    <row r="58" spans="1:7" s="16" customFormat="1" ht="16.8" x14ac:dyDescent="0.3">
      <c r="A58" s="121"/>
      <c r="B58" s="17"/>
      <c r="C58" s="17"/>
      <c r="D58" s="17"/>
      <c r="E58" s="17"/>
      <c r="F58" s="17"/>
      <c r="G58" s="126"/>
    </row>
    <row r="59" spans="1:7" s="16" customFormat="1" ht="16.8" x14ac:dyDescent="0.3">
      <c r="A59" s="121"/>
      <c r="B59" s="17"/>
      <c r="C59" s="17"/>
      <c r="D59" s="17"/>
      <c r="E59" s="17"/>
      <c r="F59" s="17"/>
      <c r="G59" s="126"/>
    </row>
    <row r="60" spans="1:7" s="16" customFormat="1" ht="16.8" x14ac:dyDescent="0.3">
      <c r="A60" s="121"/>
      <c r="B60" s="17"/>
      <c r="C60" s="17"/>
      <c r="D60" s="17"/>
      <c r="E60" s="17"/>
      <c r="F60" s="17"/>
      <c r="G60" s="126"/>
    </row>
    <row r="61" spans="1:7" s="16" customFormat="1" ht="16.8" x14ac:dyDescent="0.3">
      <c r="A61" s="121"/>
      <c r="B61" s="17"/>
      <c r="C61" s="17"/>
      <c r="D61" s="17"/>
      <c r="E61" s="17"/>
      <c r="F61" s="17"/>
      <c r="G61" s="126"/>
    </row>
    <row r="62" spans="1:7" s="16" customFormat="1" ht="16.8" x14ac:dyDescent="0.3">
      <c r="A62" s="121"/>
      <c r="B62" s="17"/>
      <c r="C62" s="17"/>
      <c r="D62" s="17"/>
      <c r="E62" s="17"/>
      <c r="F62" s="17"/>
      <c r="G62" s="126"/>
    </row>
    <row r="63" spans="1:7" s="16" customFormat="1" ht="16.8" x14ac:dyDescent="0.3">
      <c r="A63" s="121"/>
      <c r="B63" s="17"/>
      <c r="C63" s="17"/>
      <c r="D63" s="17"/>
      <c r="E63" s="17"/>
      <c r="F63" s="17"/>
      <c r="G63" s="126"/>
    </row>
    <row r="64" spans="1:7" s="16" customFormat="1" ht="16.8" x14ac:dyDescent="0.3">
      <c r="A64" s="121"/>
      <c r="B64" s="17"/>
      <c r="C64" s="17"/>
      <c r="D64" s="17"/>
      <c r="E64" s="17"/>
      <c r="F64" s="17"/>
      <c r="G64" s="126"/>
    </row>
    <row r="65" spans="1:7" s="16" customFormat="1" ht="16.8" x14ac:dyDescent="0.3">
      <c r="A65" s="121"/>
      <c r="B65" s="17"/>
      <c r="C65" s="17"/>
      <c r="D65" s="17"/>
      <c r="E65" s="17"/>
      <c r="F65" s="17"/>
      <c r="G65" s="126"/>
    </row>
    <row r="66" spans="1:7" s="16" customFormat="1" ht="16.8" x14ac:dyDescent="0.3">
      <c r="A66" s="121"/>
      <c r="B66" s="17"/>
      <c r="C66" s="17"/>
      <c r="D66" s="17"/>
      <c r="E66" s="17"/>
      <c r="F66" s="17"/>
      <c r="G66" s="126"/>
    </row>
    <row r="67" spans="1:7" s="16" customFormat="1" ht="16.8" x14ac:dyDescent="0.3">
      <c r="A67" s="121"/>
      <c r="B67" s="17"/>
      <c r="C67" s="17"/>
      <c r="D67" s="17"/>
      <c r="E67" s="17"/>
      <c r="F67" s="17"/>
      <c r="G67" s="126"/>
    </row>
    <row r="68" spans="1:7" s="16" customFormat="1" ht="16.8" x14ac:dyDescent="0.3">
      <c r="A68" s="121"/>
      <c r="B68" s="17"/>
      <c r="C68" s="17"/>
      <c r="D68" s="17"/>
      <c r="E68" s="17"/>
      <c r="F68" s="17"/>
      <c r="G68" s="126"/>
    </row>
    <row r="69" spans="1:7" s="16" customFormat="1" ht="16.8" x14ac:dyDescent="0.3">
      <c r="A69" s="121"/>
      <c r="B69" s="17"/>
      <c r="C69" s="17"/>
      <c r="D69" s="17"/>
      <c r="E69" s="17"/>
      <c r="F69" s="17"/>
      <c r="G69" s="126"/>
    </row>
    <row r="70" spans="1:7" s="16" customFormat="1" ht="16.8" x14ac:dyDescent="0.3">
      <c r="A70" s="121"/>
      <c r="B70" s="17"/>
      <c r="C70" s="17"/>
      <c r="D70" s="17"/>
      <c r="E70" s="17"/>
      <c r="F70" s="17"/>
      <c r="G70" s="126"/>
    </row>
    <row r="71" spans="1:7" s="16" customFormat="1" ht="16.8" x14ac:dyDescent="0.3">
      <c r="A71" s="121"/>
      <c r="B71" s="17"/>
      <c r="C71" s="17"/>
      <c r="D71" s="17"/>
      <c r="E71" s="17"/>
      <c r="F71" s="17"/>
      <c r="G71" s="126"/>
    </row>
    <row r="72" spans="1:7" s="16" customFormat="1" ht="16.8" x14ac:dyDescent="0.3">
      <c r="A72" s="121"/>
      <c r="B72" s="17"/>
      <c r="C72" s="17"/>
      <c r="D72" s="17"/>
      <c r="E72" s="17"/>
      <c r="F72" s="17"/>
      <c r="G72" s="126"/>
    </row>
    <row r="73" spans="1:7" s="16" customFormat="1" ht="16.8" x14ac:dyDescent="0.3">
      <c r="A73" s="121"/>
      <c r="B73" s="17"/>
      <c r="C73" s="17"/>
      <c r="D73" s="17"/>
      <c r="E73" s="17"/>
      <c r="F73" s="17"/>
      <c r="G73" s="126"/>
    </row>
    <row r="74" spans="1:7" s="16" customFormat="1" ht="16.8" x14ac:dyDescent="0.3">
      <c r="A74" s="121"/>
      <c r="B74" s="17"/>
      <c r="C74" s="17"/>
      <c r="D74" s="17"/>
      <c r="E74" s="17"/>
      <c r="F74" s="17"/>
      <c r="G74" s="126"/>
    </row>
    <row r="75" spans="1:7" s="16" customFormat="1" ht="16.8" x14ac:dyDescent="0.3">
      <c r="A75" s="121"/>
      <c r="B75" s="17"/>
      <c r="C75" s="17"/>
      <c r="D75" s="17"/>
      <c r="E75" s="17"/>
      <c r="F75" s="17"/>
      <c r="G75" s="126"/>
    </row>
    <row r="76" spans="1:7" s="16" customFormat="1" ht="16.8" x14ac:dyDescent="0.3">
      <c r="A76" s="121"/>
      <c r="B76" s="17"/>
      <c r="C76" s="17"/>
      <c r="D76" s="17"/>
      <c r="E76" s="17"/>
      <c r="F76" s="17"/>
      <c r="G76" s="126"/>
    </row>
    <row r="77" spans="1:7" s="16" customFormat="1" ht="16.8" x14ac:dyDescent="0.3">
      <c r="A77" s="121"/>
      <c r="B77" s="17"/>
      <c r="C77" s="17"/>
      <c r="D77" s="17"/>
      <c r="E77" s="17"/>
      <c r="F77" s="17"/>
      <c r="G77" s="126"/>
    </row>
    <row r="78" spans="1:7" s="16" customFormat="1" ht="16.8" x14ac:dyDescent="0.3">
      <c r="A78" s="121"/>
      <c r="B78" s="17"/>
      <c r="C78" s="17"/>
      <c r="D78" s="17"/>
      <c r="E78" s="17"/>
      <c r="F78" s="17"/>
      <c r="G78" s="126"/>
    </row>
    <row r="79" spans="1:7" s="16" customFormat="1" ht="16.8" x14ac:dyDescent="0.3">
      <c r="A79" s="121"/>
      <c r="B79" s="17"/>
      <c r="C79" s="17"/>
      <c r="D79" s="17"/>
      <c r="E79" s="17"/>
      <c r="F79" s="17"/>
      <c r="G79" s="126"/>
    </row>
    <row r="80" spans="1:7" s="16" customFormat="1" ht="16.8" x14ac:dyDescent="0.3">
      <c r="A80" s="121"/>
      <c r="B80" s="17"/>
      <c r="C80" s="17"/>
      <c r="D80" s="17"/>
      <c r="E80" s="17"/>
      <c r="F80" s="17"/>
      <c r="G80" s="126"/>
    </row>
    <row r="81" spans="1:7" s="16" customFormat="1" ht="16.8" x14ac:dyDescent="0.3">
      <c r="A81" s="121"/>
      <c r="B81" s="17"/>
      <c r="C81" s="17"/>
      <c r="D81" s="17"/>
      <c r="E81" s="17"/>
      <c r="F81" s="17"/>
      <c r="G81" s="126"/>
    </row>
    <row r="82" spans="1:7" s="16" customFormat="1" ht="16.8" x14ac:dyDescent="0.3">
      <c r="A82" s="121"/>
      <c r="B82" s="17"/>
      <c r="C82" s="17"/>
      <c r="D82" s="17"/>
      <c r="E82" s="17"/>
      <c r="F82" s="17"/>
      <c r="G82" s="126"/>
    </row>
    <row r="83" spans="1:7" s="16" customFormat="1" ht="16.8" x14ac:dyDescent="0.3">
      <c r="A83" s="121"/>
      <c r="B83" s="17"/>
      <c r="C83" s="17"/>
      <c r="D83" s="17"/>
      <c r="E83" s="17"/>
      <c r="F83" s="17"/>
      <c r="G83" s="126"/>
    </row>
    <row r="84" spans="1:7" s="16" customFormat="1" ht="16.8" x14ac:dyDescent="0.3">
      <c r="A84" s="121"/>
      <c r="B84" s="17"/>
      <c r="C84" s="17"/>
      <c r="D84" s="17"/>
      <c r="E84" s="17"/>
      <c r="F84" s="17"/>
      <c r="G84" s="126"/>
    </row>
    <row r="85" spans="1:7" s="16" customFormat="1" ht="16.8" x14ac:dyDescent="0.3">
      <c r="A85" s="121"/>
      <c r="B85" s="17"/>
      <c r="C85" s="17"/>
      <c r="D85" s="17"/>
      <c r="E85" s="17"/>
      <c r="F85" s="17"/>
      <c r="G85" s="126"/>
    </row>
    <row r="86" spans="1:7" s="16" customFormat="1" ht="16.8" x14ac:dyDescent="0.3">
      <c r="A86" s="121"/>
      <c r="B86" s="17"/>
      <c r="C86" s="17"/>
      <c r="D86" s="17"/>
      <c r="E86" s="17"/>
      <c r="F86" s="17"/>
      <c r="G86" s="126"/>
    </row>
    <row r="87" spans="1:7" s="16" customFormat="1" ht="16.8" x14ac:dyDescent="0.3">
      <c r="A87" s="121"/>
      <c r="B87" s="17"/>
      <c r="C87" s="17"/>
      <c r="D87" s="17"/>
      <c r="E87" s="17"/>
      <c r="F87" s="17"/>
      <c r="G87" s="126"/>
    </row>
    <row r="88" spans="1:7" s="16" customFormat="1" ht="16.8" x14ac:dyDescent="0.3">
      <c r="A88" s="121"/>
      <c r="B88" s="17"/>
      <c r="C88" s="17"/>
      <c r="D88" s="17"/>
      <c r="E88" s="17"/>
      <c r="F88" s="17"/>
      <c r="G88" s="126"/>
    </row>
    <row r="89" spans="1:7" s="16" customFormat="1" ht="16.8" x14ac:dyDescent="0.3">
      <c r="A89" s="121"/>
      <c r="B89" s="17"/>
      <c r="C89" s="17"/>
      <c r="D89" s="17"/>
      <c r="E89" s="17"/>
      <c r="F89" s="17"/>
      <c r="G89" s="126"/>
    </row>
    <row r="90" spans="1:7" s="16" customFormat="1" ht="16.8" x14ac:dyDescent="0.3">
      <c r="A90" s="121"/>
      <c r="B90" s="17"/>
      <c r="C90" s="17"/>
      <c r="D90" s="17"/>
      <c r="E90" s="17"/>
      <c r="F90" s="17"/>
      <c r="G90" s="126"/>
    </row>
    <row r="91" spans="1:7" s="16" customFormat="1" ht="16.8" x14ac:dyDescent="0.3">
      <c r="A91" s="121"/>
      <c r="B91" s="17"/>
      <c r="C91" s="17"/>
      <c r="D91" s="17"/>
      <c r="E91" s="17"/>
      <c r="F91" s="17"/>
      <c r="G91" s="126"/>
    </row>
    <row r="92" spans="1:7" s="16" customFormat="1" ht="16.8" x14ac:dyDescent="0.3">
      <c r="A92" s="121"/>
      <c r="B92" s="17"/>
      <c r="C92" s="17"/>
      <c r="D92" s="17"/>
      <c r="E92" s="17"/>
      <c r="F92" s="17"/>
      <c r="G92" s="126"/>
    </row>
    <row r="93" spans="1:7" s="16" customFormat="1" ht="16.8" x14ac:dyDescent="0.3">
      <c r="A93" s="121"/>
      <c r="B93" s="17"/>
      <c r="C93" s="17"/>
      <c r="D93" s="17"/>
      <c r="E93" s="17"/>
      <c r="F93" s="17"/>
      <c r="G93" s="126"/>
    </row>
    <row r="94" spans="1:7" s="16" customFormat="1" ht="16.8" x14ac:dyDescent="0.3">
      <c r="A94" s="121"/>
      <c r="B94" s="17"/>
      <c r="C94" s="17"/>
      <c r="D94" s="17"/>
      <c r="E94" s="17"/>
      <c r="F94" s="17"/>
      <c r="G94" s="126"/>
    </row>
    <row r="95" spans="1:7" s="16" customFormat="1" ht="16.8" x14ac:dyDescent="0.3">
      <c r="A95" s="121"/>
      <c r="B95" s="17"/>
      <c r="C95" s="17"/>
      <c r="D95" s="17"/>
      <c r="E95" s="17"/>
      <c r="F95" s="17"/>
      <c r="G95" s="126"/>
    </row>
    <row r="96" spans="1:7" s="16" customFormat="1" ht="16.8" x14ac:dyDescent="0.3">
      <c r="A96" s="121"/>
      <c r="B96" s="17"/>
      <c r="C96" s="17"/>
      <c r="D96" s="17"/>
      <c r="E96" s="17"/>
      <c r="F96" s="17"/>
      <c r="G96" s="126"/>
    </row>
    <row r="97" spans="1:7" s="16" customFormat="1" ht="16.8" x14ac:dyDescent="0.3">
      <c r="A97" s="121"/>
      <c r="B97" s="17"/>
      <c r="C97" s="17"/>
      <c r="D97" s="17"/>
      <c r="E97" s="17"/>
      <c r="F97" s="17"/>
      <c r="G97" s="126"/>
    </row>
    <row r="98" spans="1:7" s="16" customFormat="1" ht="16.8" x14ac:dyDescent="0.3">
      <c r="A98" s="121"/>
      <c r="B98" s="17"/>
      <c r="C98" s="17"/>
      <c r="D98" s="17"/>
      <c r="E98" s="17"/>
      <c r="F98" s="17"/>
      <c r="G98" s="126"/>
    </row>
    <row r="99" spans="1:7" s="16" customFormat="1" ht="16.8" x14ac:dyDescent="0.3">
      <c r="A99" s="121"/>
      <c r="B99" s="17"/>
      <c r="C99" s="17"/>
      <c r="D99" s="17"/>
      <c r="E99" s="17"/>
      <c r="F99" s="17"/>
      <c r="G99" s="126"/>
    </row>
    <row r="100" spans="1:7" s="16" customFormat="1" ht="16.8" x14ac:dyDescent="0.3">
      <c r="A100" s="121"/>
      <c r="B100" s="17"/>
      <c r="C100" s="17"/>
      <c r="D100" s="17"/>
      <c r="E100" s="17"/>
      <c r="F100" s="17"/>
      <c r="G100" s="126"/>
    </row>
    <row r="101" spans="1:7" s="16" customFormat="1" ht="16.8" x14ac:dyDescent="0.3">
      <c r="A101" s="121"/>
      <c r="B101" s="17"/>
      <c r="C101" s="17"/>
      <c r="D101" s="17"/>
      <c r="E101" s="17"/>
      <c r="F101" s="17"/>
      <c r="G101" s="126"/>
    </row>
    <row r="102" spans="1:7" s="16" customFormat="1" ht="16.8" x14ac:dyDescent="0.3">
      <c r="A102" s="121"/>
      <c r="B102" s="17"/>
      <c r="C102" s="17"/>
      <c r="D102" s="17"/>
      <c r="E102" s="17"/>
      <c r="F102" s="17"/>
      <c r="G102" s="126"/>
    </row>
    <row r="103" spans="1:7" s="16" customFormat="1" ht="16.8" x14ac:dyDescent="0.3">
      <c r="A103" s="121"/>
      <c r="B103" s="17"/>
      <c r="C103" s="17"/>
      <c r="D103" s="17"/>
      <c r="E103" s="17"/>
      <c r="F103" s="17"/>
      <c r="G103" s="126"/>
    </row>
    <row r="104" spans="1:7" s="16" customFormat="1" ht="16.8" x14ac:dyDescent="0.3">
      <c r="A104" s="121"/>
      <c r="B104" s="17"/>
      <c r="C104" s="17"/>
      <c r="D104" s="17"/>
      <c r="E104" s="17"/>
      <c r="F104" s="17"/>
      <c r="G104" s="126"/>
    </row>
    <row r="105" spans="1:7" s="16" customFormat="1" ht="16.8" x14ac:dyDescent="0.3">
      <c r="A105" s="121"/>
      <c r="B105" s="17"/>
      <c r="C105" s="17"/>
      <c r="D105" s="17"/>
      <c r="E105" s="17"/>
      <c r="F105" s="17"/>
      <c r="G105" s="126"/>
    </row>
    <row r="106" spans="1:7" s="16" customFormat="1" ht="16.8" x14ac:dyDescent="0.3">
      <c r="A106" s="121"/>
      <c r="B106" s="17"/>
      <c r="C106" s="17"/>
      <c r="D106" s="17"/>
      <c r="E106" s="17"/>
      <c r="F106" s="17"/>
      <c r="G106" s="126"/>
    </row>
    <row r="107" spans="1:7" s="16" customFormat="1" ht="16.8" x14ac:dyDescent="0.3">
      <c r="A107" s="121"/>
      <c r="B107" s="17"/>
      <c r="C107" s="17"/>
      <c r="D107" s="17"/>
      <c r="E107" s="17"/>
      <c r="F107" s="17"/>
      <c r="G107" s="126"/>
    </row>
    <row r="108" spans="1:7" s="16" customFormat="1" ht="16.8" x14ac:dyDescent="0.3">
      <c r="A108" s="121"/>
      <c r="B108" s="17"/>
      <c r="C108" s="17"/>
      <c r="D108" s="17"/>
      <c r="E108" s="17"/>
      <c r="F108" s="17"/>
      <c r="G108" s="126"/>
    </row>
    <row r="109" spans="1:7" s="16" customFormat="1" ht="16.8" x14ac:dyDescent="0.3">
      <c r="A109" s="121"/>
      <c r="B109" s="17"/>
      <c r="C109" s="17"/>
      <c r="D109" s="17"/>
      <c r="E109" s="17"/>
      <c r="F109" s="17"/>
      <c r="G109" s="126"/>
    </row>
    <row r="110" spans="1:7" s="16" customFormat="1" ht="16.8" x14ac:dyDescent="0.3">
      <c r="A110" s="121"/>
      <c r="B110" s="17"/>
      <c r="C110" s="17"/>
      <c r="D110" s="17"/>
      <c r="E110" s="17"/>
      <c r="F110" s="17"/>
      <c r="G110" s="126"/>
    </row>
    <row r="111" spans="1:7" s="16" customFormat="1" ht="16.8" x14ac:dyDescent="0.3">
      <c r="A111" s="121"/>
      <c r="B111" s="17"/>
      <c r="C111" s="17"/>
      <c r="D111" s="17"/>
      <c r="E111" s="17"/>
      <c r="F111" s="17"/>
      <c r="G111" s="126"/>
    </row>
    <row r="112" spans="1:7" s="16" customFormat="1" ht="16.8" x14ac:dyDescent="0.3">
      <c r="A112" s="121"/>
      <c r="B112" s="17"/>
      <c r="C112" s="17"/>
      <c r="D112" s="17"/>
      <c r="E112" s="17"/>
      <c r="F112" s="17"/>
      <c r="G112" s="126"/>
    </row>
    <row r="113" spans="1:7" s="16" customFormat="1" ht="16.8" x14ac:dyDescent="0.3">
      <c r="A113" s="121"/>
      <c r="B113" s="17"/>
      <c r="C113" s="17"/>
      <c r="D113" s="17"/>
      <c r="E113" s="17"/>
      <c r="F113" s="17"/>
      <c r="G113" s="126"/>
    </row>
    <row r="114" spans="1:7" s="16" customFormat="1" ht="16.8" x14ac:dyDescent="0.3">
      <c r="A114" s="121"/>
      <c r="B114" s="17"/>
      <c r="C114" s="17"/>
      <c r="D114" s="17"/>
      <c r="E114" s="17"/>
      <c r="F114" s="17"/>
      <c r="G114" s="126"/>
    </row>
    <row r="115" spans="1:7" s="16" customFormat="1" ht="16.8" x14ac:dyDescent="0.3">
      <c r="A115" s="121"/>
      <c r="B115" s="17"/>
      <c r="C115" s="17"/>
      <c r="D115" s="17"/>
      <c r="E115" s="17"/>
      <c r="F115" s="17"/>
      <c r="G115" s="126"/>
    </row>
    <row r="116" spans="1:7" s="16" customFormat="1" ht="16.8" x14ac:dyDescent="0.3">
      <c r="A116" s="121"/>
      <c r="B116" s="17"/>
      <c r="C116" s="17"/>
      <c r="D116" s="17"/>
      <c r="E116" s="17"/>
      <c r="F116" s="17"/>
      <c r="G116" s="126"/>
    </row>
    <row r="117" spans="1:7" s="16" customFormat="1" ht="16.8" x14ac:dyDescent="0.3">
      <c r="A117" s="121"/>
      <c r="B117" s="17"/>
      <c r="C117" s="17"/>
      <c r="D117" s="17"/>
      <c r="E117" s="17"/>
      <c r="F117" s="17"/>
      <c r="G117" s="126"/>
    </row>
    <row r="118" spans="1:7" s="16" customFormat="1" ht="16.8" x14ac:dyDescent="0.3">
      <c r="A118" s="121"/>
      <c r="B118" s="17"/>
      <c r="C118" s="17"/>
      <c r="D118" s="17"/>
      <c r="E118" s="17"/>
      <c r="F118" s="17"/>
      <c r="G118" s="126"/>
    </row>
    <row r="119" spans="1:7" s="16" customFormat="1" ht="16.8" x14ac:dyDescent="0.3">
      <c r="A119" s="121"/>
      <c r="B119" s="17"/>
      <c r="C119" s="17"/>
      <c r="D119" s="17"/>
      <c r="E119" s="17"/>
      <c r="F119" s="17"/>
      <c r="G119" s="126"/>
    </row>
    <row r="120" spans="1:7" s="16" customFormat="1" ht="16.8" x14ac:dyDescent="0.3">
      <c r="A120" s="121"/>
      <c r="B120" s="17"/>
      <c r="C120" s="17"/>
      <c r="D120" s="17"/>
      <c r="E120" s="17"/>
      <c r="F120" s="17"/>
      <c r="G120" s="126"/>
    </row>
    <row r="121" spans="1:7" s="16" customFormat="1" ht="16.8" x14ac:dyDescent="0.3">
      <c r="A121" s="121"/>
      <c r="B121" s="17"/>
      <c r="C121" s="17"/>
      <c r="D121" s="17"/>
      <c r="E121" s="17"/>
      <c r="F121" s="17"/>
      <c r="G121" s="126"/>
    </row>
    <row r="122" spans="1:7" s="16" customFormat="1" ht="16.8" x14ac:dyDescent="0.3">
      <c r="A122" s="121"/>
      <c r="B122" s="17"/>
      <c r="C122" s="17"/>
      <c r="D122" s="17"/>
      <c r="E122" s="17"/>
      <c r="F122" s="17"/>
      <c r="G122" s="126"/>
    </row>
    <row r="123" spans="1:7" s="16" customFormat="1" ht="16.8" x14ac:dyDescent="0.3">
      <c r="A123" s="121"/>
      <c r="B123" s="17"/>
      <c r="C123" s="17"/>
      <c r="D123" s="17"/>
      <c r="E123" s="17"/>
      <c r="F123" s="17"/>
      <c r="G123" s="126"/>
    </row>
    <row r="124" spans="1:7" s="16" customFormat="1" ht="16.8" x14ac:dyDescent="0.3">
      <c r="A124" s="121"/>
      <c r="B124" s="17"/>
      <c r="C124" s="17"/>
      <c r="D124" s="17"/>
      <c r="E124" s="17"/>
      <c r="F124" s="17"/>
      <c r="G124" s="126"/>
    </row>
    <row r="125" spans="1:7" s="16" customFormat="1" ht="16.8" x14ac:dyDescent="0.3">
      <c r="A125" s="121"/>
      <c r="B125" s="17"/>
      <c r="C125" s="17"/>
      <c r="D125" s="17"/>
      <c r="E125" s="17"/>
      <c r="F125" s="17"/>
      <c r="G125" s="126"/>
    </row>
    <row r="126" spans="1:7" s="16" customFormat="1" ht="16.8" x14ac:dyDescent="0.3">
      <c r="A126" s="121"/>
      <c r="B126" s="17"/>
      <c r="C126" s="17"/>
      <c r="D126" s="17"/>
      <c r="E126" s="17"/>
      <c r="F126" s="17"/>
      <c r="G126" s="126"/>
    </row>
    <row r="127" spans="1:7" s="16" customFormat="1" ht="16.8" x14ac:dyDescent="0.3">
      <c r="A127" s="121"/>
      <c r="B127" s="17"/>
      <c r="C127" s="17"/>
      <c r="D127" s="17"/>
      <c r="E127" s="17"/>
      <c r="F127" s="17"/>
      <c r="G127" s="126"/>
    </row>
    <row r="128" spans="1:7" s="16" customFormat="1" ht="16.8" x14ac:dyDescent="0.3">
      <c r="A128" s="121"/>
      <c r="B128" s="17"/>
      <c r="C128" s="17"/>
      <c r="D128" s="17"/>
      <c r="E128" s="17"/>
      <c r="F128" s="17"/>
      <c r="G128" s="126"/>
    </row>
    <row r="129" spans="1:7" s="16" customFormat="1" ht="16.8" x14ac:dyDescent="0.3">
      <c r="A129" s="121"/>
      <c r="B129" s="17"/>
      <c r="C129" s="17"/>
      <c r="D129" s="17"/>
      <c r="E129" s="17"/>
      <c r="F129" s="17"/>
      <c r="G129" s="126"/>
    </row>
    <row r="130" spans="1:7" s="16" customFormat="1" ht="16.8" x14ac:dyDescent="0.3">
      <c r="A130" s="121"/>
      <c r="B130" s="17"/>
      <c r="C130" s="17"/>
      <c r="D130" s="17"/>
      <c r="E130" s="17"/>
      <c r="F130" s="17"/>
      <c r="G130" s="126"/>
    </row>
    <row r="131" spans="1:7" s="16" customFormat="1" ht="16.8" x14ac:dyDescent="0.3">
      <c r="A131" s="121"/>
      <c r="B131" s="17"/>
      <c r="C131" s="17"/>
      <c r="D131" s="17"/>
      <c r="E131" s="17"/>
      <c r="F131" s="17"/>
      <c r="G131" s="126"/>
    </row>
    <row r="132" spans="1:7" s="16" customFormat="1" ht="16.8" x14ac:dyDescent="0.3">
      <c r="A132" s="121"/>
      <c r="B132" s="17"/>
      <c r="C132" s="17"/>
      <c r="D132" s="17"/>
      <c r="E132" s="17"/>
      <c r="F132" s="17"/>
      <c r="G132" s="126"/>
    </row>
    <row r="133" spans="1:7" s="16" customFormat="1" ht="16.8" x14ac:dyDescent="0.3">
      <c r="A133" s="121"/>
      <c r="B133" s="17"/>
      <c r="C133" s="17"/>
      <c r="D133" s="17"/>
      <c r="E133" s="17"/>
      <c r="F133" s="17"/>
      <c r="G133" s="126"/>
    </row>
    <row r="134" spans="1:7" ht="17.399999999999999" thickBot="1" x14ac:dyDescent="0.35">
      <c r="A134" s="18"/>
      <c r="B134" s="19"/>
      <c r="C134" s="19"/>
      <c r="D134" s="19"/>
      <c r="E134" s="19"/>
      <c r="F134" s="19"/>
      <c r="G134" s="20"/>
    </row>
    <row r="135" spans="1:7" ht="16.2" thickTop="1" x14ac:dyDescent="0.3"/>
  </sheetData>
  <phoneticPr fontId="0" type="noConversion"/>
  <conditionalFormatting sqref="E11">
    <cfRule type="cellIs" dxfId="63" priority="4" stopIfTrue="1" operator="greaterThan">
      <formula>53</formula>
    </cfRule>
    <cfRule type="cellIs" dxfId="62" priority="5" stopIfTrue="1" operator="between">
      <formula>26</formula>
      <formula>53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showGridLines="0" workbookViewId="0">
      <pane ySplit="2" topLeftCell="A3" activePane="bottomLeft" state="frozen"/>
      <selection activeCell="A3" sqref="A3"/>
      <selection pane="bottomLeft" activeCell="A3" sqref="A3"/>
    </sheetView>
  </sheetViews>
  <sheetFormatPr defaultColWidth="13" defaultRowHeight="15.6" x14ac:dyDescent="0.3"/>
  <cols>
    <col min="1" max="1" width="24.19921875" style="21" bestFit="1" customWidth="1"/>
    <col min="2" max="2" width="5.8984375" style="21" bestFit="1" customWidth="1"/>
    <col min="3" max="3" width="11.59765625" style="22" hidden="1" customWidth="1"/>
    <col min="4" max="4" width="5.796875" style="22" hidden="1" customWidth="1"/>
    <col min="5" max="5" width="9.19921875" style="22" bestFit="1" customWidth="1"/>
    <col min="6" max="6" width="6.69921875" style="22" bestFit="1" customWidth="1"/>
    <col min="7" max="7" width="5.8984375" style="22" bestFit="1" customWidth="1"/>
    <col min="8" max="8" width="4.69921875" style="22" bestFit="1" customWidth="1"/>
    <col min="9" max="9" width="6.8984375" style="22" bestFit="1" customWidth="1"/>
    <col min="10" max="10" width="28.796875" style="21" bestFit="1" customWidth="1"/>
    <col min="11" max="16384" width="13" style="1"/>
  </cols>
  <sheetData>
    <row r="1" spans="1:10" ht="23.4" thickBot="1" x14ac:dyDescent="0.45">
      <c r="A1" s="46" t="s">
        <v>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274" customFormat="1" ht="34.200000000000003" thickBot="1" x14ac:dyDescent="0.35">
      <c r="A2" s="270" t="s">
        <v>0</v>
      </c>
      <c r="B2" s="271" t="s">
        <v>24</v>
      </c>
      <c r="C2" s="271" t="s">
        <v>31</v>
      </c>
      <c r="D2" s="271" t="s">
        <v>23</v>
      </c>
      <c r="E2" s="272" t="s">
        <v>57</v>
      </c>
      <c r="F2" s="272" t="s">
        <v>32</v>
      </c>
      <c r="G2" s="272" t="s">
        <v>59</v>
      </c>
      <c r="H2" s="269" t="s">
        <v>243</v>
      </c>
      <c r="I2" s="373" t="s">
        <v>99</v>
      </c>
      <c r="J2" s="273" t="s">
        <v>2</v>
      </c>
    </row>
    <row r="3" spans="1:10" s="16" customFormat="1" ht="16.8" x14ac:dyDescent="0.3">
      <c r="A3" s="252" t="s">
        <v>62</v>
      </c>
      <c r="B3" s="253">
        <f>4</f>
        <v>4</v>
      </c>
      <c r="C3" s="254" t="s">
        <v>238</v>
      </c>
      <c r="D3" s="254" t="str">
        <f>VLOOKUP(C3,'Personal File'!$A$10:$C$15,3,FALSE)</f>
        <v>+0</v>
      </c>
      <c r="E3" s="255" t="str">
        <f t="shared" ref="E3:E5" si="0">CONCATENATE(LEFT(C3,3)," (",D3,")")</f>
        <v>Con (+0)</v>
      </c>
      <c r="F3" s="256">
        <v>0</v>
      </c>
      <c r="G3" s="256">
        <f t="shared" ref="G3:G5" si="1">B3+D3+F3</f>
        <v>4</v>
      </c>
      <c r="H3" s="257">
        <f t="shared" ref="H3:H42" ca="1" si="2">RANDBETWEEN(1,20)</f>
        <v>19</v>
      </c>
      <c r="I3" s="258">
        <f t="shared" ref="I3:I4" ca="1" si="3">SUM(G3:H3)</f>
        <v>23</v>
      </c>
      <c r="J3" s="259"/>
    </row>
    <row r="4" spans="1:10" s="16" customFormat="1" ht="16.8" x14ac:dyDescent="0.3">
      <c r="A4" s="260" t="s">
        <v>63</v>
      </c>
      <c r="B4" s="253">
        <f>1</f>
        <v>1</v>
      </c>
      <c r="C4" s="254" t="s">
        <v>237</v>
      </c>
      <c r="D4" s="254" t="str">
        <f>VLOOKUP(C4,'Personal File'!$A$10:$C$15,3,FALSE)</f>
        <v>+0</v>
      </c>
      <c r="E4" s="261" t="str">
        <f t="shared" si="0"/>
        <v>Dex (+0)</v>
      </c>
      <c r="F4" s="256">
        <v>0</v>
      </c>
      <c r="G4" s="256">
        <f t="shared" si="1"/>
        <v>1</v>
      </c>
      <c r="H4" s="257">
        <f t="shared" ca="1" si="2"/>
        <v>3</v>
      </c>
      <c r="I4" s="258">
        <f t="shared" ca="1" si="3"/>
        <v>4</v>
      </c>
      <c r="J4" s="259"/>
    </row>
    <row r="5" spans="1:10" s="16" customFormat="1" ht="16.8" x14ac:dyDescent="0.3">
      <c r="A5" s="262" t="s">
        <v>64</v>
      </c>
      <c r="B5" s="263">
        <f>4</f>
        <v>4</v>
      </c>
      <c r="C5" s="264" t="s">
        <v>240</v>
      </c>
      <c r="D5" s="264" t="str">
        <f>VLOOKUP(C5,'Personal File'!$A$10:$C$15,3,FALSE)</f>
        <v>+0</v>
      </c>
      <c r="E5" s="265" t="str">
        <f t="shared" si="0"/>
        <v>Wis (+0)</v>
      </c>
      <c r="F5" s="266">
        <v>0</v>
      </c>
      <c r="G5" s="266">
        <f t="shared" si="1"/>
        <v>4</v>
      </c>
      <c r="H5" s="267">
        <f t="shared" ca="1" si="2"/>
        <v>12</v>
      </c>
      <c r="I5" s="266">
        <f ca="1">SUM(G5:H5)</f>
        <v>16</v>
      </c>
      <c r="J5" s="268"/>
    </row>
    <row r="6" spans="1:10" s="52" customFormat="1" ht="16.8" x14ac:dyDescent="0.3">
      <c r="A6" s="140" t="s">
        <v>33</v>
      </c>
      <c r="B6" s="104">
        <v>0</v>
      </c>
      <c r="C6" s="141" t="s">
        <v>27</v>
      </c>
      <c r="D6" s="142" t="str">
        <f>IF(C6="Str",'Personal File'!$C$10,IF(C6="Dex",'Personal File'!$C$11,IF(C6="Con",'Personal File'!$C$12,IF(C6="Int",'Personal File'!$C$13,IF(C6="Wis",'Personal File'!$C$14,IF(C6="Cha",'Personal File'!$C$15))))))</f>
        <v>+4</v>
      </c>
      <c r="E6" s="142" t="str">
        <f t="shared" ref="E6:E42" si="4">CONCATENATE(C6," (",D6,")")</f>
        <v>Int (+4)</v>
      </c>
      <c r="F6" s="205" t="s">
        <v>58</v>
      </c>
      <c r="G6" s="105">
        <f t="shared" ref="G6:G13" si="5">B6+MID(E6,6,2)+F6</f>
        <v>4</v>
      </c>
      <c r="H6" s="275">
        <f t="shared" ca="1" si="2"/>
        <v>8</v>
      </c>
      <c r="I6" s="205">
        <f t="shared" ref="I6:I42" ca="1" si="6">SUM(G6:H6)</f>
        <v>12</v>
      </c>
      <c r="J6" s="106"/>
    </row>
    <row r="7" spans="1:10" s="56" customFormat="1" ht="16.8" x14ac:dyDescent="0.3">
      <c r="A7" s="169" t="s">
        <v>34</v>
      </c>
      <c r="B7" s="104">
        <v>0</v>
      </c>
      <c r="C7" s="170" t="s">
        <v>29</v>
      </c>
      <c r="D7" s="171" t="str">
        <f>IF(C7="Str",'Personal File'!$C$10,IF(C7="Dex",'Personal File'!$C$11,IF(C7="Con",'Personal File'!$C$12,IF(C7="Int",'Personal File'!$C$13,IF(C7="Wis",'Personal File'!$C$14,IF(C7="Cha",'Personal File'!$C$15))))))</f>
        <v>+0</v>
      </c>
      <c r="E7" s="171" t="str">
        <f t="shared" si="4"/>
        <v>Dex (+0)</v>
      </c>
      <c r="F7" s="105" t="s">
        <v>58</v>
      </c>
      <c r="G7" s="105">
        <f t="shared" si="5"/>
        <v>0</v>
      </c>
      <c r="H7" s="276">
        <f t="shared" ca="1" si="2"/>
        <v>15</v>
      </c>
      <c r="I7" s="205">
        <f t="shared" ca="1" si="6"/>
        <v>15</v>
      </c>
      <c r="J7" s="106"/>
    </row>
    <row r="8" spans="1:10" s="54" customFormat="1" ht="16.8" x14ac:dyDescent="0.3">
      <c r="A8" s="107" t="s">
        <v>35</v>
      </c>
      <c r="B8" s="104">
        <v>0</v>
      </c>
      <c r="C8" s="108" t="s">
        <v>25</v>
      </c>
      <c r="D8" s="109" t="str">
        <f>IF(C8="Str",'Personal File'!$C$10,IF(C8="Dex",'Personal File'!$C$11,IF(C8="Con",'Personal File'!$C$12,IF(C8="Int",'Personal File'!$C$13,IF(C8="Wis",'Personal File'!$C$14,IF(C8="Cha",'Personal File'!$C$15))))))</f>
        <v>+0</v>
      </c>
      <c r="E8" s="110" t="str">
        <f t="shared" si="4"/>
        <v>Cha (+0)</v>
      </c>
      <c r="F8" s="105" t="s">
        <v>58</v>
      </c>
      <c r="G8" s="105">
        <f t="shared" si="5"/>
        <v>0</v>
      </c>
      <c r="H8" s="276">
        <f t="shared" ca="1" si="2"/>
        <v>9</v>
      </c>
      <c r="I8" s="205">
        <f t="shared" ca="1" si="6"/>
        <v>9</v>
      </c>
      <c r="J8" s="106"/>
    </row>
    <row r="9" spans="1:10" s="53" customFormat="1" ht="16.8" x14ac:dyDescent="0.3">
      <c r="A9" s="111" t="s">
        <v>36</v>
      </c>
      <c r="B9" s="104">
        <v>0</v>
      </c>
      <c r="C9" s="112" t="s">
        <v>30</v>
      </c>
      <c r="D9" s="113">
        <f>IF(C9="Str",'Personal File'!$C$10,IF(C9="Dex",'Personal File'!$C$11,IF(C9="Con",'Personal File'!$C$12,IF(C9="Int",'Personal File'!$C$13,IF(C9="Wis",'Personal File'!$C$14,IF(C9="Cha",'Personal File'!$C$15))))))</f>
        <v>-1</v>
      </c>
      <c r="E9" s="113" t="str">
        <f t="shared" si="4"/>
        <v>Str (-1)</v>
      </c>
      <c r="F9" s="105" t="s">
        <v>58</v>
      </c>
      <c r="G9" s="105">
        <f t="shared" si="5"/>
        <v>-1</v>
      </c>
      <c r="H9" s="276">
        <f t="shared" ca="1" si="2"/>
        <v>11</v>
      </c>
      <c r="I9" s="205">
        <f t="shared" ca="1" si="6"/>
        <v>10</v>
      </c>
      <c r="J9" s="106"/>
    </row>
    <row r="10" spans="1:10" s="53" customFormat="1" ht="16.8" x14ac:dyDescent="0.3">
      <c r="A10" s="90" t="s">
        <v>10</v>
      </c>
      <c r="B10" s="87">
        <v>7</v>
      </c>
      <c r="C10" s="91" t="s">
        <v>26</v>
      </c>
      <c r="D10" s="92" t="str">
        <f>IF(C10="Str",'Personal File'!$C$10,IF(C10="Dex",'Personal File'!$C$11,IF(C10="Con",'Personal File'!$C$12,IF(C10="Int",'Personal File'!$C$13,IF(C10="Wis",'Personal File'!$C$14,IF(C10="Cha",'Personal File'!$C$15))))))</f>
        <v>+0</v>
      </c>
      <c r="E10" s="92" t="str">
        <f t="shared" si="4"/>
        <v>Con (+0)</v>
      </c>
      <c r="F10" s="88" t="s">
        <v>58</v>
      </c>
      <c r="G10" s="88">
        <f t="shared" si="5"/>
        <v>7</v>
      </c>
      <c r="H10" s="276">
        <f t="shared" ca="1" si="2"/>
        <v>6</v>
      </c>
      <c r="I10" s="278">
        <f t="shared" ca="1" si="6"/>
        <v>13</v>
      </c>
      <c r="J10" s="89"/>
    </row>
    <row r="11" spans="1:10" s="52" customFormat="1" ht="16.8" x14ac:dyDescent="0.3">
      <c r="A11" s="118" t="s">
        <v>150</v>
      </c>
      <c r="B11" s="87">
        <v>3</v>
      </c>
      <c r="C11" s="119" t="s">
        <v>27</v>
      </c>
      <c r="D11" s="120" t="str">
        <f>IF(C11="Str",'Personal File'!$C$10,IF(C11="Dex",'Personal File'!$C$11,IF(C11="Con",'Personal File'!$C$12,IF(C11="Int",'Personal File'!$C$13,IF(C11="Wis",'Personal File'!$C$14,IF(C11="Cha",'Personal File'!$C$15))))))</f>
        <v>+4</v>
      </c>
      <c r="E11" s="120" t="str">
        <f t="shared" si="4"/>
        <v>Int (+4)</v>
      </c>
      <c r="F11" s="88" t="s">
        <v>58</v>
      </c>
      <c r="G11" s="88">
        <f t="shared" si="5"/>
        <v>7</v>
      </c>
      <c r="H11" s="276">
        <f t="shared" ca="1" si="2"/>
        <v>18</v>
      </c>
      <c r="I11" s="278">
        <f t="shared" ca="1" si="6"/>
        <v>25</v>
      </c>
      <c r="J11" s="89"/>
    </row>
    <row r="12" spans="1:10" s="55" customFormat="1" ht="16.8" x14ac:dyDescent="0.3">
      <c r="A12" s="192" t="s">
        <v>37</v>
      </c>
      <c r="B12" s="193">
        <v>3</v>
      </c>
      <c r="C12" s="194" t="s">
        <v>27</v>
      </c>
      <c r="D12" s="195" t="str">
        <f>IF(C12="Str",'Personal File'!$C$10,IF(C12="Dex",'Personal File'!$C$11,IF(C12="Con",'Personal File'!$C$12,IF(C12="Int",'Personal File'!$C$13,IF(C12="Wis",'Personal File'!$C$14,IF(C12="Cha",'Personal File'!$C$15))))))</f>
        <v>+4</v>
      </c>
      <c r="E12" s="195" t="str">
        <f t="shared" si="4"/>
        <v>Int (+4)</v>
      </c>
      <c r="F12" s="196" t="s">
        <v>58</v>
      </c>
      <c r="G12" s="88">
        <f t="shared" si="5"/>
        <v>7</v>
      </c>
      <c r="H12" s="276">
        <f t="shared" ca="1" si="2"/>
        <v>10</v>
      </c>
      <c r="I12" s="278">
        <f t="shared" ca="1" si="6"/>
        <v>17</v>
      </c>
      <c r="J12" s="197"/>
    </row>
    <row r="13" spans="1:10" s="56" customFormat="1" ht="16.8" x14ac:dyDescent="0.3">
      <c r="A13" s="107" t="s">
        <v>38</v>
      </c>
      <c r="B13" s="104">
        <v>0</v>
      </c>
      <c r="C13" s="108" t="s">
        <v>25</v>
      </c>
      <c r="D13" s="109" t="str">
        <f>IF(C13="Str",'Personal File'!$C$10,IF(C13="Dex",'Personal File'!$C$11,IF(C13="Con",'Personal File'!$C$12,IF(C13="Int",'Personal File'!$C$13,IF(C13="Wis",'Personal File'!$C$14,IF(C13="Cha",'Personal File'!$C$15))))))</f>
        <v>+0</v>
      </c>
      <c r="E13" s="110" t="str">
        <f t="shared" si="4"/>
        <v>Cha (+0)</v>
      </c>
      <c r="F13" s="105" t="s">
        <v>58</v>
      </c>
      <c r="G13" s="105">
        <f t="shared" si="5"/>
        <v>0</v>
      </c>
      <c r="H13" s="276">
        <f t="shared" ca="1" si="2"/>
        <v>11</v>
      </c>
      <c r="I13" s="205">
        <f t="shared" ca="1" si="6"/>
        <v>11</v>
      </c>
      <c r="J13" s="106"/>
    </row>
    <row r="14" spans="1:10" s="56" customFormat="1" ht="16.8" x14ac:dyDescent="0.3">
      <c r="A14" s="63" t="s">
        <v>39</v>
      </c>
      <c r="B14" s="64">
        <v>0</v>
      </c>
      <c r="C14" s="65" t="s">
        <v>27</v>
      </c>
      <c r="D14" s="66" t="str">
        <f>IF(C14="Str",'Personal File'!$C$10,IF(C14="Dex",'Personal File'!$C$11,IF(C14="Con",'Personal File'!$C$12,IF(C14="Int",'Personal File'!$C$13,IF(C14="Wis",'Personal File'!$C$14,IF(C14="Cha",'Personal File'!$C$15))))))</f>
        <v>+4</v>
      </c>
      <c r="E14" s="66" t="str">
        <f t="shared" si="4"/>
        <v>Int (+4)</v>
      </c>
      <c r="F14" s="67" t="s">
        <v>58</v>
      </c>
      <c r="G14" s="67">
        <v>0</v>
      </c>
      <c r="H14" s="276">
        <f t="shared" ca="1" si="2"/>
        <v>19</v>
      </c>
      <c r="I14" s="279">
        <f t="shared" ca="1" si="6"/>
        <v>19</v>
      </c>
      <c r="J14" s="68"/>
    </row>
    <row r="15" spans="1:10" s="56" customFormat="1" ht="16.8" x14ac:dyDescent="0.3">
      <c r="A15" s="107" t="s">
        <v>40</v>
      </c>
      <c r="B15" s="104">
        <v>0</v>
      </c>
      <c r="C15" s="108" t="s">
        <v>25</v>
      </c>
      <c r="D15" s="109" t="str">
        <f>IF(C15="Str",'Personal File'!$C$10,IF(C15="Dex",'Personal File'!$C$11,IF(C15="Con",'Personal File'!$C$12,IF(C15="Int",'Personal File'!$C$13,IF(C15="Wis",'Personal File'!$C$14,IF(C15="Cha",'Personal File'!$C$15))))))</f>
        <v>+0</v>
      </c>
      <c r="E15" s="110" t="str">
        <f t="shared" si="4"/>
        <v>Cha (+0)</v>
      </c>
      <c r="F15" s="105" t="s">
        <v>58</v>
      </c>
      <c r="G15" s="105">
        <f>B15+MID(E15,6,2)+F15</f>
        <v>0</v>
      </c>
      <c r="H15" s="276">
        <f t="shared" ca="1" si="2"/>
        <v>1</v>
      </c>
      <c r="I15" s="205">
        <f t="shared" ca="1" si="6"/>
        <v>1</v>
      </c>
      <c r="J15" s="106"/>
    </row>
    <row r="16" spans="1:10" s="56" customFormat="1" ht="16.8" x14ac:dyDescent="0.3">
      <c r="A16" s="169" t="s">
        <v>41</v>
      </c>
      <c r="B16" s="104">
        <v>0</v>
      </c>
      <c r="C16" s="170" t="s">
        <v>29</v>
      </c>
      <c r="D16" s="171" t="str">
        <f>IF(C16="Str",'Personal File'!$C$10,IF(C16="Dex",'Personal File'!$C$11,IF(C16="Con",'Personal File'!$C$12,IF(C16="Int",'Personal File'!$C$13,IF(C16="Wis",'Personal File'!$C$14,IF(C16="Cha",'Personal File'!$C$15))))))</f>
        <v>+0</v>
      </c>
      <c r="E16" s="172" t="str">
        <f t="shared" si="4"/>
        <v>Dex (+0)</v>
      </c>
      <c r="F16" s="105" t="s">
        <v>58</v>
      </c>
      <c r="G16" s="105">
        <f>B16+MID(E16,6,2)+F16</f>
        <v>0</v>
      </c>
      <c r="H16" s="276">
        <f t="shared" ca="1" si="2"/>
        <v>6</v>
      </c>
      <c r="I16" s="205">
        <f t="shared" ca="1" si="6"/>
        <v>6</v>
      </c>
      <c r="J16" s="106"/>
    </row>
    <row r="17" spans="1:10" s="56" customFormat="1" ht="16.8" x14ac:dyDescent="0.3">
      <c r="A17" s="72" t="s">
        <v>42</v>
      </c>
      <c r="B17" s="73">
        <v>0</v>
      </c>
      <c r="C17" s="74" t="s">
        <v>27</v>
      </c>
      <c r="D17" s="75" t="str">
        <f>IF(C17="Str",'Personal File'!$C$10,IF(C17="Dex",'Personal File'!$C$11,IF(C17="Con",'Personal File'!$C$12,IF(C17="Int",'Personal File'!$C$13,IF(C17="Wis",'Personal File'!$C$14,IF(C17="Cha",'Personal File'!$C$15))))))</f>
        <v>+4</v>
      </c>
      <c r="E17" s="75" t="str">
        <f t="shared" si="4"/>
        <v>Int (+4)</v>
      </c>
      <c r="F17" s="76" t="s">
        <v>58</v>
      </c>
      <c r="G17" s="76">
        <f>B17+MID(E17,6,2)+F17</f>
        <v>4</v>
      </c>
      <c r="H17" s="276">
        <f t="shared" ca="1" si="2"/>
        <v>17</v>
      </c>
      <c r="I17" s="280">
        <f t="shared" ca="1" si="6"/>
        <v>21</v>
      </c>
      <c r="J17" s="77"/>
    </row>
    <row r="18" spans="1:10" s="56" customFormat="1" ht="16.8" x14ac:dyDescent="0.3">
      <c r="A18" s="107" t="s">
        <v>43</v>
      </c>
      <c r="B18" s="104">
        <v>0</v>
      </c>
      <c r="C18" s="108" t="s">
        <v>25</v>
      </c>
      <c r="D18" s="109" t="str">
        <f>IF(C18="Str",'Personal File'!$C$10,IF(C18="Dex",'Personal File'!$C$11,IF(C18="Con",'Personal File'!$C$12,IF(C18="Int",'Personal File'!$C$13,IF(C18="Wis",'Personal File'!$C$14,IF(C18="Cha",'Personal File'!$C$15))))))</f>
        <v>+0</v>
      </c>
      <c r="E18" s="110" t="str">
        <f t="shared" si="4"/>
        <v>Cha (+0)</v>
      </c>
      <c r="F18" s="105" t="s">
        <v>58</v>
      </c>
      <c r="G18" s="105">
        <f>B18+MID(E18,6,2)+F18</f>
        <v>0</v>
      </c>
      <c r="H18" s="276">
        <f t="shared" ca="1" si="2"/>
        <v>16</v>
      </c>
      <c r="I18" s="205">
        <f t="shared" ca="1" si="6"/>
        <v>16</v>
      </c>
      <c r="J18" s="106"/>
    </row>
    <row r="19" spans="1:10" s="56" customFormat="1" ht="16.8" x14ac:dyDescent="0.3">
      <c r="A19" s="69" t="s">
        <v>12</v>
      </c>
      <c r="B19" s="64">
        <v>0</v>
      </c>
      <c r="C19" s="70" t="s">
        <v>25</v>
      </c>
      <c r="D19" s="71" t="str">
        <f>IF(C19="Str",'Personal File'!$C$10,IF(C19="Dex",'Personal File'!$C$11,IF(C19="Con",'Personal File'!$C$12,IF(C19="Int",'Personal File'!$C$13,IF(C19="Wis",'Personal File'!$C$14,IF(C19="Cha",'Personal File'!$C$15))))))</f>
        <v>+0</v>
      </c>
      <c r="E19" s="71" t="str">
        <f t="shared" si="4"/>
        <v>Cha (+0)</v>
      </c>
      <c r="F19" s="67" t="s">
        <v>58</v>
      </c>
      <c r="G19" s="279">
        <v>0</v>
      </c>
      <c r="H19" s="276">
        <f t="shared" ca="1" si="2"/>
        <v>2</v>
      </c>
      <c r="I19" s="279">
        <f t="shared" ca="1" si="6"/>
        <v>2</v>
      </c>
      <c r="J19" s="68"/>
    </row>
    <row r="20" spans="1:10" s="56" customFormat="1" ht="16.8" x14ac:dyDescent="0.3">
      <c r="A20" s="114" t="s">
        <v>44</v>
      </c>
      <c r="B20" s="104">
        <v>0</v>
      </c>
      <c r="C20" s="115" t="s">
        <v>28</v>
      </c>
      <c r="D20" s="116" t="str">
        <f>IF(C20="Str",'Personal File'!$C$10,IF(C20="Dex",'Personal File'!$C$11,IF(C20="Con",'Personal File'!$C$12,IF(C20="Int",'Personal File'!$C$13,IF(C20="Wis",'Personal File'!$C$14,IF(C20="Cha",'Personal File'!$C$15))))))</f>
        <v>+0</v>
      </c>
      <c r="E20" s="116" t="str">
        <f t="shared" si="4"/>
        <v>Wis (+0)</v>
      </c>
      <c r="F20" s="105" t="s">
        <v>58</v>
      </c>
      <c r="G20" s="105">
        <f>B20+MID(E20,6,2)+F20</f>
        <v>0</v>
      </c>
      <c r="H20" s="276">
        <f t="shared" ca="1" si="2"/>
        <v>12</v>
      </c>
      <c r="I20" s="205">
        <f t="shared" ca="1" si="6"/>
        <v>12</v>
      </c>
      <c r="J20" s="106"/>
    </row>
    <row r="21" spans="1:10" s="56" customFormat="1" ht="16.8" x14ac:dyDescent="0.3">
      <c r="A21" s="169" t="s">
        <v>45</v>
      </c>
      <c r="B21" s="104">
        <v>0</v>
      </c>
      <c r="C21" s="170" t="s">
        <v>29</v>
      </c>
      <c r="D21" s="171" t="str">
        <f>IF(C21="Str",'Personal File'!$C$10,IF(C21="Dex",'Personal File'!$C$11,IF(C21="Con",'Personal File'!$C$12,IF(C21="Int",'Personal File'!$C$13,IF(C21="Wis",'Personal File'!$C$14,IF(C21="Cha",'Personal File'!$C$15))))))</f>
        <v>+0</v>
      </c>
      <c r="E21" s="171" t="str">
        <f t="shared" si="4"/>
        <v>Dex (+0)</v>
      </c>
      <c r="F21" s="105" t="s">
        <v>58</v>
      </c>
      <c r="G21" s="105">
        <f>B21+MID(E21,6,2)+F21</f>
        <v>0</v>
      </c>
      <c r="H21" s="276">
        <f t="shared" ca="1" si="2"/>
        <v>17</v>
      </c>
      <c r="I21" s="205">
        <f t="shared" ca="1" si="6"/>
        <v>17</v>
      </c>
      <c r="J21" s="106"/>
    </row>
    <row r="22" spans="1:10" s="56" customFormat="1" ht="16.8" x14ac:dyDescent="0.3">
      <c r="A22" s="78" t="s">
        <v>46</v>
      </c>
      <c r="B22" s="73">
        <v>0</v>
      </c>
      <c r="C22" s="80" t="s">
        <v>25</v>
      </c>
      <c r="D22" s="81" t="str">
        <f>IF(C22="Str",'Personal File'!$C$10,IF(C22="Dex",'Personal File'!$C$11,IF(C22="Con",'Personal File'!$C$12,IF(C22="Int",'Personal File'!$C$13,IF(C22="Wis",'Personal File'!$C$14,IF(C22="Cha",'Personal File'!$C$15))))))</f>
        <v>+0</v>
      </c>
      <c r="E22" s="79" t="str">
        <f t="shared" si="4"/>
        <v>Cha (+0)</v>
      </c>
      <c r="F22" s="76" t="s">
        <v>58</v>
      </c>
      <c r="G22" s="76">
        <f>B22+MID(E22,6,2)+F22</f>
        <v>0</v>
      </c>
      <c r="H22" s="276">
        <f t="shared" ca="1" si="2"/>
        <v>16</v>
      </c>
      <c r="I22" s="280">
        <f t="shared" ca="1" si="6"/>
        <v>16</v>
      </c>
      <c r="J22" s="77"/>
    </row>
    <row r="23" spans="1:10" s="56" customFormat="1" ht="16.8" x14ac:dyDescent="0.3">
      <c r="A23" s="111" t="s">
        <v>47</v>
      </c>
      <c r="B23" s="104">
        <v>0</v>
      </c>
      <c r="C23" s="112" t="s">
        <v>30</v>
      </c>
      <c r="D23" s="113">
        <f>IF(C23="Str",'Personal File'!$C$10,IF(C23="Dex",'Personal File'!$C$11,IF(C23="Con",'Personal File'!$C$12,IF(C23="Int",'Personal File'!$C$13,IF(C23="Wis",'Personal File'!$C$14,IF(C23="Cha",'Personal File'!$C$15))))))</f>
        <v>-1</v>
      </c>
      <c r="E23" s="113" t="str">
        <f t="shared" si="4"/>
        <v>Str (-1)</v>
      </c>
      <c r="F23" s="105" t="s">
        <v>58</v>
      </c>
      <c r="G23" s="105">
        <f t="shared" ref="G23:G28" si="7">B23+MID(E23,6,2)+F23</f>
        <v>-1</v>
      </c>
      <c r="H23" s="276">
        <f t="shared" ca="1" si="2"/>
        <v>4</v>
      </c>
      <c r="I23" s="205">
        <f t="shared" ca="1" si="6"/>
        <v>3</v>
      </c>
      <c r="J23" s="106"/>
    </row>
    <row r="24" spans="1:10" s="56" customFormat="1" ht="16.8" x14ac:dyDescent="0.3">
      <c r="A24" s="118" t="s">
        <v>213</v>
      </c>
      <c r="B24" s="87">
        <v>3</v>
      </c>
      <c r="C24" s="119" t="s">
        <v>27</v>
      </c>
      <c r="D24" s="120" t="str">
        <f>IF(C24="Str",'Personal File'!$C$10,IF(C24="Dex",'Personal File'!$C$11,IF(C24="Con",'Personal File'!$C$12,IF(C24="Int",'Personal File'!$C$13,IF(C24="Wis",'Personal File'!$C$14,IF(C24="Cha",'Personal File'!$C$15))))))</f>
        <v>+4</v>
      </c>
      <c r="E24" s="120" t="str">
        <f t="shared" si="4"/>
        <v>Int (+4)</v>
      </c>
      <c r="F24" s="88" t="s">
        <v>58</v>
      </c>
      <c r="G24" s="88">
        <f t="shared" si="7"/>
        <v>7</v>
      </c>
      <c r="H24" s="276">
        <f t="shared" ca="1" si="2"/>
        <v>13</v>
      </c>
      <c r="I24" s="278">
        <f t="shared" ca="1" si="6"/>
        <v>20</v>
      </c>
      <c r="J24" s="89"/>
    </row>
    <row r="25" spans="1:10" s="56" customFormat="1" ht="16.8" x14ac:dyDescent="0.3">
      <c r="A25" s="118" t="s">
        <v>211</v>
      </c>
      <c r="B25" s="87">
        <v>3</v>
      </c>
      <c r="C25" s="119" t="s">
        <v>27</v>
      </c>
      <c r="D25" s="120" t="str">
        <f>IF(C25="Str",'Personal File'!$C$10,IF(C25="Dex",'Personal File'!$C$11,IF(C25="Con",'Personal File'!$C$12,IF(C25="Int",'Personal File'!$C$13,IF(C25="Wis",'Personal File'!$C$14,IF(C25="Cha",'Personal File'!$C$15))))))</f>
        <v>+4</v>
      </c>
      <c r="E25" s="120" t="str">
        <f t="shared" si="4"/>
        <v>Int (+4)</v>
      </c>
      <c r="F25" s="88" t="s">
        <v>58</v>
      </c>
      <c r="G25" s="88">
        <f t="shared" si="7"/>
        <v>7</v>
      </c>
      <c r="H25" s="276">
        <f t="shared" ca="1" si="2"/>
        <v>10</v>
      </c>
      <c r="I25" s="278">
        <f t="shared" ca="1" si="6"/>
        <v>17</v>
      </c>
      <c r="J25" s="89"/>
    </row>
    <row r="26" spans="1:10" s="56" customFormat="1" ht="16.8" x14ac:dyDescent="0.3">
      <c r="A26" s="118" t="s">
        <v>212</v>
      </c>
      <c r="B26" s="87">
        <v>1</v>
      </c>
      <c r="C26" s="119" t="s">
        <v>27</v>
      </c>
      <c r="D26" s="120" t="str">
        <f>IF(C26="Str",'Personal File'!$C$10,IF(C26="Dex",'Personal File'!$C$11,IF(C26="Con",'Personal File'!$C$12,IF(C26="Int",'Personal File'!$C$13,IF(C26="Wis",'Personal File'!$C$14,IF(C26="Cha",'Personal File'!$C$15))))))</f>
        <v>+4</v>
      </c>
      <c r="E26" s="120" t="str">
        <f t="shared" si="4"/>
        <v>Int (+4)</v>
      </c>
      <c r="F26" s="88" t="s">
        <v>58</v>
      </c>
      <c r="G26" s="88">
        <f t="shared" si="7"/>
        <v>5</v>
      </c>
      <c r="H26" s="276">
        <f t="shared" ca="1" si="2"/>
        <v>10</v>
      </c>
      <c r="I26" s="278">
        <f t="shared" ca="1" si="6"/>
        <v>15</v>
      </c>
      <c r="J26" s="89"/>
    </row>
    <row r="27" spans="1:10" s="56" customFormat="1" ht="16.8" x14ac:dyDescent="0.3">
      <c r="A27" s="114" t="s">
        <v>48</v>
      </c>
      <c r="B27" s="104">
        <v>0</v>
      </c>
      <c r="C27" s="115" t="s">
        <v>28</v>
      </c>
      <c r="D27" s="116" t="str">
        <f>IF(C27="Str",'Personal File'!$C$10,IF(C27="Dex",'Personal File'!$C$11,IF(C27="Con",'Personal File'!$C$12,IF(C27="Int",'Personal File'!$C$13,IF(C27="Wis",'Personal File'!$C$14,IF(C27="Cha",'Personal File'!$C$15))))))</f>
        <v>+0</v>
      </c>
      <c r="E27" s="173" t="str">
        <f t="shared" si="4"/>
        <v>Wis (+0)</v>
      </c>
      <c r="F27" s="105" t="s">
        <v>58</v>
      </c>
      <c r="G27" s="105">
        <f t="shared" si="7"/>
        <v>0</v>
      </c>
      <c r="H27" s="276">
        <f t="shared" ca="1" si="2"/>
        <v>14</v>
      </c>
      <c r="I27" s="205">
        <f t="shared" ca="1" si="6"/>
        <v>14</v>
      </c>
      <c r="J27" s="106"/>
    </row>
    <row r="28" spans="1:10" s="56" customFormat="1" ht="16.8" x14ac:dyDescent="0.3">
      <c r="A28" s="169" t="s">
        <v>13</v>
      </c>
      <c r="B28" s="104">
        <v>0</v>
      </c>
      <c r="C28" s="170" t="s">
        <v>29</v>
      </c>
      <c r="D28" s="171" t="str">
        <f>IF(C28="Str",'Personal File'!$C$10,IF(C28="Dex",'Personal File'!$C$11,IF(C28="Con",'Personal File'!$C$12,IF(C28="Int",'Personal File'!$C$13,IF(C28="Wis",'Personal File'!$C$14,IF(C28="Cha",'Personal File'!$C$15))))))</f>
        <v>+0</v>
      </c>
      <c r="E28" s="171" t="str">
        <f t="shared" si="4"/>
        <v>Dex (+0)</v>
      </c>
      <c r="F28" s="105" t="s">
        <v>58</v>
      </c>
      <c r="G28" s="105">
        <f t="shared" si="7"/>
        <v>0</v>
      </c>
      <c r="H28" s="276">
        <f t="shared" ca="1" si="2"/>
        <v>14</v>
      </c>
      <c r="I28" s="205">
        <f t="shared" ca="1" si="6"/>
        <v>14</v>
      </c>
      <c r="J28" s="106"/>
    </row>
    <row r="29" spans="1:10" s="56" customFormat="1" ht="16.8" x14ac:dyDescent="0.3">
      <c r="A29" s="101" t="s">
        <v>49</v>
      </c>
      <c r="B29" s="64">
        <v>0</v>
      </c>
      <c r="C29" s="102" t="s">
        <v>29</v>
      </c>
      <c r="D29" s="103" t="str">
        <f>IF(C29="Str",'Personal File'!$C$10,IF(C29="Dex",'Personal File'!$C$11,IF(C29="Con",'Personal File'!$C$12,IF(C29="Int",'Personal File'!$C$13,IF(C29="Wis",'Personal File'!$C$14,IF(C29="Cha",'Personal File'!$C$15))))))</f>
        <v>+0</v>
      </c>
      <c r="E29" s="103" t="str">
        <f t="shared" si="4"/>
        <v>Dex (+0)</v>
      </c>
      <c r="F29" s="67" t="s">
        <v>58</v>
      </c>
      <c r="G29" s="279">
        <v>0</v>
      </c>
      <c r="H29" s="276">
        <f t="shared" ca="1" si="2"/>
        <v>10</v>
      </c>
      <c r="I29" s="279">
        <f t="shared" ca="1" si="6"/>
        <v>10</v>
      </c>
      <c r="J29" s="68"/>
    </row>
    <row r="30" spans="1:10" ht="16.8" x14ac:dyDescent="0.3">
      <c r="A30" s="107" t="s">
        <v>139</v>
      </c>
      <c r="B30" s="104">
        <v>0</v>
      </c>
      <c r="C30" s="108" t="s">
        <v>25</v>
      </c>
      <c r="D30" s="109" t="str">
        <f>IF(C30="Str",'Personal File'!$C$10,IF(C30="Dex",'Personal File'!$C$11,IF(C30="Con",'Personal File'!$C$12,IF(C30="Int",'Personal File'!$C$13,IF(C30="Wis",'Personal File'!$C$14,IF(C30="Cha",'Personal File'!$C$15))))))</f>
        <v>+0</v>
      </c>
      <c r="E30" s="109" t="str">
        <f t="shared" si="4"/>
        <v>Cha (+0)</v>
      </c>
      <c r="F30" s="105" t="s">
        <v>58</v>
      </c>
      <c r="G30" s="105">
        <f>B30+MID(E30,6,2)+F30</f>
        <v>0</v>
      </c>
      <c r="H30" s="276">
        <f t="shared" ca="1" si="2"/>
        <v>18</v>
      </c>
      <c r="I30" s="205">
        <f t="shared" ca="1" si="6"/>
        <v>18</v>
      </c>
      <c r="J30" s="106"/>
    </row>
    <row r="31" spans="1:10" ht="16.8" x14ac:dyDescent="0.3">
      <c r="A31" s="168" t="s">
        <v>50</v>
      </c>
      <c r="B31" s="64">
        <v>0</v>
      </c>
      <c r="C31" s="85" t="s">
        <v>28</v>
      </c>
      <c r="D31" s="86" t="str">
        <f>IF(C31="Str",'Personal File'!$C$10,IF(C31="Dex",'Personal File'!$C$11,IF(C31="Con",'Personal File'!$C$12,IF(C31="Int",'Personal File'!$C$13,IF(C31="Wis",'Personal File'!$C$14,IF(C31="Cha",'Personal File'!$C$15))))))</f>
        <v>+0</v>
      </c>
      <c r="E31" s="86" t="str">
        <f t="shared" si="4"/>
        <v>Wis (+0)</v>
      </c>
      <c r="F31" s="67" t="s">
        <v>58</v>
      </c>
      <c r="G31" s="279">
        <v>0</v>
      </c>
      <c r="H31" s="276">
        <f t="shared" ca="1" si="2"/>
        <v>4</v>
      </c>
      <c r="I31" s="279">
        <f t="shared" ca="1" si="6"/>
        <v>4</v>
      </c>
      <c r="J31" s="68"/>
    </row>
    <row r="32" spans="1:10" ht="16.8" x14ac:dyDescent="0.3">
      <c r="A32" s="169" t="s">
        <v>14</v>
      </c>
      <c r="B32" s="104">
        <v>0</v>
      </c>
      <c r="C32" s="170" t="s">
        <v>29</v>
      </c>
      <c r="D32" s="171" t="str">
        <f>IF(C32="Str",'Personal File'!$C$10,IF(C32="Dex",'Personal File'!$C$11,IF(C32="Con",'Personal File'!$C$12,IF(C32="Int",'Personal File'!$C$13,IF(C32="Wis",'Personal File'!$C$14,IF(C32="Cha",'Personal File'!$C$15))))))</f>
        <v>+0</v>
      </c>
      <c r="E32" s="172" t="str">
        <f t="shared" si="4"/>
        <v>Dex (+0)</v>
      </c>
      <c r="F32" s="105" t="s">
        <v>58</v>
      </c>
      <c r="G32" s="105">
        <f>B32+MID(E32,6,2)+F32</f>
        <v>0</v>
      </c>
      <c r="H32" s="276">
        <f t="shared" ca="1" si="2"/>
        <v>5</v>
      </c>
      <c r="I32" s="205">
        <f t="shared" ca="1" si="6"/>
        <v>5</v>
      </c>
      <c r="J32" s="106"/>
    </row>
    <row r="33" spans="1:10" ht="16.8" x14ac:dyDescent="0.3">
      <c r="A33" s="140" t="s">
        <v>15</v>
      </c>
      <c r="B33" s="104">
        <v>0</v>
      </c>
      <c r="C33" s="141" t="s">
        <v>27</v>
      </c>
      <c r="D33" s="142" t="str">
        <f>IF(C33="Str",'Personal File'!$C$10,IF(C33="Dex",'Personal File'!$C$11,IF(C33="Con",'Personal File'!$C$12,IF(C33="Int",'Personal File'!$C$13,IF(C33="Wis",'Personal File'!$C$14,IF(C33="Cha",'Personal File'!$C$15))))))</f>
        <v>+4</v>
      </c>
      <c r="E33" s="142" t="str">
        <f t="shared" si="4"/>
        <v>Int (+4)</v>
      </c>
      <c r="F33" s="105" t="s">
        <v>58</v>
      </c>
      <c r="G33" s="105">
        <f>B33+MID(E33,6,2)+F33</f>
        <v>4</v>
      </c>
      <c r="H33" s="276">
        <f t="shared" ca="1" si="2"/>
        <v>12</v>
      </c>
      <c r="I33" s="205">
        <f t="shared" ca="1" si="6"/>
        <v>16</v>
      </c>
      <c r="J33" s="106"/>
    </row>
    <row r="34" spans="1:10" ht="16.8" x14ac:dyDescent="0.3">
      <c r="A34" s="114" t="s">
        <v>51</v>
      </c>
      <c r="B34" s="104">
        <v>0</v>
      </c>
      <c r="C34" s="115" t="s">
        <v>28</v>
      </c>
      <c r="D34" s="116" t="str">
        <f>IF(C34="Str",'Personal File'!$C$10,IF(C34="Dex",'Personal File'!$C$11,IF(C34="Con",'Personal File'!$C$12,IF(C34="Int",'Personal File'!$C$13,IF(C34="Wis",'Personal File'!$C$14,IF(C34="Cha",'Personal File'!$C$15))))))</f>
        <v>+0</v>
      </c>
      <c r="E34" s="116" t="str">
        <f t="shared" si="4"/>
        <v>Wis (+0)</v>
      </c>
      <c r="F34" s="105" t="s">
        <v>58</v>
      </c>
      <c r="G34" s="105">
        <f>B34+MID(E34,6,2)+F34</f>
        <v>0</v>
      </c>
      <c r="H34" s="276">
        <f t="shared" ca="1" si="2"/>
        <v>12</v>
      </c>
      <c r="I34" s="205">
        <f t="shared" ca="1" si="6"/>
        <v>12</v>
      </c>
      <c r="J34" s="106"/>
    </row>
    <row r="35" spans="1:10" ht="16.8" x14ac:dyDescent="0.3">
      <c r="A35" s="101" t="s">
        <v>145</v>
      </c>
      <c r="B35" s="64">
        <v>0</v>
      </c>
      <c r="C35" s="102" t="s">
        <v>29</v>
      </c>
      <c r="D35" s="103" t="str">
        <f>IF(C35="Str",'Personal File'!$C$10,IF(C35="Dex",'Personal File'!$C$11,IF(C35="Con",'Personal File'!$C$12,IF(C35="Int",'Personal File'!$C$13,IF(C35="Wis",'Personal File'!$C$14,IF(C35="Cha",'Personal File'!$C$15))))))</f>
        <v>+0</v>
      </c>
      <c r="E35" s="103" t="str">
        <f t="shared" si="4"/>
        <v>Dex (+0)</v>
      </c>
      <c r="F35" s="67" t="s">
        <v>58</v>
      </c>
      <c r="G35" s="279">
        <v>0</v>
      </c>
      <c r="H35" s="276">
        <f t="shared" ca="1" si="2"/>
        <v>1</v>
      </c>
      <c r="I35" s="279">
        <f t="shared" ca="1" si="6"/>
        <v>1</v>
      </c>
      <c r="J35" s="68"/>
    </row>
    <row r="36" spans="1:10" ht="16.8" x14ac:dyDescent="0.3">
      <c r="A36" s="118" t="s">
        <v>52</v>
      </c>
      <c r="B36" s="87">
        <v>7</v>
      </c>
      <c r="C36" s="119" t="s">
        <v>27</v>
      </c>
      <c r="D36" s="120" t="str">
        <f>IF(C36="Str",'Personal File'!$C$10,IF(C36="Dex",'Personal File'!$C$11,IF(C36="Con",'Personal File'!$C$12,IF(C36="Int",'Personal File'!$C$13,IF(C36="Wis",'Personal File'!$C$14,IF(C36="Cha",'Personal File'!$C$15))))))</f>
        <v>+4</v>
      </c>
      <c r="E36" s="120" t="str">
        <f t="shared" si="4"/>
        <v>Int (+4)</v>
      </c>
      <c r="F36" s="88" t="s">
        <v>58</v>
      </c>
      <c r="G36" s="88">
        <f>B36+MID(E36,6,2)+F36</f>
        <v>11</v>
      </c>
      <c r="H36" s="276">
        <f t="shared" ca="1" si="2"/>
        <v>4</v>
      </c>
      <c r="I36" s="278">
        <f t="shared" ca="1" si="6"/>
        <v>15</v>
      </c>
      <c r="J36" s="174" t="s">
        <v>370</v>
      </c>
    </row>
    <row r="37" spans="1:10" ht="16.8" x14ac:dyDescent="0.3">
      <c r="A37" s="114" t="s">
        <v>53</v>
      </c>
      <c r="B37" s="104">
        <v>0</v>
      </c>
      <c r="C37" s="115" t="s">
        <v>28</v>
      </c>
      <c r="D37" s="116" t="str">
        <f>IF(C37="Str",'Personal File'!$C$10,IF(C37="Dex",'Personal File'!$C$11,IF(C37="Con",'Personal File'!$C$12,IF(C37="Int",'Personal File'!$C$13,IF(C37="Wis",'Personal File'!$C$14,IF(C37="Cha",'Personal File'!$C$15))))))</f>
        <v>+0</v>
      </c>
      <c r="E37" s="116" t="str">
        <f t="shared" si="4"/>
        <v>Wis (+0)</v>
      </c>
      <c r="F37" s="105" t="s">
        <v>58</v>
      </c>
      <c r="G37" s="105">
        <f>B37+MID(E37,6,2)+F37</f>
        <v>0</v>
      </c>
      <c r="H37" s="276">
        <f t="shared" ca="1" si="2"/>
        <v>3</v>
      </c>
      <c r="I37" s="205">
        <f t="shared" ca="1" si="6"/>
        <v>3</v>
      </c>
      <c r="J37" s="106"/>
    </row>
    <row r="38" spans="1:10" ht="16.8" x14ac:dyDescent="0.3">
      <c r="A38" s="185" t="s">
        <v>146</v>
      </c>
      <c r="B38" s="73">
        <v>0</v>
      </c>
      <c r="C38" s="187" t="s">
        <v>28</v>
      </c>
      <c r="D38" s="189" t="str">
        <f>IF(C38="Str",'Personal File'!$C$10,IF(C38="Dex",'Personal File'!$C$11,IF(C38="Con",'Personal File'!$C$12,IF(C38="Int",'Personal File'!$C$13,IF(C38="Wis",'Personal File'!$C$14,IF(C38="Cha",'Personal File'!$C$15))))))</f>
        <v>+0</v>
      </c>
      <c r="E38" s="189" t="str">
        <f t="shared" si="4"/>
        <v>Wis (+0)</v>
      </c>
      <c r="F38" s="76" t="s">
        <v>58</v>
      </c>
      <c r="G38" s="76">
        <f>B37+MID(E38,6,2)+F38</f>
        <v>0</v>
      </c>
      <c r="H38" s="276">
        <f t="shared" ca="1" si="2"/>
        <v>19</v>
      </c>
      <c r="I38" s="280">
        <f t="shared" ca="1" si="6"/>
        <v>19</v>
      </c>
      <c r="J38" s="77"/>
    </row>
    <row r="39" spans="1:10" ht="16.8" x14ac:dyDescent="0.3">
      <c r="A39" s="111" t="s">
        <v>16</v>
      </c>
      <c r="B39" s="104">
        <v>0</v>
      </c>
      <c r="C39" s="112" t="s">
        <v>30</v>
      </c>
      <c r="D39" s="113">
        <f>IF(C39="Str",'Personal File'!$C$10,IF(C39="Dex",'Personal File'!$C$11,IF(C39="Con",'Personal File'!$C$12,IF(C39="Int",'Personal File'!$C$13,IF(C39="Wis",'Personal File'!$C$14,IF(C39="Cha",'Personal File'!$C$15))))))</f>
        <v>-1</v>
      </c>
      <c r="E39" s="113" t="str">
        <f t="shared" si="4"/>
        <v>Str (-1)</v>
      </c>
      <c r="F39" s="105" t="s">
        <v>58</v>
      </c>
      <c r="G39" s="105">
        <f>B39+MID(E39,6,2)+F39</f>
        <v>-1</v>
      </c>
      <c r="H39" s="276">
        <f t="shared" ca="1" si="2"/>
        <v>18</v>
      </c>
      <c r="I39" s="205">
        <f t="shared" ca="1" si="6"/>
        <v>17</v>
      </c>
      <c r="J39" s="106"/>
    </row>
    <row r="40" spans="1:10" ht="16.8" x14ac:dyDescent="0.3">
      <c r="A40" s="177" t="s">
        <v>54</v>
      </c>
      <c r="B40" s="139">
        <v>0</v>
      </c>
      <c r="C40" s="178" t="s">
        <v>29</v>
      </c>
      <c r="D40" s="179" t="str">
        <f>IF(C40="Str",'Personal File'!$C$10,IF(C40="Dex",'Personal File'!$C$11,IF(C40="Con",'Personal File'!$C$12,IF(C40="Int",'Personal File'!$C$13,IF(C40="Wis",'Personal File'!$C$14,IF(C40="Cha",'Personal File'!$C$15))))))</f>
        <v>+0</v>
      </c>
      <c r="E40" s="179" t="str">
        <f t="shared" si="4"/>
        <v>Dex (+0)</v>
      </c>
      <c r="F40" s="175" t="s">
        <v>58</v>
      </c>
      <c r="G40" s="67">
        <v>0</v>
      </c>
      <c r="H40" s="276">
        <f t="shared" ca="1" si="2"/>
        <v>15</v>
      </c>
      <c r="I40" s="279">
        <f t="shared" ca="1" si="6"/>
        <v>15</v>
      </c>
      <c r="J40" s="176"/>
    </row>
    <row r="41" spans="1:10" ht="16.8" x14ac:dyDescent="0.3">
      <c r="A41" s="69" t="s">
        <v>55</v>
      </c>
      <c r="B41" s="64">
        <v>0</v>
      </c>
      <c r="C41" s="70" t="s">
        <v>25</v>
      </c>
      <c r="D41" s="71" t="str">
        <f>IF(C41="Str",'Personal File'!$C$10,IF(C41="Dex",'Personal File'!$C$11,IF(C41="Con",'Personal File'!$C$12,IF(C41="Int",'Personal File'!$C$13,IF(C41="Wis",'Personal File'!$C$14,IF(C41="Cha",'Personal File'!$C$15))))))</f>
        <v>+0</v>
      </c>
      <c r="E41" s="71" t="str">
        <f t="shared" si="4"/>
        <v>Cha (+0)</v>
      </c>
      <c r="F41" s="67" t="s">
        <v>58</v>
      </c>
      <c r="G41" s="67">
        <v>0</v>
      </c>
      <c r="H41" s="276">
        <f t="shared" ca="1" si="2"/>
        <v>19</v>
      </c>
      <c r="I41" s="279">
        <f t="shared" ca="1" si="6"/>
        <v>19</v>
      </c>
      <c r="J41" s="68"/>
    </row>
    <row r="42" spans="1:10" ht="17.399999999999999" thickBot="1" x14ac:dyDescent="0.35">
      <c r="A42" s="184" t="s">
        <v>56</v>
      </c>
      <c r="B42" s="82">
        <v>0</v>
      </c>
      <c r="C42" s="186" t="s">
        <v>29</v>
      </c>
      <c r="D42" s="188" t="str">
        <f>IF(C42="Str",'Personal File'!$C$10,IF(C42="Dex",'Personal File'!$C$11,IF(C42="Con",'Personal File'!$C$12,IF(C42="Int",'Personal File'!$C$13,IF(C42="Wis",'Personal File'!$C$14,IF(C42="Cha",'Personal File'!$C$15))))))</f>
        <v>+0</v>
      </c>
      <c r="E42" s="188" t="str">
        <f t="shared" si="4"/>
        <v>Dex (+0)</v>
      </c>
      <c r="F42" s="83" t="s">
        <v>58</v>
      </c>
      <c r="G42" s="83">
        <f>B42+MID(E42,6,2)+F42</f>
        <v>0</v>
      </c>
      <c r="H42" s="277">
        <f t="shared" ca="1" si="2"/>
        <v>14</v>
      </c>
      <c r="I42" s="281">
        <f t="shared" ca="1" si="6"/>
        <v>14</v>
      </c>
      <c r="J42" s="84"/>
    </row>
    <row r="43" spans="1:10" ht="16.2" thickTop="1" x14ac:dyDescent="0.3">
      <c r="B43" s="100">
        <f>SUM(B6:B42)</f>
        <v>27</v>
      </c>
    </row>
    <row r="44" spans="1:10" x14ac:dyDescent="0.3">
      <c r="B44" s="100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E0950-DE40-4970-AEB1-917B97F5F48B}">
  <dimension ref="A1:J86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30.3984375" style="361" bestFit="1" customWidth="1"/>
    <col min="2" max="2" width="6.19921875" style="361" bestFit="1" customWidth="1"/>
    <col min="3" max="3" width="13.59765625" style="362" bestFit="1" customWidth="1"/>
    <col min="4" max="4" width="11.296875" style="362" bestFit="1" customWidth="1"/>
    <col min="5" max="5" width="10.5" style="362" bestFit="1" customWidth="1"/>
    <col min="6" max="7" width="13.19921875" style="362" bestFit="1" customWidth="1"/>
    <col min="8" max="8" width="21.3984375" style="361" bestFit="1" customWidth="1"/>
    <col min="9" max="9" width="5.5" style="320" bestFit="1" customWidth="1"/>
    <col min="10" max="10" width="7.3984375" style="320" customWidth="1"/>
    <col min="11" max="16384" width="13" style="321"/>
  </cols>
  <sheetData>
    <row r="1" spans="1:10" ht="23.4" thickBot="1" x14ac:dyDescent="0.35">
      <c r="A1" s="318" t="s">
        <v>110</v>
      </c>
      <c r="B1" s="319"/>
      <c r="C1" s="319"/>
      <c r="D1" s="319"/>
      <c r="E1" s="319"/>
      <c r="F1" s="319"/>
      <c r="G1" s="319"/>
      <c r="H1" s="319"/>
      <c r="I1" s="319"/>
    </row>
    <row r="2" spans="1:10" s="328" customFormat="1" ht="17.399999999999999" thickBot="1" x14ac:dyDescent="0.35">
      <c r="A2" s="322" t="s">
        <v>84</v>
      </c>
      <c r="B2" s="323" t="s">
        <v>1</v>
      </c>
      <c r="C2" s="323" t="s">
        <v>87</v>
      </c>
      <c r="D2" s="324" t="s">
        <v>282</v>
      </c>
      <c r="E2" s="324" t="s">
        <v>153</v>
      </c>
      <c r="F2" s="323" t="s">
        <v>61</v>
      </c>
      <c r="G2" s="323" t="s">
        <v>19</v>
      </c>
      <c r="H2" s="325" t="s">
        <v>283</v>
      </c>
      <c r="I2" s="326" t="s">
        <v>284</v>
      </c>
      <c r="J2" s="327"/>
    </row>
    <row r="3" spans="1:10" ht="16.8" x14ac:dyDescent="0.3">
      <c r="A3" s="329" t="s">
        <v>67</v>
      </c>
      <c r="B3" s="330">
        <v>0</v>
      </c>
      <c r="C3" s="331" t="s">
        <v>68</v>
      </c>
      <c r="D3" s="332" t="s">
        <v>160</v>
      </c>
      <c r="E3" s="333" t="s">
        <v>154</v>
      </c>
      <c r="F3" s="334" t="s">
        <v>69</v>
      </c>
      <c r="G3" s="334" t="s">
        <v>70</v>
      </c>
      <c r="H3" s="198" t="s">
        <v>286</v>
      </c>
      <c r="I3" s="335">
        <v>272</v>
      </c>
    </row>
    <row r="4" spans="1:10" ht="16.8" x14ac:dyDescent="0.3">
      <c r="A4" s="329" t="s">
        <v>285</v>
      </c>
      <c r="B4" s="330">
        <v>0</v>
      </c>
      <c r="C4" s="338" t="s">
        <v>80</v>
      </c>
      <c r="D4" s="125" t="s">
        <v>155</v>
      </c>
      <c r="E4" s="339" t="s">
        <v>154</v>
      </c>
      <c r="F4" s="198" t="s">
        <v>125</v>
      </c>
      <c r="G4" s="198" t="s">
        <v>74</v>
      </c>
      <c r="H4" s="198" t="s">
        <v>286</v>
      </c>
      <c r="I4" s="337">
        <v>196</v>
      </c>
    </row>
    <row r="5" spans="1:10" ht="16.8" x14ac:dyDescent="0.3">
      <c r="A5" s="329" t="s">
        <v>290</v>
      </c>
      <c r="B5" s="330">
        <v>0</v>
      </c>
      <c r="C5" s="336" t="s">
        <v>80</v>
      </c>
      <c r="D5" s="122" t="s">
        <v>155</v>
      </c>
      <c r="E5" s="124" t="s">
        <v>154</v>
      </c>
      <c r="F5" s="124" t="s">
        <v>125</v>
      </c>
      <c r="G5" s="124" t="s">
        <v>82</v>
      </c>
      <c r="H5" s="124" t="s">
        <v>289</v>
      </c>
      <c r="I5" s="340">
        <v>42</v>
      </c>
    </row>
    <row r="6" spans="1:10" ht="16.8" x14ac:dyDescent="0.3">
      <c r="A6" s="329" t="s">
        <v>118</v>
      </c>
      <c r="B6" s="330">
        <v>0</v>
      </c>
      <c r="C6" s="338" t="s">
        <v>80</v>
      </c>
      <c r="D6" s="125" t="s">
        <v>155</v>
      </c>
      <c r="E6" s="339" t="s">
        <v>154</v>
      </c>
      <c r="F6" s="198" t="s">
        <v>125</v>
      </c>
      <c r="G6" s="198" t="s">
        <v>74</v>
      </c>
      <c r="H6" s="198" t="s">
        <v>286</v>
      </c>
      <c r="I6" s="337">
        <v>269</v>
      </c>
    </row>
    <row r="7" spans="1:10" ht="16.8" x14ac:dyDescent="0.3">
      <c r="A7" s="329" t="s">
        <v>291</v>
      </c>
      <c r="B7" s="330">
        <v>0</v>
      </c>
      <c r="C7" s="206" t="s">
        <v>292</v>
      </c>
      <c r="D7" s="125" t="s">
        <v>155</v>
      </c>
      <c r="E7" s="339" t="s">
        <v>154</v>
      </c>
      <c r="F7" s="198" t="s">
        <v>125</v>
      </c>
      <c r="G7" s="198" t="s">
        <v>74</v>
      </c>
      <c r="H7" s="198" t="s">
        <v>286</v>
      </c>
      <c r="I7" s="337">
        <v>219</v>
      </c>
    </row>
    <row r="8" spans="1:10" ht="16.8" x14ac:dyDescent="0.3">
      <c r="A8" s="329" t="s">
        <v>294</v>
      </c>
      <c r="B8" s="330">
        <v>0</v>
      </c>
      <c r="C8" s="338" t="s">
        <v>83</v>
      </c>
      <c r="D8" s="341" t="s">
        <v>155</v>
      </c>
      <c r="E8" s="342" t="s">
        <v>154</v>
      </c>
      <c r="F8" s="343" t="s">
        <v>125</v>
      </c>
      <c r="G8" s="343" t="s">
        <v>74</v>
      </c>
      <c r="H8" s="343" t="s">
        <v>289</v>
      </c>
      <c r="I8" s="337">
        <v>78</v>
      </c>
    </row>
    <row r="9" spans="1:10" ht="16.8" x14ac:dyDescent="0.3">
      <c r="A9" s="329" t="s">
        <v>114</v>
      </c>
      <c r="B9" s="330">
        <v>0</v>
      </c>
      <c r="C9" s="206" t="s">
        <v>83</v>
      </c>
      <c r="D9" s="125" t="s">
        <v>157</v>
      </c>
      <c r="E9" s="339" t="s">
        <v>154</v>
      </c>
      <c r="F9" s="198" t="s">
        <v>125</v>
      </c>
      <c r="G9" s="198" t="s">
        <v>74</v>
      </c>
      <c r="H9" s="198" t="s">
        <v>286</v>
      </c>
      <c r="I9" s="337">
        <v>232</v>
      </c>
    </row>
    <row r="10" spans="1:10" ht="16.8" x14ac:dyDescent="0.3">
      <c r="A10" s="329" t="s">
        <v>116</v>
      </c>
      <c r="B10" s="330">
        <v>0</v>
      </c>
      <c r="C10" s="206" t="s">
        <v>83</v>
      </c>
      <c r="D10" s="125" t="s">
        <v>158</v>
      </c>
      <c r="E10" s="339" t="s">
        <v>154</v>
      </c>
      <c r="F10" s="198" t="s">
        <v>69</v>
      </c>
      <c r="G10" s="198" t="s">
        <v>77</v>
      </c>
      <c r="H10" s="198" t="s">
        <v>286</v>
      </c>
      <c r="I10" s="337">
        <v>248</v>
      </c>
    </row>
    <row r="11" spans="1:10" ht="16.8" x14ac:dyDescent="0.3">
      <c r="A11" s="329" t="s">
        <v>311</v>
      </c>
      <c r="B11" s="330">
        <v>0</v>
      </c>
      <c r="C11" s="338" t="s">
        <v>83</v>
      </c>
      <c r="D11" s="125" t="s">
        <v>155</v>
      </c>
      <c r="E11" s="339" t="s">
        <v>154</v>
      </c>
      <c r="F11" s="198" t="s">
        <v>125</v>
      </c>
      <c r="G11" s="198" t="s">
        <v>74</v>
      </c>
      <c r="H11" s="198" t="s">
        <v>289</v>
      </c>
      <c r="I11" s="337">
        <v>195</v>
      </c>
    </row>
    <row r="12" spans="1:10" ht="16.8" x14ac:dyDescent="0.3">
      <c r="A12" s="329" t="s">
        <v>112</v>
      </c>
      <c r="B12" s="330">
        <v>0</v>
      </c>
      <c r="C12" s="338" t="s">
        <v>78</v>
      </c>
      <c r="D12" s="125" t="s">
        <v>155</v>
      </c>
      <c r="E12" s="198" t="s">
        <v>154</v>
      </c>
      <c r="F12" s="198" t="s">
        <v>91</v>
      </c>
      <c r="G12" s="198" t="s">
        <v>70</v>
      </c>
      <c r="H12" s="198" t="s">
        <v>286</v>
      </c>
      <c r="I12" s="337">
        <v>216</v>
      </c>
    </row>
    <row r="13" spans="1:10" ht="16.8" x14ac:dyDescent="0.3">
      <c r="A13" s="329" t="s">
        <v>115</v>
      </c>
      <c r="B13" s="330">
        <v>0</v>
      </c>
      <c r="C13" s="338" t="s">
        <v>78</v>
      </c>
      <c r="D13" s="125" t="s">
        <v>156</v>
      </c>
      <c r="E13" s="339" t="s">
        <v>154</v>
      </c>
      <c r="F13" s="198" t="s">
        <v>125</v>
      </c>
      <c r="G13" s="198" t="s">
        <v>82</v>
      </c>
      <c r="H13" s="198" t="s">
        <v>286</v>
      </c>
      <c r="I13" s="337">
        <v>235</v>
      </c>
    </row>
    <row r="14" spans="1:10" ht="16.8" x14ac:dyDescent="0.3">
      <c r="A14" s="329" t="s">
        <v>309</v>
      </c>
      <c r="B14" s="330">
        <v>0</v>
      </c>
      <c r="C14" s="336" t="s">
        <v>78</v>
      </c>
      <c r="D14" s="122" t="s">
        <v>297</v>
      </c>
      <c r="E14" s="124" t="s">
        <v>154</v>
      </c>
      <c r="F14" s="124" t="s">
        <v>125</v>
      </c>
      <c r="G14" s="124" t="s">
        <v>73</v>
      </c>
      <c r="H14" s="124" t="s">
        <v>289</v>
      </c>
      <c r="I14" s="340">
        <v>190</v>
      </c>
    </row>
    <row r="15" spans="1:10" ht="16.8" x14ac:dyDescent="0.3">
      <c r="A15" s="329" t="s">
        <v>314</v>
      </c>
      <c r="B15" s="330">
        <v>0</v>
      </c>
      <c r="C15" s="206" t="s">
        <v>78</v>
      </c>
      <c r="D15" s="125" t="s">
        <v>155</v>
      </c>
      <c r="E15" s="339" t="s">
        <v>154</v>
      </c>
      <c r="F15" s="198" t="s">
        <v>125</v>
      </c>
      <c r="G15" s="198" t="s">
        <v>82</v>
      </c>
      <c r="H15" s="198" t="s">
        <v>302</v>
      </c>
      <c r="I15" s="337">
        <v>108</v>
      </c>
    </row>
    <row r="16" spans="1:10" s="320" customFormat="1" ht="16.8" x14ac:dyDescent="0.3">
      <c r="A16" s="329" t="s">
        <v>113</v>
      </c>
      <c r="B16" s="330">
        <v>0</v>
      </c>
      <c r="C16" s="338" t="s">
        <v>293</v>
      </c>
      <c r="D16" s="125" t="s">
        <v>155</v>
      </c>
      <c r="E16" s="339" t="s">
        <v>154</v>
      </c>
      <c r="F16" s="198" t="s">
        <v>125</v>
      </c>
      <c r="G16" s="198" t="s">
        <v>74</v>
      </c>
      <c r="H16" s="198" t="s">
        <v>286</v>
      </c>
      <c r="I16" s="337">
        <v>223</v>
      </c>
    </row>
    <row r="17" spans="1:9" s="320" customFormat="1" ht="16.8" x14ac:dyDescent="0.3">
      <c r="A17" s="329" t="s">
        <v>304</v>
      </c>
      <c r="B17" s="330">
        <v>0</v>
      </c>
      <c r="C17" s="338" t="s">
        <v>293</v>
      </c>
      <c r="D17" s="125" t="s">
        <v>216</v>
      </c>
      <c r="E17" s="339" t="s">
        <v>305</v>
      </c>
      <c r="F17" s="198" t="s">
        <v>69</v>
      </c>
      <c r="G17" s="198" t="s">
        <v>306</v>
      </c>
      <c r="H17" s="198" t="s">
        <v>302</v>
      </c>
      <c r="I17" s="337">
        <v>101</v>
      </c>
    </row>
    <row r="18" spans="1:9" s="320" customFormat="1" ht="16.8" x14ac:dyDescent="0.3">
      <c r="A18" s="329" t="s">
        <v>313</v>
      </c>
      <c r="B18" s="330">
        <v>0</v>
      </c>
      <c r="C18" s="206" t="s">
        <v>293</v>
      </c>
      <c r="D18" s="125" t="s">
        <v>156</v>
      </c>
      <c r="E18" s="339" t="s">
        <v>154</v>
      </c>
      <c r="F18" s="198" t="s">
        <v>69</v>
      </c>
      <c r="G18" s="198" t="s">
        <v>82</v>
      </c>
      <c r="H18" s="198" t="s">
        <v>286</v>
      </c>
      <c r="I18" s="337">
        <v>294</v>
      </c>
    </row>
    <row r="19" spans="1:9" s="320" customFormat="1" ht="16.8" x14ac:dyDescent="0.3">
      <c r="A19" s="329" t="s">
        <v>287</v>
      </c>
      <c r="B19" s="330">
        <v>0</v>
      </c>
      <c r="C19" s="336" t="s">
        <v>288</v>
      </c>
      <c r="D19" s="122" t="s">
        <v>155</v>
      </c>
      <c r="E19" s="124" t="s">
        <v>154</v>
      </c>
      <c r="F19" s="124" t="s">
        <v>125</v>
      </c>
      <c r="G19" s="124" t="s">
        <v>77</v>
      </c>
      <c r="H19" s="124" t="s">
        <v>289</v>
      </c>
      <c r="I19" s="337">
        <v>9</v>
      </c>
    </row>
    <row r="20" spans="1:9" s="320" customFormat="1" ht="16.8" x14ac:dyDescent="0.3">
      <c r="A20" s="329" t="s">
        <v>295</v>
      </c>
      <c r="B20" s="330">
        <v>0</v>
      </c>
      <c r="C20" s="336" t="s">
        <v>288</v>
      </c>
      <c r="D20" s="122" t="s">
        <v>156</v>
      </c>
      <c r="E20" s="124" t="s">
        <v>154</v>
      </c>
      <c r="F20" s="124" t="s">
        <v>69</v>
      </c>
      <c r="G20" s="124" t="s">
        <v>74</v>
      </c>
      <c r="H20" s="124" t="s">
        <v>289</v>
      </c>
      <c r="I20" s="340">
        <v>130</v>
      </c>
    </row>
    <row r="21" spans="1:9" s="320" customFormat="1" ht="16.8" x14ac:dyDescent="0.3">
      <c r="A21" s="329" t="s">
        <v>296</v>
      </c>
      <c r="B21" s="330">
        <v>0</v>
      </c>
      <c r="C21" s="336" t="s">
        <v>288</v>
      </c>
      <c r="D21" s="122" t="s">
        <v>297</v>
      </c>
      <c r="E21" s="124" t="s">
        <v>154</v>
      </c>
      <c r="F21" s="124" t="s">
        <v>69</v>
      </c>
      <c r="G21" s="124" t="s">
        <v>74</v>
      </c>
      <c r="H21" s="124" t="s">
        <v>289</v>
      </c>
      <c r="I21" s="340">
        <v>130</v>
      </c>
    </row>
    <row r="22" spans="1:9" s="320" customFormat="1" ht="16.8" x14ac:dyDescent="0.3">
      <c r="A22" s="329" t="s">
        <v>298</v>
      </c>
      <c r="B22" s="330">
        <v>0</v>
      </c>
      <c r="C22" s="338" t="s">
        <v>288</v>
      </c>
      <c r="D22" s="125" t="s">
        <v>155</v>
      </c>
      <c r="E22" s="339" t="s">
        <v>154</v>
      </c>
      <c r="F22" s="198" t="s">
        <v>125</v>
      </c>
      <c r="G22" s="198" t="s">
        <v>10</v>
      </c>
      <c r="H22" s="198" t="s">
        <v>286</v>
      </c>
      <c r="I22" s="337">
        <v>249</v>
      </c>
    </row>
    <row r="23" spans="1:9" s="320" customFormat="1" ht="16.8" x14ac:dyDescent="0.3">
      <c r="A23" s="329" t="s">
        <v>299</v>
      </c>
      <c r="B23" s="330">
        <v>0</v>
      </c>
      <c r="C23" s="206" t="s">
        <v>288</v>
      </c>
      <c r="D23" s="125" t="s">
        <v>155</v>
      </c>
      <c r="E23" s="339" t="s">
        <v>154</v>
      </c>
      <c r="F23" s="198" t="s">
        <v>90</v>
      </c>
      <c r="G23" s="198" t="s">
        <v>74</v>
      </c>
      <c r="H23" s="198" t="s">
        <v>286</v>
      </c>
      <c r="I23" s="337">
        <v>253</v>
      </c>
    </row>
    <row r="24" spans="1:9" s="320" customFormat="1" ht="16.8" x14ac:dyDescent="0.3">
      <c r="A24" s="329" t="s">
        <v>300</v>
      </c>
      <c r="B24" s="330">
        <v>0</v>
      </c>
      <c r="C24" s="338" t="s">
        <v>288</v>
      </c>
      <c r="D24" s="125" t="s">
        <v>159</v>
      </c>
      <c r="E24" s="339" t="s">
        <v>154</v>
      </c>
      <c r="F24" s="198" t="s">
        <v>91</v>
      </c>
      <c r="G24" s="198" t="s">
        <v>77</v>
      </c>
      <c r="H24" s="198" t="s">
        <v>286</v>
      </c>
      <c r="I24" s="337">
        <v>253</v>
      </c>
    </row>
    <row r="25" spans="1:9" s="320" customFormat="1" ht="16.8" x14ac:dyDescent="0.3">
      <c r="A25" s="329" t="s">
        <v>301</v>
      </c>
      <c r="B25" s="330">
        <v>0</v>
      </c>
      <c r="C25" s="336" t="s">
        <v>288</v>
      </c>
      <c r="D25" s="122" t="s">
        <v>155</v>
      </c>
      <c r="E25" s="124" t="s">
        <v>154</v>
      </c>
      <c r="F25" s="124" t="s">
        <v>125</v>
      </c>
      <c r="G25" s="124" t="s">
        <v>73</v>
      </c>
      <c r="H25" s="124" t="s">
        <v>302</v>
      </c>
      <c r="I25" s="340">
        <v>100</v>
      </c>
    </row>
    <row r="26" spans="1:9" s="320" customFormat="1" ht="16.8" x14ac:dyDescent="0.3">
      <c r="A26" s="329" t="s">
        <v>303</v>
      </c>
      <c r="B26" s="330">
        <v>0</v>
      </c>
      <c r="C26" s="338" t="s">
        <v>288</v>
      </c>
      <c r="D26" s="125" t="s">
        <v>159</v>
      </c>
      <c r="E26" s="339" t="s">
        <v>154</v>
      </c>
      <c r="F26" s="198" t="s">
        <v>125</v>
      </c>
      <c r="G26" s="198" t="s">
        <v>74</v>
      </c>
      <c r="H26" s="198" t="s">
        <v>286</v>
      </c>
      <c r="I26" s="337">
        <v>258</v>
      </c>
    </row>
    <row r="27" spans="1:9" s="320" customFormat="1" ht="16.8" x14ac:dyDescent="0.3">
      <c r="A27" s="329" t="s">
        <v>307</v>
      </c>
      <c r="B27" s="330">
        <v>0</v>
      </c>
      <c r="C27" s="206" t="s">
        <v>288</v>
      </c>
      <c r="D27" s="125" t="s">
        <v>155</v>
      </c>
      <c r="E27" s="339" t="s">
        <v>154</v>
      </c>
      <c r="F27" s="198" t="s">
        <v>69</v>
      </c>
      <c r="G27" s="198" t="s">
        <v>74</v>
      </c>
      <c r="H27" s="198" t="s">
        <v>308</v>
      </c>
      <c r="I27" s="337">
        <v>96</v>
      </c>
    </row>
    <row r="28" spans="1:9" s="320" customFormat="1" ht="16.8" x14ac:dyDescent="0.3">
      <c r="A28" s="329" t="s">
        <v>310</v>
      </c>
      <c r="B28" s="330">
        <v>0</v>
      </c>
      <c r="C28" s="123" t="s">
        <v>288</v>
      </c>
      <c r="D28" s="125" t="s">
        <v>155</v>
      </c>
      <c r="E28" s="124" t="s">
        <v>154</v>
      </c>
      <c r="F28" s="124" t="s">
        <v>125</v>
      </c>
      <c r="G28" s="124" t="s">
        <v>79</v>
      </c>
      <c r="H28" s="124" t="s">
        <v>302</v>
      </c>
      <c r="I28" s="337">
        <v>103</v>
      </c>
    </row>
    <row r="29" spans="1:9" s="320" customFormat="1" ht="16.8" x14ac:dyDescent="0.3">
      <c r="A29" s="329" t="s">
        <v>312</v>
      </c>
      <c r="B29" s="330">
        <v>0</v>
      </c>
      <c r="C29" s="336" t="s">
        <v>288</v>
      </c>
      <c r="D29" s="125" t="s">
        <v>156</v>
      </c>
      <c r="E29" s="124" t="s">
        <v>154</v>
      </c>
      <c r="F29" s="124" t="s">
        <v>69</v>
      </c>
      <c r="G29" s="124" t="s">
        <v>74</v>
      </c>
      <c r="H29" s="124" t="s">
        <v>289</v>
      </c>
      <c r="I29" s="340">
        <v>206</v>
      </c>
    </row>
    <row r="30" spans="1:9" s="320" customFormat="1" ht="16.8" x14ac:dyDescent="0.3">
      <c r="A30" s="329" t="s">
        <v>111</v>
      </c>
      <c r="B30" s="330">
        <v>0</v>
      </c>
      <c r="C30" s="338" t="s">
        <v>72</v>
      </c>
      <c r="D30" s="125" t="s">
        <v>155</v>
      </c>
      <c r="E30" s="339" t="s">
        <v>154</v>
      </c>
      <c r="F30" s="198" t="s">
        <v>126</v>
      </c>
      <c r="G30" s="198" t="s">
        <v>81</v>
      </c>
      <c r="H30" s="198" t="s">
        <v>286</v>
      </c>
      <c r="I30" s="337">
        <v>201</v>
      </c>
    </row>
    <row r="31" spans="1:9" s="320" customFormat="1" ht="16.8" x14ac:dyDescent="0.3">
      <c r="A31" s="329" t="s">
        <v>71</v>
      </c>
      <c r="B31" s="330">
        <v>0</v>
      </c>
      <c r="C31" s="338" t="s">
        <v>72</v>
      </c>
      <c r="D31" s="125" t="s">
        <v>155</v>
      </c>
      <c r="E31" s="198" t="s">
        <v>154</v>
      </c>
      <c r="F31" s="198" t="s">
        <v>89</v>
      </c>
      <c r="G31" s="198" t="s">
        <v>73</v>
      </c>
      <c r="H31" s="198" t="s">
        <v>286</v>
      </c>
      <c r="I31" s="337">
        <v>219</v>
      </c>
    </row>
    <row r="32" spans="1:9" s="320" customFormat="1" ht="16.8" x14ac:dyDescent="0.3">
      <c r="A32" s="329" t="s">
        <v>117</v>
      </c>
      <c r="B32" s="330">
        <v>0</v>
      </c>
      <c r="C32" s="338" t="s">
        <v>72</v>
      </c>
      <c r="D32" s="125" t="s">
        <v>155</v>
      </c>
      <c r="E32" s="339" t="s">
        <v>154</v>
      </c>
      <c r="F32" s="198" t="s">
        <v>90</v>
      </c>
      <c r="G32" s="198" t="s">
        <v>88</v>
      </c>
      <c r="H32" s="198" t="s">
        <v>286</v>
      </c>
      <c r="I32" s="337">
        <v>264</v>
      </c>
    </row>
    <row r="33" spans="1:9" s="320" customFormat="1" ht="16.8" x14ac:dyDescent="0.3">
      <c r="A33" s="344" t="s">
        <v>75</v>
      </c>
      <c r="B33" s="345">
        <v>0</v>
      </c>
      <c r="C33" s="346" t="s">
        <v>72</v>
      </c>
      <c r="D33" s="347" t="s">
        <v>159</v>
      </c>
      <c r="E33" s="348" t="s">
        <v>154</v>
      </c>
      <c r="F33" s="349" t="s">
        <v>76</v>
      </c>
      <c r="G33" s="349" t="s">
        <v>77</v>
      </c>
      <c r="H33" s="349" t="s">
        <v>286</v>
      </c>
      <c r="I33" s="350">
        <v>269</v>
      </c>
    </row>
    <row r="34" spans="1:9" s="320" customFormat="1" ht="16.8" x14ac:dyDescent="0.3">
      <c r="A34" s="329" t="s">
        <v>133</v>
      </c>
      <c r="B34" s="330">
        <v>1</v>
      </c>
      <c r="C34" s="206" t="s">
        <v>68</v>
      </c>
      <c r="D34" s="125" t="s">
        <v>160</v>
      </c>
      <c r="E34" s="339" t="s">
        <v>154</v>
      </c>
      <c r="F34" s="198" t="s">
        <v>69</v>
      </c>
      <c r="G34" s="198" t="s">
        <v>73</v>
      </c>
      <c r="H34" s="198" t="s">
        <v>286</v>
      </c>
      <c r="I34" s="352">
        <v>266</v>
      </c>
    </row>
    <row r="35" spans="1:9" s="320" customFormat="1" ht="16.8" x14ac:dyDescent="0.3">
      <c r="A35" s="329" t="s">
        <v>122</v>
      </c>
      <c r="B35" s="330">
        <v>1</v>
      </c>
      <c r="C35" s="206" t="s">
        <v>68</v>
      </c>
      <c r="D35" s="125" t="s">
        <v>155</v>
      </c>
      <c r="E35" s="339" t="s">
        <v>154</v>
      </c>
      <c r="F35" s="198" t="s">
        <v>76</v>
      </c>
      <c r="G35" s="198" t="s">
        <v>73</v>
      </c>
      <c r="H35" s="198" t="s">
        <v>286</v>
      </c>
      <c r="I35" s="351">
        <v>278</v>
      </c>
    </row>
    <row r="36" spans="1:9" s="320" customFormat="1" ht="16.8" x14ac:dyDescent="0.3">
      <c r="A36" s="329" t="s">
        <v>321</v>
      </c>
      <c r="B36" s="330">
        <v>1</v>
      </c>
      <c r="C36" s="336" t="s">
        <v>80</v>
      </c>
      <c r="D36" s="122" t="s">
        <v>156</v>
      </c>
      <c r="E36" s="124" t="s">
        <v>154</v>
      </c>
      <c r="F36" s="124" t="s">
        <v>125</v>
      </c>
      <c r="G36" s="124" t="s">
        <v>82</v>
      </c>
      <c r="H36" s="124" t="s">
        <v>286</v>
      </c>
      <c r="I36" s="340">
        <v>237</v>
      </c>
    </row>
    <row r="37" spans="1:9" s="320" customFormat="1" ht="16.8" x14ac:dyDescent="0.3">
      <c r="A37" s="329" t="s">
        <v>120</v>
      </c>
      <c r="B37" s="330">
        <v>1</v>
      </c>
      <c r="C37" s="206" t="s">
        <v>80</v>
      </c>
      <c r="D37" s="125" t="s">
        <v>159</v>
      </c>
      <c r="E37" s="339" t="s">
        <v>154</v>
      </c>
      <c r="F37" s="198" t="s">
        <v>69</v>
      </c>
      <c r="G37" s="198" t="s">
        <v>124</v>
      </c>
      <c r="H37" s="198" t="s">
        <v>286</v>
      </c>
      <c r="I37" s="337">
        <v>249</v>
      </c>
    </row>
    <row r="38" spans="1:9" s="320" customFormat="1" ht="16.8" x14ac:dyDescent="0.3">
      <c r="A38" s="329" t="s">
        <v>323</v>
      </c>
      <c r="B38" s="330">
        <v>1</v>
      </c>
      <c r="C38" s="206" t="s">
        <v>80</v>
      </c>
      <c r="D38" s="125" t="s">
        <v>156</v>
      </c>
      <c r="E38" s="339" t="s">
        <v>154</v>
      </c>
      <c r="F38" s="198" t="s">
        <v>125</v>
      </c>
      <c r="G38" s="198" t="s">
        <v>324</v>
      </c>
      <c r="H38" s="198" t="s">
        <v>286</v>
      </c>
      <c r="I38" s="337">
        <v>256</v>
      </c>
    </row>
    <row r="39" spans="1:9" s="320" customFormat="1" ht="16.8" x14ac:dyDescent="0.3">
      <c r="A39" s="329" t="s">
        <v>316</v>
      </c>
      <c r="B39" s="330">
        <v>1</v>
      </c>
      <c r="C39" s="206" t="s">
        <v>292</v>
      </c>
      <c r="D39" s="125" t="s">
        <v>160</v>
      </c>
      <c r="E39" s="339" t="s">
        <v>154</v>
      </c>
      <c r="F39" s="198" t="s">
        <v>76</v>
      </c>
      <c r="G39" s="198" t="s">
        <v>77</v>
      </c>
      <c r="H39" s="198" t="s">
        <v>286</v>
      </c>
      <c r="I39" s="337">
        <v>212</v>
      </c>
    </row>
    <row r="40" spans="1:9" s="320" customFormat="1" ht="16.8" x14ac:dyDescent="0.3">
      <c r="A40" s="329" t="s">
        <v>322</v>
      </c>
      <c r="B40" s="330">
        <v>1</v>
      </c>
      <c r="C40" s="336" t="s">
        <v>292</v>
      </c>
      <c r="D40" s="122" t="s">
        <v>155</v>
      </c>
      <c r="E40" s="124" t="s">
        <v>154</v>
      </c>
      <c r="F40" s="124" t="s">
        <v>69</v>
      </c>
      <c r="G40" s="124" t="s">
        <v>74</v>
      </c>
      <c r="H40" s="124" t="s">
        <v>286</v>
      </c>
      <c r="I40" s="340">
        <v>243</v>
      </c>
    </row>
    <row r="41" spans="1:9" s="320" customFormat="1" ht="16.8" x14ac:dyDescent="0.3">
      <c r="A41" s="329" t="s">
        <v>327</v>
      </c>
      <c r="B41" s="330">
        <v>1</v>
      </c>
      <c r="C41" s="336" t="s">
        <v>292</v>
      </c>
      <c r="D41" s="122" t="s">
        <v>328</v>
      </c>
      <c r="E41" s="124" t="s">
        <v>154</v>
      </c>
      <c r="F41" s="124" t="s">
        <v>76</v>
      </c>
      <c r="G41" s="124" t="s">
        <v>215</v>
      </c>
      <c r="H41" s="124" t="s">
        <v>286</v>
      </c>
      <c r="I41" s="340">
        <v>296</v>
      </c>
    </row>
    <row r="42" spans="1:9" s="320" customFormat="1" ht="16.8" x14ac:dyDescent="0.3">
      <c r="A42" s="329" t="s">
        <v>121</v>
      </c>
      <c r="B42" s="330">
        <v>1</v>
      </c>
      <c r="C42" s="206" t="s">
        <v>83</v>
      </c>
      <c r="D42" s="125" t="s">
        <v>155</v>
      </c>
      <c r="E42" s="339" t="s">
        <v>154</v>
      </c>
      <c r="F42" s="198" t="s">
        <v>91</v>
      </c>
      <c r="G42" s="198" t="s">
        <v>74</v>
      </c>
      <c r="H42" s="198" t="s">
        <v>286</v>
      </c>
      <c r="I42" s="351">
        <v>251</v>
      </c>
    </row>
    <row r="43" spans="1:9" s="320" customFormat="1" ht="16.8" x14ac:dyDescent="0.3">
      <c r="A43" s="329" t="s">
        <v>326</v>
      </c>
      <c r="B43" s="330">
        <v>1</v>
      </c>
      <c r="C43" s="206" t="s">
        <v>293</v>
      </c>
      <c r="D43" s="125" t="s">
        <v>155</v>
      </c>
      <c r="E43" s="339" t="s">
        <v>154</v>
      </c>
      <c r="F43" s="198" t="s">
        <v>125</v>
      </c>
      <c r="G43" s="198" t="s">
        <v>73</v>
      </c>
      <c r="H43" s="198" t="s">
        <v>286</v>
      </c>
      <c r="I43" s="337">
        <v>269</v>
      </c>
    </row>
    <row r="44" spans="1:9" s="320" customFormat="1" ht="16.8" x14ac:dyDescent="0.3">
      <c r="A44" s="329" t="s">
        <v>317</v>
      </c>
      <c r="B44" s="330">
        <v>1</v>
      </c>
      <c r="C44" s="206" t="s">
        <v>288</v>
      </c>
      <c r="D44" s="125" t="s">
        <v>156</v>
      </c>
      <c r="E44" s="339" t="s">
        <v>318</v>
      </c>
      <c r="F44" s="198" t="s">
        <v>125</v>
      </c>
      <c r="G44" s="198" t="s">
        <v>73</v>
      </c>
      <c r="H44" s="198" t="s">
        <v>286</v>
      </c>
      <c r="I44" s="337">
        <v>227</v>
      </c>
    </row>
    <row r="45" spans="1:9" s="320" customFormat="1" ht="16.8" x14ac:dyDescent="0.3">
      <c r="A45" s="329" t="s">
        <v>319</v>
      </c>
      <c r="B45" s="330">
        <v>1</v>
      </c>
      <c r="C45" s="206" t="s">
        <v>288</v>
      </c>
      <c r="D45" s="125" t="s">
        <v>157</v>
      </c>
      <c r="E45" s="339" t="s">
        <v>320</v>
      </c>
      <c r="F45" s="198" t="s">
        <v>125</v>
      </c>
      <c r="G45" s="198" t="s">
        <v>82</v>
      </c>
      <c r="H45" s="198" t="s">
        <v>286</v>
      </c>
      <c r="I45" s="337">
        <v>229</v>
      </c>
    </row>
    <row r="46" spans="1:9" s="320" customFormat="1" ht="16.8" x14ac:dyDescent="0.3">
      <c r="A46" s="329" t="s">
        <v>325</v>
      </c>
      <c r="B46" s="330">
        <v>1</v>
      </c>
      <c r="C46" s="206" t="s">
        <v>288</v>
      </c>
      <c r="D46" s="125" t="s">
        <v>155</v>
      </c>
      <c r="E46" s="339" t="s">
        <v>154</v>
      </c>
      <c r="F46" s="198" t="s">
        <v>125</v>
      </c>
      <c r="G46" s="198" t="s">
        <v>73</v>
      </c>
      <c r="H46" s="198" t="s">
        <v>289</v>
      </c>
      <c r="I46" s="337">
        <v>166</v>
      </c>
    </row>
    <row r="47" spans="1:9" s="320" customFormat="1" ht="16.8" x14ac:dyDescent="0.3">
      <c r="A47" s="344" t="s">
        <v>315</v>
      </c>
      <c r="B47" s="345">
        <v>1</v>
      </c>
      <c r="C47" s="346" t="s">
        <v>288</v>
      </c>
      <c r="D47" s="347" t="s">
        <v>297</v>
      </c>
      <c r="E47" s="348" t="s">
        <v>154</v>
      </c>
      <c r="F47" s="349" t="s">
        <v>69</v>
      </c>
      <c r="G47" s="349" t="s">
        <v>124</v>
      </c>
      <c r="H47" s="349" t="s">
        <v>289</v>
      </c>
      <c r="I47" s="350" t="s">
        <v>152</v>
      </c>
    </row>
    <row r="48" spans="1:9" ht="16.8" x14ac:dyDescent="0.3">
      <c r="A48" s="329" t="s">
        <v>330</v>
      </c>
      <c r="B48" s="330">
        <v>2</v>
      </c>
      <c r="C48" s="206" t="s">
        <v>80</v>
      </c>
      <c r="D48" s="341" t="s">
        <v>156</v>
      </c>
      <c r="E48" s="339" t="s">
        <v>154</v>
      </c>
      <c r="F48" s="343" t="s">
        <v>76</v>
      </c>
      <c r="G48" s="198" t="s">
        <v>82</v>
      </c>
      <c r="H48" s="198" t="s">
        <v>331</v>
      </c>
      <c r="I48" s="337">
        <v>107</v>
      </c>
    </row>
    <row r="49" spans="1:10" ht="16.8" x14ac:dyDescent="0.3">
      <c r="A49" s="329" t="s">
        <v>333</v>
      </c>
      <c r="B49" s="330">
        <v>2</v>
      </c>
      <c r="C49" s="336" t="s">
        <v>292</v>
      </c>
      <c r="D49" s="122" t="s">
        <v>334</v>
      </c>
      <c r="E49" s="124" t="s">
        <v>154</v>
      </c>
      <c r="F49" s="124" t="s">
        <v>89</v>
      </c>
      <c r="G49" s="124" t="s">
        <v>73</v>
      </c>
      <c r="H49" s="124" t="s">
        <v>286</v>
      </c>
      <c r="I49" s="340">
        <v>220</v>
      </c>
    </row>
    <row r="50" spans="1:10" ht="16.8" x14ac:dyDescent="0.3">
      <c r="A50" s="329" t="s">
        <v>341</v>
      </c>
      <c r="B50" s="330">
        <v>2</v>
      </c>
      <c r="C50" s="336" t="s">
        <v>292</v>
      </c>
      <c r="D50" s="122" t="s">
        <v>156</v>
      </c>
      <c r="E50" s="124" t="s">
        <v>154</v>
      </c>
      <c r="F50" s="124" t="s">
        <v>91</v>
      </c>
      <c r="G50" s="124" t="s">
        <v>77</v>
      </c>
      <c r="H50" s="124" t="s">
        <v>286</v>
      </c>
      <c r="I50" s="340">
        <v>275</v>
      </c>
      <c r="J50" s="321"/>
    </row>
    <row r="51" spans="1:10" ht="16.8" x14ac:dyDescent="0.3">
      <c r="A51" s="329" t="s">
        <v>342</v>
      </c>
      <c r="B51" s="330">
        <v>2</v>
      </c>
      <c r="C51" s="206" t="s">
        <v>83</v>
      </c>
      <c r="D51" s="125" t="s">
        <v>160</v>
      </c>
      <c r="E51" s="339" t="s">
        <v>154</v>
      </c>
      <c r="F51" s="198" t="s">
        <v>125</v>
      </c>
      <c r="G51" s="198" t="s">
        <v>74</v>
      </c>
      <c r="H51" s="198" t="s">
        <v>286</v>
      </c>
      <c r="I51" s="337">
        <v>278</v>
      </c>
      <c r="J51" s="321"/>
    </row>
    <row r="52" spans="1:10" ht="16.8" x14ac:dyDescent="0.3">
      <c r="A52" s="329" t="s">
        <v>332</v>
      </c>
      <c r="B52" s="330">
        <v>2</v>
      </c>
      <c r="C52" s="206" t="s">
        <v>78</v>
      </c>
      <c r="D52" s="125" t="s">
        <v>156</v>
      </c>
      <c r="E52" s="339" t="s">
        <v>154</v>
      </c>
      <c r="F52" s="198" t="s">
        <v>69</v>
      </c>
      <c r="G52" s="198" t="s">
        <v>81</v>
      </c>
      <c r="H52" s="198" t="s">
        <v>286</v>
      </c>
      <c r="I52" s="337">
        <v>213</v>
      </c>
    </row>
    <row r="53" spans="1:10" ht="16.8" x14ac:dyDescent="0.3">
      <c r="A53" s="329" t="s">
        <v>338</v>
      </c>
      <c r="B53" s="330">
        <v>2</v>
      </c>
      <c r="C53" s="206" t="s">
        <v>78</v>
      </c>
      <c r="D53" s="125" t="s">
        <v>334</v>
      </c>
      <c r="E53" s="339" t="s">
        <v>154</v>
      </c>
      <c r="F53" s="198" t="s">
        <v>69</v>
      </c>
      <c r="G53" s="198" t="s">
        <v>77</v>
      </c>
      <c r="H53" s="198" t="s">
        <v>286</v>
      </c>
      <c r="I53" s="337">
        <v>245</v>
      </c>
    </row>
    <row r="54" spans="1:10" ht="16.8" x14ac:dyDescent="0.3">
      <c r="A54" s="329" t="s">
        <v>340</v>
      </c>
      <c r="B54" s="330">
        <v>2</v>
      </c>
      <c r="C54" s="206" t="s">
        <v>78</v>
      </c>
      <c r="D54" s="125" t="s">
        <v>155</v>
      </c>
      <c r="E54" s="339" t="s">
        <v>154</v>
      </c>
      <c r="F54" s="198" t="s">
        <v>76</v>
      </c>
      <c r="G54" s="198" t="s">
        <v>73</v>
      </c>
      <c r="H54" s="198" t="s">
        <v>286</v>
      </c>
      <c r="I54" s="337">
        <v>254</v>
      </c>
    </row>
    <row r="55" spans="1:10" s="320" customFormat="1" ht="16.8" x14ac:dyDescent="0.3">
      <c r="A55" s="329" t="s">
        <v>329</v>
      </c>
      <c r="B55" s="330">
        <v>2</v>
      </c>
      <c r="C55" s="206" t="s">
        <v>288</v>
      </c>
      <c r="D55" s="125" t="s">
        <v>216</v>
      </c>
      <c r="E55" s="339" t="s">
        <v>154</v>
      </c>
      <c r="F55" s="198" t="s">
        <v>69</v>
      </c>
      <c r="G55" s="198" t="s">
        <v>73</v>
      </c>
      <c r="H55" s="198" t="s">
        <v>286</v>
      </c>
      <c r="I55" s="352">
        <v>203</v>
      </c>
    </row>
    <row r="56" spans="1:10" s="320" customFormat="1" ht="16.8" x14ac:dyDescent="0.3">
      <c r="A56" s="329" t="s">
        <v>335</v>
      </c>
      <c r="B56" s="330">
        <v>2</v>
      </c>
      <c r="C56" s="206" t="s">
        <v>288</v>
      </c>
      <c r="D56" s="341" t="s">
        <v>157</v>
      </c>
      <c r="E56" s="339" t="s">
        <v>336</v>
      </c>
      <c r="F56" s="343" t="s">
        <v>76</v>
      </c>
      <c r="G56" s="198" t="s">
        <v>79</v>
      </c>
      <c r="H56" s="198" t="s">
        <v>337</v>
      </c>
      <c r="I56" s="353">
        <v>149</v>
      </c>
    </row>
    <row r="57" spans="1:10" s="320" customFormat="1" ht="16.8" x14ac:dyDescent="0.3">
      <c r="A57" s="344" t="s">
        <v>339</v>
      </c>
      <c r="B57" s="345">
        <v>2</v>
      </c>
      <c r="C57" s="346" t="s">
        <v>288</v>
      </c>
      <c r="D57" s="347" t="s">
        <v>157</v>
      </c>
      <c r="E57" s="348" t="s">
        <v>154</v>
      </c>
      <c r="F57" s="349" t="s">
        <v>91</v>
      </c>
      <c r="G57" s="349" t="s">
        <v>74</v>
      </c>
      <c r="H57" s="349" t="s">
        <v>286</v>
      </c>
      <c r="I57" s="350">
        <v>246</v>
      </c>
    </row>
    <row r="58" spans="1:10" s="320" customFormat="1" ht="16.8" x14ac:dyDescent="0.3">
      <c r="A58" s="329" t="s">
        <v>344</v>
      </c>
      <c r="B58" s="330">
        <v>3</v>
      </c>
      <c r="C58" s="206" t="s">
        <v>68</v>
      </c>
      <c r="D58" s="125" t="s">
        <v>155</v>
      </c>
      <c r="E58" s="339" t="s">
        <v>154</v>
      </c>
      <c r="F58" s="198" t="s">
        <v>91</v>
      </c>
      <c r="G58" s="198" t="s">
        <v>74</v>
      </c>
      <c r="H58" s="198" t="s">
        <v>286</v>
      </c>
      <c r="I58" s="337">
        <v>223</v>
      </c>
    </row>
    <row r="59" spans="1:10" s="320" customFormat="1" ht="16.8" x14ac:dyDescent="0.3">
      <c r="A59" s="329" t="s">
        <v>348</v>
      </c>
      <c r="B59" s="330">
        <v>3</v>
      </c>
      <c r="C59" s="206" t="s">
        <v>80</v>
      </c>
      <c r="D59" s="125" t="s">
        <v>155</v>
      </c>
      <c r="E59" s="198" t="s">
        <v>305</v>
      </c>
      <c r="F59" s="343" t="s">
        <v>349</v>
      </c>
      <c r="G59" s="198" t="s">
        <v>124</v>
      </c>
      <c r="H59" s="198" t="s">
        <v>286</v>
      </c>
      <c r="I59" s="337">
        <v>260</v>
      </c>
    </row>
    <row r="60" spans="1:10" s="320" customFormat="1" ht="16.8" x14ac:dyDescent="0.3">
      <c r="A60" s="329" t="s">
        <v>353</v>
      </c>
      <c r="B60" s="330">
        <v>3</v>
      </c>
      <c r="C60" s="206" t="s">
        <v>80</v>
      </c>
      <c r="D60" s="125" t="s">
        <v>156</v>
      </c>
      <c r="E60" s="339" t="s">
        <v>154</v>
      </c>
      <c r="F60" s="198" t="s">
        <v>91</v>
      </c>
      <c r="G60" s="198" t="s">
        <v>82</v>
      </c>
      <c r="H60" s="198" t="s">
        <v>286</v>
      </c>
      <c r="I60" s="337">
        <v>284</v>
      </c>
    </row>
    <row r="61" spans="1:10" s="320" customFormat="1" ht="16.8" x14ac:dyDescent="0.3">
      <c r="A61" s="329" t="s">
        <v>343</v>
      </c>
      <c r="B61" s="330">
        <v>3</v>
      </c>
      <c r="C61" s="336" t="s">
        <v>292</v>
      </c>
      <c r="D61" s="122" t="s">
        <v>155</v>
      </c>
      <c r="E61" s="124" t="s">
        <v>154</v>
      </c>
      <c r="F61" s="124" t="s">
        <v>76</v>
      </c>
      <c r="G61" s="124" t="s">
        <v>73</v>
      </c>
      <c r="H61" s="124" t="s">
        <v>286</v>
      </c>
      <c r="I61" s="340">
        <v>201</v>
      </c>
    </row>
    <row r="62" spans="1:10" s="320" customFormat="1" ht="16.8" x14ac:dyDescent="0.3">
      <c r="A62" s="329" t="s">
        <v>350</v>
      </c>
      <c r="B62" s="330">
        <v>3</v>
      </c>
      <c r="C62" s="206" t="s">
        <v>293</v>
      </c>
      <c r="D62" s="125" t="s">
        <v>156</v>
      </c>
      <c r="E62" s="339" t="s">
        <v>154</v>
      </c>
      <c r="F62" s="198" t="s">
        <v>125</v>
      </c>
      <c r="G62" s="198" t="s">
        <v>73</v>
      </c>
      <c r="H62" s="198" t="s">
        <v>286</v>
      </c>
      <c r="I62" s="337">
        <v>269</v>
      </c>
    </row>
    <row r="63" spans="1:10" s="320" customFormat="1" ht="16.8" x14ac:dyDescent="0.3">
      <c r="A63" s="329" t="s">
        <v>354</v>
      </c>
      <c r="B63" s="330">
        <v>3</v>
      </c>
      <c r="C63" s="206" t="s">
        <v>293</v>
      </c>
      <c r="D63" s="125" t="s">
        <v>155</v>
      </c>
      <c r="E63" s="339" t="s">
        <v>154</v>
      </c>
      <c r="F63" s="198" t="s">
        <v>69</v>
      </c>
      <c r="G63" s="198" t="s">
        <v>215</v>
      </c>
      <c r="H63" s="198" t="s">
        <v>286</v>
      </c>
      <c r="I63" s="337">
        <v>298</v>
      </c>
    </row>
    <row r="64" spans="1:10" s="320" customFormat="1" ht="16.8" x14ac:dyDescent="0.3">
      <c r="A64" s="329" t="s">
        <v>345</v>
      </c>
      <c r="B64" s="330">
        <v>3</v>
      </c>
      <c r="C64" s="336" t="s">
        <v>288</v>
      </c>
      <c r="D64" s="122" t="s">
        <v>334</v>
      </c>
      <c r="E64" s="124" t="s">
        <v>154</v>
      </c>
      <c r="F64" s="124" t="s">
        <v>69</v>
      </c>
      <c r="G64" s="124" t="s">
        <v>73</v>
      </c>
      <c r="H64" s="124" t="s">
        <v>286</v>
      </c>
      <c r="I64" s="340">
        <v>232</v>
      </c>
    </row>
    <row r="65" spans="1:9" s="320" customFormat="1" ht="16.8" x14ac:dyDescent="0.3">
      <c r="A65" s="329" t="s">
        <v>347</v>
      </c>
      <c r="B65" s="330">
        <v>3</v>
      </c>
      <c r="C65" s="336" t="s">
        <v>288</v>
      </c>
      <c r="D65" s="122" t="s">
        <v>156</v>
      </c>
      <c r="E65" s="124" t="s">
        <v>154</v>
      </c>
      <c r="F65" s="124" t="s">
        <v>125</v>
      </c>
      <c r="G65" s="124" t="s">
        <v>82</v>
      </c>
      <c r="H65" s="124" t="s">
        <v>286</v>
      </c>
      <c r="I65" s="340">
        <v>239</v>
      </c>
    </row>
    <row r="66" spans="1:9" s="320" customFormat="1" ht="16.8" x14ac:dyDescent="0.3">
      <c r="A66" s="329" t="s">
        <v>351</v>
      </c>
      <c r="B66" s="330">
        <v>3</v>
      </c>
      <c r="C66" s="206" t="s">
        <v>288</v>
      </c>
      <c r="D66" s="125" t="s">
        <v>156</v>
      </c>
      <c r="E66" s="339" t="s">
        <v>154</v>
      </c>
      <c r="F66" s="198" t="s">
        <v>125</v>
      </c>
      <c r="G66" s="198" t="s">
        <v>82</v>
      </c>
      <c r="H66" s="198" t="s">
        <v>286</v>
      </c>
      <c r="I66" s="337">
        <v>280</v>
      </c>
    </row>
    <row r="67" spans="1:9" s="320" customFormat="1" ht="16.8" x14ac:dyDescent="0.3">
      <c r="A67" s="344" t="s">
        <v>352</v>
      </c>
      <c r="B67" s="345">
        <v>3</v>
      </c>
      <c r="C67" s="346" t="s">
        <v>288</v>
      </c>
      <c r="D67" s="347" t="s">
        <v>160</v>
      </c>
      <c r="E67" s="371" t="s">
        <v>154</v>
      </c>
      <c r="F67" s="372" t="s">
        <v>69</v>
      </c>
      <c r="G67" s="372" t="s">
        <v>77</v>
      </c>
      <c r="H67" s="349" t="s">
        <v>289</v>
      </c>
      <c r="I67" s="350">
        <v>202</v>
      </c>
    </row>
    <row r="68" spans="1:9" s="320" customFormat="1" ht="16.8" x14ac:dyDescent="0.3">
      <c r="A68" s="329" t="s">
        <v>364</v>
      </c>
      <c r="B68" s="330">
        <v>4</v>
      </c>
      <c r="C68" s="206" t="s">
        <v>68</v>
      </c>
      <c r="D68" s="354" t="s">
        <v>159</v>
      </c>
      <c r="E68" s="339" t="s">
        <v>318</v>
      </c>
      <c r="F68" s="355" t="s">
        <v>69</v>
      </c>
      <c r="G68" s="198" t="s">
        <v>124</v>
      </c>
      <c r="H68" s="198" t="s">
        <v>346</v>
      </c>
      <c r="I68" s="353">
        <v>97</v>
      </c>
    </row>
    <row r="69" spans="1:9" s="320" customFormat="1" ht="16.8" x14ac:dyDescent="0.3">
      <c r="A69" s="329" t="s">
        <v>356</v>
      </c>
      <c r="B69" s="330">
        <v>4</v>
      </c>
      <c r="C69" s="206" t="s">
        <v>68</v>
      </c>
      <c r="D69" s="125" t="s">
        <v>155</v>
      </c>
      <c r="E69" s="339" t="s">
        <v>154</v>
      </c>
      <c r="F69" s="198" t="s">
        <v>91</v>
      </c>
      <c r="G69" s="198" t="s">
        <v>73</v>
      </c>
      <c r="H69" s="198" t="s">
        <v>286</v>
      </c>
      <c r="I69" s="337">
        <v>221</v>
      </c>
    </row>
    <row r="70" spans="1:9" s="320" customFormat="1" ht="16.8" x14ac:dyDescent="0.3">
      <c r="A70" s="329" t="s">
        <v>359</v>
      </c>
      <c r="B70" s="330">
        <v>4</v>
      </c>
      <c r="C70" s="123" t="s">
        <v>80</v>
      </c>
      <c r="D70" s="125" t="s">
        <v>214</v>
      </c>
      <c r="E70" s="343" t="s">
        <v>305</v>
      </c>
      <c r="F70" s="198" t="s">
        <v>125</v>
      </c>
      <c r="G70" s="343" t="s">
        <v>324</v>
      </c>
      <c r="H70" s="198" t="s">
        <v>286</v>
      </c>
      <c r="I70" s="337">
        <v>247</v>
      </c>
    </row>
    <row r="71" spans="1:9" s="320" customFormat="1" ht="16.8" x14ac:dyDescent="0.3">
      <c r="A71" s="329" t="s">
        <v>360</v>
      </c>
      <c r="B71" s="330">
        <v>4</v>
      </c>
      <c r="C71" s="206" t="s">
        <v>80</v>
      </c>
      <c r="D71" s="125" t="s">
        <v>155</v>
      </c>
      <c r="E71" s="198" t="s">
        <v>154</v>
      </c>
      <c r="F71" s="198" t="s">
        <v>125</v>
      </c>
      <c r="G71" s="198" t="s">
        <v>74</v>
      </c>
      <c r="H71" s="198" t="s">
        <v>346</v>
      </c>
      <c r="I71" s="337">
        <v>115</v>
      </c>
    </row>
    <row r="72" spans="1:9" s="320" customFormat="1" ht="16.8" x14ac:dyDescent="0.3">
      <c r="A72" s="329" t="s">
        <v>361</v>
      </c>
      <c r="B72" s="330">
        <v>4</v>
      </c>
      <c r="C72" s="206" t="s">
        <v>80</v>
      </c>
      <c r="D72" s="125" t="s">
        <v>155</v>
      </c>
      <c r="E72" s="198" t="s">
        <v>154</v>
      </c>
      <c r="F72" s="198" t="s">
        <v>125</v>
      </c>
      <c r="G72" s="198" t="s">
        <v>74</v>
      </c>
      <c r="H72" s="198" t="s">
        <v>346</v>
      </c>
      <c r="I72" s="337">
        <v>115</v>
      </c>
    </row>
    <row r="73" spans="1:9" s="320" customFormat="1" ht="16.8" x14ac:dyDescent="0.3">
      <c r="A73" s="329" t="s">
        <v>362</v>
      </c>
      <c r="B73" s="330">
        <v>4</v>
      </c>
      <c r="C73" s="206" t="s">
        <v>80</v>
      </c>
      <c r="D73" s="125" t="s">
        <v>155</v>
      </c>
      <c r="E73" s="198" t="s">
        <v>154</v>
      </c>
      <c r="F73" s="198" t="s">
        <v>125</v>
      </c>
      <c r="G73" s="198" t="s">
        <v>74</v>
      </c>
      <c r="H73" s="198" t="s">
        <v>346</v>
      </c>
      <c r="I73" s="337">
        <v>116</v>
      </c>
    </row>
    <row r="74" spans="1:9" s="320" customFormat="1" ht="16.8" x14ac:dyDescent="0.3">
      <c r="A74" s="329" t="s">
        <v>363</v>
      </c>
      <c r="B74" s="330">
        <v>4</v>
      </c>
      <c r="C74" s="206" t="s">
        <v>80</v>
      </c>
      <c r="D74" s="125" t="s">
        <v>155</v>
      </c>
      <c r="E74" s="198" t="s">
        <v>154</v>
      </c>
      <c r="F74" s="198" t="s">
        <v>91</v>
      </c>
      <c r="G74" s="198" t="s">
        <v>74</v>
      </c>
      <c r="H74" s="198" t="s">
        <v>346</v>
      </c>
      <c r="I74" s="337">
        <v>116</v>
      </c>
    </row>
    <row r="75" spans="1:9" s="320" customFormat="1" ht="16.8" x14ac:dyDescent="0.3">
      <c r="A75" s="329" t="s">
        <v>365</v>
      </c>
      <c r="B75" s="330">
        <v>4</v>
      </c>
      <c r="C75" s="206" t="s">
        <v>80</v>
      </c>
      <c r="D75" s="125" t="s">
        <v>156</v>
      </c>
      <c r="E75" s="339" t="s">
        <v>154</v>
      </c>
      <c r="F75" s="198" t="s">
        <v>91</v>
      </c>
      <c r="G75" s="198" t="s">
        <v>73</v>
      </c>
      <c r="H75" s="198" t="s">
        <v>286</v>
      </c>
      <c r="I75" s="337">
        <v>281</v>
      </c>
    </row>
    <row r="76" spans="1:9" s="320" customFormat="1" ht="16.8" x14ac:dyDescent="0.3">
      <c r="A76" s="329" t="s">
        <v>357</v>
      </c>
      <c r="B76" s="330">
        <v>4</v>
      </c>
      <c r="C76" s="206" t="s">
        <v>78</v>
      </c>
      <c r="D76" s="125" t="s">
        <v>155</v>
      </c>
      <c r="E76" s="342" t="s">
        <v>358</v>
      </c>
      <c r="F76" s="198" t="s">
        <v>76</v>
      </c>
      <c r="G76" s="198" t="s">
        <v>73</v>
      </c>
      <c r="H76" s="198" t="s">
        <v>331</v>
      </c>
      <c r="I76" s="337">
        <v>120</v>
      </c>
    </row>
    <row r="77" spans="1:9" s="320" customFormat="1" ht="17.399999999999999" thickBot="1" x14ac:dyDescent="0.35">
      <c r="A77" s="356" t="s">
        <v>355</v>
      </c>
      <c r="B77" s="357">
        <v>4</v>
      </c>
      <c r="C77" s="358" t="s">
        <v>288</v>
      </c>
      <c r="D77" s="359" t="s">
        <v>157</v>
      </c>
      <c r="E77" s="369" t="s">
        <v>154</v>
      </c>
      <c r="F77" s="360" t="s">
        <v>172</v>
      </c>
      <c r="G77" s="360" t="s">
        <v>74</v>
      </c>
      <c r="H77" s="360" t="s">
        <v>286</v>
      </c>
      <c r="I77" s="370">
        <v>221</v>
      </c>
    </row>
    <row r="78" spans="1:9" s="320" customFormat="1" ht="16.2" thickTop="1" x14ac:dyDescent="0.3">
      <c r="A78" s="361"/>
      <c r="B78" s="361"/>
      <c r="C78" s="362"/>
      <c r="D78" s="362"/>
      <c r="E78" s="362"/>
      <c r="F78" s="362"/>
      <c r="G78" s="362"/>
      <c r="H78" s="361"/>
    </row>
    <row r="79" spans="1:9" s="320" customFormat="1" ht="16.2" thickBot="1" x14ac:dyDescent="0.35">
      <c r="A79" s="363"/>
      <c r="B79" s="364" t="s">
        <v>1</v>
      </c>
      <c r="C79" s="364" t="s">
        <v>366</v>
      </c>
      <c r="D79" s="362"/>
      <c r="E79" s="362"/>
      <c r="F79" s="362"/>
      <c r="G79" s="362"/>
      <c r="H79" s="365"/>
    </row>
    <row r="80" spans="1:9" s="320" customFormat="1" ht="16.8" x14ac:dyDescent="0.3">
      <c r="A80" s="361"/>
      <c r="B80" s="366">
        <v>0</v>
      </c>
      <c r="C80" s="366">
        <f t="shared" ref="C80:C86" si="0">COUNTIF($B$3:$B$77,B80)</f>
        <v>31</v>
      </c>
      <c r="D80" s="362"/>
      <c r="E80" s="362"/>
      <c r="F80" s="362"/>
      <c r="G80" s="362"/>
      <c r="H80" s="361"/>
    </row>
    <row r="81" spans="1:10" s="320" customFormat="1" ht="16.8" x14ac:dyDescent="0.3">
      <c r="A81" s="361"/>
      <c r="B81" s="367">
        <v>1</v>
      </c>
      <c r="C81" s="367">
        <f t="shared" si="0"/>
        <v>14</v>
      </c>
      <c r="D81" s="362"/>
      <c r="E81" s="362"/>
      <c r="F81" s="362"/>
      <c r="G81" s="362"/>
      <c r="H81" s="361"/>
    </row>
    <row r="82" spans="1:10" s="320" customFormat="1" ht="16.8" x14ac:dyDescent="0.3">
      <c r="A82" s="361"/>
      <c r="B82" s="367">
        <v>2</v>
      </c>
      <c r="C82" s="367">
        <f t="shared" si="0"/>
        <v>10</v>
      </c>
      <c r="D82" s="362"/>
      <c r="E82" s="362"/>
      <c r="F82" s="362"/>
      <c r="G82" s="362"/>
      <c r="H82" s="361"/>
    </row>
    <row r="83" spans="1:10" s="320" customFormat="1" ht="16.8" x14ac:dyDescent="0.3">
      <c r="A83" s="361"/>
      <c r="B83" s="367">
        <v>3</v>
      </c>
      <c r="C83" s="367">
        <f t="shared" si="0"/>
        <v>10</v>
      </c>
      <c r="D83" s="362"/>
      <c r="E83" s="362"/>
      <c r="F83" s="362"/>
      <c r="G83" s="362"/>
      <c r="H83" s="361"/>
    </row>
    <row r="84" spans="1:10" s="320" customFormat="1" ht="16.8" x14ac:dyDescent="0.3">
      <c r="A84" s="361"/>
      <c r="B84" s="367">
        <v>4</v>
      </c>
      <c r="C84" s="367">
        <f t="shared" si="0"/>
        <v>10</v>
      </c>
      <c r="D84" s="362"/>
      <c r="E84" s="362"/>
      <c r="F84" s="362"/>
      <c r="G84" s="362"/>
      <c r="H84" s="361"/>
    </row>
    <row r="85" spans="1:10" s="362" customFormat="1" ht="16.8" x14ac:dyDescent="0.3">
      <c r="A85" s="361"/>
      <c r="B85" s="367">
        <v>5</v>
      </c>
      <c r="C85" s="367">
        <f t="shared" si="0"/>
        <v>0</v>
      </c>
      <c r="H85" s="361"/>
      <c r="I85" s="320"/>
      <c r="J85" s="320"/>
    </row>
    <row r="86" spans="1:10" s="362" customFormat="1" ht="17.399999999999999" thickBot="1" x14ac:dyDescent="0.35">
      <c r="A86" s="361"/>
      <c r="B86" s="368">
        <v>6</v>
      </c>
      <c r="C86" s="368">
        <f t="shared" si="0"/>
        <v>0</v>
      </c>
      <c r="H86" s="361"/>
      <c r="I86" s="320"/>
      <c r="J86" s="320"/>
    </row>
  </sheetData>
  <sortState xmlns:xlrd2="http://schemas.microsoft.com/office/spreadsheetml/2017/richdata2" ref="A3:I77">
    <sortCondition ref="B3:B77"/>
    <sortCondition ref="C3:C77"/>
    <sortCondition ref="A3:A77"/>
  </sortState>
  <conditionalFormatting sqref="B3:B77">
    <cfRule type="containsBlanks" dxfId="61" priority="43">
      <formula>LEN(TRIM(B3))=0</formula>
    </cfRule>
    <cfRule type="cellIs" dxfId="60" priority="42" operator="equal">
      <formula>1</formula>
    </cfRule>
    <cfRule type="cellIs" dxfId="59" priority="41" operator="equal">
      <formula>2</formula>
    </cfRule>
    <cfRule type="cellIs" dxfId="58" priority="40" operator="equal">
      <formula>3</formula>
    </cfRule>
    <cfRule type="cellIs" dxfId="57" priority="34" operator="equal">
      <formula>9</formula>
    </cfRule>
    <cfRule type="cellIs" dxfId="56" priority="39" operator="equal">
      <formula>4</formula>
    </cfRule>
    <cfRule type="cellIs" dxfId="55" priority="49" operator="equal">
      <formula>5</formula>
    </cfRule>
    <cfRule type="cellIs" dxfId="54" priority="38" operator="equal">
      <formula>5</formula>
    </cfRule>
    <cfRule type="cellIs" dxfId="53" priority="37" operator="equal">
      <formula>6</formula>
    </cfRule>
    <cfRule type="cellIs" dxfId="52" priority="36" operator="equal">
      <formula>7</formula>
    </cfRule>
    <cfRule type="cellIs" dxfId="51" priority="35" operator="equal">
      <formula>8</formula>
    </cfRule>
    <cfRule type="cellIs" dxfId="50" priority="50" operator="equal">
      <formula>4</formula>
    </cfRule>
    <cfRule type="cellIs" dxfId="49" priority="48" operator="equal">
      <formula>6</formula>
    </cfRule>
    <cfRule type="cellIs" dxfId="48" priority="47" operator="equal">
      <formula>7</formula>
    </cfRule>
    <cfRule type="cellIs" dxfId="47" priority="46" operator="equal">
      <formula>8</formula>
    </cfRule>
    <cfRule type="cellIs" dxfId="46" priority="45" operator="equal">
      <formula>9</formula>
    </cfRule>
    <cfRule type="cellIs" dxfId="45" priority="44" operator="equal">
      <formula>0</formula>
    </cfRule>
    <cfRule type="cellIs" dxfId="44" priority="51" operator="equal">
      <formula>3</formula>
    </cfRule>
    <cfRule type="cellIs" dxfId="43" priority="52" operator="equal">
      <formula>2</formula>
    </cfRule>
    <cfRule type="cellIs" dxfId="42" priority="53" operator="equal">
      <formula>1</formula>
    </cfRule>
    <cfRule type="containsBlanks" dxfId="41" priority="54">
      <formula>LEN(TRIM(B3))=0</formula>
    </cfRule>
    <cfRule type="cellIs" dxfId="40" priority="55" operator="equal">
      <formula>0</formula>
    </cfRule>
  </conditionalFormatting>
  <conditionalFormatting sqref="B80">
    <cfRule type="cellIs" dxfId="39" priority="6" operator="equal">
      <formula>4</formula>
    </cfRule>
    <cfRule type="cellIs" dxfId="38" priority="8" operator="equal">
      <formula>2</formula>
    </cfRule>
    <cfRule type="cellIs" dxfId="37" priority="9" operator="equal">
      <formula>1</formula>
    </cfRule>
    <cfRule type="containsBlanks" dxfId="36" priority="10">
      <formula>LEN(TRIM(B80))=0</formula>
    </cfRule>
    <cfRule type="cellIs" dxfId="35" priority="11" operator="equal">
      <formula>0</formula>
    </cfRule>
    <cfRule type="cellIs" dxfId="34" priority="7" operator="equal">
      <formula>3</formula>
    </cfRule>
    <cfRule type="cellIs" dxfId="33" priority="1" operator="equal">
      <formula>9</formula>
    </cfRule>
    <cfRule type="cellIs" dxfId="32" priority="2" operator="equal">
      <formula>8</formula>
    </cfRule>
    <cfRule type="cellIs" dxfId="31" priority="3" operator="equal">
      <formula>7</formula>
    </cfRule>
    <cfRule type="cellIs" dxfId="30" priority="4" operator="equal">
      <formula>6</formula>
    </cfRule>
    <cfRule type="cellIs" dxfId="29" priority="5" operator="equal">
      <formula>5</formula>
    </cfRule>
  </conditionalFormatting>
  <conditionalFormatting sqref="B80:B86">
    <cfRule type="containsBlanks" dxfId="28" priority="21">
      <formula>LEN(TRIM(B80))=0</formula>
    </cfRule>
    <cfRule type="cellIs" dxfId="27" priority="20" operator="equal">
      <formula>1</formula>
    </cfRule>
    <cfRule type="cellIs" dxfId="26" priority="19" operator="equal">
      <formula>2</formula>
    </cfRule>
    <cfRule type="cellIs" dxfId="25" priority="18" operator="equal">
      <formula>3</formula>
    </cfRule>
    <cfRule type="cellIs" dxfId="24" priority="17" operator="equal">
      <formula>4</formula>
    </cfRule>
    <cfRule type="cellIs" dxfId="23" priority="16" operator="equal">
      <formula>5</formula>
    </cfRule>
    <cfRule type="cellIs" dxfId="22" priority="15" operator="equal">
      <formula>6</formula>
    </cfRule>
    <cfRule type="cellIs" dxfId="21" priority="14" operator="equal">
      <formula>7</formula>
    </cfRule>
    <cfRule type="cellIs" dxfId="20" priority="13" operator="equal">
      <formula>8</formula>
    </cfRule>
    <cfRule type="cellIs" dxfId="19" priority="22" operator="equal">
      <formula>0</formula>
    </cfRule>
    <cfRule type="cellIs" dxfId="18" priority="12" operator="equal">
      <formula>9</formula>
    </cfRule>
  </conditionalFormatting>
  <conditionalFormatting sqref="B81:B86">
    <cfRule type="cellIs" dxfId="17" priority="28" operator="equal">
      <formula>4</formula>
    </cfRule>
    <cfRule type="cellIs" dxfId="16" priority="27" operator="equal">
      <formula>5</formula>
    </cfRule>
    <cfRule type="cellIs" dxfId="15" priority="26" operator="equal">
      <formula>6</formula>
    </cfRule>
    <cfRule type="cellIs" dxfId="14" priority="25" operator="equal">
      <formula>7</formula>
    </cfRule>
    <cfRule type="cellIs" dxfId="13" priority="24" operator="equal">
      <formula>8</formula>
    </cfRule>
    <cfRule type="cellIs" dxfId="12" priority="23" operator="equal">
      <formula>9</formula>
    </cfRule>
    <cfRule type="cellIs" dxfId="11" priority="29" operator="equal">
      <formula>3</formula>
    </cfRule>
    <cfRule type="cellIs" dxfId="10" priority="30" operator="equal">
      <formula>2</formula>
    </cfRule>
    <cfRule type="cellIs" dxfId="9" priority="31" operator="equal">
      <formula>1</formula>
    </cfRule>
    <cfRule type="containsBlanks" dxfId="8" priority="32">
      <formula>LEN(TRIM(B81))=0</formula>
    </cfRule>
    <cfRule type="cellIs" dxfId="7" priority="33" operator="equal">
      <formula>0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1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2.296875" defaultRowHeight="15.6" x14ac:dyDescent="0.3"/>
  <cols>
    <col min="1" max="1" width="24.796875" style="44" customWidth="1"/>
    <col min="2" max="2" width="6.19921875" style="44" bestFit="1" customWidth="1"/>
    <col min="3" max="3" width="8.19921875" style="44" bestFit="1" customWidth="1"/>
    <col min="4" max="4" width="8.3984375" style="44" bestFit="1" customWidth="1"/>
    <col min="5" max="5" width="6.296875" style="45" bestFit="1" customWidth="1"/>
    <col min="6" max="6" width="2.296875" style="45"/>
    <col min="7" max="7" width="18.3984375" style="1" bestFit="1" customWidth="1"/>
    <col min="8" max="12" width="4.09765625" style="34" customWidth="1"/>
    <col min="13" max="17" width="3.69921875" style="34" bestFit="1" customWidth="1"/>
    <col min="18" max="18" width="2.296875" style="34"/>
    <col min="19" max="19" width="46.296875" style="34" bestFit="1" customWidth="1"/>
    <col min="20" max="16384" width="2.296875" style="34"/>
  </cols>
  <sheetData>
    <row r="1" spans="1:19" ht="24" thickTop="1" thickBot="1" x14ac:dyDescent="0.45">
      <c r="A1" s="130" t="s">
        <v>108</v>
      </c>
      <c r="B1" s="131"/>
      <c r="C1" s="131"/>
      <c r="D1" s="131"/>
      <c r="E1" s="132"/>
      <c r="F1" s="34"/>
      <c r="G1" s="308"/>
      <c r="H1" s="287" t="s">
        <v>267</v>
      </c>
      <c r="I1" s="43"/>
      <c r="J1" s="43"/>
      <c r="K1" s="287"/>
      <c r="L1" s="43"/>
      <c r="M1" s="43"/>
      <c r="N1" s="43"/>
      <c r="O1" s="287"/>
      <c r="P1" s="43"/>
      <c r="Q1" s="43"/>
      <c r="S1" s="133" t="s">
        <v>261</v>
      </c>
    </row>
    <row r="2" spans="1:19" ht="17.399999999999999" thickTop="1" x14ac:dyDescent="0.3">
      <c r="A2" s="374" t="s">
        <v>84</v>
      </c>
      <c r="B2" s="375" t="s">
        <v>1</v>
      </c>
      <c r="C2" s="376" t="s">
        <v>372</v>
      </c>
      <c r="D2" s="376" t="s">
        <v>265</v>
      </c>
      <c r="E2" s="377" t="s">
        <v>85</v>
      </c>
      <c r="F2" s="22"/>
      <c r="G2" s="308"/>
      <c r="H2" s="288" t="s">
        <v>268</v>
      </c>
      <c r="I2" s="289"/>
      <c r="J2" s="289"/>
      <c r="K2" s="289"/>
      <c r="L2" s="289"/>
      <c r="M2" s="289"/>
      <c r="N2" s="289"/>
      <c r="O2" s="289"/>
      <c r="P2" s="289"/>
      <c r="Q2" s="290"/>
      <c r="S2" s="199" t="s">
        <v>109</v>
      </c>
    </row>
    <row r="3" spans="1:19" ht="17.399999999999999" thickBot="1" x14ac:dyDescent="0.35">
      <c r="A3" s="202" t="s">
        <v>118</v>
      </c>
      <c r="B3" s="104">
        <v>0</v>
      </c>
      <c r="C3" s="205">
        <f>IF(VLOOKUP(A3,Spellbook!$A$3:$C$77,3,FALSE)="Conjuration",1,0)</f>
        <v>1</v>
      </c>
      <c r="D3" s="205">
        <v>1</v>
      </c>
      <c r="E3" s="134" t="s">
        <v>219</v>
      </c>
      <c r="F3" s="22"/>
      <c r="G3" s="308"/>
      <c r="H3" s="291">
        <v>0</v>
      </c>
      <c r="I3" s="292" t="s">
        <v>269</v>
      </c>
      <c r="J3" s="292" t="s">
        <v>270</v>
      </c>
      <c r="K3" s="292" t="s">
        <v>271</v>
      </c>
      <c r="L3" s="292" t="s">
        <v>272</v>
      </c>
      <c r="M3" s="292" t="s">
        <v>273</v>
      </c>
      <c r="N3" s="292" t="s">
        <v>274</v>
      </c>
      <c r="O3" s="292" t="s">
        <v>275</v>
      </c>
      <c r="P3" s="292" t="s">
        <v>276</v>
      </c>
      <c r="Q3" s="293" t="s">
        <v>277</v>
      </c>
      <c r="S3" s="215" t="s">
        <v>132</v>
      </c>
    </row>
    <row r="4" spans="1:19" ht="18" thickTop="1" thickBot="1" x14ac:dyDescent="0.35">
      <c r="A4" s="202" t="s">
        <v>71</v>
      </c>
      <c r="B4" s="104">
        <v>0</v>
      </c>
      <c r="C4" s="205">
        <f>IF(VLOOKUP(A4,Spellbook!$A$3:$C$77,3,FALSE)="Conjuration",1,0)</f>
        <v>0</v>
      </c>
      <c r="D4" s="205">
        <v>1</v>
      </c>
      <c r="E4" s="134" t="s">
        <v>219</v>
      </c>
      <c r="F4" s="22"/>
      <c r="G4" s="309" t="s">
        <v>278</v>
      </c>
      <c r="H4" s="294">
        <v>4</v>
      </c>
      <c r="I4" s="295">
        <v>4</v>
      </c>
      <c r="J4" s="295">
        <v>3</v>
      </c>
      <c r="K4" s="295">
        <v>2</v>
      </c>
      <c r="L4" s="295">
        <v>1</v>
      </c>
      <c r="M4" s="296">
        <v>0</v>
      </c>
      <c r="N4" s="296">
        <v>0</v>
      </c>
      <c r="O4" s="296">
        <v>0</v>
      </c>
      <c r="P4" s="296">
        <v>0</v>
      </c>
      <c r="Q4" s="297">
        <v>0</v>
      </c>
    </row>
    <row r="5" spans="1:19" ht="24" thickTop="1" thickBot="1" x14ac:dyDescent="0.45">
      <c r="A5" s="202" t="s">
        <v>314</v>
      </c>
      <c r="B5" s="104">
        <v>0</v>
      </c>
      <c r="C5" s="205">
        <f>IF(VLOOKUP(A5,Spellbook!$A$3:$C$77,3,FALSE)="Conjuration",1,0)</f>
        <v>0</v>
      </c>
      <c r="D5" s="205">
        <v>1</v>
      </c>
      <c r="E5" s="134" t="s">
        <v>219</v>
      </c>
      <c r="F5" s="22"/>
      <c r="G5" s="312" t="s">
        <v>281</v>
      </c>
      <c r="H5" s="313">
        <v>1</v>
      </c>
      <c r="I5" s="314">
        <v>1</v>
      </c>
      <c r="J5" s="314">
        <v>1</v>
      </c>
      <c r="K5" s="314">
        <v>1</v>
      </c>
      <c r="L5" s="314">
        <v>1</v>
      </c>
      <c r="M5" s="298">
        <v>0</v>
      </c>
      <c r="N5" s="298">
        <v>0</v>
      </c>
      <c r="O5" s="298">
        <v>0</v>
      </c>
      <c r="P5" s="298">
        <v>0</v>
      </c>
      <c r="Q5" s="299">
        <v>0</v>
      </c>
      <c r="S5" s="133" t="s">
        <v>262</v>
      </c>
    </row>
    <row r="6" spans="1:19" ht="16.8" x14ac:dyDescent="0.3">
      <c r="A6" s="207" t="s">
        <v>304</v>
      </c>
      <c r="B6" s="104">
        <v>0</v>
      </c>
      <c r="C6" s="205">
        <f>IF(VLOOKUP(A6,Spellbook!$A$3:$C$77,3,FALSE)="Conjuration",1,0)</f>
        <v>0</v>
      </c>
      <c r="D6" s="205">
        <v>1</v>
      </c>
      <c r="E6" s="134" t="s">
        <v>367</v>
      </c>
      <c r="F6" s="22"/>
      <c r="G6" s="310" t="s">
        <v>279</v>
      </c>
      <c r="H6" s="300">
        <v>0</v>
      </c>
      <c r="I6" s="301">
        <v>1</v>
      </c>
      <c r="J6" s="301">
        <v>1</v>
      </c>
      <c r="K6" s="301">
        <v>1</v>
      </c>
      <c r="L6" s="301">
        <v>1</v>
      </c>
      <c r="M6" s="302">
        <v>0</v>
      </c>
      <c r="N6" s="302">
        <v>0</v>
      </c>
      <c r="O6" s="302">
        <v>0</v>
      </c>
      <c r="P6" s="302">
        <v>0</v>
      </c>
      <c r="Q6" s="303">
        <v>0</v>
      </c>
      <c r="S6" s="199" t="s">
        <v>263</v>
      </c>
    </row>
    <row r="7" spans="1:19" ht="17.399999999999999" thickBot="1" x14ac:dyDescent="0.35">
      <c r="A7" s="208" t="s">
        <v>299</v>
      </c>
      <c r="B7" s="203">
        <v>0</v>
      </c>
      <c r="C7" s="285">
        <f>IF(VLOOKUP(A7,Spellbook!$A$3:$C$77,3,FALSE)="Conjuration",1,0)</f>
        <v>0</v>
      </c>
      <c r="D7" s="285">
        <v>1</v>
      </c>
      <c r="E7" s="135" t="s">
        <v>219</v>
      </c>
      <c r="F7" s="22"/>
      <c r="G7" s="311" t="s">
        <v>280</v>
      </c>
      <c r="H7" s="306">
        <f t="shared" ref="H7:Q7" si="0">SUM(H4:H6)</f>
        <v>5</v>
      </c>
      <c r="I7" s="307">
        <f t="shared" si="0"/>
        <v>6</v>
      </c>
      <c r="J7" s="307">
        <f t="shared" si="0"/>
        <v>5</v>
      </c>
      <c r="K7" s="307">
        <f t="shared" ref="K7:L7" si="1">SUM(K4:K6)</f>
        <v>4</v>
      </c>
      <c r="L7" s="307">
        <f t="shared" si="1"/>
        <v>3</v>
      </c>
      <c r="M7" s="304">
        <f t="shared" si="0"/>
        <v>0</v>
      </c>
      <c r="N7" s="304">
        <f t="shared" si="0"/>
        <v>0</v>
      </c>
      <c r="O7" s="304">
        <f t="shared" si="0"/>
        <v>0</v>
      </c>
      <c r="P7" s="304">
        <f t="shared" si="0"/>
        <v>0</v>
      </c>
      <c r="Q7" s="305">
        <f t="shared" si="0"/>
        <v>0</v>
      </c>
      <c r="S7" s="284" t="s">
        <v>264</v>
      </c>
    </row>
    <row r="8" spans="1:19" ht="18" thickTop="1" thickBot="1" x14ac:dyDescent="0.35">
      <c r="A8" s="202" t="s">
        <v>120</v>
      </c>
      <c r="B8" s="104">
        <v>1</v>
      </c>
      <c r="C8" s="205">
        <f>IF(VLOOKUP(A8,Spellbook!$A$3:$C$77,3,FALSE)="Conjuration",1,0)</f>
        <v>1</v>
      </c>
      <c r="D8" s="205">
        <v>1</v>
      </c>
      <c r="E8" s="134" t="s">
        <v>367</v>
      </c>
      <c r="F8" s="22"/>
      <c r="S8" s="215" t="s">
        <v>371</v>
      </c>
    </row>
    <row r="9" spans="1:19" ht="18" thickTop="1" thickBot="1" x14ac:dyDescent="0.35">
      <c r="A9" s="202" t="s">
        <v>122</v>
      </c>
      <c r="B9" s="104">
        <v>1</v>
      </c>
      <c r="C9" s="205">
        <f>IF(VLOOKUP(A9,Spellbook!$A$3:$C$77,3,FALSE)="Conjuration",1,0)</f>
        <v>0</v>
      </c>
      <c r="D9" s="205">
        <v>1</v>
      </c>
      <c r="E9" s="134" t="s">
        <v>219</v>
      </c>
      <c r="F9" s="22"/>
      <c r="S9" s="45"/>
    </row>
    <row r="10" spans="1:19" ht="19.2" thickTop="1" thickBot="1" x14ac:dyDescent="0.35">
      <c r="A10" s="202" t="s">
        <v>325</v>
      </c>
      <c r="B10" s="104">
        <v>1</v>
      </c>
      <c r="C10" s="205">
        <f>IF(VLOOKUP(A10,Spellbook!$A$3:$C$77,3,FALSE)="Conjuration",1,0)</f>
        <v>0</v>
      </c>
      <c r="D10" s="205">
        <v>1</v>
      </c>
      <c r="E10" s="134" t="s">
        <v>219</v>
      </c>
      <c r="F10" s="22"/>
      <c r="S10" s="136" t="s">
        <v>86</v>
      </c>
    </row>
    <row r="11" spans="1:19" ht="16.8" x14ac:dyDescent="0.3">
      <c r="A11" s="202" t="s">
        <v>321</v>
      </c>
      <c r="B11" s="104">
        <v>1</v>
      </c>
      <c r="C11" s="205">
        <f>IF(VLOOKUP(A11,Spellbook!$A$3:$C$77,3,FALSE)="Conjuration",1,0)</f>
        <v>1</v>
      </c>
      <c r="D11" s="205">
        <v>1</v>
      </c>
      <c r="E11" s="134" t="s">
        <v>219</v>
      </c>
      <c r="F11" s="22"/>
      <c r="S11" s="212" t="s">
        <v>106</v>
      </c>
    </row>
    <row r="12" spans="1:19" ht="17.399999999999999" thickBot="1" x14ac:dyDescent="0.35">
      <c r="A12" s="202" t="s">
        <v>321</v>
      </c>
      <c r="B12" s="104">
        <v>1</v>
      </c>
      <c r="C12" s="205">
        <f>IF(VLOOKUP(A12,Spellbook!$A$3:$C$77,3,FALSE)="Conjuration",1,0)</f>
        <v>1</v>
      </c>
      <c r="D12" s="205">
        <v>1</v>
      </c>
      <c r="E12" s="134" t="s">
        <v>219</v>
      </c>
      <c r="F12" s="22"/>
      <c r="S12" s="137" t="s">
        <v>107</v>
      </c>
    </row>
    <row r="13" spans="1:19" ht="17.399999999999999" thickTop="1" x14ac:dyDescent="0.3">
      <c r="A13" s="204" t="s">
        <v>121</v>
      </c>
      <c r="B13" s="203">
        <v>1</v>
      </c>
      <c r="C13" s="285">
        <f>IF(VLOOKUP(A13,Spellbook!$A$3:$C$77,3,FALSE)="Conjuration",1,0)</f>
        <v>0</v>
      </c>
      <c r="D13" s="285">
        <v>1</v>
      </c>
      <c r="E13" s="135" t="s">
        <v>219</v>
      </c>
      <c r="F13" s="22"/>
    </row>
    <row r="14" spans="1:19" ht="16.8" x14ac:dyDescent="0.3">
      <c r="A14" s="209" t="s">
        <v>340</v>
      </c>
      <c r="B14" s="210">
        <v>2</v>
      </c>
      <c r="C14" s="286">
        <f>IF(VLOOKUP(A14,Spellbook!$A$3:$C$77,3,FALSE)="Conjuration",1,0)</f>
        <v>0</v>
      </c>
      <c r="D14" s="286">
        <v>1</v>
      </c>
      <c r="E14" s="211" t="s">
        <v>219</v>
      </c>
      <c r="F14" s="22"/>
    </row>
    <row r="15" spans="1:19" ht="16.8" x14ac:dyDescent="0.3">
      <c r="A15" s="202" t="s">
        <v>338</v>
      </c>
      <c r="B15" s="104">
        <v>2</v>
      </c>
      <c r="C15" s="205">
        <f>IF(VLOOKUP(A15,Spellbook!$A$3:$C$77,3,FALSE)="Conjuration",1,0)</f>
        <v>0</v>
      </c>
      <c r="D15" s="205">
        <v>1</v>
      </c>
      <c r="E15" s="134" t="s">
        <v>367</v>
      </c>
      <c r="F15" s="22"/>
    </row>
    <row r="16" spans="1:19" ht="16.8" x14ac:dyDescent="0.3">
      <c r="A16" s="202" t="s">
        <v>330</v>
      </c>
      <c r="B16" s="104">
        <v>2</v>
      </c>
      <c r="C16" s="205">
        <f>IF(VLOOKUP(A16,Spellbook!$A$3:$C$77,3,FALSE)="Conjuration",1,0)</f>
        <v>1</v>
      </c>
      <c r="D16" s="205">
        <v>1</v>
      </c>
      <c r="E16" s="134" t="s">
        <v>367</v>
      </c>
      <c r="F16" s="22"/>
    </row>
    <row r="17" spans="1:6" ht="16.8" x14ac:dyDescent="0.3">
      <c r="A17" s="202" t="s">
        <v>335</v>
      </c>
      <c r="B17" s="104">
        <v>2</v>
      </c>
      <c r="C17" s="205">
        <f>IF(VLOOKUP(A17,Spellbook!$A$3:$C$77,3,FALSE)="Conjuration",1,0)</f>
        <v>0</v>
      </c>
      <c r="D17" s="205">
        <v>1</v>
      </c>
      <c r="E17" s="134" t="s">
        <v>219</v>
      </c>
      <c r="F17" s="22"/>
    </row>
    <row r="18" spans="1:6" ht="16.8" x14ac:dyDescent="0.3">
      <c r="A18" s="204" t="s">
        <v>333</v>
      </c>
      <c r="B18" s="203">
        <v>2</v>
      </c>
      <c r="C18" s="285">
        <f>IF(VLOOKUP(A18,Spellbook!$A$3:$C$77,3,FALSE)="Conjuration",1,0)</f>
        <v>0</v>
      </c>
      <c r="D18" s="285">
        <v>1</v>
      </c>
      <c r="E18" s="135" t="s">
        <v>219</v>
      </c>
      <c r="F18" s="22"/>
    </row>
    <row r="19" spans="1:6" ht="16.8" x14ac:dyDescent="0.3">
      <c r="A19" s="202" t="s">
        <v>344</v>
      </c>
      <c r="B19" s="104">
        <v>3</v>
      </c>
      <c r="C19" s="205">
        <f>IF(VLOOKUP(A19,Spellbook!$A$3:$C$77,3,FALSE)="Conjuration",1,0)</f>
        <v>0</v>
      </c>
      <c r="D19" s="205">
        <v>1</v>
      </c>
      <c r="E19" s="134" t="s">
        <v>219</v>
      </c>
      <c r="F19" s="22"/>
    </row>
    <row r="20" spans="1:6" ht="16.8" x14ac:dyDescent="0.3">
      <c r="A20" s="202" t="s">
        <v>354</v>
      </c>
      <c r="B20" s="104">
        <v>3</v>
      </c>
      <c r="C20" s="205">
        <f>IF(VLOOKUP(A20,Spellbook!$A$3:$C$77,3,FALSE)="Conjuration",1,0)</f>
        <v>0</v>
      </c>
      <c r="D20" s="205">
        <v>1</v>
      </c>
      <c r="E20" s="134" t="s">
        <v>219</v>
      </c>
      <c r="F20" s="22"/>
    </row>
    <row r="21" spans="1:6" ht="16.8" x14ac:dyDescent="0.3">
      <c r="A21" s="202" t="s">
        <v>350</v>
      </c>
      <c r="B21" s="104">
        <v>3</v>
      </c>
      <c r="C21" s="205">
        <f>IF(VLOOKUP(A21,Spellbook!$A$3:$C$77,3,FALSE)="Conjuration",1,0)</f>
        <v>0</v>
      </c>
      <c r="D21" s="205">
        <v>1</v>
      </c>
      <c r="E21" s="134" t="s">
        <v>219</v>
      </c>
      <c r="F21" s="22"/>
    </row>
    <row r="22" spans="1:6" ht="16.8" x14ac:dyDescent="0.3">
      <c r="A22" s="204" t="s">
        <v>348</v>
      </c>
      <c r="B22" s="203">
        <v>3</v>
      </c>
      <c r="C22" s="285">
        <f>IF(VLOOKUP(A22,Spellbook!$A$3:$C$77,3,FALSE)="Conjuration",1,0)</f>
        <v>1</v>
      </c>
      <c r="D22" s="285">
        <v>1</v>
      </c>
      <c r="E22" s="135" t="s">
        <v>219</v>
      </c>
      <c r="F22" s="22"/>
    </row>
    <row r="23" spans="1:6" ht="16.8" x14ac:dyDescent="0.3">
      <c r="A23" s="202" t="s">
        <v>355</v>
      </c>
      <c r="B23" s="104">
        <v>4</v>
      </c>
      <c r="C23" s="205">
        <f>IF(VLOOKUP(A23,Spellbook!$A$3:$C$77,3,FALSE)="Conjuration",1,0)</f>
        <v>0</v>
      </c>
      <c r="D23" s="205">
        <v>1</v>
      </c>
      <c r="E23" s="134" t="s">
        <v>219</v>
      </c>
      <c r="F23" s="22"/>
    </row>
    <row r="24" spans="1:6" ht="16.8" x14ac:dyDescent="0.3">
      <c r="A24" s="202" t="s">
        <v>357</v>
      </c>
      <c r="B24" s="104">
        <v>4</v>
      </c>
      <c r="C24" s="205">
        <f>IF(VLOOKUP(A24,Spellbook!$A$3:$C$77,3,FALSE)="Conjuration",1,0)</f>
        <v>0</v>
      </c>
      <c r="D24" s="205">
        <v>1</v>
      </c>
      <c r="E24" s="134" t="s">
        <v>367</v>
      </c>
      <c r="F24" s="22"/>
    </row>
    <row r="25" spans="1:6" ht="17.399999999999999" thickBot="1" x14ac:dyDescent="0.35">
      <c r="A25" s="315" t="s">
        <v>363</v>
      </c>
      <c r="B25" s="316">
        <v>4</v>
      </c>
      <c r="C25" s="317">
        <f>IF(VLOOKUP(A25,Spellbook!$A$3:$C$77,3,FALSE)="Conjuration",1,0)</f>
        <v>1</v>
      </c>
      <c r="D25" s="317">
        <v>1</v>
      </c>
      <c r="E25" s="138" t="s">
        <v>367</v>
      </c>
      <c r="F25" s="22"/>
    </row>
    <row r="26" spans="1:6" ht="16.2" thickTop="1" x14ac:dyDescent="0.3">
      <c r="F26" s="22"/>
    </row>
    <row r="27" spans="1:6" x14ac:dyDescent="0.3">
      <c r="F27" s="22"/>
    </row>
    <row r="28" spans="1:6" x14ac:dyDescent="0.3">
      <c r="F28" s="22"/>
    </row>
    <row r="31" spans="1:6" x14ac:dyDescent="0.3">
      <c r="F31" s="22"/>
    </row>
  </sheetData>
  <phoneticPr fontId="0" type="noConversion"/>
  <conditionalFormatting sqref="E3:E25">
    <cfRule type="cellIs" dxfId="6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showGridLines="0" workbookViewId="0"/>
  </sheetViews>
  <sheetFormatPr defaultColWidth="13" defaultRowHeight="15.6" x14ac:dyDescent="0.3"/>
  <cols>
    <col min="1" max="1" width="21.3984375" style="29" bestFit="1" customWidth="1"/>
    <col min="2" max="2" width="8.5" style="29" bestFit="1" customWidth="1"/>
    <col min="3" max="3" width="4.296875" style="29" bestFit="1" customWidth="1"/>
    <col min="4" max="4" width="6.296875" style="29" bestFit="1" customWidth="1"/>
    <col min="5" max="5" width="8.5" style="29" bestFit="1" customWidth="1"/>
    <col min="6" max="6" width="8.3984375" style="29" bestFit="1" customWidth="1"/>
    <col min="7" max="7" width="4" style="29" bestFit="1" customWidth="1"/>
    <col min="8" max="8" width="4.09765625" style="29" bestFit="1" customWidth="1"/>
    <col min="9" max="9" width="4.296875" style="29" bestFit="1" customWidth="1"/>
    <col min="10" max="10" width="6.296875" style="29" bestFit="1" customWidth="1"/>
    <col min="11" max="11" width="10.3984375" style="29" bestFit="1" customWidth="1"/>
    <col min="12" max="16384" width="13" style="1"/>
  </cols>
  <sheetData>
    <row r="1" spans="1:11" ht="23.4" thickBot="1" x14ac:dyDescent="0.4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6.8" thickTop="1" thickBot="1" x14ac:dyDescent="0.35">
      <c r="A2" s="216" t="s">
        <v>3</v>
      </c>
      <c r="B2" s="217" t="s">
        <v>4</v>
      </c>
      <c r="C2" s="217" t="s">
        <v>20</v>
      </c>
      <c r="D2" s="217" t="s">
        <v>21</v>
      </c>
      <c r="E2" s="218" t="s">
        <v>60</v>
      </c>
      <c r="F2" s="217" t="s">
        <v>18</v>
      </c>
      <c r="G2" s="217" t="s">
        <v>22</v>
      </c>
      <c r="H2" s="219" t="s">
        <v>242</v>
      </c>
      <c r="I2" s="224" t="s">
        <v>243</v>
      </c>
      <c r="J2" s="219" t="s">
        <v>99</v>
      </c>
      <c r="K2" s="220" t="s">
        <v>2</v>
      </c>
    </row>
    <row r="3" spans="1:11" x14ac:dyDescent="0.3">
      <c r="A3" s="243" t="s">
        <v>245</v>
      </c>
      <c r="B3" s="25" t="s">
        <v>127</v>
      </c>
      <c r="C3" s="99">
        <v>1</v>
      </c>
      <c r="D3" s="239" t="s">
        <v>244</v>
      </c>
      <c r="E3" s="35" t="s">
        <v>102</v>
      </c>
      <c r="F3" s="117" t="s">
        <v>128</v>
      </c>
      <c r="G3" s="26">
        <v>1</v>
      </c>
      <c r="H3" s="225" t="str">
        <f>CONCATENATE("+",'Personal File'!$B$8+'Personal File'!$C$10+D3)</f>
        <v>+3</v>
      </c>
      <c r="I3" s="226">
        <f t="shared" ref="I3" ca="1" si="0">RANDBETWEEN(1,20)</f>
        <v>3</v>
      </c>
      <c r="J3" s="227">
        <f t="shared" ref="J3:J4" ca="1" si="1">I3+H3</f>
        <v>6</v>
      </c>
      <c r="K3" s="228"/>
    </row>
    <row r="4" spans="1:11" ht="16.2" thickBot="1" x14ac:dyDescent="0.35">
      <c r="A4" s="240" t="s">
        <v>374</v>
      </c>
      <c r="B4" s="241" t="s">
        <v>250</v>
      </c>
      <c r="C4" s="242" t="s">
        <v>248</v>
      </c>
      <c r="D4" s="28" t="s">
        <v>58</v>
      </c>
      <c r="E4" s="28" t="s">
        <v>248</v>
      </c>
      <c r="F4" s="241" t="s">
        <v>248</v>
      </c>
      <c r="G4" s="30" t="s">
        <v>248</v>
      </c>
      <c r="H4" s="229" t="str">
        <f>CONCATENATE("+",'Personal File'!$B$8+'Personal File'!$C$10+D4)</f>
        <v>+2</v>
      </c>
      <c r="I4" s="230">
        <f ca="1">RANDBETWEEN(1,20)</f>
        <v>3</v>
      </c>
      <c r="J4" s="231">
        <f t="shared" ca="1" si="1"/>
        <v>5</v>
      </c>
      <c r="K4" s="232"/>
    </row>
    <row r="5" spans="1:11" ht="6" customHeight="1" thickTop="1" thickBot="1" x14ac:dyDescent="0.35"/>
    <row r="6" spans="1:11" ht="16.8" thickTop="1" thickBot="1" x14ac:dyDescent="0.35">
      <c r="A6" s="216" t="s">
        <v>6</v>
      </c>
      <c r="B6" s="217" t="s">
        <v>7</v>
      </c>
      <c r="C6" s="217" t="s">
        <v>20</v>
      </c>
      <c r="D6" s="217" t="s">
        <v>21</v>
      </c>
      <c r="E6" s="218" t="s">
        <v>60</v>
      </c>
      <c r="F6" s="217" t="s">
        <v>8</v>
      </c>
      <c r="G6" s="217" t="s">
        <v>22</v>
      </c>
      <c r="H6" s="219" t="s">
        <v>242</v>
      </c>
      <c r="I6" s="224" t="s">
        <v>243</v>
      </c>
      <c r="J6" s="219" t="s">
        <v>99</v>
      </c>
      <c r="K6" s="220" t="s">
        <v>2</v>
      </c>
    </row>
    <row r="7" spans="1:11" x14ac:dyDescent="0.3">
      <c r="A7" s="403" t="s">
        <v>249</v>
      </c>
      <c r="B7" s="404" t="s">
        <v>250</v>
      </c>
      <c r="C7" s="405" t="s">
        <v>248</v>
      </c>
      <c r="D7" s="406" t="s">
        <v>58</v>
      </c>
      <c r="E7" s="404" t="s">
        <v>248</v>
      </c>
      <c r="F7" s="405" t="s">
        <v>248</v>
      </c>
      <c r="G7" s="407" t="s">
        <v>248</v>
      </c>
      <c r="H7" s="408" t="str">
        <f>CONCATENATE("+",'Personal File'!$B$8+'Personal File'!$C$11+D7)</f>
        <v>+3</v>
      </c>
      <c r="I7" s="226">
        <f t="shared" ref="I7" ca="1" si="2">RANDBETWEEN(1,20)</f>
        <v>9</v>
      </c>
      <c r="J7" s="409">
        <f t="shared" ref="J7:J9" ca="1" si="3">I7+H7</f>
        <v>12</v>
      </c>
      <c r="K7" s="410"/>
    </row>
    <row r="8" spans="1:11" x14ac:dyDescent="0.3">
      <c r="A8" s="386" t="s">
        <v>266</v>
      </c>
      <c r="B8" s="387" t="s">
        <v>127</v>
      </c>
      <c r="C8" s="388" t="s">
        <v>58</v>
      </c>
      <c r="D8" s="389" t="s">
        <v>58</v>
      </c>
      <c r="E8" s="387" t="s">
        <v>102</v>
      </c>
      <c r="F8" s="388" t="s">
        <v>218</v>
      </c>
      <c r="G8" s="390">
        <v>2</v>
      </c>
      <c r="H8" s="391" t="str">
        <f>CONCATENATE("+",'Personal File'!$B$8+'Personal File'!$C$11+D8)</f>
        <v>+3</v>
      </c>
      <c r="I8" s="226">
        <f ca="1">RANDBETWEEN(1,20)</f>
        <v>9</v>
      </c>
      <c r="J8" s="392">
        <f t="shared" ref="J8" ca="1" si="4">I8+H8</f>
        <v>12</v>
      </c>
      <c r="K8" s="393"/>
    </row>
    <row r="9" spans="1:11" ht="16.2" thickBot="1" x14ac:dyDescent="0.35">
      <c r="A9" s="394" t="s">
        <v>330</v>
      </c>
      <c r="B9" s="395" t="s">
        <v>375</v>
      </c>
      <c r="C9" s="396" t="s">
        <v>58</v>
      </c>
      <c r="D9" s="396" t="s">
        <v>58</v>
      </c>
      <c r="E9" s="397" t="s">
        <v>102</v>
      </c>
      <c r="F9" s="398" t="s">
        <v>218</v>
      </c>
      <c r="G9" s="399">
        <v>2</v>
      </c>
      <c r="H9" s="400" t="str">
        <f>CONCATENATE("+",'Personal File'!$B$8+'Personal File'!$C$13+D9)</f>
        <v>+7</v>
      </c>
      <c r="I9" s="230">
        <f ca="1">RANDBETWEEN(1,20)</f>
        <v>3</v>
      </c>
      <c r="J9" s="401">
        <f t="shared" ca="1" si="3"/>
        <v>10</v>
      </c>
      <c r="K9" s="402"/>
    </row>
    <row r="10" spans="1:11" ht="6" customHeight="1" thickTop="1" thickBot="1" x14ac:dyDescent="0.35">
      <c r="D10" s="31"/>
      <c r="E10" s="31"/>
      <c r="G10" s="32"/>
      <c r="H10" s="32"/>
      <c r="I10" s="32"/>
      <c r="J10" s="32"/>
    </row>
    <row r="11" spans="1:11" ht="16.8" thickTop="1" thickBot="1" x14ac:dyDescent="0.35">
      <c r="A11" s="216" t="s">
        <v>65</v>
      </c>
      <c r="B11" s="217" t="s">
        <v>11</v>
      </c>
      <c r="C11" s="217" t="s">
        <v>29</v>
      </c>
      <c r="D11" s="217" t="s">
        <v>99</v>
      </c>
      <c r="E11" s="217" t="s">
        <v>100</v>
      </c>
      <c r="F11" s="217" t="s">
        <v>101</v>
      </c>
      <c r="G11" s="217" t="s">
        <v>22</v>
      </c>
      <c r="H11" s="223" t="s">
        <v>2</v>
      </c>
      <c r="I11" s="233"/>
      <c r="J11" s="233"/>
      <c r="K11" s="234"/>
    </row>
    <row r="12" spans="1:11" x14ac:dyDescent="0.3">
      <c r="A12" s="378" t="s">
        <v>120</v>
      </c>
      <c r="B12" s="379">
        <v>4</v>
      </c>
      <c r="C12" s="380" t="s">
        <v>248</v>
      </c>
      <c r="D12" s="380" t="s">
        <v>248</v>
      </c>
      <c r="E12" s="381" t="s">
        <v>248</v>
      </c>
      <c r="F12" s="380" t="s">
        <v>248</v>
      </c>
      <c r="G12" s="382" t="s">
        <v>248</v>
      </c>
      <c r="H12" s="383"/>
      <c r="I12" s="384"/>
      <c r="J12" s="384"/>
      <c r="K12" s="385"/>
    </row>
    <row r="13" spans="1:11" ht="16.2" thickBot="1" x14ac:dyDescent="0.35">
      <c r="A13" s="27"/>
      <c r="B13" s="28"/>
      <c r="C13" s="28"/>
      <c r="D13" s="28"/>
      <c r="E13" s="28"/>
      <c r="F13" s="28"/>
      <c r="G13" s="30"/>
      <c r="H13" s="235"/>
      <c r="I13" s="236"/>
      <c r="J13" s="236"/>
      <c r="K13" s="237"/>
    </row>
    <row r="14" spans="1:11" ht="6.75" customHeight="1" thickTop="1" thickBot="1" x14ac:dyDescent="0.35">
      <c r="H14" s="238"/>
      <c r="I14" s="238"/>
      <c r="J14" s="238"/>
      <c r="K14" s="238"/>
    </row>
    <row r="15" spans="1:11" ht="16.8" thickTop="1" thickBot="1" x14ac:dyDescent="0.35">
      <c r="A15" s="33"/>
      <c r="B15" s="32"/>
      <c r="D15" s="221" t="s">
        <v>66</v>
      </c>
      <c r="E15" s="222"/>
      <c r="F15" s="223" t="s">
        <v>5</v>
      </c>
      <c r="G15" s="217" t="s">
        <v>22</v>
      </c>
      <c r="H15" s="223" t="s">
        <v>2</v>
      </c>
      <c r="I15" s="233"/>
      <c r="J15" s="233"/>
      <c r="K15" s="234"/>
    </row>
    <row r="16" spans="1:11" ht="16.2" thickBot="1" x14ac:dyDescent="0.35">
      <c r="A16" s="33"/>
      <c r="B16" s="32"/>
      <c r="D16" s="96" t="s">
        <v>103</v>
      </c>
      <c r="E16" s="97"/>
      <c r="F16" s="98">
        <v>6</v>
      </c>
      <c r="G16" s="30">
        <f>F16/10</f>
        <v>0.6</v>
      </c>
      <c r="H16" s="235"/>
      <c r="I16" s="236"/>
      <c r="J16" s="236"/>
      <c r="K16" s="237"/>
    </row>
    <row r="17" ht="16.2" thickTop="1" x14ac:dyDescent="0.3"/>
  </sheetData>
  <phoneticPr fontId="0" type="noConversion"/>
  <conditionalFormatting sqref="I3:I4">
    <cfRule type="cellIs" dxfId="5" priority="5" operator="equal">
      <formula>20</formula>
    </cfRule>
    <cfRule type="cellIs" dxfId="4" priority="6" operator="equal">
      <formula>1</formula>
    </cfRule>
  </conditionalFormatting>
  <conditionalFormatting sqref="I8:I9">
    <cfRule type="cellIs" dxfId="3" priority="3" operator="equal">
      <formula>20</formula>
    </cfRule>
    <cfRule type="cellIs" dxfId="2" priority="4" operator="equal">
      <formula>1</formula>
    </cfRule>
  </conditionalFormatting>
  <conditionalFormatting sqref="I7">
    <cfRule type="cellIs" dxfId="1" priority="1" operator="equal">
      <formula>20</formula>
    </cfRule>
    <cfRule type="cellIs" dxfId="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6"/>
  <sheetViews>
    <sheetView showGridLines="0" workbookViewId="0"/>
  </sheetViews>
  <sheetFormatPr defaultColWidth="13" defaultRowHeight="15.6" x14ac:dyDescent="0.3"/>
  <cols>
    <col min="1" max="1" width="24.19921875" style="29" customWidth="1"/>
    <col min="2" max="2" width="5.59765625" style="32" bestFit="1" customWidth="1"/>
    <col min="3" max="4" width="26.59765625" style="1" customWidth="1"/>
    <col min="5" max="16384" width="13" style="1"/>
  </cols>
  <sheetData>
    <row r="1" spans="1:4" ht="23.4" thickBot="1" x14ac:dyDescent="0.45">
      <c r="A1" s="24" t="s">
        <v>92</v>
      </c>
      <c r="B1" s="143"/>
      <c r="C1" s="24"/>
      <c r="D1" s="24"/>
    </row>
    <row r="2" spans="1:4" s="29" customFormat="1" ht="16.2" thickBot="1" x14ac:dyDescent="0.35">
      <c r="A2" s="144" t="s">
        <v>93</v>
      </c>
      <c r="B2" s="145" t="s">
        <v>94</v>
      </c>
      <c r="C2" s="146" t="s">
        <v>95</v>
      </c>
      <c r="D2" s="147" t="s">
        <v>96</v>
      </c>
    </row>
    <row r="3" spans="1:4" x14ac:dyDescent="0.3">
      <c r="A3" s="148" t="s">
        <v>173</v>
      </c>
      <c r="B3" s="149">
        <v>4</v>
      </c>
      <c r="C3" s="150"/>
      <c r="D3" s="151"/>
    </row>
    <row r="4" spans="1:4" ht="16.2" thickBot="1" x14ac:dyDescent="0.35">
      <c r="A4" s="154"/>
      <c r="B4" s="155"/>
      <c r="C4" s="156"/>
      <c r="D4" s="157"/>
    </row>
    <row r="5" spans="1:4" ht="24" thickTop="1" thickBot="1" x14ac:dyDescent="0.45">
      <c r="A5" s="24" t="s">
        <v>97</v>
      </c>
      <c r="B5" s="158"/>
      <c r="C5" s="24"/>
      <c r="D5" s="159"/>
    </row>
    <row r="6" spans="1:4" ht="16.2" thickBot="1" x14ac:dyDescent="0.35">
      <c r="A6" s="144" t="s">
        <v>93</v>
      </c>
      <c r="B6" s="145" t="s">
        <v>94</v>
      </c>
      <c r="C6" s="146" t="s">
        <v>95</v>
      </c>
      <c r="D6" s="147" t="s">
        <v>96</v>
      </c>
    </row>
    <row r="7" spans="1:4" x14ac:dyDescent="0.3">
      <c r="A7" s="148" t="s">
        <v>188</v>
      </c>
      <c r="B7" s="149">
        <v>1</v>
      </c>
      <c r="C7" s="150"/>
      <c r="D7" s="151"/>
    </row>
    <row r="8" spans="1:4" x14ac:dyDescent="0.3">
      <c r="A8" s="148" t="s">
        <v>129</v>
      </c>
      <c r="B8" s="149">
        <v>0</v>
      </c>
      <c r="C8" s="150" t="s">
        <v>131</v>
      </c>
      <c r="D8" s="151"/>
    </row>
    <row r="9" spans="1:4" x14ac:dyDescent="0.3">
      <c r="A9" s="148" t="s">
        <v>164</v>
      </c>
      <c r="B9" s="149">
        <v>1</v>
      </c>
      <c r="C9" s="150"/>
      <c r="D9" s="151"/>
    </row>
    <row r="10" spans="1:4" x14ac:dyDescent="0.3">
      <c r="A10" s="148" t="s">
        <v>191</v>
      </c>
      <c r="B10" s="149">
        <v>0</v>
      </c>
      <c r="C10" s="150" t="s">
        <v>192</v>
      </c>
      <c r="D10" s="151"/>
    </row>
    <row r="11" spans="1:4" x14ac:dyDescent="0.3">
      <c r="A11" s="148" t="s">
        <v>193</v>
      </c>
      <c r="B11" s="149">
        <v>0</v>
      </c>
      <c r="C11" s="150" t="s">
        <v>210</v>
      </c>
      <c r="D11" s="151"/>
    </row>
    <row r="12" spans="1:4" x14ac:dyDescent="0.3">
      <c r="A12" s="148" t="s">
        <v>194</v>
      </c>
      <c r="B12" s="166">
        <v>2</v>
      </c>
      <c r="C12" s="150" t="s">
        <v>195</v>
      </c>
      <c r="D12" s="151"/>
    </row>
    <row r="13" spans="1:4" x14ac:dyDescent="0.3">
      <c r="A13" s="148" t="s">
        <v>196</v>
      </c>
      <c r="B13" s="166">
        <v>0</v>
      </c>
      <c r="C13" s="150" t="s">
        <v>197</v>
      </c>
      <c r="D13" s="151"/>
    </row>
    <row r="14" spans="1:4" x14ac:dyDescent="0.3">
      <c r="A14" s="148" t="s">
        <v>198</v>
      </c>
      <c r="B14" s="166">
        <v>0</v>
      </c>
      <c r="C14" s="150" t="s">
        <v>199</v>
      </c>
      <c r="D14" s="151"/>
    </row>
    <row r="15" spans="1:4" x14ac:dyDescent="0.3">
      <c r="A15" s="148" t="s">
        <v>200</v>
      </c>
      <c r="B15" s="166">
        <v>1</v>
      </c>
      <c r="C15" s="150" t="s">
        <v>201</v>
      </c>
      <c r="D15" s="151"/>
    </row>
    <row r="16" spans="1:4" x14ac:dyDescent="0.3">
      <c r="A16" s="148" t="s">
        <v>202</v>
      </c>
      <c r="B16" s="166">
        <v>0</v>
      </c>
      <c r="C16" s="150" t="s">
        <v>203</v>
      </c>
      <c r="D16" s="151"/>
    </row>
    <row r="17" spans="1:4" x14ac:dyDescent="0.3">
      <c r="A17" s="148" t="s">
        <v>204</v>
      </c>
      <c r="B17" s="166">
        <v>0</v>
      </c>
      <c r="C17" s="150" t="s">
        <v>205</v>
      </c>
      <c r="D17" s="151"/>
    </row>
    <row r="18" spans="1:4" x14ac:dyDescent="0.3">
      <c r="A18" s="148" t="s">
        <v>206</v>
      </c>
      <c r="B18" s="166">
        <v>0</v>
      </c>
      <c r="C18" s="150" t="s">
        <v>207</v>
      </c>
      <c r="D18" s="151"/>
    </row>
    <row r="19" spans="1:4" x14ac:dyDescent="0.3">
      <c r="A19" s="148" t="s">
        <v>208</v>
      </c>
      <c r="B19" s="149">
        <v>0</v>
      </c>
      <c r="C19" s="150" t="s">
        <v>209</v>
      </c>
      <c r="D19" s="151"/>
    </row>
    <row r="20" spans="1:4" x14ac:dyDescent="0.3">
      <c r="A20" s="148" t="s">
        <v>142</v>
      </c>
      <c r="B20" s="149">
        <v>1</v>
      </c>
      <c r="C20" s="150"/>
      <c r="D20" s="151"/>
    </row>
    <row r="21" spans="1:4" x14ac:dyDescent="0.3">
      <c r="A21" s="148" t="s">
        <v>185</v>
      </c>
      <c r="B21" s="149">
        <v>1</v>
      </c>
      <c r="C21" s="150"/>
      <c r="D21" s="151"/>
    </row>
    <row r="22" spans="1:4" x14ac:dyDescent="0.3">
      <c r="A22" s="148" t="s">
        <v>186</v>
      </c>
      <c r="B22" s="149">
        <v>1</v>
      </c>
      <c r="C22" s="150"/>
      <c r="D22" s="151"/>
    </row>
    <row r="23" spans="1:4" x14ac:dyDescent="0.3">
      <c r="A23" s="148" t="s">
        <v>163</v>
      </c>
      <c r="B23" s="149">
        <v>1</v>
      </c>
      <c r="C23" s="150"/>
      <c r="D23" s="151"/>
    </row>
    <row r="24" spans="1:4" x14ac:dyDescent="0.3">
      <c r="A24" s="148" t="s">
        <v>181</v>
      </c>
      <c r="B24" s="149">
        <v>0</v>
      </c>
      <c r="C24" s="150" t="s">
        <v>182</v>
      </c>
      <c r="D24" s="151"/>
    </row>
    <row r="25" spans="1:4" x14ac:dyDescent="0.3">
      <c r="A25" s="148" t="s">
        <v>162</v>
      </c>
      <c r="B25" s="149">
        <v>0</v>
      </c>
      <c r="C25" s="150" t="s">
        <v>183</v>
      </c>
      <c r="D25" s="151"/>
    </row>
    <row r="26" spans="1:4" x14ac:dyDescent="0.3">
      <c r="A26" s="148" t="s">
        <v>184</v>
      </c>
      <c r="B26" s="149">
        <v>0</v>
      </c>
      <c r="C26" s="150" t="s">
        <v>180</v>
      </c>
      <c r="D26" s="151"/>
    </row>
    <row r="27" spans="1:4" x14ac:dyDescent="0.3">
      <c r="A27" s="148" t="s">
        <v>161</v>
      </c>
      <c r="B27" s="149">
        <v>0</v>
      </c>
      <c r="C27" s="150" t="s">
        <v>183</v>
      </c>
      <c r="D27" s="151"/>
    </row>
    <row r="28" spans="1:4" x14ac:dyDescent="0.3">
      <c r="A28" s="148" t="s">
        <v>179</v>
      </c>
      <c r="B28" s="149">
        <v>0</v>
      </c>
      <c r="C28" s="150" t="s">
        <v>180</v>
      </c>
      <c r="D28" s="151"/>
    </row>
    <row r="29" spans="1:4" x14ac:dyDescent="0.3">
      <c r="A29" s="148" t="s">
        <v>187</v>
      </c>
      <c r="B29" s="149">
        <f>C29/2</f>
        <v>1.5</v>
      </c>
      <c r="C29" s="150">
        <v>3</v>
      </c>
      <c r="D29" s="151"/>
    </row>
    <row r="30" spans="1:4" x14ac:dyDescent="0.3">
      <c r="A30" s="148" t="s">
        <v>110</v>
      </c>
      <c r="B30" s="149">
        <v>2.5</v>
      </c>
      <c r="C30" s="150" t="s">
        <v>134</v>
      </c>
      <c r="D30" s="151"/>
    </row>
    <row r="31" spans="1:4" x14ac:dyDescent="0.3">
      <c r="A31" s="148" t="s">
        <v>189</v>
      </c>
      <c r="B31" s="149">
        <v>1</v>
      </c>
      <c r="C31" s="150"/>
      <c r="D31" s="151"/>
    </row>
    <row r="32" spans="1:4" x14ac:dyDescent="0.3">
      <c r="A32" s="148" t="s">
        <v>130</v>
      </c>
      <c r="B32" s="149">
        <v>0</v>
      </c>
      <c r="C32" s="150" t="s">
        <v>131</v>
      </c>
      <c r="D32" s="151"/>
    </row>
    <row r="33" spans="1:4" ht="16.2" thickBot="1" x14ac:dyDescent="0.35">
      <c r="A33" s="154" t="s">
        <v>143</v>
      </c>
      <c r="B33" s="155">
        <v>0.5</v>
      </c>
      <c r="C33" s="156" t="s">
        <v>144</v>
      </c>
      <c r="D33" s="157"/>
    </row>
    <row r="34" spans="1:4" ht="24" thickTop="1" thickBot="1" x14ac:dyDescent="0.45">
      <c r="A34" s="21"/>
      <c r="C34" s="160" t="s">
        <v>171</v>
      </c>
      <c r="D34" s="159"/>
    </row>
    <row r="35" spans="1:4" s="29" customFormat="1" ht="16.2" thickBot="1" x14ac:dyDescent="0.35">
      <c r="A35" s="144" t="s">
        <v>93</v>
      </c>
      <c r="B35" s="145" t="s">
        <v>94</v>
      </c>
      <c r="C35" s="191" t="s">
        <v>84</v>
      </c>
      <c r="D35" s="147" t="s">
        <v>96</v>
      </c>
    </row>
    <row r="36" spans="1:4" x14ac:dyDescent="0.3">
      <c r="A36" s="148" t="s">
        <v>147</v>
      </c>
      <c r="B36" s="149">
        <v>0</v>
      </c>
      <c r="C36" s="190" t="s">
        <v>120</v>
      </c>
      <c r="D36" s="201"/>
    </row>
    <row r="37" spans="1:4" x14ac:dyDescent="0.3">
      <c r="A37" s="148" t="s">
        <v>136</v>
      </c>
      <c r="B37" s="149">
        <v>0</v>
      </c>
      <c r="C37" s="150" t="s">
        <v>67</v>
      </c>
      <c r="D37" s="162"/>
    </row>
    <row r="38" spans="1:4" x14ac:dyDescent="0.3">
      <c r="A38" s="148" t="s">
        <v>148</v>
      </c>
      <c r="B38" s="149">
        <v>0</v>
      </c>
      <c r="C38" s="150" t="s">
        <v>119</v>
      </c>
      <c r="D38" s="162"/>
    </row>
    <row r="39" spans="1:4" x14ac:dyDescent="0.3">
      <c r="A39" s="148" t="s">
        <v>151</v>
      </c>
      <c r="B39" s="149">
        <v>0</v>
      </c>
      <c r="C39" s="150" t="s">
        <v>152</v>
      </c>
      <c r="D39" s="162"/>
    </row>
    <row r="40" spans="1:4" x14ac:dyDescent="0.3">
      <c r="A40" s="152" t="s">
        <v>137</v>
      </c>
      <c r="B40" s="153">
        <v>0</v>
      </c>
      <c r="C40" s="200" t="s">
        <v>133</v>
      </c>
      <c r="D40" s="162"/>
    </row>
    <row r="41" spans="1:4" x14ac:dyDescent="0.3">
      <c r="A41" s="152" t="s">
        <v>135</v>
      </c>
      <c r="B41" s="153">
        <v>0</v>
      </c>
      <c r="C41" s="200" t="s">
        <v>116</v>
      </c>
      <c r="D41" s="162"/>
    </row>
    <row r="42" spans="1:4" x14ac:dyDescent="0.3">
      <c r="A42" s="152" t="s">
        <v>170</v>
      </c>
      <c r="B42" s="153">
        <v>0</v>
      </c>
      <c r="C42" s="200" t="s">
        <v>75</v>
      </c>
      <c r="D42" s="162"/>
    </row>
    <row r="43" spans="1:4" x14ac:dyDescent="0.3">
      <c r="A43" s="152" t="s">
        <v>165</v>
      </c>
      <c r="B43" s="153">
        <v>0</v>
      </c>
      <c r="C43" s="200" t="s">
        <v>167</v>
      </c>
      <c r="D43" s="162"/>
    </row>
    <row r="44" spans="1:4" x14ac:dyDescent="0.3">
      <c r="A44" s="152" t="s">
        <v>166</v>
      </c>
      <c r="B44" s="153">
        <v>0</v>
      </c>
      <c r="C44" s="200" t="s">
        <v>115</v>
      </c>
      <c r="D44" s="162"/>
    </row>
    <row r="45" spans="1:4" x14ac:dyDescent="0.3">
      <c r="A45" s="152" t="s">
        <v>169</v>
      </c>
      <c r="B45" s="153">
        <v>0</v>
      </c>
      <c r="C45" s="200" t="s">
        <v>123</v>
      </c>
      <c r="D45" s="162"/>
    </row>
    <row r="46" spans="1:4" ht="16.2" thickBot="1" x14ac:dyDescent="0.35">
      <c r="A46" s="154" t="s">
        <v>138</v>
      </c>
      <c r="B46" s="155">
        <v>0</v>
      </c>
      <c r="C46" s="156" t="s">
        <v>168</v>
      </c>
      <c r="D46" s="157"/>
    </row>
    <row r="47" spans="1:4" ht="24" thickTop="1" thickBot="1" x14ac:dyDescent="0.45">
      <c r="A47" s="21"/>
      <c r="C47" s="160" t="s">
        <v>190</v>
      </c>
      <c r="D47" s="159"/>
    </row>
    <row r="48" spans="1:4" ht="16.2" thickBot="1" x14ac:dyDescent="0.35">
      <c r="A48" s="144" t="s">
        <v>93</v>
      </c>
      <c r="B48" s="145" t="s">
        <v>94</v>
      </c>
      <c r="C48" s="146" t="s">
        <v>95</v>
      </c>
      <c r="D48" s="147" t="s">
        <v>96</v>
      </c>
    </row>
    <row r="49" spans="1:4" x14ac:dyDescent="0.3">
      <c r="A49" s="163" t="s">
        <v>149</v>
      </c>
      <c r="B49" s="164">
        <v>25</v>
      </c>
      <c r="C49" s="165"/>
      <c r="D49" s="161"/>
    </row>
    <row r="50" spans="1:4" x14ac:dyDescent="0.3">
      <c r="A50" s="163"/>
      <c r="B50" s="166"/>
      <c r="C50" s="167"/>
      <c r="D50" s="162"/>
    </row>
    <row r="51" spans="1:4" ht="16.2" thickBot="1" x14ac:dyDescent="0.35">
      <c r="A51" s="154"/>
      <c r="B51" s="155"/>
      <c r="C51" s="156"/>
      <c r="D51" s="157"/>
    </row>
    <row r="52" spans="1:4" ht="24" thickTop="1" thickBot="1" x14ac:dyDescent="0.45">
      <c r="A52" s="21" t="s">
        <v>98</v>
      </c>
      <c r="B52" s="32">
        <f>SUM(B49:B51)</f>
        <v>25</v>
      </c>
      <c r="C52" s="160" t="s">
        <v>140</v>
      </c>
      <c r="D52" s="159"/>
    </row>
    <row r="53" spans="1:4" ht="16.2" thickBot="1" x14ac:dyDescent="0.35">
      <c r="A53" s="144" t="s">
        <v>93</v>
      </c>
      <c r="B53" s="145" t="s">
        <v>94</v>
      </c>
      <c r="C53" s="146" t="s">
        <v>95</v>
      </c>
      <c r="D53" s="147" t="s">
        <v>96</v>
      </c>
    </row>
    <row r="54" spans="1:4" x14ac:dyDescent="0.3">
      <c r="A54" s="163"/>
      <c r="B54" s="164"/>
      <c r="C54" s="165"/>
      <c r="D54" s="161"/>
    </row>
    <row r="55" spans="1:4" x14ac:dyDescent="0.3">
      <c r="A55" s="163"/>
      <c r="B55" s="166"/>
      <c r="C55" s="167"/>
      <c r="D55" s="162"/>
    </row>
    <row r="56" spans="1:4" ht="16.2" thickBot="1" x14ac:dyDescent="0.35">
      <c r="A56" s="154"/>
      <c r="B56" s="155"/>
      <c r="C56" s="156"/>
      <c r="D56" s="157"/>
    </row>
    <row r="57" spans="1:4" ht="24" thickTop="1" thickBot="1" x14ac:dyDescent="0.45">
      <c r="A57" s="21" t="s">
        <v>141</v>
      </c>
      <c r="B57" s="32">
        <f>SUM(B54:B56)</f>
        <v>0</v>
      </c>
      <c r="C57" s="160" t="s">
        <v>178</v>
      </c>
      <c r="D57" s="24"/>
    </row>
    <row r="58" spans="1:4" s="29" customFormat="1" ht="16.2" thickBot="1" x14ac:dyDescent="0.35">
      <c r="A58" s="144" t="s">
        <v>93</v>
      </c>
      <c r="B58" s="145" t="s">
        <v>94</v>
      </c>
      <c r="C58" s="146" t="s">
        <v>95</v>
      </c>
      <c r="D58" s="147" t="s">
        <v>96</v>
      </c>
    </row>
    <row r="59" spans="1:4" x14ac:dyDescent="0.3">
      <c r="A59" s="163" t="s">
        <v>174</v>
      </c>
      <c r="B59" s="164">
        <v>4</v>
      </c>
      <c r="C59" s="165"/>
      <c r="D59" s="161"/>
    </row>
    <row r="60" spans="1:4" x14ac:dyDescent="0.3">
      <c r="A60" s="163" t="s">
        <v>175</v>
      </c>
      <c r="B60" s="166">
        <v>4</v>
      </c>
      <c r="C60" s="167"/>
      <c r="D60" s="162"/>
    </row>
    <row r="61" spans="1:4" x14ac:dyDescent="0.3">
      <c r="A61" s="148" t="s">
        <v>176</v>
      </c>
      <c r="B61" s="149">
        <v>4</v>
      </c>
      <c r="C61" s="167"/>
      <c r="D61" s="162"/>
    </row>
    <row r="62" spans="1:4" x14ac:dyDescent="0.3">
      <c r="A62" s="148" t="s">
        <v>177</v>
      </c>
      <c r="B62" s="166">
        <v>6.5</v>
      </c>
      <c r="C62" s="167"/>
      <c r="D62" s="162"/>
    </row>
    <row r="63" spans="1:4" x14ac:dyDescent="0.3">
      <c r="A63" s="163"/>
      <c r="B63" s="166"/>
      <c r="C63" s="167"/>
      <c r="D63" s="162"/>
    </row>
    <row r="64" spans="1:4" ht="16.2" thickBot="1" x14ac:dyDescent="0.35">
      <c r="A64" s="154"/>
      <c r="B64" s="155"/>
      <c r="C64" s="156"/>
      <c r="D64" s="157"/>
    </row>
    <row r="65" spans="1:1" ht="16.2" thickTop="1" x14ac:dyDescent="0.3"/>
    <row r="66" spans="1:1" x14ac:dyDescent="0.3">
      <c r="A66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Personal File</vt:lpstr>
      <vt:lpstr>Skills</vt:lpstr>
      <vt:lpstr>Spellbook</vt:lpstr>
      <vt:lpstr>Feats</vt:lpstr>
      <vt:lpstr>Martial</vt:lpstr>
      <vt:lpstr>Equipment</vt:lpstr>
      <vt:lpstr>'Personal File'!Print_Area</vt:lpstr>
      <vt:lpstr>Skills!Print_Area</vt:lpstr>
      <vt:lpstr>Spellbook!Print_Area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2007-08-17T04:53:18Z</cp:lastPrinted>
  <dcterms:created xsi:type="dcterms:W3CDTF">2000-10-24T15:39:59Z</dcterms:created>
  <dcterms:modified xsi:type="dcterms:W3CDTF">2025-02-22T01:55:49Z</dcterms:modified>
</cp:coreProperties>
</file>