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mc:AlternateContent xmlns:mc="http://schemas.openxmlformats.org/markup-compatibility/2006">
    <mc:Choice Requires="x15">
      <x15ac:absPath xmlns:x15ac="http://schemas.microsoft.com/office/spreadsheetml/2010/11/ac" url="C:\A\Juegos\Oghma\Characters\NPCs\"/>
    </mc:Choice>
  </mc:AlternateContent>
  <xr:revisionPtr revIDLastSave="0" documentId="13_ncr:1_{DB512683-7AB6-4297-9988-10EF5F216624}" xr6:coauthVersionLast="47" xr6:coauthVersionMax="47" xr10:uidLastSave="{00000000-0000-0000-0000-000000000000}"/>
  <bookViews>
    <workbookView xWindow="-108" yWindow="-108" windowWidth="23256" windowHeight="13176" tabRatio="638" xr2:uid="{00000000-000D-0000-FFFF-FFFF00000000}"/>
  </bookViews>
  <sheets>
    <sheet name="Personal File" sheetId="4" r:id="rId1"/>
    <sheet name="Skills" sheetId="15" r:id="rId2"/>
    <sheet name="Spells" sheetId="22" r:id="rId3"/>
    <sheet name="Feats" sheetId="17" r:id="rId4"/>
    <sheet name="Martial" sheetId="6" r:id="rId5"/>
    <sheet name="Equipment" sheetId="19" r:id="rId6"/>
  </sheets>
  <externalReferences>
    <externalReference r:id="rId7"/>
  </externalReferences>
  <definedNames>
    <definedName name="NoShade">'[1]Spell Sheet'!$FH$1</definedName>
    <definedName name="_xlnm.Print_Area" localSheetId="5">Equipment!#REF!</definedName>
    <definedName name="_xlnm.Print_Area" localSheetId="3">Feats!#REF!</definedName>
    <definedName name="_xlnm.Print_Area" localSheetId="4">Martial!#REF!</definedName>
    <definedName name="_xlnm.Print_Area" localSheetId="0">'Personal File'!$A$1:$H$87</definedName>
    <definedName name="_xlnm.Print_Area" localSheetId="1">Skills!$A$1:$K$29</definedName>
    <definedName name="_xlnm.Print_Area" localSheetId="2">Spells!$A$1:$J$2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20" i="17" l="1"/>
  <c r="D20" i="17" s="1"/>
  <c r="C19" i="17"/>
  <c r="D19" i="17" s="1"/>
  <c r="C18" i="17"/>
  <c r="D18" i="17" s="1"/>
  <c r="C17" i="17"/>
  <c r="D17" i="17" s="1"/>
  <c r="B9" i="4"/>
  <c r="B10" i="4"/>
  <c r="I3" i="6"/>
  <c r="I4" i="6"/>
  <c r="C3" i="17"/>
  <c r="C4" i="17"/>
  <c r="C5" i="17"/>
  <c r="C6" i="17"/>
  <c r="C7" i="17"/>
  <c r="C8" i="17"/>
  <c r="C11" i="17"/>
  <c r="C9" i="17"/>
  <c r="C12" i="17"/>
  <c r="C10" i="17"/>
  <c r="C13" i="17"/>
  <c r="C14" i="17"/>
  <c r="C16" i="17"/>
  <c r="C15" i="17"/>
  <c r="N7" i="17"/>
  <c r="M7" i="17"/>
  <c r="L7" i="17"/>
  <c r="O9" i="17"/>
  <c r="F27" i="15"/>
  <c r="B5" i="15"/>
  <c r="B4" i="15"/>
  <c r="B3" i="15"/>
  <c r="H41" i="15"/>
  <c r="H40" i="15"/>
  <c r="H39" i="15"/>
  <c r="H38" i="15"/>
  <c r="H37" i="15"/>
  <c r="H36" i="15"/>
  <c r="H35" i="15"/>
  <c r="H34" i="15"/>
  <c r="H33" i="15"/>
  <c r="H32" i="15"/>
  <c r="H31" i="15"/>
  <c r="H30" i="15"/>
  <c r="H29" i="15"/>
  <c r="H28" i="15"/>
  <c r="H27" i="15"/>
  <c r="H26" i="15"/>
  <c r="H25" i="15"/>
  <c r="H24" i="15"/>
  <c r="H23" i="15"/>
  <c r="H22" i="15"/>
  <c r="H21" i="15"/>
  <c r="H20" i="15"/>
  <c r="H19" i="15"/>
  <c r="H18" i="15"/>
  <c r="H17" i="15"/>
  <c r="H16" i="15"/>
  <c r="H15" i="15"/>
  <c r="H14" i="15"/>
  <c r="H13" i="15"/>
  <c r="H12" i="15"/>
  <c r="H11" i="15"/>
  <c r="H10" i="15"/>
  <c r="H9" i="15"/>
  <c r="H7" i="15"/>
  <c r="B43" i="15"/>
  <c r="D36" i="15"/>
  <c r="E36" i="15" s="1"/>
  <c r="G36" i="15" l="1"/>
  <c r="I36" i="15" s="1"/>
  <c r="B15" i="4" l="1"/>
  <c r="E46" i="15"/>
  <c r="E45" i="15"/>
  <c r="E44" i="15"/>
  <c r="E13" i="4"/>
  <c r="B14" i="4"/>
  <c r="B13" i="4"/>
  <c r="B11" i="4"/>
  <c r="I6" i="6" l="1"/>
  <c r="H11" i="6" l="1"/>
  <c r="I10" i="6"/>
  <c r="H8" i="15" l="1"/>
  <c r="E14" i="4" l="1"/>
  <c r="I11" i="6" l="1"/>
  <c r="C20" i="19" l="1"/>
  <c r="G10" i="19"/>
  <c r="D14" i="6"/>
  <c r="P7" i="17"/>
  <c r="J15" i="17"/>
  <c r="J10" i="17"/>
  <c r="J13" i="17"/>
  <c r="J11" i="17"/>
  <c r="J14" i="17" l="1"/>
  <c r="C10" i="19"/>
  <c r="I5" i="6" l="1"/>
  <c r="F40" i="15" l="1"/>
  <c r="F39" i="15"/>
  <c r="F28" i="15"/>
  <c r="F16" i="15"/>
  <c r="F9" i="15"/>
  <c r="F7" i="15"/>
  <c r="I7" i="6" l="1"/>
  <c r="H5" i="15" l="1"/>
  <c r="H4" i="15"/>
  <c r="H3" i="15"/>
  <c r="C15" i="4" l="1"/>
  <c r="C14" i="4"/>
  <c r="C13" i="4"/>
  <c r="C12" i="4"/>
  <c r="E12" i="4" s="1"/>
  <c r="C11" i="4"/>
  <c r="C10" i="4"/>
  <c r="H3" i="6" l="1"/>
  <c r="J3" i="6" s="1"/>
  <c r="H4" i="6"/>
  <c r="J4" i="6" s="1"/>
  <c r="E15" i="4"/>
  <c r="H6" i="6"/>
  <c r="J6" i="6" s="1"/>
  <c r="H5" i="6"/>
  <c r="J5" i="6" s="1"/>
  <c r="D3" i="17"/>
  <c r="D6" i="17"/>
  <c r="D9" i="17"/>
  <c r="D16" i="17"/>
  <c r="D4" i="17"/>
  <c r="D7" i="17"/>
  <c r="D14" i="17"/>
  <c r="D15" i="17"/>
  <c r="D5" i="17"/>
  <c r="D8" i="17"/>
  <c r="D10" i="17"/>
  <c r="D11" i="17"/>
  <c r="D12" i="17"/>
  <c r="D13" i="17"/>
  <c r="H10" i="6"/>
  <c r="J10" i="6" s="1"/>
  <c r="J12" i="17"/>
  <c r="D3" i="15"/>
  <c r="G3" i="15" s="1"/>
  <c r="I3" i="15" s="1"/>
  <c r="H7" i="6"/>
  <c r="D5" i="15"/>
  <c r="G5" i="15" s="1"/>
  <c r="I5" i="15" s="1"/>
  <c r="D37" i="15"/>
  <c r="E37" i="15" s="1"/>
  <c r="G37" i="15" s="1"/>
  <c r="I37" i="15" s="1"/>
  <c r="D4" i="15"/>
  <c r="E4" i="15" s="1"/>
  <c r="D35" i="15"/>
  <c r="E35" i="15" s="1"/>
  <c r="G35" i="15" s="1"/>
  <c r="I35" i="15" s="1"/>
  <c r="E49" i="15"/>
  <c r="E47" i="15"/>
  <c r="E48" i="15"/>
  <c r="H42" i="15"/>
  <c r="H6" i="15"/>
  <c r="E3" i="15" l="1"/>
  <c r="G4" i="15"/>
  <c r="I4" i="15" s="1"/>
  <c r="E5" i="15"/>
  <c r="E43" i="15"/>
  <c r="O7" i="17" l="1"/>
  <c r="K7" i="17"/>
  <c r="J7" i="17"/>
  <c r="I7" i="17"/>
  <c r="H7" i="17"/>
  <c r="J11" i="6" l="1"/>
  <c r="J7" i="6"/>
  <c r="C21" i="19" l="1"/>
  <c r="C14" i="19"/>
  <c r="E11" i="4" s="1"/>
  <c r="G18" i="6"/>
  <c r="D42" i="15"/>
  <c r="E42" i="15" s="1"/>
  <c r="G42" i="15" s="1"/>
  <c r="I42" i="15" s="1"/>
  <c r="D41" i="15"/>
  <c r="E41" i="15" s="1"/>
  <c r="G41" i="15" s="1"/>
  <c r="I41" i="15" s="1"/>
  <c r="D40" i="15"/>
  <c r="E40" i="15" s="1"/>
  <c r="G40" i="15" s="1"/>
  <c r="I40" i="15" s="1"/>
  <c r="D39" i="15"/>
  <c r="E39" i="15" s="1"/>
  <c r="G39" i="15" s="1"/>
  <c r="I39" i="15" s="1"/>
  <c r="D38" i="15"/>
  <c r="E38" i="15" s="1"/>
  <c r="G38" i="15" s="1"/>
  <c r="I38" i="15" s="1"/>
  <c r="D34" i="15"/>
  <c r="E34" i="15" s="1"/>
  <c r="G34" i="15" s="1"/>
  <c r="I34" i="15" s="1"/>
  <c r="D33" i="15"/>
  <c r="E33" i="15" s="1"/>
  <c r="G33" i="15" s="1"/>
  <c r="I33" i="15" s="1"/>
  <c r="D32" i="15"/>
  <c r="E32" i="15" s="1"/>
  <c r="G32" i="15" s="1"/>
  <c r="I32" i="15" s="1"/>
  <c r="D31" i="15"/>
  <c r="E31" i="15" s="1"/>
  <c r="G31" i="15" s="1"/>
  <c r="I31" i="15" s="1"/>
  <c r="D30" i="15"/>
  <c r="E30" i="15" s="1"/>
  <c r="G30" i="15" s="1"/>
  <c r="I30" i="15" s="1"/>
  <c r="D29" i="15"/>
  <c r="E29" i="15" s="1"/>
  <c r="G29" i="15" s="1"/>
  <c r="I29" i="15" s="1"/>
  <c r="D28" i="15"/>
  <c r="E28" i="15" s="1"/>
  <c r="G28" i="15" s="1"/>
  <c r="I28" i="15" s="1"/>
  <c r="D27" i="15"/>
  <c r="E27" i="15" s="1"/>
  <c r="G27" i="15" s="1"/>
  <c r="I27" i="15" s="1"/>
  <c r="D26" i="15"/>
  <c r="E26" i="15" s="1"/>
  <c r="G26" i="15" s="1"/>
  <c r="I26" i="15" s="1"/>
  <c r="D25" i="15"/>
  <c r="E25" i="15" s="1"/>
  <c r="G25" i="15" s="1"/>
  <c r="I25" i="15" s="1"/>
  <c r="D24" i="15"/>
  <c r="E24" i="15" s="1"/>
  <c r="G24" i="15" s="1"/>
  <c r="I24" i="15" s="1"/>
  <c r="D23" i="15"/>
  <c r="E23" i="15" s="1"/>
  <c r="G23" i="15" s="1"/>
  <c r="I23" i="15" s="1"/>
  <c r="D22" i="15"/>
  <c r="E22" i="15" s="1"/>
  <c r="G22" i="15" s="1"/>
  <c r="I22" i="15" s="1"/>
  <c r="D21" i="15"/>
  <c r="E21" i="15" s="1"/>
  <c r="G21" i="15" s="1"/>
  <c r="I21" i="15" s="1"/>
  <c r="D20" i="15"/>
  <c r="E20" i="15" s="1"/>
  <c r="G20" i="15" s="1"/>
  <c r="I20" i="15" s="1"/>
  <c r="D19" i="15"/>
  <c r="E19" i="15" s="1"/>
  <c r="G19" i="15" s="1"/>
  <c r="I19" i="15" s="1"/>
  <c r="D18" i="15"/>
  <c r="E18" i="15" s="1"/>
  <c r="G18" i="15" s="1"/>
  <c r="I18" i="15" s="1"/>
  <c r="D17" i="15"/>
  <c r="E17" i="15" s="1"/>
  <c r="G17" i="15" s="1"/>
  <c r="I17" i="15" s="1"/>
  <c r="D16" i="15"/>
  <c r="E16" i="15" s="1"/>
  <c r="G16" i="15" s="1"/>
  <c r="I16" i="15" s="1"/>
  <c r="D15" i="15"/>
  <c r="E15" i="15" s="1"/>
  <c r="G15" i="15" s="1"/>
  <c r="I15" i="15" s="1"/>
  <c r="D14" i="15"/>
  <c r="E14" i="15" s="1"/>
  <c r="G14" i="15" s="1"/>
  <c r="I14" i="15" s="1"/>
  <c r="D13" i="15"/>
  <c r="E13" i="15" s="1"/>
  <c r="G13" i="15" s="1"/>
  <c r="I13" i="15" s="1"/>
  <c r="D12" i="15"/>
  <c r="E12" i="15" s="1"/>
  <c r="G12" i="15" s="1"/>
  <c r="I12" i="15" s="1"/>
  <c r="D11" i="15"/>
  <c r="E11" i="15" s="1"/>
  <c r="G11" i="15" s="1"/>
  <c r="I11" i="15" s="1"/>
  <c r="D10" i="15"/>
  <c r="E10" i="15" s="1"/>
  <c r="G10" i="15" s="1"/>
  <c r="I10" i="15" s="1"/>
  <c r="D9" i="15"/>
  <c r="E9" i="15" s="1"/>
  <c r="G9" i="15" s="1"/>
  <c r="I9" i="15" s="1"/>
  <c r="D8" i="15"/>
  <c r="E8" i="15" s="1"/>
  <c r="G8" i="15" s="1"/>
  <c r="I8" i="15" s="1"/>
  <c r="D7" i="15"/>
  <c r="E7" i="15" s="1"/>
  <c r="G7" i="15" s="1"/>
  <c r="I7" i="15" s="1"/>
  <c r="D6" i="15"/>
  <c r="E6" i="15" s="1"/>
  <c r="G6" i="15" s="1"/>
  <c r="I6" i="1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C2" authorId="0" shapeId="0" xr:uid="{00000000-0006-0000-0000-000001000000}">
      <text>
        <r>
          <rPr>
            <sz val="12"/>
            <color indexed="81"/>
            <rFont val="Times New Roman"/>
            <family val="1"/>
          </rPr>
          <t>elven &amp; diabolical lineage
ECL +1</t>
        </r>
      </text>
    </comment>
    <comment ref="C9" authorId="0" shapeId="0" xr:uid="{00000000-0006-0000-0000-000002000000}">
      <text>
        <r>
          <rPr>
            <i/>
            <sz val="12"/>
            <color indexed="81"/>
            <rFont val="Times New Roman"/>
            <family val="1"/>
          </rPr>
          <t>divine power +4
(to make it = ECL)</t>
        </r>
      </text>
    </comment>
    <comment ref="B10" authorId="0" shapeId="0" xr:uid="{00000000-0006-0000-0000-000003000000}">
      <text>
        <r>
          <rPr>
            <i/>
            <sz val="12"/>
            <color indexed="81"/>
            <rFont val="Times New Roman"/>
            <family val="1"/>
          </rPr>
          <t>bull’s strength +4</t>
        </r>
      </text>
    </comment>
    <comment ref="E10" authorId="0" shapeId="0" xr:uid="{00000000-0006-0000-0000-000004000000}">
      <text>
        <r>
          <rPr>
            <sz val="12"/>
            <color indexed="81"/>
            <rFont val="Times New Roman"/>
            <family val="1"/>
          </rPr>
          <t>See PHB 162</t>
        </r>
      </text>
    </comment>
    <comment ref="B12" authorId="0" shapeId="0" xr:uid="{00000000-0006-0000-0000-000006000000}">
      <text>
        <r>
          <rPr>
            <i/>
            <sz val="12"/>
            <color indexed="81"/>
            <rFont val="Times New Roman"/>
            <family val="1"/>
          </rPr>
          <t>bear’s endurance +4</t>
        </r>
      </text>
    </comment>
    <comment ref="E12" authorId="0" shapeId="0" xr:uid="{00000000-0006-0000-0000-000007000000}">
      <text>
        <r>
          <rPr>
            <sz val="12"/>
            <color indexed="81"/>
            <rFont val="Times New Roman"/>
            <family val="1"/>
          </rPr>
          <t xml:space="preserve">   [(5 * 8 Cleric) * 75%]
+ [(1 * 8 Diabolist) * 75%]
+ (6 HD * 0 Con)
Divine Power +ECL</t>
        </r>
      </text>
    </comment>
    <comment ref="E13" authorId="0" shapeId="0" xr:uid="{00000000-0006-0000-0000-000008000000}">
      <text>
        <r>
          <rPr>
            <i/>
            <sz val="12"/>
            <color indexed="81"/>
            <rFont val="Times New Roman"/>
            <family val="1"/>
          </rPr>
          <t>shield of faith +3</t>
        </r>
      </text>
    </comment>
    <comment ref="B14" authorId="0" shapeId="0" xr:uid="{00000000-0006-0000-0000-000009000000}">
      <text>
        <r>
          <rPr>
            <i/>
            <sz val="12"/>
            <color indexed="81"/>
            <rFont val="Times New Roman"/>
            <family val="1"/>
          </rPr>
          <t>owl’s wisdom +4</t>
        </r>
      </text>
    </comment>
    <comment ref="E14" authorId="0" shapeId="0" xr:uid="{00000000-0006-0000-0000-00000A000000}">
      <text>
        <r>
          <rPr>
            <i/>
            <sz val="12"/>
            <color indexed="81"/>
            <rFont val="Times New Roman"/>
            <family val="1"/>
          </rPr>
          <t>shield of faith +3</t>
        </r>
      </text>
    </comment>
    <comment ref="B15" authorId="0" shapeId="0" xr:uid="{00000000-0006-0000-0000-00000B000000}">
      <text>
        <r>
          <rPr>
            <sz val="12"/>
            <color indexed="81"/>
            <rFont val="Times New Roman"/>
            <family val="1"/>
          </rPr>
          <t xml:space="preserve">ring of charisma +2
</t>
        </r>
        <r>
          <rPr>
            <i/>
            <sz val="12"/>
            <color indexed="81"/>
            <rFont val="Times New Roman"/>
            <family val="1"/>
          </rPr>
          <t>eagle’s splendor +4</t>
        </r>
      </text>
    </comment>
    <comment ref="E15" authorId="0" shapeId="0" xr:uid="{00000000-0006-0000-0000-00000C000000}">
      <text>
        <r>
          <rPr>
            <i/>
            <sz val="12"/>
            <color indexed="81"/>
            <rFont val="Times New Roman"/>
            <family val="1"/>
          </rPr>
          <t>shield of faith +3</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F8" authorId="0" shapeId="0" xr:uid="{8E06D23D-364D-453C-9E95-4A143885A5AA}">
      <text>
        <r>
          <rPr>
            <sz val="12"/>
            <color indexed="81"/>
            <rFont val="Times New Roman"/>
            <family val="1"/>
          </rPr>
          <t>Tiefling +2</t>
        </r>
      </text>
    </comment>
    <comment ref="F21" authorId="0" shapeId="0" xr:uid="{00000000-0006-0000-0100-000005000000}">
      <text>
        <r>
          <rPr>
            <sz val="12"/>
            <color indexed="81"/>
            <rFont val="Times New Roman"/>
            <family val="1"/>
          </rPr>
          <t>Tiefling +2</t>
        </r>
      </text>
    </comment>
    <comment ref="F27" authorId="0" shapeId="0" xr:uid="{63EF2553-B7C5-441E-B433-6F7586250E4B}">
      <text>
        <r>
          <rPr>
            <sz val="12"/>
            <color indexed="81"/>
            <rFont val="Times New Roman"/>
            <family val="1"/>
          </rPr>
          <t>Elf +2</t>
        </r>
      </text>
    </comment>
    <comment ref="F33" authorId="0" shapeId="0" xr:uid="{082975BE-CB16-4889-9198-00324D35A7BC}">
      <text>
        <r>
          <rPr>
            <sz val="12"/>
            <color indexed="81"/>
            <rFont val="Times New Roman"/>
            <family val="1"/>
          </rPr>
          <t>Elf +2</t>
        </r>
      </text>
    </comment>
    <comment ref="F37" authorId="0" shapeId="0" xr:uid="{00000000-0006-0000-0100-000008000000}">
      <text>
        <r>
          <rPr>
            <sz val="12"/>
            <color indexed="81"/>
            <rFont val="Times New Roman"/>
            <family val="1"/>
          </rPr>
          <t>Elf +2</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E10" authorId="0" shapeId="0" xr:uid="{00000000-0006-0000-0200-000001000000}">
      <text>
        <r>
          <rPr>
            <sz val="12"/>
            <color indexed="81"/>
            <rFont val="Times New Roman"/>
            <family val="1"/>
          </rPr>
          <t>Phosphorescent moss</t>
        </r>
      </text>
    </comment>
    <comment ref="E12" authorId="0" shapeId="0" xr:uid="{00000000-0006-0000-0200-000002000000}">
      <text>
        <r>
          <rPr>
            <sz val="12"/>
            <color indexed="81"/>
            <rFont val="Times New Roman"/>
            <family val="1"/>
          </rPr>
          <t>Copper wire</t>
        </r>
      </text>
    </comment>
    <comment ref="E16" authorId="0" shapeId="0" xr:uid="{00000000-0006-0000-0200-000003000000}">
      <text>
        <r>
          <rPr>
            <sz val="12"/>
            <color indexed="81"/>
            <rFont val="Times New Roman"/>
            <family val="1"/>
          </rPr>
          <t>Prism, lens, or monocle</t>
        </r>
      </text>
    </comment>
    <comment ref="E17" authorId="0" shapeId="0" xr:uid="{00000000-0006-0000-0200-000004000000}">
      <text>
        <r>
          <rPr>
            <sz val="12"/>
            <color indexed="81"/>
            <rFont val="Times New Roman"/>
            <family val="1"/>
          </rPr>
          <t>Miniature cloak</t>
        </r>
      </text>
    </comment>
    <comment ref="E22" authorId="0" shapeId="0" xr:uid="{00000000-0006-0000-0200-000005000000}">
      <text>
        <r>
          <rPr>
            <sz val="12"/>
            <color indexed="81"/>
            <rFont val="Times New Roman"/>
            <family val="1"/>
          </rPr>
          <t>5 lbs. of powdered iron and silver</t>
        </r>
      </text>
    </comment>
    <comment ref="E27" authorId="0" shapeId="0" xr:uid="{00000000-0006-0000-0200-000006000000}">
      <text>
        <r>
          <rPr>
            <sz val="12"/>
            <color indexed="81"/>
            <rFont val="Times New Roman"/>
            <family val="1"/>
          </rPr>
          <t>holy water, holy symbol, 100 XP</t>
        </r>
      </text>
    </comment>
    <comment ref="E30" authorId="0" shapeId="0" xr:uid="{00000000-0006-0000-0200-000007000000}">
      <text>
        <r>
          <rPr>
            <sz val="12"/>
            <color indexed="81"/>
            <rFont val="Times New Roman"/>
            <family val="1"/>
          </rPr>
          <t>Soot &amp; Salt</t>
        </r>
      </text>
    </comment>
    <comment ref="E33" authorId="0" shapeId="0" xr:uid="{00000000-0006-0000-0200-000008000000}">
      <text>
        <r>
          <rPr>
            <sz val="12"/>
            <color indexed="81"/>
            <rFont val="Times New Roman"/>
            <family val="1"/>
          </rPr>
          <t>Bacteria culture</t>
        </r>
      </text>
    </comment>
    <comment ref="E38" authorId="0" shapeId="0" xr:uid="{00000000-0006-0000-0200-000009000000}">
      <text>
        <r>
          <rPr>
            <sz val="12"/>
            <color indexed="81"/>
            <rFont val="Times New Roman"/>
            <family val="1"/>
          </rPr>
          <t>Earth from grave</t>
        </r>
      </text>
    </comment>
    <comment ref="E43" authorId="0" shapeId="0" xr:uid="{00000000-0006-0000-0200-00000A000000}">
      <text>
        <r>
          <rPr>
            <sz val="12"/>
            <color indexed="81"/>
            <rFont val="Times New Roman"/>
            <family val="1"/>
          </rPr>
          <t>powdered black gemstone</t>
        </r>
      </text>
    </comment>
    <comment ref="E58" authorId="0" shapeId="0" xr:uid="{00000000-0006-0000-0200-00000B000000}">
      <text>
        <r>
          <rPr>
            <sz val="12"/>
            <color indexed="81"/>
            <rFont val="Times New Roman"/>
            <family val="1"/>
          </rPr>
          <t>vial with the diluted poison from four separate venomous creatures</t>
        </r>
      </text>
    </comment>
    <comment ref="E61" authorId="0" shapeId="0" xr:uid="{00000000-0006-0000-0200-00000C000000}">
      <text>
        <r>
          <rPr>
            <sz val="12"/>
            <color indexed="81"/>
            <rFont val="Times New Roman"/>
            <family val="1"/>
          </rPr>
          <t>Imbued weapon</t>
        </r>
      </text>
    </comment>
    <comment ref="E67" authorId="0" shapeId="0" xr:uid="{00000000-0006-0000-0200-00000D000000}">
      <text>
        <r>
          <rPr>
            <sz val="12"/>
            <color indexed="81"/>
            <rFont val="Times New Roman"/>
            <family val="1"/>
          </rPr>
          <t>Powdered silver</t>
        </r>
      </text>
    </comment>
    <comment ref="E71" authorId="0" shapeId="0" xr:uid="{00000000-0006-0000-0200-00000E000000}">
      <text>
        <r>
          <rPr>
            <sz val="12"/>
            <color indexed="81"/>
            <rFont val="Times New Roman"/>
            <family val="1"/>
          </rPr>
          <t>hair of unwilling humanoid</t>
        </r>
      </text>
    </comment>
    <comment ref="E73" authorId="0" shapeId="0" xr:uid="{00000000-0006-0000-0200-00000F000000}">
      <text>
        <r>
          <rPr>
            <sz val="12"/>
            <color indexed="81"/>
            <rFont val="Times New Roman"/>
            <family val="1"/>
          </rPr>
          <t>Parchment w/ holy text</t>
        </r>
      </text>
    </comment>
    <comment ref="E76" authorId="0" shapeId="0" xr:uid="{00000000-0006-0000-0200-000010000000}">
      <text>
        <r>
          <rPr>
            <sz val="12"/>
            <color indexed="81"/>
            <rFont val="Times New Roman"/>
            <family val="1"/>
          </rPr>
          <t>a tear</t>
        </r>
      </text>
    </comment>
    <comment ref="E79" authorId="0" shapeId="0" xr:uid="{00000000-0006-0000-0200-000011000000}">
      <text>
        <r>
          <rPr>
            <sz val="12"/>
            <color indexed="81"/>
            <rFont val="Times New Roman"/>
            <family val="1"/>
          </rPr>
          <t>puffball mushroom</t>
        </r>
      </text>
    </comment>
    <comment ref="E80" authorId="0" shapeId="0" xr:uid="{00000000-0006-0000-0200-000012000000}">
      <text>
        <r>
          <rPr>
            <sz val="12"/>
            <rFont val="Times New Roman"/>
            <family val="1"/>
          </rPr>
          <t>Bag and candle</t>
        </r>
      </text>
    </comment>
    <comment ref="E81" authorId="0" shapeId="0" xr:uid="{00000000-0006-0000-0200-000013000000}">
      <text/>
    </comment>
    <comment ref="E82" authorId="0" shapeId="0" xr:uid="{00000000-0006-0000-0200-000014000000}">
      <text>
        <r>
          <rPr>
            <sz val="12"/>
            <color indexed="81"/>
            <rFont val="Times New Roman"/>
            <family val="1"/>
          </rPr>
          <t>drop of bile</t>
        </r>
      </text>
    </comment>
    <comment ref="E83" authorId="0" shapeId="0" xr:uid="{00000000-0006-0000-0200-000015000000}">
      <text>
        <r>
          <rPr>
            <sz val="12"/>
            <color indexed="81"/>
            <rFont val="Times New Roman"/>
            <family val="1"/>
          </rPr>
          <t>A tongue from any creature capable of speech + Drug:  Mushroom powder</t>
        </r>
      </text>
    </comment>
    <comment ref="E88" authorId="0" shapeId="0" xr:uid="{00000000-0006-0000-0200-000016000000}">
      <text>
        <r>
          <rPr>
            <sz val="12"/>
            <color indexed="81"/>
            <rFont val="Times New Roman"/>
            <family val="1"/>
          </rPr>
          <t>fur, feathers, skin</t>
        </r>
      </text>
    </comment>
    <comment ref="E89" authorId="0" shapeId="0" xr:uid="{00000000-0006-0000-0200-000017000000}">
      <text>
        <r>
          <rPr>
            <sz val="12"/>
            <color indexed="81"/>
            <rFont val="Times New Roman"/>
            <family val="1"/>
          </rPr>
          <t>25 gp of sticks and bones</t>
        </r>
      </text>
    </comment>
    <comment ref="E102" authorId="0" shapeId="0" xr:uid="{00000000-0006-0000-0200-000018000000}">
      <text>
        <r>
          <rPr>
            <sz val="12"/>
            <color indexed="81"/>
            <rFont val="Times New Roman"/>
            <family val="1"/>
          </rPr>
          <t>Small thorn</t>
        </r>
      </text>
    </comment>
    <comment ref="E104" authorId="0" shapeId="0" xr:uid="{00000000-0006-0000-0200-000019000000}">
      <text>
        <r>
          <rPr>
            <sz val="12"/>
            <color indexed="81"/>
            <rFont val="Times New Roman"/>
            <family val="1"/>
          </rPr>
          <t>Bull-shit or bull-hair</t>
        </r>
      </text>
    </comment>
    <comment ref="E106" authorId="0" shapeId="0" xr:uid="{00000000-0006-0000-0200-00001A000000}">
      <text>
        <r>
          <rPr>
            <sz val="12"/>
            <color indexed="81"/>
            <rFont val="Times New Roman"/>
            <family val="1"/>
          </rPr>
          <t>Pinch of cat fur</t>
        </r>
      </text>
    </comment>
    <comment ref="E108" authorId="0" shapeId="0" xr:uid="{00000000-0006-0000-0200-00001B000000}">
      <text>
        <r>
          <rPr>
            <sz val="12"/>
            <color indexed="81"/>
            <rFont val="Times New Roman"/>
            <family val="1"/>
          </rPr>
          <t>knife or dagger</t>
        </r>
      </text>
    </comment>
    <comment ref="E112" authorId="0" shapeId="0" xr:uid="{00000000-0006-0000-0200-00001C000000}">
      <text>
        <r>
          <rPr>
            <sz val="12"/>
            <color indexed="81"/>
            <rFont val="Times New Roman"/>
            <family val="1"/>
          </rPr>
          <t>Holy water, silver dust</t>
        </r>
      </text>
    </comment>
    <comment ref="E117" authorId="0" shapeId="0" xr:uid="{00000000-0006-0000-0200-00001D000000}">
      <text/>
    </comment>
    <comment ref="E121" authorId="0" shapeId="0" xr:uid="{00000000-0006-0000-0200-00001E000000}">
      <text/>
    </comment>
    <comment ref="E127" authorId="0" shapeId="0" xr:uid="{00000000-0006-0000-0200-00001F000000}">
      <text>
        <r>
          <rPr>
            <sz val="12"/>
            <color indexed="81"/>
            <rFont val="Times New Roman"/>
            <family val="1"/>
          </rPr>
          <t>Eagle feathers or droppings</t>
        </r>
      </text>
    </comment>
    <comment ref="E131" authorId="0" shapeId="0" xr:uid="{00000000-0006-0000-0200-000020000000}">
      <text>
        <r>
          <rPr>
            <sz val="12"/>
            <color indexed="81"/>
            <rFont val="Times New Roman"/>
            <family val="1"/>
          </rPr>
          <t>Snake scales</t>
        </r>
      </text>
    </comment>
    <comment ref="E133" authorId="0" shapeId="0" xr:uid="{00000000-0006-0000-0200-000021000000}">
      <text>
        <r>
          <rPr>
            <sz val="12"/>
            <color indexed="81"/>
            <rFont val="Times New Roman"/>
            <family val="1"/>
          </rPr>
          <t>drop of water</t>
        </r>
      </text>
    </comment>
    <comment ref="E136" authorId="0" shapeId="0" xr:uid="{00000000-0006-0000-0200-000022000000}">
      <text>
        <r>
          <rPr>
            <sz val="12"/>
            <color indexed="81"/>
            <rFont val="Times New Roman"/>
            <family val="1"/>
          </rPr>
          <t>Salt, copper pieces</t>
        </r>
      </text>
    </comment>
    <comment ref="E137" authorId="0" shapeId="0" xr:uid="{00000000-0006-0000-0200-000023000000}">
      <text>
        <r>
          <rPr>
            <sz val="12"/>
            <color indexed="81"/>
            <rFont val="Times New Roman"/>
            <family val="1"/>
          </rPr>
          <t>tiny shield made of resin</t>
        </r>
      </text>
    </comment>
    <comment ref="E138" authorId="0" shapeId="0" xr:uid="{00000000-0006-0000-0200-000024000000}">
      <text>
        <r>
          <rPr>
            <sz val="12"/>
            <color indexed="81"/>
            <rFont val="Times New Roman"/>
            <family val="1"/>
          </rPr>
          <t>small mint leaf</t>
        </r>
      </text>
    </comment>
    <comment ref="E139" authorId="0" shapeId="0" xr:uid="{00000000-0006-0000-0200-000025000000}">
      <text>
        <r>
          <rPr>
            <sz val="12"/>
            <color indexed="81"/>
            <rFont val="Times New Roman"/>
            <family val="1"/>
          </rPr>
          <t>Iron or holy symbol</t>
        </r>
      </text>
    </comment>
    <comment ref="E141" authorId="0" shapeId="0" xr:uid="{00000000-0006-0000-0200-000026000000}">
      <text>
        <r>
          <rPr>
            <sz val="12"/>
            <color indexed="81"/>
            <rFont val="Times New Roman"/>
            <family val="1"/>
          </rPr>
          <t>gold die worth 20 GP</t>
        </r>
      </text>
    </comment>
    <comment ref="E155" authorId="0" shapeId="0" xr:uid="{00000000-0006-0000-0200-000027000000}">
      <text>
        <r>
          <rPr>
            <sz val="12"/>
            <color indexed="81"/>
            <rFont val="Times New Roman"/>
            <family val="1"/>
          </rPr>
          <t>Feathers or pinch of owl droppings</t>
        </r>
      </text>
    </comment>
    <comment ref="E156" authorId="0" shapeId="0" xr:uid="{00000000-0006-0000-0200-000028000000}">
      <text>
        <r>
          <rPr>
            <sz val="12"/>
            <color indexed="81"/>
            <rFont val="Times New Roman"/>
            <family val="1"/>
          </rPr>
          <t>Silver wire knot</t>
        </r>
      </text>
    </comment>
    <comment ref="E161" authorId="0" shapeId="0" xr:uid="{00000000-0006-0000-0200-000029000000}">
      <text>
        <r>
          <rPr>
            <sz val="12"/>
            <color indexed="81"/>
            <rFont val="Times New Roman"/>
            <family val="1"/>
          </rPr>
          <t>long needle and tiny glass bottle</t>
        </r>
      </text>
    </comment>
    <comment ref="E163" authorId="0" shapeId="0" xr:uid="{00000000-0006-0000-0200-00002A000000}">
      <text>
        <r>
          <rPr>
            <sz val="12"/>
            <color indexed="81"/>
            <rFont val="Times New Roman"/>
            <family val="1"/>
          </rPr>
          <t>knotted rope</t>
        </r>
      </text>
    </comment>
    <comment ref="E164" authorId="0" shapeId="0" xr:uid="{00000000-0006-0000-0200-00002B000000}">
      <text/>
    </comment>
    <comment ref="E165" authorId="0" shapeId="0" xr:uid="{00000000-0006-0000-0200-00002C000000}">
      <text>
        <r>
          <rPr>
            <sz val="12"/>
            <color indexed="81"/>
            <rFont val="Times New Roman"/>
            <family val="1"/>
          </rPr>
          <t>25 gp of sticks and bones</t>
        </r>
      </text>
    </comment>
    <comment ref="E168" authorId="0" shapeId="0" xr:uid="{00000000-0006-0000-0200-00002D000000}">
      <text>
        <r>
          <rPr>
            <sz val="12"/>
            <color indexed="81"/>
            <rFont val="Times New Roman"/>
            <family val="1"/>
          </rPr>
          <t>Musical Instrument</t>
        </r>
      </text>
    </comment>
    <comment ref="E172" authorId="0" shapeId="0" xr:uid="{00000000-0006-0000-0200-00002E000000}">
      <text>
        <r>
          <rPr>
            <sz val="12"/>
            <color indexed="81"/>
            <rFont val="Times New Roman"/>
            <family val="1"/>
          </rPr>
          <t>The feathers of an avian creature with an Intelligence score of at least 3 (a harpy, achaierai, or similar creature).</t>
        </r>
      </text>
    </comment>
    <comment ref="E178" authorId="0" shapeId="0" xr:uid="{00000000-0006-0000-0200-00002F000000}">
      <text>
        <r>
          <rPr>
            <sz val="12"/>
            <rFont val="Times New Roman"/>
            <family val="1"/>
          </rPr>
          <t>Bag and candle</t>
        </r>
      </text>
    </comment>
    <comment ref="E179" authorId="0" shapeId="0" xr:uid="{00000000-0006-0000-0200-000030000000}">
      <text/>
    </comment>
    <comment ref="E186" authorId="0" shapeId="0" xr:uid="{00000000-0006-0000-0200-000031000000}">
      <text/>
    </comment>
    <comment ref="A188" authorId="0" shapeId="0" xr:uid="{00000000-0006-0000-0200-000032000000}">
      <text>
        <r>
          <rPr>
            <sz val="12"/>
            <color indexed="81"/>
            <rFont val="Times New Roman"/>
            <family val="1"/>
          </rPr>
          <t>also in Champions of Ruin</t>
        </r>
      </text>
    </comment>
    <comment ref="E188" authorId="0" shapeId="0" xr:uid="{00000000-0006-0000-0200-000033000000}">
      <text>
        <r>
          <rPr>
            <sz val="12"/>
            <color indexed="81"/>
            <rFont val="Times New Roman"/>
            <family val="1"/>
          </rPr>
          <t>vial of water</t>
        </r>
      </text>
    </comment>
    <comment ref="E189" authorId="0" shapeId="0" xr:uid="{00000000-0006-0000-0200-000034000000}">
      <text>
        <r>
          <rPr>
            <sz val="12"/>
            <color indexed="81"/>
            <rFont val="Times New Roman"/>
            <family val="1"/>
          </rPr>
          <t>Severed cord</t>
        </r>
      </text>
    </comment>
    <comment ref="E191" authorId="0" shapeId="0" xr:uid="{00000000-0006-0000-0200-000035000000}">
      <text>
        <r>
          <rPr>
            <sz val="12"/>
            <color indexed="81"/>
            <rFont val="Times New Roman"/>
            <family val="1"/>
          </rPr>
          <t>5 lbs. of powdered iron and silver</t>
        </r>
      </text>
    </comment>
    <comment ref="E192" authorId="0" shapeId="0" xr:uid="{00000000-0006-0000-0200-000036000000}">
      <text>
        <r>
          <rPr>
            <sz val="12"/>
            <color indexed="81"/>
            <rFont val="Times New Roman"/>
            <family val="1"/>
          </rPr>
          <t>A flask of anarchic water</t>
        </r>
      </text>
    </comment>
    <comment ref="E193" authorId="0" shapeId="0" xr:uid="{00000000-0006-0000-0200-000037000000}">
      <text>
        <r>
          <rPr>
            <sz val="12"/>
            <color indexed="81"/>
            <rFont val="Times New Roman"/>
            <family val="1"/>
          </rPr>
          <t>Black onyx gem</t>
        </r>
      </text>
    </comment>
    <comment ref="E194" authorId="0" shapeId="0" xr:uid="{00000000-0006-0000-0200-000038000000}">
      <text>
        <r>
          <rPr>
            <sz val="12"/>
            <color indexed="81"/>
            <rFont val="Times New Roman"/>
            <family val="1"/>
          </rPr>
          <t>Stone earth from home plane</t>
        </r>
      </text>
    </comment>
    <comment ref="E196" authorId="0" shapeId="0" xr:uid="{00000000-0006-0000-0200-000039000000}">
      <text>
        <r>
          <rPr>
            <sz val="12"/>
            <color indexed="81"/>
            <rFont val="Times New Roman"/>
            <family val="1"/>
          </rPr>
          <t>A flask of axiomatic water</t>
        </r>
      </text>
    </comment>
    <comment ref="E199" authorId="0" shapeId="0" xr:uid="{00000000-0006-0000-0200-00003A000000}">
      <text>
        <r>
          <rPr>
            <sz val="12"/>
            <color indexed="81"/>
            <rFont val="Times New Roman"/>
            <family val="1"/>
          </rPr>
          <t>piece of coal and dried eyeball of any creature</t>
        </r>
      </text>
    </comment>
    <comment ref="E200" authorId="0" shapeId="0" xr:uid="{00000000-0006-0000-0200-00003B000000}">
      <text>
        <r>
          <rPr>
            <sz val="12"/>
            <color indexed="81"/>
            <rFont val="Times New Roman"/>
            <family val="1"/>
          </rPr>
          <t>ruby dust &amp; blood</t>
        </r>
      </text>
    </comment>
    <comment ref="E213" authorId="0" shapeId="0" xr:uid="{00000000-0006-0000-0200-00003C000000}">
      <text>
        <r>
          <rPr>
            <sz val="12"/>
            <color indexed="81"/>
            <rFont val="Times New Roman"/>
            <family val="1"/>
          </rPr>
          <t>Phosphorous, sulfur, or other combustible powder</t>
        </r>
      </text>
    </comment>
    <comment ref="E219" authorId="0" shapeId="0" xr:uid="{00000000-0006-0000-0200-00003D000000}">
      <text>
        <r>
          <rPr>
            <sz val="12"/>
            <color indexed="81"/>
            <rFont val="Times New Roman"/>
            <family val="1"/>
          </rPr>
          <t>grave dirt</t>
        </r>
      </text>
    </comment>
    <comment ref="E221" authorId="0" shapeId="0" xr:uid="{00000000-0006-0000-0200-00003E000000}">
      <text>
        <r>
          <rPr>
            <sz val="12"/>
            <color indexed="81"/>
            <rFont val="Times New Roman"/>
            <family val="1"/>
          </rPr>
          <t>arrow</t>
        </r>
      </text>
    </comment>
    <comment ref="E233" authorId="0" shapeId="0" xr:uid="{00000000-0006-0000-0200-00003F000000}">
      <text>
        <r>
          <rPr>
            <sz val="12"/>
            <color indexed="81"/>
            <rFont val="Times New Roman"/>
            <family val="1"/>
          </rPr>
          <t>phosphorous</t>
        </r>
      </text>
    </comment>
    <comment ref="E238" authorId="0" shapeId="0" xr:uid="{00000000-0006-0000-0200-000040000000}">
      <text>
        <r>
          <rPr>
            <sz val="12"/>
            <color indexed="81"/>
            <rFont val="Times New Roman"/>
            <family val="1"/>
          </rPr>
          <t>A thorn</t>
        </r>
      </text>
    </comment>
    <comment ref="E240" authorId="0" shapeId="0" xr:uid="{00000000-0006-0000-0200-000041000000}">
      <text>
        <r>
          <rPr>
            <sz val="12"/>
            <color indexed="81"/>
            <rFont val="Times New Roman"/>
            <family val="1"/>
          </rPr>
          <t>A flask of holy water</t>
        </r>
      </text>
    </comment>
    <comment ref="E242" authorId="0" shapeId="0" xr:uid="{00000000-0006-0000-0200-000042000000}">
      <text>
        <r>
          <rPr>
            <sz val="12"/>
            <color indexed="81"/>
            <rFont val="Times New Roman"/>
            <family val="1"/>
          </rPr>
          <t>Dung from an evil creature</t>
        </r>
      </text>
    </comment>
    <comment ref="E249" authorId="0" shapeId="0" xr:uid="{00000000-0006-0000-0200-000043000000}">
      <text>
        <r>
          <rPr>
            <sz val="12"/>
            <color indexed="81"/>
            <rFont val="Times New Roman"/>
            <family val="1"/>
          </rPr>
          <t>pebble found in a node</t>
        </r>
      </text>
    </comment>
    <comment ref="E250" authorId="0" shapeId="0" xr:uid="{00000000-0006-0000-0200-000044000000}">
      <text>
        <r>
          <rPr>
            <sz val="12"/>
            <color indexed="81"/>
            <rFont val="Times New Roman"/>
            <family val="1"/>
          </rPr>
          <t>Holy symbol</t>
        </r>
      </text>
    </comment>
    <comment ref="E251" authorId="0" shapeId="0" xr:uid="{00000000-0006-0000-0200-000045000000}">
      <text>
        <r>
          <rPr>
            <sz val="12"/>
            <color indexed="81"/>
            <rFont val="Times New Roman"/>
            <family val="1"/>
          </rPr>
          <t>Metal object with which to outline circle</t>
        </r>
      </text>
    </comment>
    <comment ref="E253" authorId="0" shapeId="0" xr:uid="{00000000-0006-0000-0200-000046000000}">
      <text>
        <r>
          <rPr>
            <sz val="12"/>
            <color indexed="81"/>
            <rFont val="Times New Roman"/>
            <family val="1"/>
          </rPr>
          <t>A thorn</t>
        </r>
      </text>
    </comment>
    <comment ref="E255" authorId="0" shapeId="0" xr:uid="{00000000-0006-0000-0200-000047000000}">
      <text>
        <r>
          <rPr>
            <sz val="12"/>
            <color indexed="81"/>
            <rFont val="Times New Roman"/>
            <family val="1"/>
          </rPr>
          <t>leather strap soaked in caster’s blood</t>
        </r>
      </text>
    </comment>
    <comment ref="E259" authorId="0" shapeId="0" xr:uid="{00000000-0006-0000-0200-000048000000}">
      <text>
        <r>
          <rPr>
            <sz val="12"/>
            <color indexed="81"/>
            <rFont val="Times New Roman"/>
            <family val="1"/>
          </rPr>
          <t>Chameleon skin</t>
        </r>
      </text>
    </comment>
    <comment ref="E269" authorId="0" shapeId="0" xr:uid="{00000000-0006-0000-0200-000049000000}">
      <text>
        <r>
          <rPr>
            <sz val="12"/>
            <color indexed="81"/>
            <rFont val="Times New Roman"/>
            <family val="1"/>
          </rPr>
          <t>small dagger</t>
        </r>
      </text>
    </comment>
    <comment ref="E270" authorId="0" shapeId="0" xr:uid="{00000000-0006-0000-0200-00004A000000}">
      <text>
        <r>
          <rPr>
            <sz val="12"/>
            <color indexed="81"/>
            <rFont val="Times New Roman"/>
            <family val="1"/>
          </rPr>
          <t>leather strap soaked in human blood</t>
        </r>
      </text>
    </comment>
    <comment ref="E282" authorId="0" shapeId="0" xr:uid="{00000000-0006-0000-0200-00004B000000}">
      <text/>
    </comment>
    <comment ref="E284" authorId="0" shapeId="0" xr:uid="{00000000-0006-0000-0200-00004C000000}">
      <text>
        <r>
          <rPr>
            <sz val="12"/>
            <rFont val="Times New Roman"/>
            <family val="1"/>
          </rPr>
          <t>Bag and candle</t>
        </r>
      </text>
    </comment>
    <comment ref="E285" authorId="0" shapeId="0" xr:uid="{00000000-0006-0000-0200-00004D000000}">
      <text>
        <r>
          <rPr>
            <sz val="12"/>
            <color indexed="81"/>
            <rFont val="Times New Roman"/>
            <family val="1"/>
          </rPr>
          <t>A tiny bag, a small (not lit) candle, and a carved bone from any humanoid.</t>
        </r>
      </text>
    </comment>
    <comment ref="E287" authorId="0" shapeId="0" xr:uid="{00000000-0006-0000-0200-00004E000000}">
      <text>
        <r>
          <rPr>
            <sz val="12"/>
            <color indexed="81"/>
            <rFont val="Times New Roman"/>
            <family val="1"/>
          </rPr>
          <t>A flask of unholy water</t>
        </r>
      </text>
    </comment>
    <comment ref="E288" authorId="0" shapeId="0" xr:uid="{00000000-0006-0000-0200-00004F000000}">
      <text>
        <r>
          <rPr>
            <sz val="12"/>
            <color indexed="81"/>
            <rFont val="Times New Roman"/>
            <family val="1"/>
          </rPr>
          <t>drop of bile &amp; bit of sulfur</t>
        </r>
      </text>
    </comment>
    <comment ref="E291" authorId="0" shapeId="0" xr:uid="{00000000-0006-0000-0200-000050000000}">
      <text>
        <r>
          <rPr>
            <sz val="12"/>
            <color indexed="81"/>
            <rFont val="Times New Roman"/>
            <family val="1"/>
          </rPr>
          <t>bone fragment of good-aligned creature</t>
        </r>
      </text>
    </comment>
    <comment ref="E294" authorId="0" shapeId="0" xr:uid="{00000000-0006-0000-0200-000051000000}">
      <text/>
    </comment>
    <comment ref="E295" authorId="0" shapeId="0" xr:uid="{00000000-0006-0000-0200-000052000000}">
      <text/>
    </comment>
    <comment ref="E297" authorId="0" shapeId="0" xr:uid="{00000000-0006-0000-0200-000053000000}">
      <text/>
    </comment>
    <comment ref="E299" authorId="0" shapeId="0" xr:uid="{00000000-0006-0000-0200-000054000000}">
      <text>
        <r>
          <rPr>
            <sz val="12"/>
            <color indexed="81"/>
            <rFont val="Times New Roman"/>
            <family val="1"/>
          </rPr>
          <t>heart of a dwarven child</t>
        </r>
      </text>
    </comment>
    <comment ref="E306" authorId="0" shapeId="0" xr:uid="{00000000-0006-0000-0200-000055000000}">
      <text>
        <r>
          <rPr>
            <sz val="12"/>
            <color indexed="81"/>
            <rFont val="Times New Roman"/>
            <family val="1"/>
          </rPr>
          <t>Flawless, 250-GP gemstone</t>
        </r>
      </text>
    </comment>
    <comment ref="E307" authorId="0" shapeId="0" xr:uid="{00000000-0006-0000-0200-000056000000}">
      <text>
        <r>
          <rPr>
            <sz val="12"/>
            <color indexed="81"/>
            <rFont val="Times New Roman"/>
            <family val="1"/>
          </rPr>
          <t>pinch of soot</t>
        </r>
      </text>
    </comment>
    <comment ref="E309" authorId="0" shapeId="0" xr:uid="{00000000-0006-0000-0200-000057000000}">
      <text>
        <r>
          <rPr>
            <sz val="12"/>
            <color indexed="81"/>
            <rFont val="Times New Roman"/>
            <family val="1"/>
          </rPr>
          <t>bird of prey talon</t>
        </r>
      </text>
    </comment>
    <comment ref="E320" authorId="0" shapeId="0" xr:uid="{00000000-0006-0000-0200-000058000000}">
      <text>
        <r>
          <rPr>
            <sz val="12"/>
            <color indexed="81"/>
            <rFont val="Times New Roman"/>
            <family val="1"/>
          </rPr>
          <t>A pearl worth at least 100 gp</t>
        </r>
      </text>
    </comment>
    <comment ref="E321" authorId="0" shapeId="0" xr:uid="{00000000-0006-0000-0200-000059000000}">
      <text/>
    </comment>
    <comment ref="E323" authorId="0" shapeId="0" xr:uid="{00000000-0006-0000-0200-00005A000000}">
      <text>
        <r>
          <rPr>
            <sz val="12"/>
            <color indexed="81"/>
            <rFont val="Times New Roman"/>
            <family val="1"/>
          </rPr>
          <t>A dollop of pitch with a tiny needle hidden inside it.</t>
        </r>
      </text>
    </comment>
    <comment ref="E329" authorId="0" shapeId="0" xr:uid="{00000000-0006-0000-0200-00005B000000}">
      <text>
        <r>
          <rPr>
            <sz val="12"/>
            <color indexed="81"/>
            <rFont val="Times New Roman"/>
            <family val="1"/>
          </rPr>
          <t>Item distasteful to target</t>
        </r>
      </text>
    </comment>
    <comment ref="E330" authorId="0" shapeId="0" xr:uid="{00000000-0006-0000-0200-00005C000000}">
      <text>
        <r>
          <rPr>
            <sz val="12"/>
            <color indexed="81"/>
            <rFont val="Times New Roman"/>
            <family val="1"/>
          </rPr>
          <t>Herbal inhalant applied under nostrils, smoked, or imbibed</t>
        </r>
      </text>
    </comment>
    <comment ref="E338" authorId="0" shapeId="0" xr:uid="{00000000-0006-0000-0200-00005D000000}">
      <text>
        <r>
          <rPr>
            <sz val="12"/>
            <color indexed="81"/>
            <rFont val="Times New Roman"/>
            <family val="1"/>
          </rPr>
          <t>dragon’s claw or a giant’s fingernail.</t>
        </r>
      </text>
    </comment>
    <comment ref="E340" authorId="0" shapeId="0" xr:uid="{00000000-0006-0000-0200-00005E000000}">
      <text/>
    </comment>
    <comment ref="E346" authorId="0" shapeId="0" xr:uid="{00000000-0006-0000-0200-00005F000000}">
      <text>
        <r>
          <rPr>
            <sz val="12"/>
            <rFont val="Times New Roman"/>
            <family val="1"/>
          </rPr>
          <t>Bag and candle</t>
        </r>
      </text>
    </comment>
    <comment ref="E349" authorId="0" shapeId="0" xr:uid="{00000000-0006-0000-0200-000060000000}">
      <text>
        <r>
          <rPr>
            <sz val="12"/>
            <color indexed="81"/>
            <rFont val="Times New Roman"/>
            <family val="1"/>
          </rPr>
          <t>heart of an elven child</t>
        </r>
      </text>
    </comment>
    <comment ref="E362" authorId="0" shapeId="0" xr:uid="{00000000-0006-0000-0200-000061000000}">
      <text>
        <r>
          <rPr>
            <sz val="12"/>
            <color indexed="81"/>
            <rFont val="Times New Roman"/>
            <family val="1"/>
          </rPr>
          <t>Charcoal</t>
        </r>
      </text>
    </comment>
    <comment ref="E370" authorId="0" shapeId="0" xr:uid="{00000000-0006-0000-0200-000062000000}">
      <text>
        <r>
          <rPr>
            <sz val="12"/>
            <color indexed="81"/>
            <rFont val="Times New Roman"/>
            <family val="1"/>
          </rPr>
          <t>humanoid brain tissue</t>
        </r>
      </text>
    </comment>
    <comment ref="E376" authorId="0" shapeId="0" xr:uid="{00000000-0006-0000-0200-000063000000}">
      <text>
        <r>
          <rPr>
            <sz val="12"/>
            <color indexed="81"/>
            <rFont val="Times New Roman"/>
            <family val="1"/>
          </rPr>
          <t>Parchment w/ unholy text</t>
        </r>
      </text>
    </comment>
    <comment ref="E378" authorId="0" shapeId="0" xr:uid="{00000000-0006-0000-0200-000064000000}">
      <text>
        <r>
          <rPr>
            <sz val="12"/>
            <color indexed="81"/>
            <rFont val="Times New Roman"/>
            <family val="1"/>
          </rPr>
          <t>dandelion fluff and herbs</t>
        </r>
      </text>
    </comment>
    <comment ref="E380" authorId="0" shapeId="0" xr:uid="{00000000-0006-0000-0200-000065000000}">
      <text>
        <r>
          <rPr>
            <sz val="12"/>
            <color indexed="81"/>
            <rFont val="Times New Roman"/>
            <family val="1"/>
          </rPr>
          <t>Vial of holy water</t>
        </r>
      </text>
    </comment>
    <comment ref="E383" authorId="0" shapeId="0" xr:uid="{00000000-0006-0000-0200-000066000000}">
      <text/>
    </comment>
    <comment ref="E384" authorId="0" shapeId="0" xr:uid="{00000000-0006-0000-0200-000067000000}">
      <text>
        <r>
          <rPr>
            <sz val="12"/>
            <color indexed="81"/>
            <rFont val="Times New Roman"/>
            <family val="1"/>
          </rPr>
          <t>Parchment w/ holy text</t>
        </r>
      </text>
    </comment>
    <comment ref="E394" authorId="0" shapeId="0" xr:uid="{00000000-0006-0000-0200-000068000000}">
      <text>
        <r>
          <rPr>
            <sz val="12"/>
            <rFont val="Times New Roman"/>
            <family val="1"/>
          </rPr>
          <t>Bag and candle</t>
        </r>
      </text>
    </comment>
    <comment ref="E395" authorId="0" shapeId="0" xr:uid="{00000000-0006-0000-0200-000069000000}">
      <text>
        <r>
          <rPr>
            <sz val="12"/>
            <color indexed="81"/>
            <rFont val="Times New Roman"/>
            <family val="1"/>
          </rPr>
          <t>100+ GP worth of diamond dust</t>
        </r>
      </text>
    </comment>
    <comment ref="E396" authorId="0" shapeId="0" xr:uid="{00000000-0006-0000-0200-00006A000000}">
      <text>
        <r>
          <rPr>
            <sz val="12"/>
            <color indexed="81"/>
            <rFont val="Times New Roman"/>
            <family val="1"/>
          </rPr>
          <t>A tiny bag, a small (not lit) candle, and a carved bone from any humanoid.</t>
        </r>
      </text>
    </comment>
    <comment ref="E397" authorId="0" shapeId="0" xr:uid="{00000000-0006-0000-0200-00006B000000}">
      <text/>
    </comment>
    <comment ref="E401" authorId="0" shapeId="0" xr:uid="{00000000-0006-0000-0200-00006C000000}">
      <text>
        <r>
          <rPr>
            <sz val="12"/>
            <color indexed="81"/>
            <rFont val="Times New Roman"/>
            <family val="1"/>
          </rPr>
          <t>25 GPs' worth of powdered silver</t>
        </r>
      </text>
    </comment>
    <comment ref="E402" authorId="0" shapeId="0" xr:uid="{00000000-0006-0000-0200-00006D000000}">
      <text>
        <r>
          <rPr>
            <sz val="12"/>
            <color indexed="81"/>
            <rFont val="Times New Roman"/>
            <family val="1"/>
          </rPr>
          <t>handful of sand</t>
        </r>
      </text>
    </comment>
    <comment ref="E404" authorId="0" shapeId="0" xr:uid="{00000000-0006-0000-0200-00006E000000}">
      <text>
        <r>
          <rPr>
            <sz val="12"/>
            <color indexed="81"/>
            <rFont val="Times New Roman"/>
            <family val="1"/>
          </rPr>
          <t>scrying device</t>
        </r>
      </text>
    </comment>
    <comment ref="E412" authorId="0" shapeId="0" xr:uid="{00000000-0006-0000-0200-00006F000000}">
      <text>
        <r>
          <rPr>
            <sz val="12"/>
            <color indexed="81"/>
            <rFont val="Times New Roman"/>
            <family val="1"/>
          </rPr>
          <t>tinder and small lens</t>
        </r>
      </text>
    </comment>
    <comment ref="E417" authorId="0" shapeId="0" xr:uid="{00000000-0006-0000-0200-000070000000}">
      <text>
        <r>
          <rPr>
            <sz val="12"/>
            <color indexed="81"/>
            <rFont val="Times New Roman"/>
            <family val="1"/>
          </rPr>
          <t>Holy water, incense &amp; 100 XPs</t>
        </r>
      </text>
    </comment>
    <comment ref="E435" authorId="0" shapeId="0" xr:uid="{00000000-0006-0000-0200-000071000000}">
      <text>
        <r>
          <rPr>
            <sz val="12"/>
            <color indexed="81"/>
            <rFont val="Times New Roman"/>
            <family val="1"/>
          </rPr>
          <t>pebble found in a node</t>
        </r>
      </text>
    </comment>
    <comment ref="E436" authorId="0" shapeId="0" xr:uid="{00000000-0006-0000-0200-000072000000}">
      <text>
        <r>
          <rPr>
            <sz val="12"/>
            <color indexed="81"/>
            <rFont val="Times New Roman"/>
            <family val="1"/>
          </rPr>
          <t>Hen heart or white feather</t>
        </r>
      </text>
    </comment>
    <comment ref="E440" authorId="0" shapeId="0" xr:uid="{00000000-0006-0000-0200-000073000000}">
      <text>
        <r>
          <rPr>
            <sz val="12"/>
            <color indexed="81"/>
            <rFont val="Times New Roman"/>
            <family val="1"/>
          </rPr>
          <t>pinch of powdered skull</t>
        </r>
      </text>
    </comment>
    <comment ref="E448" authorId="0" shapeId="0" xr:uid="{00000000-0006-0000-0200-000074000000}">
      <text>
        <r>
          <rPr>
            <sz val="12"/>
            <color indexed="81"/>
            <rFont val="Times New Roman"/>
            <family val="1"/>
          </rPr>
          <t>scented ointment</t>
        </r>
      </text>
    </comment>
    <comment ref="E453" authorId="0" shapeId="0" xr:uid="{00000000-0006-0000-0200-000075000000}">
      <text>
        <r>
          <rPr>
            <sz val="12"/>
            <color indexed="81"/>
            <rFont val="Times New Roman"/>
            <family val="1"/>
          </rPr>
          <t>powdered holy symbol</t>
        </r>
      </text>
    </comment>
    <comment ref="E454" authorId="0" shapeId="0" xr:uid="{00000000-0006-0000-0200-000076000000}">
      <text>
        <r>
          <rPr>
            <sz val="12"/>
            <color indexed="81"/>
            <rFont val="Times New Roman"/>
            <family val="1"/>
          </rPr>
          <t>A dollop of pitch with a tiny needle hidden inside it</t>
        </r>
      </text>
    </comment>
    <comment ref="E455" authorId="0" shapeId="0" xr:uid="{00000000-0006-0000-0200-000077000000}">
      <text>
        <r>
          <rPr>
            <sz val="12"/>
            <color indexed="81"/>
            <rFont val="Times New Roman"/>
            <family val="1"/>
          </rPr>
          <t>Humanoid skull</t>
        </r>
      </text>
    </comment>
    <comment ref="E456" authorId="0" shapeId="0" xr:uid="{00000000-0006-0000-0200-000078000000}">
      <text>
        <r>
          <rPr>
            <sz val="12"/>
            <color indexed="81"/>
            <rFont val="Times New Roman"/>
            <family val="1"/>
          </rPr>
          <t>Grave dirt mixed with powdered onyx worth at least 40 gp per HD of the target.</t>
        </r>
      </text>
    </comment>
    <comment ref="E463" authorId="0" shapeId="0" xr:uid="{00000000-0006-0000-0200-000079000000}">
      <text>
        <r>
          <rPr>
            <sz val="12"/>
            <color indexed="81"/>
            <rFont val="Times New Roman"/>
            <family val="1"/>
          </rPr>
          <t>Natural pool of water</t>
        </r>
      </text>
    </comment>
    <comment ref="E465" authorId="0" shapeId="0" xr:uid="{00000000-0006-0000-0200-00007A000000}">
      <text>
        <r>
          <rPr>
            <sz val="12"/>
            <color indexed="81"/>
            <rFont val="Times New Roman"/>
            <family val="1"/>
          </rPr>
          <t>lich bone dust</t>
        </r>
      </text>
    </comment>
    <comment ref="E470" authorId="0" shapeId="0" xr:uid="{00000000-0006-0000-0200-00007B000000}">
      <text>
        <r>
          <rPr>
            <sz val="12"/>
            <rFont val="Times New Roman"/>
            <family val="1"/>
          </rPr>
          <t>Bag and candle</t>
        </r>
      </text>
    </comment>
    <comment ref="E471" authorId="0" shapeId="0" xr:uid="{00000000-0006-0000-0200-00007C000000}">
      <text>
        <r>
          <rPr>
            <sz val="12"/>
            <color indexed="81"/>
            <rFont val="Times New Roman"/>
            <family val="1"/>
          </rPr>
          <t>A tiny bag, a small (not lit) candle, and a carved bone from any humanoid.</t>
        </r>
      </text>
    </comment>
    <comment ref="E474" authorId="0" shapeId="0" xr:uid="{00000000-0006-0000-0200-00007D000000}">
      <text>
        <r>
          <rPr>
            <sz val="12"/>
            <color indexed="81"/>
            <rFont val="Times New Roman"/>
            <family val="1"/>
          </rPr>
          <t>Mercury and phosphorus, plus powdered diamond and opal with a total value of at least 1,000 gp each.</t>
        </r>
      </text>
    </comment>
    <comment ref="E475" authorId="0" shapeId="0" xr:uid="{00000000-0006-0000-0200-00007E000000}">
      <text>
        <r>
          <rPr>
            <sz val="12"/>
            <color indexed="81"/>
            <rFont val="Times New Roman"/>
            <family val="1"/>
          </rPr>
          <t>Mercury and phosphorus, plus powdered diamond and opal with a total value of at least 1,000 gp each.</t>
        </r>
      </text>
    </comment>
    <comment ref="E476" authorId="0" shapeId="0" xr:uid="{00000000-0006-0000-0200-00007F000000}">
      <text>
        <r>
          <rPr>
            <sz val="12"/>
            <color indexed="81"/>
            <rFont val="Times New Roman"/>
            <family val="1"/>
          </rPr>
          <t>Herbs, oils, and incense worth at least 1,000 gp, plus 1,000 gp per level of the spell to be tied to the unhallowed area.</t>
        </r>
      </text>
    </comment>
    <comment ref="E478" authorId="0" shapeId="0" xr:uid="{00000000-0006-0000-0200-000080000000}">
      <text>
        <r>
          <rPr>
            <sz val="12"/>
            <color indexed="81"/>
            <rFont val="Times New Roman"/>
            <family val="1"/>
          </rPr>
          <t>bit of ochre jelly or gray ooze</t>
        </r>
      </text>
    </comment>
    <comment ref="E479" authorId="0" shapeId="0" xr:uid="{00000000-0006-0000-0200-000081000000}">
      <text>
        <r>
          <rPr>
            <sz val="12"/>
            <color indexed="81"/>
            <rFont val="Times New Roman"/>
            <family val="1"/>
          </rPr>
          <t>Small block of granite</t>
        </r>
      </text>
    </comment>
    <comment ref="E485" authorId="0" shapeId="0" xr:uid="{00000000-0006-0000-0200-000082000000}">
      <text>
        <r>
          <rPr>
            <sz val="12"/>
            <color indexed="81"/>
            <rFont val="Times New Roman"/>
            <family val="1"/>
          </rPr>
          <t>diamond worth 5000 GP</t>
        </r>
      </text>
    </comment>
    <comment ref="E488" authorId="0" shapeId="0" xr:uid="{00000000-0006-0000-0200-000083000000}">
      <text>
        <r>
          <rPr>
            <sz val="12"/>
            <color indexed="81"/>
            <rFont val="Times New Roman"/>
            <family val="1"/>
          </rPr>
          <t>Bull-shit or bull-hair</t>
        </r>
      </text>
    </comment>
    <comment ref="E489" authorId="0" shapeId="0" xr:uid="{00000000-0006-0000-0200-000084000000}">
      <text>
        <r>
          <rPr>
            <sz val="12"/>
            <color indexed="81"/>
            <rFont val="Times New Roman"/>
            <family val="1"/>
          </rPr>
          <t>Pinch of cat fur</t>
        </r>
      </text>
    </comment>
    <comment ref="E490" authorId="0" shapeId="0" xr:uid="{00000000-0006-0000-0200-000085000000}">
      <text>
        <r>
          <rPr>
            <sz val="12"/>
            <color indexed="81"/>
            <rFont val="Times New Roman"/>
            <family val="1"/>
          </rPr>
          <t>A statuette of a Celestial or fiend worth 50 gp</t>
        </r>
      </text>
    </comment>
    <comment ref="E491" authorId="0" shapeId="0" xr:uid="{00000000-0006-0000-0200-000086000000}">
      <text>
        <r>
          <rPr>
            <sz val="12"/>
            <color indexed="81"/>
            <rFont val="Times New Roman"/>
            <family val="1"/>
          </rPr>
          <t>1 oz. of bile</t>
        </r>
      </text>
    </comment>
    <comment ref="E495" authorId="0" shapeId="0" xr:uid="{00000000-0006-0000-0200-000087000000}">
      <text>
        <r>
          <rPr>
            <sz val="12"/>
            <color indexed="81"/>
            <rFont val="Times New Roman"/>
            <family val="1"/>
          </rPr>
          <t>A clay pot filled with grave dirt and another filled with brackish water.  The spell must be cast on a dead body.  You must place a black onyx gem worth at least 50 gp per HD of the undead to be created into the mouth or eye socket of each corpse. The magic of the spell turns these gems into worthless shells.</t>
        </r>
      </text>
    </comment>
    <comment ref="E498" authorId="0" shapeId="0" xr:uid="{00000000-0006-0000-0200-000088000000}">
      <text>
        <r>
          <rPr>
            <sz val="12"/>
            <color indexed="81"/>
            <rFont val="Times New Roman"/>
            <family val="1"/>
          </rPr>
          <t>Eagle feathers or droppings</t>
        </r>
      </text>
    </comment>
    <comment ref="E503" authorId="0" shapeId="0" xr:uid="{00000000-0006-0000-0200-000089000000}">
      <text>
        <r>
          <rPr>
            <sz val="12"/>
            <color indexed="81"/>
            <rFont val="Times New Roman"/>
            <family val="1"/>
          </rPr>
          <t>A sprinkling of holy water and rare incenses worth at least 1,500 gp, plus 1,500 gp per 60-foot cube.  If a password is desired, this requires the burning of additional rare incenses worth at least 1,000</t>
        </r>
      </text>
    </comment>
    <comment ref="E507" authorId="0" shapeId="0" xr:uid="{00000000-0006-0000-0200-00008A000000}">
      <text>
        <r>
          <rPr>
            <sz val="12"/>
            <color indexed="81"/>
            <rFont val="Times New Roman"/>
            <family val="1"/>
          </rPr>
          <t>You trace the glyph with incense, which must first be sprinkled with powdered diamond worth at least 200 gp.</t>
        </r>
      </text>
    </comment>
    <comment ref="E508" authorId="0" shapeId="0" xr:uid="{00000000-0006-0000-0200-00008B000000}">
      <text>
        <r>
          <rPr>
            <sz val="12"/>
            <color indexed="81"/>
            <rFont val="Times New Roman"/>
            <family val="1"/>
          </rPr>
          <t>You trace the glyph with incense, which must first be sprinkled with powdered diamond worth at least 200 gp.</t>
        </r>
      </text>
    </comment>
    <comment ref="E512" authorId="0" shapeId="0" xr:uid="{00000000-0006-0000-0200-00008C000000}">
      <text>
        <r>
          <rPr>
            <sz val="12"/>
            <color indexed="81"/>
            <rFont val="Times New Roman"/>
            <family val="1"/>
          </rPr>
          <t>pinch of earth and snow</t>
        </r>
      </text>
    </comment>
    <comment ref="E515" authorId="0" shapeId="0" xr:uid="{00000000-0006-0000-0200-00008D000000}">
      <text>
        <r>
          <rPr>
            <sz val="12"/>
            <color indexed="81"/>
            <rFont val="Times New Roman"/>
            <family val="1"/>
          </rPr>
          <t>handful of ice or snow that must be pressed to the target’s body.</t>
        </r>
      </text>
    </comment>
    <comment ref="E516" authorId="0" shapeId="0" xr:uid="{00000000-0006-0000-0200-00008E000000}">
      <text>
        <r>
          <rPr>
            <sz val="12"/>
            <color indexed="81"/>
            <rFont val="Times New Roman"/>
            <family val="1"/>
          </rPr>
          <t>Feathers or pinch of owl droppings</t>
        </r>
      </text>
    </comment>
    <comment ref="E519" authorId="0" shapeId="0" xr:uid="{00000000-0006-0000-0200-00008F000000}">
      <text>
        <r>
          <rPr>
            <sz val="12"/>
            <rFont val="Times New Roman"/>
            <family val="1"/>
          </rPr>
          <t>Fistful of marbles</t>
        </r>
      </text>
    </comment>
    <comment ref="E523" authorId="0" shapeId="0" xr:uid="{00000000-0006-0000-0200-000090000000}">
      <text>
        <r>
          <rPr>
            <sz val="12"/>
            <rFont val="Times New Roman"/>
            <family val="1"/>
          </rPr>
          <t>Bag and candle</t>
        </r>
      </text>
    </comment>
    <comment ref="E524" authorId="0" shapeId="0" xr:uid="{00000000-0006-0000-0200-000091000000}">
      <text>
        <r>
          <rPr>
            <sz val="12"/>
            <color indexed="81"/>
            <rFont val="Times New Roman"/>
            <family val="1"/>
          </rPr>
          <t>A tiny bag, a small (not lit) candle, and a carved bone from any humanoid.</t>
        </r>
      </text>
    </comment>
    <comment ref="E525" authorId="0" shapeId="0" xr:uid="{00000000-0006-0000-0200-000092000000}">
      <text>
        <r>
          <rPr>
            <sz val="12"/>
            <color indexed="81"/>
            <rFont val="Times New Roman"/>
            <family val="1"/>
          </rPr>
          <t>Mercury and phosphorus, plus powdered diamond and opal with a total value of at least 1,000 gp each.</t>
        </r>
      </text>
    </comment>
    <comment ref="E526" authorId="0" shapeId="0" xr:uid="{00000000-0006-0000-0200-000093000000}">
      <text>
        <r>
          <rPr>
            <sz val="12"/>
            <color indexed="81"/>
            <rFont val="Times New Roman"/>
            <family val="1"/>
          </rPr>
          <t>Mercury and phosphorus, plus powdered diamond and opal with a total value of at least 5,000 gp each.</t>
        </r>
      </text>
    </comment>
    <comment ref="E527" authorId="0" shapeId="0" xr:uid="{00000000-0006-0000-0200-000094000000}">
      <text>
        <r>
          <rPr>
            <sz val="12"/>
            <color indexed="81"/>
            <rFont val="Times New Roman"/>
            <family val="1"/>
          </rPr>
          <t>100+ GP worth of diamond dust</t>
        </r>
      </text>
    </comment>
    <comment ref="E528" authorId="0" shapeId="0" xr:uid="{00000000-0006-0000-0200-000095000000}">
      <text>
        <r>
          <rPr>
            <sz val="12"/>
            <color indexed="81"/>
            <rFont val="Times New Roman"/>
            <family val="1"/>
          </rPr>
          <t>Crushed diamond powder</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S8" authorId="0" shapeId="0" xr:uid="{00000000-0006-0000-0300-000001000000}">
      <text>
        <r>
          <rPr>
            <sz val="12"/>
            <color indexed="81"/>
            <rFont val="Times New Roman"/>
            <family val="1"/>
          </rPr>
          <t>1 Obscuring Mist
2 Blindness/Deafness
3 Blacklight
4 Armor of Darkness
5 Darkbolt
6 Prying Eyes
7 Nightmare
8 Power Word, Blind
9 Power Word, Kill
FRCS 63</t>
        </r>
      </text>
    </comment>
    <comment ref="S10" authorId="0" shapeId="0" xr:uid="{00000000-0006-0000-0300-000002000000}">
      <text>
        <r>
          <rPr>
            <sz val="12"/>
            <color indexed="81"/>
            <rFont val="Times New Roman"/>
            <family val="1"/>
          </rPr>
          <t>1 Cause Fear
2 Death Knell
3 Animate Dead
4 Death Ward
5 Slay Living
6 Create Undead
7 Destruction
8 Create Greater Undead
9 Wail of the Banshee
PHB 186</t>
        </r>
      </text>
    </comment>
    <comment ref="S11" authorId="0" shapeId="0" xr:uid="{00000000-0006-0000-0300-000003000000}">
      <text>
        <r>
          <rPr>
            <sz val="12"/>
            <color indexed="81"/>
            <rFont val="Times New Roman"/>
            <family val="1"/>
          </rPr>
          <t>You may use a death touch once per day.  Your death touch is a supernatural ability that produces a death effect.
You must succeed on a melee touch attack against a living creature (using the rules for touch spells).  When you touch, roll 1d6 per cleric level you possess. If the total at least equals the creature’s current hit points, it dies (no save).
PHB 186</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Alexis Alvarez</author>
  </authors>
  <commentList>
    <comment ref="A3" authorId="0" shapeId="0" xr:uid="{00000000-0006-0000-0400-000003000000}">
      <text>
        <r>
          <rPr>
            <sz val="12"/>
            <color indexed="81"/>
            <rFont val="Times New Roman"/>
            <family val="1"/>
          </rPr>
          <t>A spell storing weapon allows a spellcaster to store a single targeted spell of up to 3rd level in the weapon.  (The spell must have a casting time of 1 standard action.)  Any time the weapon strikes a creature and the creature takes damage from it, the weapon can immediately cast the spell on that creature as a free action if the wielder desires.  (This special ability is an exception to the general rule that casting a spell from an item takes at least as long as casting that spell normally.)  Inflict serious wounds, contagion, blindness, and hold person are all common choices for the stored spell.  Once the spell has been cast from the weapon, a spellcaster can cast any other targeted spell of up to 3rd level into it.  The weapon magically imparts to the wielder the name of the spell currently stored within it.  A randomly rolled spell storing weapon has a 50% chance to have a spell stored in it already.
Strong evocation (plus aura of stored spell); CL 12th; Craft Magic Arms and Armor, creator must be a caster of at least 12th level; Price +1 bonus.
DMG 225</t>
        </r>
      </text>
    </comment>
    <comment ref="A5" authorId="0" shapeId="0" xr:uid="{00000000-0006-0000-0400-000004000000}">
      <text>
        <r>
          <rPr>
            <sz val="12"/>
            <color indexed="81"/>
            <rFont val="Times New Roman"/>
            <family val="1"/>
          </rPr>
          <t>A weapon of disruption is the bane of all undead.  Any undead creature struck in combat must succeed on a DC 14 Will save or be destroyed. A weapon of disruption must be a bludgeoning weapon. (If you roll this property randomly for a piercing or slashing weapon, reroll.)
DMG 224</t>
        </r>
      </text>
    </comment>
    <comment ref="A14" authorId="0" shapeId="0" xr:uid="{00000000-0006-0000-0400-000006000000}">
      <text>
        <r>
          <rPr>
            <b/>
            <sz val="12"/>
            <color indexed="81"/>
            <rFont val="Times New Roman"/>
            <family val="1"/>
          </rPr>
          <t xml:space="preserve">Price:  </t>
        </r>
        <r>
          <rPr>
            <sz val="12"/>
            <color indexed="81"/>
            <rFont val="Times New Roman"/>
            <family val="1"/>
          </rPr>
          <t xml:space="preserve">+1 bonus
</t>
        </r>
        <r>
          <rPr>
            <b/>
            <sz val="12"/>
            <color indexed="81"/>
            <rFont val="Times New Roman"/>
            <family val="1"/>
          </rPr>
          <t xml:space="preserve">Property:  </t>
        </r>
        <r>
          <rPr>
            <sz val="12"/>
            <color indexed="81"/>
            <rFont val="Times New Roman"/>
            <family val="1"/>
          </rPr>
          <t xml:space="preserve">Armor or shield
</t>
        </r>
        <r>
          <rPr>
            <b/>
            <sz val="12"/>
            <color indexed="81"/>
            <rFont val="Times New Roman"/>
            <family val="1"/>
          </rPr>
          <t xml:space="preserve">Caster Level:  </t>
        </r>
        <r>
          <rPr>
            <sz val="12"/>
            <color indexed="81"/>
            <rFont val="Times New Roman"/>
            <family val="1"/>
          </rPr>
          <t xml:space="preserve">5th
</t>
        </r>
        <r>
          <rPr>
            <b/>
            <sz val="12"/>
            <color indexed="81"/>
            <rFont val="Times New Roman"/>
            <family val="1"/>
          </rPr>
          <t xml:space="preserve">Aura:  </t>
        </r>
        <r>
          <rPr>
            <sz val="12"/>
            <color indexed="81"/>
            <rFont val="Times New Roman"/>
            <family val="1"/>
          </rPr>
          <t xml:space="preserve">Faint; (DC 17) transmutation
</t>
        </r>
        <r>
          <rPr>
            <b/>
            <sz val="12"/>
            <color indexed="81"/>
            <rFont val="Times New Roman"/>
            <family val="1"/>
          </rPr>
          <t xml:space="preserve">Activation:  </t>
        </r>
        <r>
          <rPr>
            <sz val="12"/>
            <color indexed="81"/>
            <rFont val="Times New Roman"/>
            <family val="1"/>
          </rPr>
          <t>—
Several images of stylized anchors cover this strangely dense-looking armor.
When wearing armor or a shield that has this property, you are difficult to move from your position during a fight.  You gain a +5 enhancement bonus on any ability check to resist a bull rush, overrun, or trip attack.
MIC 6</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A4" authorId="0" shapeId="0" xr:uid="{00000000-0006-0000-0500-000003000000}">
      <text>
        <r>
          <rPr>
            <b/>
            <sz val="12"/>
            <color indexed="81"/>
            <rFont val="Times New Roman"/>
            <family val="1"/>
          </rPr>
          <t xml:space="preserve">Price (Item Level):  </t>
        </r>
        <r>
          <rPr>
            <sz val="12"/>
            <color indexed="81"/>
            <rFont val="Times New Roman"/>
            <family val="1"/>
          </rPr>
          <t xml:space="preserve">2,000 gp (6th)
</t>
        </r>
        <r>
          <rPr>
            <b/>
            <sz val="12"/>
            <color indexed="81"/>
            <rFont val="Times New Roman"/>
            <family val="1"/>
          </rPr>
          <t xml:space="preserve">Body Slot:  </t>
        </r>
        <r>
          <rPr>
            <sz val="12"/>
            <color indexed="81"/>
            <rFont val="Times New Roman"/>
            <family val="1"/>
          </rPr>
          <t xml:space="preserve">Torso
</t>
        </r>
        <r>
          <rPr>
            <b/>
            <sz val="12"/>
            <color indexed="81"/>
            <rFont val="Times New Roman"/>
            <family val="1"/>
          </rPr>
          <t xml:space="preserve">Caster Level:  </t>
        </r>
        <r>
          <rPr>
            <sz val="12"/>
            <color indexed="81"/>
            <rFont val="Times New Roman"/>
            <family val="1"/>
          </rPr>
          <t xml:space="preserve">7th
</t>
        </r>
        <r>
          <rPr>
            <b/>
            <sz val="12"/>
            <color indexed="81"/>
            <rFont val="Times New Roman"/>
            <family val="1"/>
          </rPr>
          <t xml:space="preserve">Aura:  </t>
        </r>
        <r>
          <rPr>
            <sz val="12"/>
            <color indexed="81"/>
            <rFont val="Times New Roman"/>
            <family val="1"/>
          </rPr>
          <t xml:space="preserve">Moderate; (DC 18) abjuration
</t>
        </r>
        <r>
          <rPr>
            <b/>
            <sz val="12"/>
            <color indexed="81"/>
            <rFont val="Times New Roman"/>
            <family val="1"/>
          </rPr>
          <t xml:space="preserve">Activation:  </t>
        </r>
        <r>
          <rPr>
            <sz val="12"/>
            <color indexed="81"/>
            <rFont val="Times New Roman"/>
            <family val="1"/>
          </rPr>
          <t xml:space="preserve">Immediate (command)
</t>
        </r>
        <r>
          <rPr>
            <b/>
            <sz val="12"/>
            <color indexed="81"/>
            <rFont val="Times New Roman"/>
            <family val="1"/>
          </rPr>
          <t xml:space="preserve">Weight:  </t>
        </r>
        <r>
          <rPr>
            <sz val="12"/>
            <color indexed="81"/>
            <rFont val="Times New Roman"/>
            <family val="1"/>
          </rPr>
          <t>—
The smell of fresh graves and decaying lilies clings to this vest.
Sometimes jokingly dubbed “gravedigger’s shirts,” these items help characters who battle undead.  When activated, a sepulchral vest grants you a +5 sacred bonus on saves against any effect generated by an undead creature for 1 round.
This ability functions three times per day.
MIC 133</t>
        </r>
      </text>
    </comment>
    <comment ref="A5" authorId="0" shapeId="0" xr:uid="{00000000-0006-0000-0500-000004000000}">
      <text>
        <r>
          <rPr>
            <b/>
            <sz val="12"/>
            <color indexed="81"/>
            <rFont val="Times New Roman"/>
            <family val="1"/>
          </rPr>
          <t xml:space="preserve">Price (Item Level):  </t>
        </r>
        <r>
          <rPr>
            <sz val="12"/>
            <color indexed="81"/>
            <rFont val="Times New Roman"/>
            <family val="1"/>
          </rPr>
          <t xml:space="preserve">750 gp (3rd)
</t>
        </r>
        <r>
          <rPr>
            <b/>
            <sz val="12"/>
            <color indexed="81"/>
            <rFont val="Times New Roman"/>
            <family val="1"/>
          </rPr>
          <t xml:space="preserve">Body Slot:  </t>
        </r>
        <r>
          <rPr>
            <sz val="12"/>
            <color indexed="81"/>
            <rFont val="Times New Roman"/>
            <family val="1"/>
          </rPr>
          <t xml:space="preserve">Waist
</t>
        </r>
        <r>
          <rPr>
            <b/>
            <sz val="12"/>
            <color indexed="81"/>
            <rFont val="Times New Roman"/>
            <family val="1"/>
          </rPr>
          <t xml:space="preserve">Caster Level:  </t>
        </r>
        <r>
          <rPr>
            <sz val="12"/>
            <color indexed="81"/>
            <rFont val="Times New Roman"/>
            <family val="1"/>
          </rPr>
          <t xml:space="preserve">3rd
</t>
        </r>
        <r>
          <rPr>
            <b/>
            <sz val="12"/>
            <color indexed="81"/>
            <rFont val="Times New Roman"/>
            <family val="1"/>
          </rPr>
          <t xml:space="preserve">Aura:  </t>
        </r>
        <r>
          <rPr>
            <sz val="12"/>
            <color indexed="81"/>
            <rFont val="Times New Roman"/>
            <family val="1"/>
          </rPr>
          <t xml:space="preserve">Faint; (DC 16) conjuration
</t>
        </r>
        <r>
          <rPr>
            <b/>
            <sz val="12"/>
            <color indexed="81"/>
            <rFont val="Times New Roman"/>
            <family val="1"/>
          </rPr>
          <t xml:space="preserve">Activation:  </t>
        </r>
        <r>
          <rPr>
            <sz val="12"/>
            <color indexed="81"/>
            <rFont val="Times New Roman"/>
            <family val="1"/>
          </rPr>
          <t xml:space="preserve">— and standard (command)
</t>
        </r>
        <r>
          <rPr>
            <b/>
            <sz val="12"/>
            <color indexed="81"/>
            <rFont val="Times New Roman"/>
            <family val="1"/>
          </rPr>
          <t xml:space="preserve">Weight:  </t>
        </r>
        <r>
          <rPr>
            <sz val="12"/>
            <color indexed="81"/>
            <rFont val="Times New Roman"/>
            <family val="1"/>
          </rPr>
          <t>1 lb.
This broad leather belt is studded with three moonstones.
While wearing a healing belt, you gain a +2 competence bonus on Heal checks.
This is a continuous effect and requires no activation.
In addition, the belt has 3 charges, which are renewed each day at dawn.
Spending 1 or more charges allows you to channel positive energy and heal damage with a touch. (You can also use this ability to harm undead, dealing them an equivalent amount of damage instead.)
1 charge:  Heals 2d8 points of damage.
2 charges:  Heals 3d8 points of damage.
3 charges:  Heals 4d8 points of damage.
Prerequisites:  Craft Wondrous Item, cure moderate wounds.
Cost to Create:  500 gp, 40 XP, 1 day.
MIC 110</t>
        </r>
      </text>
    </comment>
  </commentList>
</comments>
</file>

<file path=xl/sharedStrings.xml><?xml version="1.0" encoding="utf-8"?>
<sst xmlns="http://schemas.openxmlformats.org/spreadsheetml/2006/main" count="4134" uniqueCount="882">
  <si>
    <t>Level</t>
  </si>
  <si>
    <t>Properties</t>
  </si>
  <si>
    <t>Melee Weapon</t>
  </si>
  <si>
    <t>Dmg</t>
  </si>
  <si>
    <t>Qty.</t>
  </si>
  <si>
    <t>Ranged Weapon</t>
  </si>
  <si>
    <t>Dmg.</t>
  </si>
  <si>
    <t>Rng.</t>
  </si>
  <si>
    <t>Skills</t>
  </si>
  <si>
    <t>Concentration</t>
  </si>
  <si>
    <t>AC Mod.</t>
  </si>
  <si>
    <t>Handle Animal</t>
  </si>
  <si>
    <t>Move Silently</t>
  </si>
  <si>
    <t>Ride</t>
  </si>
  <si>
    <t>Search</t>
  </si>
  <si>
    <t>Swim</t>
  </si>
  <si>
    <t>Weapons and Armor</t>
  </si>
  <si>
    <t>Type</t>
  </si>
  <si>
    <t>Duration</t>
  </si>
  <si>
    <t>Personality, History, and Notes</t>
  </si>
  <si>
    <t>D+</t>
  </si>
  <si>
    <t>TH+</t>
  </si>
  <si>
    <t>Wt.</t>
  </si>
  <si>
    <t>Mod.</t>
  </si>
  <si>
    <t>Rank</t>
  </si>
  <si>
    <t>Cha</t>
  </si>
  <si>
    <t>Con</t>
  </si>
  <si>
    <t>Int</t>
  </si>
  <si>
    <t>Wis</t>
  </si>
  <si>
    <t>Dex</t>
  </si>
  <si>
    <t>Str</t>
  </si>
  <si>
    <t>Ability</t>
  </si>
  <si>
    <t>Misc. Mods.</t>
  </si>
  <si>
    <t>Appraise</t>
  </si>
  <si>
    <t>Balance</t>
  </si>
  <si>
    <t>Bluff</t>
  </si>
  <si>
    <t>Climb</t>
  </si>
  <si>
    <t>Decipher Script</t>
  </si>
  <si>
    <t>Diplomacy</t>
  </si>
  <si>
    <t>Disable Device</t>
  </si>
  <si>
    <t>Disguise</t>
  </si>
  <si>
    <t>Escape Artist</t>
  </si>
  <si>
    <t>Forgery</t>
  </si>
  <si>
    <t>Gather Information</t>
  </si>
  <si>
    <t>Heal</t>
  </si>
  <si>
    <t>Hide</t>
  </si>
  <si>
    <t>Intimidate</t>
  </si>
  <si>
    <t>Jump</t>
  </si>
  <si>
    <t>Knowledge:  Arcana</t>
  </si>
  <si>
    <t>Knowledge:  Religion</t>
  </si>
  <si>
    <t>Listen</t>
  </si>
  <si>
    <t>Open Lock</t>
  </si>
  <si>
    <t>Profession:  (type)</t>
  </si>
  <si>
    <t>Sense Motive</t>
  </si>
  <si>
    <t>Spot</t>
  </si>
  <si>
    <t>Tumble</t>
  </si>
  <si>
    <t>Use Magic Device</t>
  </si>
  <si>
    <t>Use Rope</t>
  </si>
  <si>
    <t>Ability &amp; Mod.</t>
  </si>
  <si>
    <t>0</t>
  </si>
  <si>
    <t>Total</t>
  </si>
  <si>
    <t>Male</t>
  </si>
  <si>
    <t>2</t>
  </si>
  <si>
    <t>Critical</t>
  </si>
  <si>
    <t>Range</t>
  </si>
  <si>
    <t>Fortitude</t>
  </si>
  <si>
    <t>Reflex</t>
  </si>
  <si>
    <t>Will</t>
  </si>
  <si>
    <t>Armor &amp; Shield</t>
  </si>
  <si>
    <t>Tiefling</t>
  </si>
  <si>
    <t>Immunity to Sleep Spells</t>
  </si>
  <si>
    <t>x2</t>
  </si>
  <si>
    <t>Resist Cold, Fire, Electricity (5)</t>
  </si>
  <si>
    <t>Missiles</t>
  </si>
  <si>
    <t>Knowledge:  The Planes</t>
  </si>
  <si>
    <t>Resistance</t>
  </si>
  <si>
    <t>Touch</t>
  </si>
  <si>
    <t>Detect Magic</t>
  </si>
  <si>
    <t>1 min/lvl</t>
  </si>
  <si>
    <t>Instant</t>
  </si>
  <si>
    <t>Read Magic</t>
  </si>
  <si>
    <t>Personal</t>
  </si>
  <si>
    <t>1 rnd/lvl</t>
  </si>
  <si>
    <t>Divine Power</t>
  </si>
  <si>
    <t>Evocation</t>
  </si>
  <si>
    <t>Magic Vestment</t>
  </si>
  <si>
    <t>Inflict Light Wounds</t>
  </si>
  <si>
    <t>145 lbs.</t>
  </si>
  <si>
    <t>+0</t>
  </si>
  <si>
    <t>Darkness (1/day)</t>
  </si>
  <si>
    <t>Prepared Spells</t>
  </si>
  <si>
    <t>Spell</t>
  </si>
  <si>
    <t>Cast?</t>
  </si>
  <si>
    <t>Languages</t>
  </si>
  <si>
    <t>Domain:  Death</t>
  </si>
  <si>
    <t>Domain:  Darkness</t>
  </si>
  <si>
    <t>School</t>
  </si>
  <si>
    <t>Detect Poison</t>
  </si>
  <si>
    <t>Doom</t>
  </si>
  <si>
    <t>Magic Weapon</t>
  </si>
  <si>
    <t>Obscuring Mist</t>
  </si>
  <si>
    <t>Find Traps</t>
  </si>
  <si>
    <t>Shatter</t>
  </si>
  <si>
    <t>Spiritual Weapon</t>
  </si>
  <si>
    <t>Blindness/Deafness</t>
  </si>
  <si>
    <t>Inflict Minor Wounds</t>
  </si>
  <si>
    <t>10’</t>
  </si>
  <si>
    <t>100’ + 10’/lvl</t>
  </si>
  <si>
    <t>Bull’s Strength</t>
  </si>
  <si>
    <t>30’</t>
  </si>
  <si>
    <t>Death Knell</t>
  </si>
  <si>
    <t>Inflict Serious Wounds</t>
  </si>
  <si>
    <t>Inflict Critical Wounds</t>
  </si>
  <si>
    <t>Contagion</t>
  </si>
  <si>
    <t>Blacklight</t>
  </si>
  <si>
    <t>Armor of Darkness</t>
  </si>
  <si>
    <t>Equipment Worn</t>
  </si>
  <si>
    <t>Item</t>
  </si>
  <si>
    <t>Mass</t>
  </si>
  <si>
    <t>Effects/</t>
  </si>
  <si>
    <t>Notes</t>
  </si>
  <si>
    <t>Equipment Carried</t>
  </si>
  <si>
    <t>Weight on Hand:</t>
  </si>
  <si>
    <t>Effects</t>
  </si>
  <si>
    <t>Craft:  Mason</t>
  </si>
  <si>
    <t>Check</t>
  </si>
  <si>
    <t>Arcane</t>
  </si>
  <si>
    <t>Speed</t>
  </si>
  <si>
    <t>1d8</t>
  </si>
  <si>
    <t>19-20, x2</t>
  </si>
  <si>
    <t>25’ + 2½’/lvl</t>
  </si>
  <si>
    <t>Race</t>
  </si>
  <si>
    <t>Sex</t>
  </si>
  <si>
    <t>Region</t>
  </si>
  <si>
    <t>AC</t>
  </si>
  <si>
    <t>1st</t>
  </si>
  <si>
    <t>2nd</t>
  </si>
  <si>
    <t>3rd</t>
  </si>
  <si>
    <t>4th</t>
  </si>
  <si>
    <t>5th</t>
  </si>
  <si>
    <t>6th</t>
  </si>
  <si>
    <t>7th</t>
  </si>
  <si>
    <t>M</t>
  </si>
  <si>
    <t>-</t>
  </si>
  <si>
    <t>?</t>
  </si>
  <si>
    <t>Inflict Serious Wounds spell stored</t>
  </si>
  <si>
    <t>Spell Storing Morningstar</t>
  </si>
  <si>
    <t>Morningstar of Disruption</t>
  </si>
  <si>
    <t>Light Crossbow +1</t>
  </si>
  <si>
    <t>Atk</t>
  </si>
  <si>
    <t>Military Saddle, Exotic</t>
  </si>
  <si>
    <t>Components</t>
  </si>
  <si>
    <t>Casting</t>
  </si>
  <si>
    <t>V S</t>
  </si>
  <si>
    <t>1 SA</t>
  </si>
  <si>
    <t>V S M/DF</t>
  </si>
  <si>
    <t>V S DF</t>
  </si>
  <si>
    <t>V S F/DF</t>
  </si>
  <si>
    <t>Flame Strike</t>
  </si>
  <si>
    <t>Spells per Day</t>
  </si>
  <si>
    <t>Spell Level</t>
  </si>
  <si>
    <t>0th</t>
  </si>
  <si>
    <t>8th</t>
  </si>
  <si>
    <t>9th</t>
  </si>
  <si>
    <t>Cleric Spells</t>
  </si>
  <si>
    <t>Domain Spell</t>
  </si>
  <si>
    <t>Wisdom Bonus</t>
  </si>
  <si>
    <t>Total Divine</t>
  </si>
  <si>
    <t>DC</t>
  </si>
  <si>
    <t>Roll</t>
  </si>
  <si>
    <t>5’ 6”</t>
  </si>
  <si>
    <t>Sleight of Hand</t>
  </si>
  <si>
    <t>Survival</t>
  </si>
  <si>
    <t>80’</t>
  </si>
  <si>
    <t>20’</t>
  </si>
  <si>
    <t>NPC</t>
  </si>
  <si>
    <t>Storm Horns</t>
  </si>
  <si>
    <t>1</t>
  </si>
  <si>
    <t>2nd Attack</t>
  </si>
  <si>
    <t>Arrow Quiver</t>
  </si>
  <si>
    <t>Bolt Quiver</t>
  </si>
  <si>
    <t>Amanuensis</t>
  </si>
  <si>
    <t>Create Water</t>
  </si>
  <si>
    <t>Cure Minor Wounds</t>
  </si>
  <si>
    <t>Guidance</t>
  </si>
  <si>
    <t>Light</t>
  </si>
  <si>
    <t>Mending</t>
  </si>
  <si>
    <t>Message</t>
  </si>
  <si>
    <t>No Light</t>
  </si>
  <si>
    <t>Preserve Organ</t>
  </si>
  <si>
    <t>Purify Food &amp; Drink</t>
  </si>
  <si>
    <t>Slash Tongue</t>
  </si>
  <si>
    <t>Summon Holy Symbol</t>
  </si>
  <si>
    <t>Virtue</t>
  </si>
  <si>
    <t>Angry Ache</t>
  </si>
  <si>
    <t>Axiomatic Water</t>
  </si>
  <si>
    <t>Bane</t>
  </si>
  <si>
    <t>Blade of Blood</t>
  </si>
  <si>
    <t>Bless</t>
  </si>
  <si>
    <t>Blood Wind</t>
  </si>
  <si>
    <t>Burial Blessing</t>
  </si>
  <si>
    <t>Cause Fear</t>
  </si>
  <si>
    <t>Command</t>
  </si>
  <si>
    <t>Comprehend Languages</t>
  </si>
  <si>
    <t>Conjure Ice Beast I</t>
  </si>
  <si>
    <t>Cure Light Wounds</t>
  </si>
  <si>
    <t>Curse Water</t>
  </si>
  <si>
    <t>Deathwatch</t>
  </si>
  <si>
    <t>Detect Animals/Plants</t>
  </si>
  <si>
    <t>Detect C/E/G/L</t>
  </si>
  <si>
    <t>Detect Fire</t>
  </si>
  <si>
    <t>Detect Undead</t>
  </si>
  <si>
    <t>Detect Weaponry</t>
  </si>
  <si>
    <t>Divine Favor</t>
  </si>
  <si>
    <t>Ease of Breath</t>
  </si>
  <si>
    <t>Ebon Eyes</t>
  </si>
  <si>
    <t>Endure Elements</t>
  </si>
  <si>
    <t>Entropic Shield</t>
  </si>
  <si>
    <t>Extract Drug</t>
  </si>
  <si>
    <t>Fortify Cold Creatures</t>
  </si>
  <si>
    <t>Grave Strike</t>
  </si>
  <si>
    <t>Guiding Light</t>
  </si>
  <si>
    <t>Healer’s Vision</t>
  </si>
  <si>
    <t>Healthful Rest</t>
  </si>
  <si>
    <t>Heartache</t>
  </si>
  <si>
    <t>Hide from Undead</t>
  </si>
  <si>
    <t>Ice Slick</t>
  </si>
  <si>
    <t>Impede</t>
  </si>
  <si>
    <t>Invest Light Protection</t>
  </si>
  <si>
    <t>Ironguts</t>
  </si>
  <si>
    <t>Light of Lunia</t>
  </si>
  <si>
    <t>Magic Stone</t>
  </si>
  <si>
    <t>Nightshield</t>
  </si>
  <si>
    <t>Nimbus of Light</t>
  </si>
  <si>
    <t>Omen of Peril</t>
  </si>
  <si>
    <t>Peacebond</t>
  </si>
  <si>
    <t>Protection from C/E/G/L</t>
  </si>
  <si>
    <t>Remove Fear</t>
  </si>
  <si>
    <t>Resist Planar Alignment</t>
  </si>
  <si>
    <t>Resurgence</t>
  </si>
  <si>
    <t>Sacrificial Skill</t>
  </si>
  <si>
    <t>Sanctuary</t>
  </si>
  <si>
    <t>Shield of Faith</t>
  </si>
  <si>
    <t>Shivering Touch, Lesser</t>
  </si>
  <si>
    <t>Slow Consumption</t>
  </si>
  <si>
    <t>Sorrow</t>
  </si>
  <si>
    <t>Spell Flower</t>
  </si>
  <si>
    <t>Spider Hand</t>
  </si>
  <si>
    <t>Stupor</t>
  </si>
  <si>
    <t>Summon Monster I</t>
  </si>
  <si>
    <t>Summon Undead I</t>
  </si>
  <si>
    <t>Suspend Disease</t>
  </si>
  <si>
    <t>Tongue of Baalzebul</t>
  </si>
  <si>
    <t>Vigor, Lesser</t>
  </si>
  <si>
    <t>Addiction</t>
  </si>
  <si>
    <t>Aid</t>
  </si>
  <si>
    <t>Align Weapon</t>
  </si>
  <si>
    <t>Animalistic Power</t>
  </si>
  <si>
    <t>Augury</t>
  </si>
  <si>
    <t>Avoid Planar Effects</t>
  </si>
  <si>
    <t>Bear’s Endurance</t>
  </si>
  <si>
    <t>Benediction</t>
  </si>
  <si>
    <t>Bewildering Substitution</t>
  </si>
  <si>
    <t>Bewildering Visions</t>
  </si>
  <si>
    <t>Black Karma Curse</t>
  </si>
  <si>
    <t>Blade Brothers</t>
  </si>
  <si>
    <t>Blade of Pain and Fear</t>
  </si>
  <si>
    <t>Body Blades</t>
  </si>
  <si>
    <t>Body Ward</t>
  </si>
  <si>
    <t>Boneblast</t>
  </si>
  <si>
    <t>Brambles</t>
  </si>
  <si>
    <t>Brumal Stiffening</t>
  </si>
  <si>
    <t>Calm Emotions</t>
  </si>
  <si>
    <t>Cat’s Grace</t>
  </si>
  <si>
    <t>Close Wounds</t>
  </si>
  <si>
    <t>Cloud of Knives</t>
  </si>
  <si>
    <t>Conduit of Life</t>
  </si>
  <si>
    <t>Conjure Ice Beast II</t>
  </si>
  <si>
    <t>Conjure Ice Object</t>
  </si>
  <si>
    <t>Consecrate</t>
  </si>
  <si>
    <t>Cure Moderate Wounds</t>
  </si>
  <si>
    <t>Curse of Ill Fortune</t>
  </si>
  <si>
    <t>Dance of Ruin</t>
  </si>
  <si>
    <t>Darkbolt</t>
  </si>
  <si>
    <t>Darkness</t>
  </si>
  <si>
    <t>Deific Vengeance</t>
  </si>
  <si>
    <t>Delay Poison</t>
  </si>
  <si>
    <t>Desecrate</t>
  </si>
  <si>
    <t>Detect Aberration</t>
  </si>
  <si>
    <t>Divine Flame</t>
  </si>
  <si>
    <t>Divine Insight</t>
  </si>
  <si>
    <t>Divine Presence</t>
  </si>
  <si>
    <t>Divine Zephyr</t>
  </si>
  <si>
    <t>Eagle’s Splendor</t>
  </si>
  <si>
    <t>Enthrall</t>
  </si>
  <si>
    <t>Execration</t>
  </si>
  <si>
    <t>Eyes of the Zombie</t>
  </si>
  <si>
    <t>Filter</t>
  </si>
  <si>
    <t>Frost Weapon</t>
  </si>
  <si>
    <t>Frostburn, Lesser</t>
  </si>
  <si>
    <t>Gaze Screen</t>
  </si>
  <si>
    <t>Gentle Repose</t>
  </si>
  <si>
    <t>Ghost Touch Armor</t>
  </si>
  <si>
    <t>Healing Lorecall</t>
  </si>
  <si>
    <t>Hold Person</t>
  </si>
  <si>
    <t>Inflict Moderate Wounds</t>
  </si>
  <si>
    <t>Insight of Good Fortune</t>
  </si>
  <si>
    <t>Interfaith Blessing</t>
  </si>
  <si>
    <t>Iron Silence</t>
  </si>
  <si>
    <t>Knife Spray</t>
  </si>
  <si>
    <t>Lesser Telepathic Bond</t>
  </si>
  <si>
    <t>Light of Faith</t>
  </si>
  <si>
    <t>Light of Mercuria</t>
  </si>
  <si>
    <t>Locate Touchstone</t>
  </si>
  <si>
    <t>Lore of the Gods</t>
  </si>
  <si>
    <t>Make Whole</t>
  </si>
  <si>
    <t>Manifestation of the Deity</t>
  </si>
  <si>
    <t>Mark of Judgment</t>
  </si>
  <si>
    <t>Master Cavalier</t>
  </si>
  <si>
    <t>Obscuring Snow</t>
  </si>
  <si>
    <t>Owl’s Wisdom</t>
  </si>
  <si>
    <t>Portal Well</t>
  </si>
  <si>
    <t>Remove Paralysis</t>
  </si>
  <si>
    <t>Resist Energy</t>
  </si>
  <si>
    <t>Restoration, Lesser</t>
  </si>
  <si>
    <t>Rigor Mortis</t>
  </si>
  <si>
    <t>Sap Strength</t>
  </si>
  <si>
    <t>Shadow Shroud</t>
  </si>
  <si>
    <t>Share Talents</t>
  </si>
  <si>
    <t>Shield Other</t>
  </si>
  <si>
    <t>Silence</t>
  </si>
  <si>
    <t>Soul Ward</t>
  </si>
  <si>
    <t>Sound Burst</t>
  </si>
  <si>
    <t>Spawn Screen</t>
  </si>
  <si>
    <t>Spider Legs</t>
  </si>
  <si>
    <t>Spores of the Vrock</t>
  </si>
  <si>
    <t>Status</t>
  </si>
  <si>
    <t>Stay the Hand</t>
  </si>
  <si>
    <t>Stretch Weapon</t>
  </si>
  <si>
    <t>Substitute Domain</t>
  </si>
  <si>
    <t>Summon Elysian Thrush</t>
  </si>
  <si>
    <t>Summon Monster II</t>
  </si>
  <si>
    <t>Summon Undead II</t>
  </si>
  <si>
    <t>Sweet Water</t>
  </si>
  <si>
    <t>Thin Air</t>
  </si>
  <si>
    <t>Turn Anathema</t>
  </si>
  <si>
    <t>Undetectable Alignment</t>
  </si>
  <si>
    <t>Wave of Grief</t>
  </si>
  <si>
    <t>Wither Limb</t>
  </si>
  <si>
    <t>Zone of Truth</t>
  </si>
  <si>
    <t>Adoration of the Frightful</t>
  </si>
  <si>
    <t>Air Breathing</t>
  </si>
  <si>
    <t>Alliance Undone</t>
  </si>
  <si>
    <t>Alter Fortune</t>
  </si>
  <si>
    <t>Analyze Touchstone</t>
  </si>
  <si>
    <t>Anarchic Storm</t>
  </si>
  <si>
    <t>Animate Dead</t>
  </si>
  <si>
    <t>Attune Form</t>
  </si>
  <si>
    <t>Aura of Cold, Lesser</t>
  </si>
  <si>
    <t>Axiomatic Storm</t>
  </si>
  <si>
    <t>Bestow Curse</t>
  </si>
  <si>
    <t>Binding Snow</t>
  </si>
  <si>
    <t>Bladebane</t>
  </si>
  <si>
    <t>Blessed Aim</t>
  </si>
  <si>
    <t>Bolster Aura</t>
  </si>
  <si>
    <t>Briar Web</t>
  </si>
  <si>
    <t>Chain of Eyes</t>
  </si>
  <si>
    <t>Channeled Divine Shield</t>
  </si>
  <si>
    <t>Circle Dance</t>
  </si>
  <si>
    <t>Circle of Nausea</t>
  </si>
  <si>
    <t>Cloak of Bravery</t>
  </si>
  <si>
    <t>Clutch of Orcus</t>
  </si>
  <si>
    <t>Conjure Ice Beast III</t>
  </si>
  <si>
    <t>Continual Flame</t>
  </si>
  <si>
    <t>Control Snow and Ice</t>
  </si>
  <si>
    <t>Create Food &amp; Water</t>
  </si>
  <si>
    <t>Crown of Might</t>
  </si>
  <si>
    <t>Crown of Protection</t>
  </si>
  <si>
    <t>Crown of Smiting</t>
  </si>
  <si>
    <t>Crown of the Grave</t>
  </si>
  <si>
    <t>Cure Serious Wounds</t>
  </si>
  <si>
    <t>Curse of Arrow Attraction</t>
  </si>
  <si>
    <t>Curse of the Brute</t>
  </si>
  <si>
    <t>Daylight</t>
  </si>
  <si>
    <t>Deeper Darkness</t>
  </si>
  <si>
    <t>Defile Snow and Ice</t>
  </si>
  <si>
    <t>Deific Bastion</t>
  </si>
  <si>
    <t>Devil Blight</t>
  </si>
  <si>
    <t>Devil’s Eye</t>
  </si>
  <si>
    <t>Dispel Magic</t>
  </si>
  <si>
    <t>Divine Retaliation</t>
  </si>
  <si>
    <t>Energy Aegis</t>
  </si>
  <si>
    <t>Energy Vulnerability</t>
  </si>
  <si>
    <t>Flame of Faith</t>
  </si>
  <si>
    <t>Flesh Ripper</t>
  </si>
  <si>
    <t>Footsteps of the Divine</t>
  </si>
  <si>
    <t>Forest Eyes</t>
  </si>
  <si>
    <t>Glyph of Warding</t>
  </si>
  <si>
    <t>Hamatula Barbs</t>
  </si>
  <si>
    <t>Hesitate</t>
  </si>
  <si>
    <t>Holy Storm</t>
  </si>
  <si>
    <t>Ice Shape</t>
  </si>
  <si>
    <t>Infallible Servant</t>
  </si>
  <si>
    <t>Invest Moderate Protection</t>
  </si>
  <si>
    <t>Invisibility Purge</t>
  </si>
  <si>
    <t>Invoke the Cerulean Sign</t>
  </si>
  <si>
    <t>Light of Venya</t>
  </si>
  <si>
    <t>Light of Wisdom</t>
  </si>
  <si>
    <t>Locate Node</t>
  </si>
  <si>
    <t>Locate Object</t>
  </si>
  <si>
    <t>Magic Circle v C/E/G/L</t>
  </si>
  <si>
    <t>Mantle of C/E/G/L</t>
  </si>
  <si>
    <t>Mark of Doom</t>
  </si>
  <si>
    <t>Masochism</t>
  </si>
  <si>
    <t>Mass Aid</t>
  </si>
  <si>
    <t>Meld into Ice</t>
  </si>
  <si>
    <t>Meld into Stone</t>
  </si>
  <si>
    <t>Obscure Object</t>
  </si>
  <si>
    <t>Prayer</t>
  </si>
  <si>
    <t>Protection from Energy</t>
  </si>
  <si>
    <t>Protection from Negative Energy</t>
  </si>
  <si>
    <t>Protection from Positive Energy</t>
  </si>
  <si>
    <t>Remove Blindness/Deafness</t>
  </si>
  <si>
    <t>Remove Curse</t>
  </si>
  <si>
    <t>Remove Disease</t>
  </si>
  <si>
    <t>Resist Energy, Mass</t>
  </si>
  <si>
    <t>Resist Taint</t>
  </si>
  <si>
    <t>Ring of Blades</t>
  </si>
  <si>
    <t>Sadism</t>
  </si>
  <si>
    <t>Searing Light</t>
  </si>
  <si>
    <t>Sheltered Vitality</t>
  </si>
  <si>
    <t>Shield of Warding</t>
  </si>
  <si>
    <t>Shivering Touch</t>
  </si>
  <si>
    <t>Shriveling</t>
  </si>
  <si>
    <t>Skull Watch</t>
  </si>
  <si>
    <t>Slashing Darkness</t>
  </si>
  <si>
    <t>Soul of Light</t>
  </si>
  <si>
    <t>Speak with Dead</t>
  </si>
  <si>
    <t>Spikes</t>
  </si>
  <si>
    <t>Stiffen</t>
  </si>
  <si>
    <t>Stone Shape</t>
  </si>
  <si>
    <t>Subdue Aura</t>
  </si>
  <si>
    <t>Summon Monster III</t>
  </si>
  <si>
    <t>Summon Undead III</t>
  </si>
  <si>
    <t>Sword Stream</t>
  </si>
  <si>
    <t>Unholy Storm</t>
  </si>
  <si>
    <t>Unliving Weapon</t>
  </si>
  <si>
    <t>Vigor</t>
  </si>
  <si>
    <t>Vigor, Mass, Lesser</t>
  </si>
  <si>
    <t>Vile Lance</t>
  </si>
  <si>
    <t>Visage of the Deity, Lesser</t>
  </si>
  <si>
    <t>Vision of the Omniscient Eye</t>
  </si>
  <si>
    <t>Water Breathing</t>
  </si>
  <si>
    <t>Water Walk</t>
  </si>
  <si>
    <t>Willing Sacrifice</t>
  </si>
  <si>
    <t>Wind Wall</t>
  </si>
  <si>
    <t>Wrack</t>
  </si>
  <si>
    <t>Abyssal Might</t>
  </si>
  <si>
    <t>Aerial Alacrity</t>
  </si>
  <si>
    <t>Air Walk</t>
  </si>
  <si>
    <t>Aligned Aura</t>
  </si>
  <si>
    <t>Assay Resistance</t>
  </si>
  <si>
    <t>Assay Spell Resistance</t>
  </si>
  <si>
    <t>Astral Hospice</t>
  </si>
  <si>
    <t>Balor Nimbus</t>
  </si>
  <si>
    <t>Battlefield Illumination</t>
  </si>
  <si>
    <t>Beast Claws</t>
  </si>
  <si>
    <t>Bleakness</t>
  </si>
  <si>
    <t>Blessing of the Righteous</t>
  </si>
  <si>
    <t>Blight</t>
  </si>
  <si>
    <t>Blindsight</t>
  </si>
  <si>
    <t>Castigate</t>
  </si>
  <si>
    <t>Channeled Divine Health</t>
  </si>
  <si>
    <t>Claws of the Savage</t>
  </si>
  <si>
    <t>Confound</t>
  </si>
  <si>
    <t>Conjure Ice Beast IV</t>
  </si>
  <si>
    <t>Consumptive Field</t>
  </si>
  <si>
    <t>Contingent Energy Resistance</t>
  </si>
  <si>
    <t>Control Water</t>
  </si>
  <si>
    <t>Cure Critical Wounds</t>
  </si>
  <si>
    <t>Damning Darkness</t>
  </si>
  <si>
    <t>Dampen Magic</t>
  </si>
  <si>
    <t>Death Ward</t>
  </si>
  <si>
    <t>Demon Dirge</t>
  </si>
  <si>
    <t>Dimensional Anchor</t>
  </si>
  <si>
    <t>Discern Lies</t>
  </si>
  <si>
    <t>Dismissal</t>
  </si>
  <si>
    <t>Divination</t>
  </si>
  <si>
    <t>Divine Storm</t>
  </si>
  <si>
    <t>Doomtide</t>
  </si>
  <si>
    <t>Dragon Blight</t>
  </si>
  <si>
    <t>Dust to Dust</t>
  </si>
  <si>
    <t>Energy Vortex</t>
  </si>
  <si>
    <t>Evil Glare</t>
  </si>
  <si>
    <t>Fell the Greatest Foe</t>
  </si>
  <si>
    <t>Focus Touchstone Energy</t>
  </si>
  <si>
    <t>Freedom of Movement</t>
  </si>
  <si>
    <t>Freeze Armor</t>
  </si>
  <si>
    <t>Frostburn</t>
  </si>
  <si>
    <t>Ghost Touch Weapon</t>
  </si>
  <si>
    <t>Giant Vermin</t>
  </si>
  <si>
    <t>Glacial Globe of Invulnerability</t>
  </si>
  <si>
    <t>Greater Resistance</t>
  </si>
  <si>
    <t>Harrier</t>
  </si>
  <si>
    <t>Healing Spirit</t>
  </si>
  <si>
    <t>Hell’s Power</t>
  </si>
  <si>
    <t>Holy Transformation, Lesser</t>
  </si>
  <si>
    <t>Identify Transgressor</t>
  </si>
  <si>
    <t>Imbue w Spell Ability</t>
  </si>
  <si>
    <t>Infernal Wound</t>
  </si>
  <si>
    <t>Light of Purity</t>
  </si>
  <si>
    <t>Magic Weapon, Greater</t>
  </si>
  <si>
    <t>Mark of the Enlightened Soul</t>
  </si>
  <si>
    <t>Moral Façade</t>
  </si>
  <si>
    <t>Mystic Aegis</t>
  </si>
  <si>
    <t>Nchaser’s Glowing Orb</t>
  </si>
  <si>
    <t>Negative Energy Aura</t>
  </si>
  <si>
    <t>Neutralize Poison</t>
  </si>
  <si>
    <t>Planar Ally, Lesser</t>
  </si>
  <si>
    <t>Planar Exchange, Lesser</t>
  </si>
  <si>
    <t>Planar Tolerance</t>
  </si>
  <si>
    <t>Poison</t>
  </si>
  <si>
    <t>Positive Energy Aura</t>
  </si>
  <si>
    <t>Profane Item</t>
  </si>
  <si>
    <t>Psychic Poison</t>
  </si>
  <si>
    <t>Ray Deflection</t>
  </si>
  <si>
    <t>Recitation</t>
  </si>
  <si>
    <t>Renewed Vigor</t>
  </si>
  <si>
    <t>Repel Vermin</t>
  </si>
  <si>
    <t>Restoration</t>
  </si>
  <si>
    <t>Resurgence, Mass</t>
  </si>
  <si>
    <t>Revelation</t>
  </si>
  <si>
    <t>Revenance</t>
  </si>
  <si>
    <t>Runic Marker</t>
  </si>
  <si>
    <t>Sacred Item</t>
  </si>
  <si>
    <t>Seed of Life</t>
  </si>
  <si>
    <t>Sending</t>
  </si>
  <si>
    <t>Shield of Faith, Mass</t>
  </si>
  <si>
    <t>Spell Immunity</t>
  </si>
  <si>
    <t>Spell Vulnerability</t>
  </si>
  <si>
    <t>Spiritual Advisor</t>
  </si>
  <si>
    <t>Stars of Mystra</t>
  </si>
  <si>
    <t>Stars of Selûne</t>
  </si>
  <si>
    <t>Stifle Spell</t>
  </si>
  <si>
    <t>Stop Heart</t>
  </si>
  <si>
    <t>Summon Bearded Devil</t>
  </si>
  <si>
    <t>Summon Hound Archon</t>
  </si>
  <si>
    <t>Summon Monster IV</t>
  </si>
  <si>
    <t>Summon Pest Swarm</t>
  </si>
  <si>
    <t>Summon Undead IV</t>
  </si>
  <si>
    <t>Tongues</t>
  </si>
  <si>
    <t>Touch of the Blackened Soul</t>
  </si>
  <si>
    <t>Undead Bane Weapon</t>
  </si>
  <si>
    <t>Unfailing Endurance</t>
  </si>
  <si>
    <t>Wall of Good</t>
  </si>
  <si>
    <t>Wall of Sand</t>
  </si>
  <si>
    <t>Weapon of the Deity</t>
  </si>
  <si>
    <t>Weather Eye</t>
  </si>
  <si>
    <t>Winter’s Embrace</t>
  </si>
  <si>
    <t>Atonement</t>
  </si>
  <si>
    <t>Bear’s Heart</t>
  </si>
  <si>
    <t>Bebilith Blessing</t>
  </si>
  <si>
    <t>Bewildering Mischance</t>
  </si>
  <si>
    <t>Bleed</t>
  </si>
  <si>
    <t>Blistering Radiance</t>
  </si>
  <si>
    <t>Boreal Wind</t>
  </si>
  <si>
    <t>Break Enchantment</t>
  </si>
  <si>
    <t>Charnel Fire</t>
  </si>
  <si>
    <t>Command, Greater</t>
  </si>
  <si>
    <t>Commune</t>
  </si>
  <si>
    <t>Condemnation</t>
  </si>
  <si>
    <t>Conjure Ice Beast V</t>
  </si>
  <si>
    <t>Convert Wand</t>
  </si>
  <si>
    <t>Cure Light Wounds, Mass</t>
  </si>
  <si>
    <t>Dance of the Unicorn</t>
  </si>
  <si>
    <t>Darts of Life</t>
  </si>
  <si>
    <t>Death Throes</t>
  </si>
  <si>
    <t>Dispel Cold</t>
  </si>
  <si>
    <t>Dispel Evil</t>
  </si>
  <si>
    <t>Dispel Fire</t>
  </si>
  <si>
    <t>Disrupting Weapon</t>
  </si>
  <si>
    <t>Divine Agility</t>
  </si>
  <si>
    <t>Divine Retribution</t>
  </si>
  <si>
    <t>Door of Decay</t>
  </si>
  <si>
    <t>Dragon Breath</t>
  </si>
  <si>
    <t>Etherealness, Swift</t>
  </si>
  <si>
    <t>False Sending</t>
  </si>
  <si>
    <t>Fire in the Blood</t>
  </si>
  <si>
    <t>Frostbite</t>
  </si>
  <si>
    <t>Hallow</t>
  </si>
  <si>
    <t>Haunt Shift</t>
  </si>
  <si>
    <t>Healing Circle</t>
  </si>
  <si>
    <t>Heartclutch</t>
  </si>
  <si>
    <t>Hibernal Healing</t>
  </si>
  <si>
    <t>Hibernate</t>
  </si>
  <si>
    <t>Incorporeal Nova</t>
  </si>
  <si>
    <t>Insect Plague</t>
  </si>
  <si>
    <t>Invest Heavy Protection</t>
  </si>
  <si>
    <t>Magic Convalescence</t>
  </si>
  <si>
    <t>Mana Flux</t>
  </si>
  <si>
    <t>Mark of Sin</t>
  </si>
  <si>
    <t>Mass Inflict Light Wounds</t>
  </si>
  <si>
    <t>Meteoric Strike</t>
  </si>
  <si>
    <t>Morality Undone</t>
  </si>
  <si>
    <t>Necrotic Skull Bomb</t>
  </si>
  <si>
    <t>Oath of Blood</t>
  </si>
  <si>
    <t>Opalescent Glare</t>
  </si>
  <si>
    <t>Pass through Ice</t>
  </si>
  <si>
    <t>Radiance</t>
  </si>
  <si>
    <t>Resonating Resistance</t>
  </si>
  <si>
    <t>Righteous Might</t>
  </si>
  <si>
    <t>Righteous Wrath of the Faithful</t>
  </si>
  <si>
    <t>Scrying</t>
  </si>
  <si>
    <t>Slay Living</t>
  </si>
  <si>
    <t>Soul Scour</t>
  </si>
  <si>
    <t>Spell Theft</t>
  </si>
  <si>
    <t>Stalwart Pact</t>
  </si>
  <si>
    <t>Subvert Planar Essence</t>
  </si>
  <si>
    <t>Summon Bralani Eladrin</t>
  </si>
  <si>
    <t>Summon Monster V</t>
  </si>
  <si>
    <t>Summon Undead V</t>
  </si>
  <si>
    <t>Surge of Fortune</t>
  </si>
  <si>
    <t>Swift Etherealness</t>
  </si>
  <si>
    <t>Symbol of Pain</t>
  </si>
  <si>
    <t>Symbol of Sleep</t>
  </si>
  <si>
    <t>Unhallow</t>
  </si>
  <si>
    <t>Vigor, Greater</t>
  </si>
  <si>
    <t>Wall of Ooze</t>
  </si>
  <si>
    <t>Wall of Stone</t>
  </si>
  <si>
    <t>Zone of Peace</t>
  </si>
  <si>
    <t>Algid Enhancement</t>
  </si>
  <si>
    <t>Animate Objects</t>
  </si>
  <si>
    <t>Antilife Shell</t>
  </si>
  <si>
    <t>Banishment</t>
  </si>
  <si>
    <t>Barghest’s Feast</t>
  </si>
  <si>
    <t>Bear’s Endurance, Mass</t>
  </si>
  <si>
    <t>Blade Barrier</t>
  </si>
  <si>
    <t>Bull’s Strength, Mass</t>
  </si>
  <si>
    <t>Cat’s Grace, Mass</t>
  </si>
  <si>
    <t>Chasing Perfection</t>
  </si>
  <si>
    <t>Cloak of Hate</t>
  </si>
  <si>
    <t>Cloud of the Achaierai</t>
  </si>
  <si>
    <t>Cometfall</t>
  </si>
  <si>
    <t>Conjure Ice Beast VI</t>
  </si>
  <si>
    <t>Create Undead</t>
  </si>
  <si>
    <t>Cure Moderate Wounds, Mass</t>
  </si>
  <si>
    <t>Dispel Magic, Greater</t>
  </si>
  <si>
    <t>Eagle’s Splendor, Mass</t>
  </si>
  <si>
    <t>Energy Immunity</t>
  </si>
  <si>
    <t>Eyes of the Oracle</t>
  </si>
  <si>
    <t>Fiendish Quickening</t>
  </si>
  <si>
    <t>Find the Path</t>
  </si>
  <si>
    <t>Forbiddance</t>
  </si>
  <si>
    <t>Frostburn, Mass</t>
  </si>
  <si>
    <t>Geas/Quest</t>
  </si>
  <si>
    <t>Ghost Trap</t>
  </si>
  <si>
    <t>Glyph of Warding, Greater</t>
  </si>
  <si>
    <t>Harm</t>
  </si>
  <si>
    <t>Heroes’ Feast</t>
  </si>
  <si>
    <t>Ice Rift</t>
  </si>
  <si>
    <t>Inflict Moderate Wounds, Mass</t>
  </si>
  <si>
    <t>Light of Courage</t>
  </si>
  <si>
    <t>Mantle of the Icy Soul</t>
  </si>
  <si>
    <t>Owl’s Wisdom, Mass</t>
  </si>
  <si>
    <t>Planar Ally</t>
  </si>
  <si>
    <t>Planar Exchange</t>
  </si>
  <si>
    <t>Snare Astral Traveler</t>
  </si>
  <si>
    <t>Spiritual Guardian</t>
  </si>
  <si>
    <t>Summon Babau Demon</t>
  </si>
  <si>
    <t>Summon Monster VI</t>
  </si>
  <si>
    <t>Summon Undead VI</t>
  </si>
  <si>
    <t>Symbol of Fear</t>
  </si>
  <si>
    <t>Symbol of Persuasion</t>
  </si>
  <si>
    <t>Thousand Needles</t>
  </si>
  <si>
    <t>Undeath to Death</t>
  </si>
  <si>
    <t>Vigorous Circle</t>
  </si>
  <si>
    <t>Visage of the Deity</t>
  </si>
  <si>
    <t>Weight of Sin</t>
  </si>
  <si>
    <t>Wind Walk</t>
  </si>
  <si>
    <t>Word of Recall</t>
  </si>
  <si>
    <t>Zealot Pact</t>
  </si>
  <si>
    <t>Transmutation</t>
  </si>
  <si>
    <t>10 min/lvl</t>
  </si>
  <si>
    <t>Spell Compendium</t>
  </si>
  <si>
    <t>Conjuration</t>
  </si>
  <si>
    <t>PHB</t>
  </si>
  <si>
    <t>Universal</t>
  </si>
  <si>
    <t>60’</t>
  </si>
  <si>
    <t>1 minute</t>
  </si>
  <si>
    <t>Necromancy</t>
  </si>
  <si>
    <t>instant</t>
  </si>
  <si>
    <t>V M/DF</t>
  </si>
  <si>
    <t>V S F</t>
  </si>
  <si>
    <t>Book of Vile Darkness</t>
  </si>
  <si>
    <t>10 minutes</t>
  </si>
  <si>
    <t>24 hours</t>
  </si>
  <si>
    <t>Abjuration</t>
  </si>
  <si>
    <t>1 round</t>
  </si>
  <si>
    <t>0’</t>
  </si>
  <si>
    <t>Complete Champion</t>
  </si>
  <si>
    <t>V S M</t>
  </si>
  <si>
    <t>Planar Handbook</t>
  </si>
  <si>
    <t>Enchantment</t>
  </si>
  <si>
    <t>50’</t>
  </si>
  <si>
    <t>Swift</t>
  </si>
  <si>
    <t>PHB II</t>
  </si>
  <si>
    <t>Savage Species</t>
  </si>
  <si>
    <t>V S M XP</t>
  </si>
  <si>
    <t>Permanent</t>
  </si>
  <si>
    <t>Defenders of the Faith</t>
  </si>
  <si>
    <t>1d4 rnds</t>
  </si>
  <si>
    <t>V</t>
  </si>
  <si>
    <t>1 FR</t>
  </si>
  <si>
    <t>400’ + 40’/lvl</t>
  </si>
  <si>
    <t>Cityscape</t>
  </si>
  <si>
    <t>1 hr/lvl</t>
  </si>
  <si>
    <t>V DF</t>
  </si>
  <si>
    <t>Complete Adventurer</t>
  </si>
  <si>
    <t>Complete Scoundrel</t>
  </si>
  <si>
    <t>30 minutes</t>
  </si>
  <si>
    <t>Complete Divine</t>
  </si>
  <si>
    <t>30’ radius</t>
  </si>
  <si>
    <t>V F</t>
  </si>
  <si>
    <t>V S Location</t>
  </si>
  <si>
    <t>S M</t>
  </si>
  <si>
    <t>Libris Mortis</t>
  </si>
  <si>
    <t>V S M Drug</t>
  </si>
  <si>
    <t>special</t>
  </si>
  <si>
    <t>V S Drug</t>
  </si>
  <si>
    <t>Illusion</t>
  </si>
  <si>
    <t>Magic of Faerûn</t>
  </si>
  <si>
    <t>2 hrs/lvl</t>
  </si>
  <si>
    <t>Lords of Madness</t>
  </si>
  <si>
    <t>15’</t>
  </si>
  <si>
    <t>1 hour</t>
  </si>
  <si>
    <t>Tome &amp; Blood</t>
  </si>
  <si>
    <t>1 day/lvl</t>
  </si>
  <si>
    <t>Champions of Valor</t>
  </si>
  <si>
    <t>1d6+2 rounds</t>
  </si>
  <si>
    <t>Heroes of Horror</t>
  </si>
  <si>
    <t>Drow of the Underdark</t>
  </si>
  <si>
    <t>5’</t>
  </si>
  <si>
    <t>1 attack</t>
  </si>
  <si>
    <t>8 hours</t>
  </si>
  <si>
    <t>Dragon Magic</t>
  </si>
  <si>
    <t>S M/DF</t>
  </si>
  <si>
    <t>Stormwrack</t>
  </si>
  <si>
    <t>Exemplars of Evil</t>
  </si>
  <si>
    <t>V S DF Frostfell</t>
  </si>
  <si>
    <t>Unapproachable East</t>
  </si>
  <si>
    <t>V S M F</t>
  </si>
  <si>
    <t>1d6 rounds</t>
  </si>
  <si>
    <t>V S Und Fnd</t>
  </si>
  <si>
    <t>Unlimited</t>
  </si>
  <si>
    <t>Discharge</t>
  </si>
  <si>
    <t>1 IA</t>
  </si>
  <si>
    <t>40’</t>
  </si>
  <si>
    <t>S</t>
  </si>
  <si>
    <t>1 mile/lvl</t>
  </si>
  <si>
    <t>Champions of Ruin</t>
  </si>
  <si>
    <t>10’ radius</t>
  </si>
  <si>
    <t>Complete Arcane</t>
  </si>
  <si>
    <t>Draconomicon</t>
  </si>
  <si>
    <t>V S Disease</t>
  </si>
  <si>
    <t>Player’s Guide to Faerûn</t>
  </si>
  <si>
    <t>V S M Demon</t>
  </si>
  <si>
    <t>Races of the Wild</t>
  </si>
  <si>
    <t>20’ or 60’</t>
  </si>
  <si>
    <t>Heroes of Battle</t>
  </si>
  <si>
    <t>Dragons of Faerûn</t>
  </si>
  <si>
    <t>V S M Devil</t>
  </si>
  <si>
    <t>V S Drug Locat.</t>
  </si>
  <si>
    <t>3 rounds</t>
  </si>
  <si>
    <t>10+1 rnd/lvl</t>
  </si>
  <si>
    <t>12 hours</t>
  </si>
  <si>
    <t>S Drug</t>
  </si>
  <si>
    <t>Conc. + 1/lvl</t>
  </si>
  <si>
    <t>1+1 mile/lvl</t>
  </si>
  <si>
    <t>V S M DF</t>
  </si>
  <si>
    <t>1 mile + 1/lvl</t>
  </si>
  <si>
    <t>V S M F DF XP</t>
  </si>
  <si>
    <t>V S DF XP</t>
  </si>
  <si>
    <t>V S M DF XP</t>
  </si>
  <si>
    <t>see text</t>
  </si>
  <si>
    <t>V S Frostfell</t>
  </si>
  <si>
    <t>1 wk/lvl</t>
  </si>
  <si>
    <t>V Fiend</t>
  </si>
  <si>
    <t>V S M/DF F</t>
  </si>
  <si>
    <t>V S Coldfire</t>
  </si>
  <si>
    <t>V S Fiend</t>
  </si>
  <si>
    <t>3 FR</t>
  </si>
  <si>
    <t>6 FR</t>
  </si>
  <si>
    <t>10 rds +1/lvl</t>
  </si>
  <si>
    <t>Reference</t>
  </si>
  <si>
    <t>Page</t>
  </si>
  <si>
    <r>
      <t>43</t>
    </r>
    <r>
      <rPr>
        <sz val="13"/>
        <rFont val="Times New Roman"/>
        <family val="1"/>
      </rPr>
      <t>/</t>
    </r>
    <r>
      <rPr>
        <sz val="13"/>
        <color indexed="52"/>
        <rFont val="Times New Roman"/>
        <family val="1"/>
      </rPr>
      <t>86</t>
    </r>
    <r>
      <rPr>
        <sz val="13"/>
        <rFont val="Times New Roman"/>
        <family val="1"/>
      </rPr>
      <t>/</t>
    </r>
    <r>
      <rPr>
        <sz val="13"/>
        <color indexed="10"/>
        <rFont val="Times New Roman"/>
        <family val="1"/>
      </rPr>
      <t>130</t>
    </r>
  </si>
  <si>
    <t>Healing Belt</t>
  </si>
  <si>
    <t>Value</t>
  </si>
  <si>
    <t>‎Metal Flasks of Unholy Water</t>
  </si>
  <si>
    <t>Healing Kit</t>
  </si>
  <si>
    <t>Tindertwigs in Waterproof Case</t>
  </si>
  <si>
    <t>Feats</t>
  </si>
  <si>
    <t>1st:  Combat Casting</t>
  </si>
  <si>
    <t>Racial Abilities</t>
  </si>
  <si>
    <t>1d20 Roll</t>
  </si>
  <si>
    <t>2d6 Roll</t>
  </si>
  <si>
    <t>Rebuking Undead</t>
  </si>
  <si>
    <t>Max HD Rebuked</t>
  </si>
  <si>
    <t>Rebuke Check</t>
  </si>
  <si>
    <t>Rebuke Dmg.</t>
  </si>
  <si>
    <t>Rebukes Used</t>
  </si>
  <si>
    <t>Rebukes/Day</t>
  </si>
  <si>
    <t>Infernal, Common, Elven, Chondathan</t>
  </si>
  <si>
    <t>3rd:  Two-Weapon Fighting</t>
  </si>
  <si>
    <t>Piercing</t>
  </si>
  <si>
    <t>Bolts</t>
  </si>
  <si>
    <t>Mount Encumbrance:</t>
  </si>
  <si>
    <t>Javelin/Morningstar Quiver</t>
  </si>
  <si>
    <t>AC + 2</t>
  </si>
  <si>
    <t>MW Splint Bracers</t>
  </si>
  <si>
    <t>Low-Light Vision, Darkvision 60’</t>
  </si>
  <si>
    <t>Blind-Fight</t>
  </si>
  <si>
    <t>Class Abilities</t>
  </si>
  <si>
    <t>Death Touch</t>
  </si>
  <si>
    <t>+2d6 Sneak Attack</t>
  </si>
  <si>
    <t>q</t>
  </si>
  <si>
    <t>Reliquary Unholy Symbol</t>
  </si>
  <si>
    <t>Sepulchral Vest</t>
  </si>
  <si>
    <t>Pronouncement of Fate</t>
  </si>
  <si>
    <t>FRCS</t>
  </si>
  <si>
    <t>Domain</t>
  </si>
  <si>
    <t>Death</t>
  </si>
  <si>
    <t>Prying Eyes</t>
  </si>
  <si>
    <t>1 mile</t>
  </si>
  <si>
    <t>10</t>
  </si>
  <si>
    <t>Grapple</t>
  </si>
  <si>
    <t>Weapon pair</t>
  </si>
  <si>
    <t>Class</t>
  </si>
  <si>
    <t>Alignment</t>
  </si>
  <si>
    <t>Height</t>
  </si>
  <si>
    <t>Age</t>
  </si>
  <si>
    <t>Weight</t>
  </si>
  <si>
    <t>Deity</t>
  </si>
  <si>
    <t>Attack Bonus</t>
  </si>
  <si>
    <t>Base Speed</t>
  </si>
  <si>
    <t>Strength</t>
  </si>
  <si>
    <t>Lb. Capacity</t>
  </si>
  <si>
    <t>Dexterity</t>
  </si>
  <si>
    <t>Lb. Carried</t>
  </si>
  <si>
    <t>Constitution</t>
  </si>
  <si>
    <t>Hit Points</t>
  </si>
  <si>
    <t>Intelligence</t>
  </si>
  <si>
    <t>Touch AC</t>
  </si>
  <si>
    <t>Wisdom</t>
  </si>
  <si>
    <t>FF AC</t>
  </si>
  <si>
    <t>Charisma</t>
  </si>
  <si>
    <t>Regional:  Foe Hunter (Goblinoids)</t>
  </si>
  <si>
    <t>Father</t>
  </si>
  <si>
    <t>Pompeii Vesuvius</t>
  </si>
  <si>
    <t>Cleric of Loviatar</t>
  </si>
  <si>
    <t>Diabolist</t>
  </si>
  <si>
    <t>Lawful Evil</t>
  </si>
  <si>
    <t>Loviatar</t>
  </si>
  <si>
    <t>Cleric of Loviatar 1</t>
  </si>
  <si>
    <t>Cleric of Loviatar 2</t>
  </si>
  <si>
    <t>Cleric of Loviatar 3</t>
  </si>
  <si>
    <t>Cleric of Loviatar 4</t>
  </si>
  <si>
    <t>Cleric of Loviatar 5</t>
  </si>
  <si>
    <t>Spellcraft</t>
  </si>
  <si>
    <t>Perform:  [type]</t>
  </si>
  <si>
    <t>Diabolist 1</t>
  </si>
  <si>
    <t>Caster Level:</t>
  </si>
  <si>
    <t>6th:  Spell Focus: Necromancy</t>
  </si>
  <si>
    <t>SF</t>
  </si>
  <si>
    <t>Spells Granted by Loviatar</t>
  </si>
  <si>
    <t>þ</t>
  </si>
  <si>
    <t>Lore of the Gods +5</t>
  </si>
  <si>
    <t>Anchoring Mithral Chainmail</t>
  </si>
  <si>
    <t>On Mount (male riding horse)</t>
  </si>
  <si>
    <t>Stash:  Hallow of Ashes</t>
  </si>
  <si>
    <t>[Determine Treasure]</t>
  </si>
  <si>
    <t>Skill/Save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</si>
</sst>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0.0"/>
  </numFmts>
  <fonts count="63" x14ac:knownFonts="1">
    <font>
      <sz val="12"/>
      <name val="Times New Roman"/>
    </font>
    <font>
      <sz val="12"/>
      <color theme="1"/>
      <name val="Times New Roman"/>
      <family val="2"/>
    </font>
    <font>
      <sz val="12"/>
      <name val="Times New Roman"/>
      <family val="1"/>
    </font>
    <font>
      <i/>
      <sz val="18"/>
      <name val="Times New Roman"/>
      <family val="1"/>
    </font>
    <font>
      <b/>
      <sz val="12"/>
      <name val="Times New Roman"/>
      <family val="1"/>
    </font>
    <font>
      <sz val="12"/>
      <name val="Times New Roman"/>
      <family val="1"/>
    </font>
    <font>
      <b/>
      <sz val="13"/>
      <name val="Times New Roman"/>
      <family val="1"/>
    </font>
    <font>
      <sz val="13"/>
      <name val="Times New Roman"/>
      <family val="1"/>
    </font>
    <font>
      <b/>
      <sz val="13"/>
      <color indexed="10"/>
      <name val="Times New Roman"/>
      <family val="1"/>
    </font>
    <font>
      <sz val="13"/>
      <name val="Times New Roman"/>
      <family val="1"/>
    </font>
    <font>
      <b/>
      <sz val="13"/>
      <color indexed="12"/>
      <name val="Times New Roman"/>
      <family val="1"/>
    </font>
    <font>
      <b/>
      <sz val="13"/>
      <color indexed="17"/>
      <name val="Times New Roman"/>
      <family val="1"/>
    </font>
    <font>
      <b/>
      <sz val="13"/>
      <color indexed="9"/>
      <name val="Times New Roman"/>
      <family val="1"/>
    </font>
    <font>
      <b/>
      <sz val="13"/>
      <color indexed="46"/>
      <name val="Times New Roman"/>
      <family val="1"/>
    </font>
    <font>
      <b/>
      <sz val="13"/>
      <color indexed="52"/>
      <name val="Times New Roman"/>
      <family val="1"/>
    </font>
    <font>
      <sz val="18"/>
      <name val="Times New Roman"/>
      <family val="1"/>
    </font>
    <font>
      <b/>
      <sz val="18"/>
      <name val="Times New Roman"/>
      <family val="1"/>
    </font>
    <font>
      <sz val="13"/>
      <color indexed="17"/>
      <name val="Times New Roman"/>
      <family val="1"/>
    </font>
    <font>
      <sz val="13"/>
      <color indexed="10"/>
      <name val="Times New Roman"/>
      <family val="1"/>
    </font>
    <font>
      <sz val="11"/>
      <name val="Times New Roman"/>
      <family val="1"/>
    </font>
    <font>
      <sz val="12"/>
      <color indexed="17"/>
      <name val="Times New Roman"/>
      <family val="1"/>
    </font>
    <font>
      <i/>
      <sz val="22"/>
      <color indexed="17"/>
      <name val="Times New Roman"/>
      <family val="1"/>
    </font>
    <font>
      <b/>
      <sz val="12"/>
      <color indexed="9"/>
      <name val="Times New Roman"/>
      <family val="1"/>
    </font>
    <font>
      <b/>
      <sz val="13"/>
      <color indexed="51"/>
      <name val="Times New Roman"/>
      <family val="1"/>
    </font>
    <font>
      <sz val="13"/>
      <color indexed="52"/>
      <name val="Times New Roman"/>
      <family val="1"/>
    </font>
    <font>
      <sz val="13"/>
      <color indexed="46"/>
      <name val="Times New Roman"/>
      <family val="1"/>
    </font>
    <font>
      <i/>
      <sz val="18"/>
      <color indexed="17"/>
      <name val="Times New Roman"/>
      <family val="1"/>
    </font>
    <font>
      <sz val="13"/>
      <color indexed="23"/>
      <name val="Times New Roman"/>
      <family val="1"/>
    </font>
    <font>
      <sz val="13"/>
      <color indexed="12"/>
      <name val="Times New Roman"/>
      <family val="1"/>
    </font>
    <font>
      <sz val="13"/>
      <color indexed="51"/>
      <name val="Times New Roman"/>
      <family val="1"/>
    </font>
    <font>
      <sz val="12"/>
      <color indexed="46"/>
      <name val="Times New Roman"/>
      <family val="1"/>
    </font>
    <font>
      <sz val="12"/>
      <color indexed="52"/>
      <name val="Times New Roman"/>
      <family val="1"/>
    </font>
    <font>
      <sz val="12"/>
      <color indexed="10"/>
      <name val="Times New Roman"/>
      <family val="1"/>
    </font>
    <font>
      <sz val="12"/>
      <color indexed="51"/>
      <name val="Times New Roman"/>
      <family val="1"/>
    </font>
    <font>
      <u/>
      <sz val="12"/>
      <color indexed="12"/>
      <name val="Times New Roman"/>
      <family val="1"/>
    </font>
    <font>
      <sz val="12"/>
      <color indexed="81"/>
      <name val="Times New Roman"/>
      <family val="1"/>
    </font>
    <font>
      <i/>
      <sz val="18"/>
      <color indexed="12"/>
      <name val="Times New Roman"/>
      <family val="1"/>
    </font>
    <font>
      <i/>
      <sz val="18"/>
      <color indexed="53"/>
      <name val="Times New Roman"/>
      <family val="1"/>
    </font>
    <font>
      <i/>
      <sz val="12"/>
      <name val="Times New Roman"/>
      <family val="1"/>
    </font>
    <font>
      <i/>
      <sz val="12"/>
      <color indexed="9"/>
      <name val="Times New Roman"/>
      <family val="1"/>
    </font>
    <font>
      <i/>
      <sz val="22"/>
      <color indexed="10"/>
      <name val="Times New Roman"/>
      <family val="1"/>
    </font>
    <font>
      <sz val="13"/>
      <name val="Wingdings"/>
      <charset val="2"/>
    </font>
    <font>
      <i/>
      <sz val="14"/>
      <color indexed="57"/>
      <name val="Times New Roman"/>
      <family val="1"/>
    </font>
    <font>
      <sz val="13"/>
      <color indexed="12"/>
      <name val="Times New Roman"/>
      <family val="1"/>
    </font>
    <font>
      <sz val="10"/>
      <name val="Arial"/>
      <family val="2"/>
    </font>
    <font>
      <b/>
      <sz val="12"/>
      <color theme="0"/>
      <name val="Times New Roman"/>
      <family val="1"/>
    </font>
    <font>
      <b/>
      <sz val="13"/>
      <color rgb="FF00CC00"/>
      <name val="Times New Roman"/>
      <family val="1"/>
    </font>
    <font>
      <b/>
      <sz val="12"/>
      <color indexed="81"/>
      <name val="Times New Roman"/>
      <family val="1"/>
    </font>
    <font>
      <b/>
      <sz val="13"/>
      <color rgb="FFFF0000"/>
      <name val="Times New Roman"/>
      <family val="1"/>
    </font>
    <font>
      <b/>
      <sz val="13"/>
      <color rgb="FF0000FF"/>
      <name val="Times New Roman"/>
      <family val="1"/>
    </font>
    <font>
      <sz val="13"/>
      <color rgb="FFFFC000"/>
      <name val="Times New Roman"/>
      <family val="1"/>
    </font>
    <font>
      <b/>
      <sz val="13"/>
      <color rgb="FF7030A0"/>
      <name val="Times New Roman"/>
      <family val="1"/>
    </font>
    <font>
      <b/>
      <sz val="13"/>
      <color rgb="FFFFC000"/>
      <name val="Times New Roman"/>
      <family val="1"/>
    </font>
    <font>
      <b/>
      <sz val="12"/>
      <color rgb="FFFFC000"/>
      <name val="Times New Roman"/>
      <family val="1"/>
    </font>
    <font>
      <sz val="12"/>
      <color rgb="FFFFC000"/>
      <name val="Times New Roman"/>
      <family val="1"/>
    </font>
    <font>
      <i/>
      <sz val="12"/>
      <color indexed="81"/>
      <name val="Times New Roman"/>
      <family val="1"/>
    </font>
    <font>
      <i/>
      <sz val="18"/>
      <color rgb="FF0000FF"/>
      <name val="Times New Roman"/>
      <family val="1"/>
    </font>
    <font>
      <sz val="12"/>
      <color rgb="FF0000FF"/>
      <name val="Times New Roman"/>
      <family val="1"/>
    </font>
    <font>
      <sz val="13"/>
      <color rgb="FFFF0000"/>
      <name val="Times New Roman"/>
      <family val="1"/>
    </font>
    <font>
      <i/>
      <sz val="18"/>
      <color rgb="FFFF0000"/>
      <name val="Times New Roman"/>
      <family val="1"/>
    </font>
    <font>
      <sz val="12"/>
      <name val="Times New Roman"/>
      <family val="1"/>
      <charset val="1"/>
    </font>
    <font>
      <b/>
      <sz val="13"/>
      <color rgb="FF00B0F0"/>
      <name val="Times New Roman"/>
      <family val="1"/>
    </font>
    <font>
      <sz val="13"/>
      <color rgb="FF0000FF"/>
      <name val="Times New Roman"/>
      <family val="1"/>
    </font>
  </fonts>
  <fills count="18">
    <fill>
      <patternFill patternType="none"/>
    </fill>
    <fill>
      <patternFill patternType="gray125"/>
    </fill>
    <fill>
      <patternFill patternType="solid">
        <fgColor indexed="22"/>
        <bgColor indexed="64"/>
      </patternFill>
    </fill>
    <fill>
      <patternFill patternType="solid">
        <fgColor indexed="8"/>
        <bgColor indexed="64"/>
      </patternFill>
    </fill>
    <fill>
      <patternFill patternType="solid">
        <fgColor indexed="17"/>
        <bgColor indexed="64"/>
      </patternFill>
    </fill>
    <fill>
      <patternFill patternType="solid">
        <fgColor indexed="22"/>
        <bgColor indexed="55"/>
      </patternFill>
    </fill>
    <fill>
      <patternFill patternType="solid">
        <fgColor indexed="65"/>
        <bgColor indexed="64"/>
      </patternFill>
    </fill>
    <fill>
      <patternFill patternType="solid">
        <fgColor indexed="42"/>
        <bgColor indexed="64"/>
      </patternFill>
    </fill>
    <fill>
      <patternFill patternType="solid">
        <fgColor indexed="42"/>
        <bgColor indexed="55"/>
      </patternFill>
    </fill>
    <fill>
      <patternFill patternType="solid">
        <fgColor indexed="11"/>
        <bgColor indexed="64"/>
      </patternFill>
    </fill>
    <fill>
      <patternFill patternType="solid">
        <fgColor rgb="FF7030A0"/>
        <bgColor indexed="64"/>
      </patternFill>
    </fill>
    <fill>
      <patternFill patternType="solid">
        <fgColor rgb="FFFF0000"/>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rgb="FFFFFF00"/>
        <bgColor indexed="64"/>
      </patternFill>
    </fill>
    <fill>
      <patternFill patternType="solid">
        <fgColor rgb="FF66FF33"/>
        <bgColor indexed="64"/>
      </patternFill>
    </fill>
    <fill>
      <patternFill patternType="solid">
        <fgColor rgb="FFCCFFCC"/>
        <bgColor indexed="64"/>
      </patternFill>
    </fill>
    <fill>
      <patternFill patternType="solid">
        <fgColor rgb="FFCC99FF"/>
        <bgColor indexed="64"/>
      </patternFill>
    </fill>
  </fills>
  <borders count="129">
    <border>
      <left/>
      <right/>
      <top/>
      <bottom/>
      <diagonal/>
    </border>
    <border>
      <left style="double">
        <color indexed="64"/>
      </left>
      <right/>
      <top/>
      <bottom/>
      <diagonal/>
    </border>
    <border>
      <left/>
      <right style="double">
        <color indexed="64"/>
      </right>
      <top/>
      <bottom/>
      <diagonal/>
    </border>
    <border>
      <left style="thin">
        <color indexed="64"/>
      </left>
      <right/>
      <top style="thin">
        <color indexed="64"/>
      </top>
      <bottom style="thin">
        <color indexed="64"/>
      </bottom>
      <diagonal/>
    </border>
    <border>
      <left style="double">
        <color indexed="64"/>
      </left>
      <right style="thin">
        <color indexed="64"/>
      </right>
      <top style="thin">
        <color indexed="9"/>
      </top>
      <bottom style="thin">
        <color indexed="9"/>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double">
        <color indexed="64"/>
      </left>
      <right style="thin">
        <color indexed="64"/>
      </right>
      <top/>
      <bottom/>
      <diagonal/>
    </border>
    <border>
      <left style="thin">
        <color indexed="64"/>
      </left>
      <right/>
      <top/>
      <bottom style="thin">
        <color indexed="64"/>
      </bottom>
      <diagonal/>
    </border>
    <border>
      <left style="double">
        <color indexed="64"/>
      </left>
      <right style="thin">
        <color indexed="64"/>
      </right>
      <top/>
      <bottom style="double">
        <color indexed="64"/>
      </bottom>
      <diagonal/>
    </border>
    <border>
      <left style="double">
        <color indexed="64"/>
      </left>
      <right style="medium">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style="double">
        <color indexed="64"/>
      </right>
      <top style="double">
        <color indexed="64"/>
      </top>
      <bottom style="medium">
        <color indexed="64"/>
      </bottom>
      <diagonal/>
    </border>
    <border>
      <left style="double">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style="double">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double">
        <color indexed="64"/>
      </right>
      <top style="medium">
        <color indexed="64"/>
      </top>
      <bottom style="thin">
        <color indexed="64"/>
      </bottom>
      <diagonal/>
    </border>
    <border>
      <left/>
      <right/>
      <top/>
      <bottom style="medium">
        <color indexed="64"/>
      </bottom>
      <diagonal/>
    </border>
    <border>
      <left style="thin">
        <color indexed="64"/>
      </left>
      <right/>
      <top style="thin">
        <color indexed="64"/>
      </top>
      <bottom style="double">
        <color indexed="64"/>
      </bottom>
      <diagonal/>
    </border>
    <border>
      <left style="thin">
        <color indexed="64"/>
      </left>
      <right style="thin">
        <color indexed="64"/>
      </right>
      <top/>
      <bottom/>
      <diagonal/>
    </border>
    <border>
      <left style="thin">
        <color indexed="64"/>
      </left>
      <right/>
      <top/>
      <bottom/>
      <diagonal/>
    </border>
    <border>
      <left style="thin">
        <color indexed="64"/>
      </left>
      <right style="double">
        <color indexed="64"/>
      </right>
      <top/>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style="thin">
        <color indexed="64"/>
      </left>
      <right style="double">
        <color indexed="64"/>
      </right>
      <top/>
      <bottom style="double">
        <color indexed="64"/>
      </bottom>
      <diagonal/>
    </border>
    <border>
      <left/>
      <right style="double">
        <color indexed="64"/>
      </right>
      <top style="thin">
        <color indexed="64"/>
      </top>
      <bottom style="thin">
        <color indexed="64"/>
      </bottom>
      <diagonal/>
    </border>
    <border>
      <left style="thin">
        <color indexed="64"/>
      </left>
      <right style="double">
        <color indexed="64"/>
      </right>
      <top/>
      <bottom style="dotted">
        <color indexed="64"/>
      </bottom>
      <diagonal/>
    </border>
    <border>
      <left style="double">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double">
        <color indexed="64"/>
      </right>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style="double">
        <color indexed="64"/>
      </right>
      <top style="double">
        <color indexed="64"/>
      </top>
      <bottom style="medium">
        <color indexed="64"/>
      </bottom>
      <diagonal/>
    </border>
    <border>
      <left style="double">
        <color indexed="64"/>
      </left>
      <right/>
      <top/>
      <bottom style="thin">
        <color indexed="64"/>
      </bottom>
      <diagonal/>
    </border>
    <border>
      <left style="medium">
        <color indexed="64"/>
      </left>
      <right style="medium">
        <color indexed="64"/>
      </right>
      <top/>
      <bottom style="thin">
        <color indexed="64"/>
      </bottom>
      <diagonal/>
    </border>
    <border>
      <left/>
      <right style="double">
        <color indexed="64"/>
      </right>
      <top/>
      <bottom style="thin">
        <color indexed="64"/>
      </bottom>
      <diagonal/>
    </border>
    <border>
      <left style="double">
        <color indexed="64"/>
      </left>
      <right style="double">
        <color indexed="64"/>
      </right>
      <top style="hair">
        <color indexed="64"/>
      </top>
      <bottom style="hair">
        <color indexed="64"/>
      </bottom>
      <diagonal/>
    </border>
    <border>
      <left style="thin">
        <color indexed="64"/>
      </left>
      <right style="thin">
        <color indexed="64"/>
      </right>
      <top/>
      <bottom style="thin">
        <color indexed="64"/>
      </bottom>
      <diagonal/>
    </border>
    <border>
      <left style="double">
        <color indexed="64"/>
      </left>
      <right style="double">
        <color indexed="64"/>
      </right>
      <top/>
      <bottom style="double">
        <color indexed="64"/>
      </bottom>
      <diagonal/>
    </border>
    <border>
      <left style="double">
        <color indexed="64"/>
      </left>
      <right style="double">
        <color indexed="64"/>
      </right>
      <top style="hair">
        <color indexed="64"/>
      </top>
      <bottom style="double">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double">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hair">
        <color indexed="64"/>
      </left>
      <right style="hair">
        <color indexed="64"/>
      </right>
      <top style="hair">
        <color indexed="64"/>
      </top>
      <bottom/>
      <diagonal/>
    </border>
    <border>
      <left style="double">
        <color indexed="64"/>
      </left>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top style="hair">
        <color indexed="64"/>
      </top>
      <bottom style="double">
        <color indexed="64"/>
      </bottom>
      <diagonal/>
    </border>
    <border>
      <left style="hair">
        <color indexed="64"/>
      </left>
      <right style="double">
        <color indexed="64"/>
      </right>
      <top style="hair">
        <color indexed="64"/>
      </top>
      <bottom style="double">
        <color indexed="64"/>
      </bottom>
      <diagonal/>
    </border>
    <border>
      <left style="hair">
        <color indexed="64"/>
      </left>
      <right style="double">
        <color indexed="64"/>
      </right>
      <top style="medium">
        <color indexed="64"/>
      </top>
      <bottom style="hair">
        <color indexed="64"/>
      </bottom>
      <diagonal/>
    </border>
    <border>
      <left style="hair">
        <color indexed="64"/>
      </left>
      <right style="double">
        <color indexed="64"/>
      </right>
      <top/>
      <bottom style="hair">
        <color indexed="64"/>
      </bottom>
      <diagonal/>
    </border>
    <border>
      <left style="double">
        <color indexed="64"/>
      </left>
      <right/>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double">
        <color indexed="64"/>
      </left>
      <right/>
      <top style="double">
        <color indexed="64"/>
      </top>
      <bottom style="thick">
        <color indexed="53"/>
      </bottom>
      <diagonal/>
    </border>
    <border>
      <left/>
      <right/>
      <top style="double">
        <color indexed="64"/>
      </top>
      <bottom style="thick">
        <color indexed="53"/>
      </bottom>
      <diagonal/>
    </border>
    <border>
      <left/>
      <right style="double">
        <color indexed="64"/>
      </right>
      <top style="double">
        <color indexed="64"/>
      </top>
      <bottom style="thick">
        <color indexed="53"/>
      </bottom>
      <diagonal/>
    </border>
    <border>
      <left/>
      <right style="hair">
        <color indexed="64"/>
      </right>
      <top style="hair">
        <color indexed="64"/>
      </top>
      <bottom style="hair">
        <color indexed="64"/>
      </bottom>
      <diagonal/>
    </border>
    <border>
      <left style="thin">
        <color indexed="64"/>
      </left>
      <right style="thin">
        <color indexed="64"/>
      </right>
      <top style="medium">
        <color indexed="64"/>
      </top>
      <bottom style="hair">
        <color indexed="64"/>
      </bottom>
      <diagonal/>
    </border>
    <border>
      <left style="hair">
        <color auto="1"/>
      </left>
      <right style="hair">
        <color auto="1"/>
      </right>
      <top style="double">
        <color auto="1"/>
      </top>
      <bottom style="hair">
        <color auto="1"/>
      </bottom>
      <diagonal/>
    </border>
    <border>
      <left style="hair">
        <color auto="1"/>
      </left>
      <right style="double">
        <color auto="1"/>
      </right>
      <top style="double">
        <color auto="1"/>
      </top>
      <bottom style="hair">
        <color auto="1"/>
      </bottom>
      <diagonal/>
    </border>
    <border>
      <left style="hair">
        <color indexed="64"/>
      </left>
      <right style="double">
        <color indexed="64"/>
      </right>
      <top/>
      <bottom style="double">
        <color indexed="64"/>
      </bottom>
      <diagonal/>
    </border>
    <border>
      <left/>
      <right style="hair">
        <color auto="1"/>
      </right>
      <top style="double">
        <color auto="1"/>
      </top>
      <bottom style="hair">
        <color auto="1"/>
      </bottom>
      <diagonal/>
    </border>
    <border>
      <left/>
      <right style="double">
        <color indexed="64"/>
      </right>
      <top style="double">
        <color indexed="64"/>
      </top>
      <bottom style="medium">
        <color indexed="64"/>
      </bottom>
      <diagonal/>
    </border>
    <border>
      <left/>
      <right style="double">
        <color indexed="64"/>
      </right>
      <top style="thin">
        <color indexed="64"/>
      </top>
      <bottom style="double">
        <color indexed="64"/>
      </bottom>
      <diagonal/>
    </border>
    <border>
      <left style="double">
        <color indexed="64"/>
      </left>
      <right style="double">
        <color indexed="64"/>
      </right>
      <top style="double">
        <color indexed="64"/>
      </top>
      <bottom style="hair">
        <color indexed="64"/>
      </bottom>
      <diagonal/>
    </border>
    <border>
      <left style="medium">
        <color indexed="64"/>
      </left>
      <right/>
      <top style="medium">
        <color indexed="64"/>
      </top>
      <bottom style="thin">
        <color indexed="64"/>
      </bottom>
      <diagonal/>
    </border>
    <border>
      <left/>
      <right/>
      <top style="double">
        <color indexed="64"/>
      </top>
      <bottom style="medium">
        <color indexed="64"/>
      </bottom>
      <diagonal/>
    </border>
    <border>
      <left/>
      <right/>
      <top style="thin">
        <color indexed="64"/>
      </top>
      <bottom style="double">
        <color indexed="64"/>
      </bottom>
      <diagonal/>
    </border>
    <border>
      <left style="double">
        <color indexed="64"/>
      </left>
      <right style="thin">
        <color indexed="64"/>
      </right>
      <top style="medium">
        <color indexed="64"/>
      </top>
      <bottom style="hair">
        <color indexed="64"/>
      </bottom>
      <diagonal/>
    </border>
    <border>
      <left style="double">
        <color indexed="64"/>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style="double">
        <color indexed="64"/>
      </right>
      <top style="hair">
        <color indexed="64"/>
      </top>
      <bottom style="double">
        <color indexed="64"/>
      </bottom>
      <diagonal/>
    </border>
    <border>
      <left style="double">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double">
        <color indexed="64"/>
      </right>
      <top/>
      <bottom style="hair">
        <color indexed="64"/>
      </bottom>
      <diagonal/>
    </border>
    <border>
      <left style="thin">
        <color indexed="64"/>
      </left>
      <right/>
      <top style="medium">
        <color indexed="64"/>
      </top>
      <bottom style="hair">
        <color indexed="64"/>
      </bottom>
      <diagonal/>
    </border>
    <border>
      <left style="thin">
        <color indexed="64"/>
      </left>
      <right/>
      <top style="hair">
        <color indexed="64"/>
      </top>
      <bottom style="double">
        <color indexed="64"/>
      </bottom>
      <diagonal/>
    </border>
    <border>
      <left style="double">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double">
        <color indexed="64"/>
      </right>
      <top style="hair">
        <color indexed="64"/>
      </top>
      <bottom style="thin">
        <color indexed="64"/>
      </bottom>
      <diagonal/>
    </border>
    <border>
      <left/>
      <right/>
      <top style="medium">
        <color indexed="64"/>
      </top>
      <bottom style="hair">
        <color indexed="64"/>
      </bottom>
      <diagonal/>
    </border>
    <border>
      <left/>
      <right style="double">
        <color indexed="64"/>
      </right>
      <top style="medium">
        <color indexed="64"/>
      </top>
      <bottom style="hair">
        <color indexed="64"/>
      </bottom>
      <diagonal/>
    </border>
    <border>
      <left/>
      <right/>
      <top style="hair">
        <color indexed="64"/>
      </top>
      <bottom style="double">
        <color indexed="64"/>
      </bottom>
      <diagonal/>
    </border>
    <border>
      <left/>
      <right style="double">
        <color indexed="64"/>
      </right>
      <top style="hair">
        <color indexed="64"/>
      </top>
      <bottom style="double">
        <color indexed="64"/>
      </bottom>
      <diagonal/>
    </border>
    <border>
      <left/>
      <right style="thin">
        <color indexed="64"/>
      </right>
      <top/>
      <bottom/>
      <diagonal/>
    </border>
    <border>
      <left style="thin">
        <color indexed="64"/>
      </left>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double">
        <color indexed="64"/>
      </left>
      <right style="hair">
        <color indexed="64"/>
      </right>
      <top style="hair">
        <color indexed="64"/>
      </top>
      <bottom style="hair">
        <color indexed="64"/>
      </bottom>
      <diagonal/>
    </border>
    <border>
      <left style="double">
        <color indexed="64"/>
      </left>
      <right style="double">
        <color indexed="64"/>
      </right>
      <top/>
      <bottom style="hair">
        <color indexed="64"/>
      </bottom>
      <diagonal/>
    </border>
    <border>
      <left style="double">
        <color indexed="64"/>
      </left>
      <right style="hair">
        <color indexed="64"/>
      </right>
      <top style="hair">
        <color indexed="64"/>
      </top>
      <bottom/>
      <diagonal/>
    </border>
    <border>
      <left style="double">
        <color indexed="64"/>
      </left>
      <right/>
      <top style="double">
        <color indexed="64"/>
      </top>
      <bottom style="thin">
        <color indexed="64"/>
      </bottom>
      <diagonal/>
    </border>
    <border>
      <left/>
      <right style="hair">
        <color indexed="64"/>
      </right>
      <top style="double">
        <color indexed="64"/>
      </top>
      <bottom style="thin">
        <color indexed="64"/>
      </bottom>
      <diagonal/>
    </border>
    <border>
      <left/>
      <right style="double">
        <color indexed="64"/>
      </right>
      <top style="double">
        <color indexed="64"/>
      </top>
      <bottom style="thin">
        <color indexed="64"/>
      </bottom>
      <diagonal/>
    </border>
    <border>
      <left/>
      <right/>
      <top style="hair">
        <color indexed="64"/>
      </top>
      <bottom style="hair">
        <color indexed="64"/>
      </bottom>
      <diagonal/>
    </border>
    <border>
      <left style="thin">
        <color indexed="64"/>
      </left>
      <right style="double">
        <color indexed="64"/>
      </right>
      <top style="thin">
        <color indexed="64"/>
      </top>
      <bottom style="hair">
        <color indexed="64"/>
      </bottom>
      <diagonal/>
    </border>
    <border>
      <left style="double">
        <color indexed="64"/>
      </left>
      <right/>
      <top style="double">
        <color indexed="64"/>
      </top>
      <bottom style="hair">
        <color indexed="64"/>
      </bottom>
      <diagonal/>
    </border>
    <border>
      <left/>
      <right/>
      <top style="double">
        <color indexed="64"/>
      </top>
      <bottom style="hair">
        <color indexed="64"/>
      </bottom>
      <diagonal/>
    </border>
    <border>
      <left style="thin">
        <color indexed="64"/>
      </left>
      <right style="double">
        <color indexed="64"/>
      </right>
      <top style="double">
        <color indexed="64"/>
      </top>
      <bottom style="hair">
        <color indexed="64"/>
      </bottom>
      <diagonal/>
    </border>
    <border>
      <left style="thin">
        <color indexed="64"/>
      </left>
      <right style="double">
        <color indexed="64"/>
      </right>
      <top style="hair">
        <color indexed="64"/>
      </top>
      <bottom style="hair">
        <color indexed="64"/>
      </bottom>
      <diagonal/>
    </border>
    <border>
      <left style="double">
        <color indexed="64"/>
      </left>
      <right/>
      <top style="hair">
        <color indexed="64"/>
      </top>
      <bottom style="medium">
        <color indexed="64"/>
      </bottom>
      <diagonal/>
    </border>
    <border>
      <left/>
      <right/>
      <top style="hair">
        <color indexed="64"/>
      </top>
      <bottom style="medium">
        <color indexed="64"/>
      </bottom>
      <diagonal/>
    </border>
    <border>
      <left style="thin">
        <color indexed="64"/>
      </left>
      <right style="double">
        <color indexed="64"/>
      </right>
      <top style="hair">
        <color indexed="64"/>
      </top>
      <bottom style="medium">
        <color indexed="64"/>
      </bottom>
      <diagonal/>
    </border>
    <border>
      <left/>
      <right/>
      <top/>
      <bottom style="hair">
        <color indexed="64"/>
      </bottom>
      <diagonal/>
    </border>
    <border>
      <left/>
      <right/>
      <top style="double">
        <color indexed="64"/>
      </top>
      <bottom style="thin">
        <color indexed="64"/>
      </bottom>
      <diagonal/>
    </border>
    <border>
      <left style="double">
        <color indexed="64"/>
      </left>
      <right style="double">
        <color indexed="64"/>
      </right>
      <top style="hair">
        <color indexed="64"/>
      </top>
      <bottom style="thin">
        <color indexed="64"/>
      </bottom>
      <diagonal/>
    </border>
    <border>
      <left/>
      <right style="hair">
        <color indexed="64"/>
      </right>
      <top/>
      <bottom style="double">
        <color indexed="64"/>
      </bottom>
      <diagonal/>
    </border>
    <border>
      <left style="hair">
        <color indexed="64"/>
      </left>
      <right style="hair">
        <color indexed="64"/>
      </right>
      <top/>
      <bottom style="double">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double">
        <color indexed="64"/>
      </right>
      <top style="hair">
        <color indexed="64"/>
      </top>
      <bottom style="thin">
        <color indexed="64"/>
      </bottom>
      <diagonal/>
    </border>
    <border>
      <left style="medium">
        <color indexed="64"/>
      </left>
      <right style="thin">
        <color indexed="64"/>
      </right>
      <top style="double">
        <color indexed="64"/>
      </top>
      <bottom style="double">
        <color indexed="64"/>
      </bottom>
      <diagonal/>
    </border>
    <border>
      <left style="medium">
        <color indexed="64"/>
      </left>
      <right style="thin">
        <color indexed="64"/>
      </right>
      <top/>
      <bottom style="thin">
        <color indexed="9"/>
      </bottom>
      <diagonal/>
    </border>
    <border>
      <left style="medium">
        <color indexed="64"/>
      </left>
      <right style="thin">
        <color indexed="64"/>
      </right>
      <top style="thin">
        <color indexed="9"/>
      </top>
      <bottom style="thin">
        <color indexed="9"/>
      </bottom>
      <diagonal/>
    </border>
    <border>
      <left style="medium">
        <color indexed="64"/>
      </left>
      <right style="thin">
        <color indexed="64"/>
      </right>
      <top style="thin">
        <color indexed="9"/>
      </top>
      <bottom style="double">
        <color indexed="64"/>
      </bottom>
      <diagonal/>
    </border>
  </borders>
  <cellStyleXfs count="13">
    <xf numFmtId="0" fontId="0" fillId="0" borderId="0"/>
    <xf numFmtId="0" fontId="34" fillId="0" borderId="0" applyNumberFormat="0" applyFill="0" applyBorder="0" applyAlignment="0" applyProtection="0">
      <alignment vertical="top"/>
      <protection locked="0"/>
    </xf>
    <xf numFmtId="9" fontId="2" fillId="0" borderId="0" applyFont="0" applyFill="0" applyBorder="0" applyAlignment="0" applyProtection="0"/>
    <xf numFmtId="0" fontId="44" fillId="0" borderId="0"/>
    <xf numFmtId="9" fontId="5" fillId="0" borderId="0" applyFont="0" applyFill="0" applyBorder="0" applyAlignment="0" applyProtection="0"/>
    <xf numFmtId="0" fontId="5" fillId="0" borderId="0"/>
    <xf numFmtId="9" fontId="2" fillId="0" borderId="0" applyFont="0" applyFill="0" applyBorder="0" applyAlignment="0" applyProtection="0"/>
    <xf numFmtId="0" fontId="2" fillId="0" borderId="0"/>
    <xf numFmtId="0" fontId="2" fillId="0" borderId="0"/>
    <xf numFmtId="0" fontId="60" fillId="0" borderId="0"/>
    <xf numFmtId="0" fontId="44" fillId="0" borderId="0"/>
    <xf numFmtId="0" fontId="2" fillId="0" borderId="0"/>
    <xf numFmtId="0" fontId="1" fillId="0" borderId="0"/>
  </cellStyleXfs>
  <cellXfs count="525">
    <xf numFmtId="0" fontId="0" fillId="0" borderId="0" xfId="0"/>
    <xf numFmtId="0" fontId="5" fillId="0" borderId="0" xfId="0" applyFont="1"/>
    <xf numFmtId="0" fontId="6" fillId="0" borderId="1" xfId="0" applyFont="1" applyBorder="1" applyAlignment="1">
      <alignment horizontal="right"/>
    </xf>
    <xf numFmtId="0" fontId="7" fillId="0" borderId="0" xfId="0" applyFont="1" applyAlignment="1">
      <alignment horizontal="left"/>
    </xf>
    <xf numFmtId="0" fontId="6" fillId="0" borderId="0" xfId="0" applyFont="1" applyAlignment="1">
      <alignment horizontal="right"/>
    </xf>
    <xf numFmtId="0" fontId="7" fillId="0" borderId="2" xfId="0" applyFont="1" applyBorder="1" applyAlignment="1">
      <alignment horizontal="left"/>
    </xf>
    <xf numFmtId="0" fontId="13" fillId="3" borderId="4" xfId="0" applyFont="1" applyFill="1" applyBorder="1" applyAlignment="1">
      <alignment horizontal="right"/>
    </xf>
    <xf numFmtId="0" fontId="3" fillId="0" borderId="1" xfId="0" applyFont="1" applyBorder="1"/>
    <xf numFmtId="0" fontId="15" fillId="0" borderId="0" xfId="0" applyFont="1"/>
    <xf numFmtId="0" fontId="16" fillId="0" borderId="0" xfId="0" applyFont="1"/>
    <xf numFmtId="0" fontId="16" fillId="0" borderId="2" xfId="0" applyFont="1" applyBorder="1"/>
    <xf numFmtId="0" fontId="7" fillId="0" borderId="5" xfId="0" applyFont="1" applyBorder="1"/>
    <xf numFmtId="0" fontId="7" fillId="0" borderId="6" xfId="0" applyFont="1" applyBorder="1"/>
    <xf numFmtId="0" fontId="7" fillId="0" borderId="7" xfId="0" applyFont="1" applyBorder="1"/>
    <xf numFmtId="0" fontId="4" fillId="0" borderId="0" xfId="0" applyFont="1"/>
    <xf numFmtId="0" fontId="7" fillId="0" borderId="0" xfId="0" applyFont="1"/>
    <xf numFmtId="0" fontId="7" fillId="0" borderId="8" xfId="0" applyFont="1" applyBorder="1"/>
    <xf numFmtId="0" fontId="7" fillId="0" borderId="9" xfId="0" applyFont="1" applyBorder="1"/>
    <xf numFmtId="0" fontId="7" fillId="0" borderId="10" xfId="0" applyFont="1" applyBorder="1"/>
    <xf numFmtId="0" fontId="4" fillId="0" borderId="0" xfId="0" applyFont="1" applyAlignment="1">
      <alignment horizontal="right"/>
    </xf>
    <xf numFmtId="0" fontId="5" fillId="0" borderId="0" xfId="0" applyFont="1" applyAlignment="1">
      <alignment horizontal="left"/>
    </xf>
    <xf numFmtId="0" fontId="16" fillId="0" borderId="0" xfId="0" applyFont="1" applyAlignment="1">
      <alignment horizontal="centerContinuous"/>
    </xf>
    <xf numFmtId="0" fontId="3" fillId="0" borderId="0" xfId="0" applyFont="1" applyAlignment="1">
      <alignment horizontal="centerContinuous"/>
    </xf>
    <xf numFmtId="0" fontId="5" fillId="0" borderId="0" xfId="0" applyFont="1" applyAlignment="1">
      <alignment horizontal="center"/>
    </xf>
    <xf numFmtId="0" fontId="5" fillId="0" borderId="0" xfId="0" applyFont="1" applyAlignment="1">
      <alignment horizontal="centerContinuous"/>
    </xf>
    <xf numFmtId="164" fontId="5" fillId="0" borderId="0" xfId="0" applyNumberFormat="1" applyFont="1" applyAlignment="1">
      <alignment horizontal="center"/>
    </xf>
    <xf numFmtId="0" fontId="19" fillId="0" borderId="0" xfId="0" applyFont="1" applyAlignment="1">
      <alignment horizontal="right"/>
    </xf>
    <xf numFmtId="0" fontId="23" fillId="3" borderId="4" xfId="0" applyFont="1" applyFill="1" applyBorder="1" applyAlignment="1">
      <alignment horizontal="right"/>
    </xf>
    <xf numFmtId="0" fontId="8" fillId="3" borderId="13" xfId="0" applyFont="1" applyFill="1" applyBorder="1" applyAlignment="1">
      <alignment horizontal="right"/>
    </xf>
    <xf numFmtId="0" fontId="14" fillId="3" borderId="15" xfId="0" applyFont="1" applyFill="1" applyBorder="1" applyAlignment="1">
      <alignment horizontal="right"/>
    </xf>
    <xf numFmtId="0" fontId="16" fillId="0" borderId="0" xfId="0" applyFont="1" applyAlignment="1">
      <alignment horizontal="centerContinuous" wrapText="1"/>
    </xf>
    <xf numFmtId="0" fontId="4" fillId="0" borderId="0" xfId="0" applyFont="1" applyAlignment="1">
      <alignment horizontal="right" wrapText="1"/>
    </xf>
    <xf numFmtId="0" fontId="26" fillId="0" borderId="25" xfId="0" applyFont="1" applyBorder="1" applyAlignment="1">
      <alignment horizontal="centerContinuous"/>
    </xf>
    <xf numFmtId="0" fontId="7" fillId="0" borderId="0" xfId="0" applyFont="1" applyAlignment="1">
      <alignment horizontal="centerContinuous"/>
    </xf>
    <xf numFmtId="49" fontId="27" fillId="0" borderId="26" xfId="0" applyNumberFormat="1" applyFont="1" applyBorder="1" applyAlignment="1">
      <alignment horizontal="center"/>
    </xf>
    <xf numFmtId="0" fontId="20" fillId="0" borderId="0" xfId="0" applyFont="1"/>
    <xf numFmtId="0" fontId="30" fillId="0" borderId="0" xfId="0" applyFont="1"/>
    <xf numFmtId="0" fontId="31" fillId="0" borderId="0" xfId="0" applyFont="1"/>
    <xf numFmtId="0" fontId="32" fillId="0" borderId="0" xfId="0" applyFont="1"/>
    <xf numFmtId="0" fontId="33" fillId="0" borderId="0" xfId="0" applyFont="1"/>
    <xf numFmtId="49" fontId="27" fillId="0" borderId="14" xfId="0" applyNumberFormat="1" applyFont="1" applyBorder="1" applyAlignment="1">
      <alignment horizontal="center"/>
    </xf>
    <xf numFmtId="0" fontId="7" fillId="0" borderId="0" xfId="0" applyFont="1" applyAlignment="1">
      <alignment horizontal="center"/>
    </xf>
    <xf numFmtId="0" fontId="11" fillId="5" borderId="1" xfId="0" applyFont="1" applyFill="1" applyBorder="1"/>
    <xf numFmtId="0" fontId="7" fillId="5" borderId="27" xfId="0" applyFont="1" applyFill="1" applyBorder="1" applyAlignment="1">
      <alignment horizontal="center"/>
    </xf>
    <xf numFmtId="49" fontId="17" fillId="5" borderId="27" xfId="0" applyNumberFormat="1" applyFont="1" applyFill="1" applyBorder="1" applyAlignment="1">
      <alignment horizontal="center"/>
    </xf>
    <xf numFmtId="0" fontId="17" fillId="5" borderId="28" xfId="0" applyFont="1" applyFill="1" applyBorder="1" applyAlignment="1">
      <alignment horizontal="center"/>
    </xf>
    <xf numFmtId="49" fontId="7" fillId="5" borderId="28" xfId="0" applyNumberFormat="1" applyFont="1" applyFill="1" applyBorder="1" applyAlignment="1">
      <alignment horizontal="center"/>
    </xf>
    <xf numFmtId="0" fontId="7" fillId="5" borderId="29" xfId="0" applyFont="1" applyFill="1" applyBorder="1" applyAlignment="1">
      <alignment horizontal="center"/>
    </xf>
    <xf numFmtId="0" fontId="14" fillId="5" borderId="1" xfId="0" applyFont="1" applyFill="1" applyBorder="1"/>
    <xf numFmtId="49" fontId="24" fillId="5" borderId="27" xfId="0" applyNumberFormat="1" applyFont="1" applyFill="1" applyBorder="1" applyAlignment="1">
      <alignment horizontal="center"/>
    </xf>
    <xf numFmtId="0" fontId="24" fillId="5" borderId="28" xfId="0" applyFont="1" applyFill="1" applyBorder="1" applyAlignment="1">
      <alignment horizontal="center"/>
    </xf>
    <xf numFmtId="0" fontId="11" fillId="6" borderId="1" xfId="0" applyFont="1" applyFill="1" applyBorder="1"/>
    <xf numFmtId="0" fontId="7" fillId="6" borderId="27" xfId="0" applyFont="1" applyFill="1" applyBorder="1" applyAlignment="1">
      <alignment horizontal="center"/>
    </xf>
    <xf numFmtId="49" fontId="17" fillId="6" borderId="27" xfId="0" applyNumberFormat="1" applyFont="1" applyFill="1" applyBorder="1" applyAlignment="1">
      <alignment horizontal="center"/>
    </xf>
    <xf numFmtId="0" fontId="17" fillId="6" borderId="28" xfId="0" applyFont="1" applyFill="1" applyBorder="1" applyAlignment="1">
      <alignment horizontal="center"/>
    </xf>
    <xf numFmtId="49" fontId="7" fillId="6" borderId="28" xfId="0" applyNumberFormat="1" applyFont="1" applyFill="1" applyBorder="1" applyAlignment="1">
      <alignment horizontal="center"/>
    </xf>
    <xf numFmtId="0" fontId="7" fillId="6" borderId="29" xfId="0" applyFont="1" applyFill="1" applyBorder="1" applyAlignment="1">
      <alignment horizontal="center"/>
    </xf>
    <xf numFmtId="0" fontId="7" fillId="6" borderId="30" xfId="0" applyFont="1" applyFill="1" applyBorder="1" applyAlignment="1">
      <alignment horizontal="center"/>
    </xf>
    <xf numFmtId="49" fontId="7" fillId="6" borderId="31" xfId="0" applyNumberFormat="1" applyFont="1" applyFill="1" applyBorder="1" applyAlignment="1">
      <alignment horizontal="center"/>
    </xf>
    <xf numFmtId="0" fontId="7" fillId="6" borderId="32" xfId="0" applyFont="1" applyFill="1" applyBorder="1" applyAlignment="1">
      <alignment horizontal="center"/>
    </xf>
    <xf numFmtId="49" fontId="29" fillId="5" borderId="27" xfId="0" applyNumberFormat="1" applyFont="1" applyFill="1" applyBorder="1" applyAlignment="1">
      <alignment horizontal="center"/>
    </xf>
    <xf numFmtId="0" fontId="29" fillId="5" borderId="28" xfId="0" applyFont="1" applyFill="1" applyBorder="1" applyAlignment="1">
      <alignment horizontal="center"/>
    </xf>
    <xf numFmtId="0" fontId="7" fillId="7" borderId="27" xfId="0" applyFont="1" applyFill="1" applyBorder="1" applyAlignment="1">
      <alignment horizontal="center"/>
    </xf>
    <xf numFmtId="49" fontId="7" fillId="7" borderId="28" xfId="0" applyNumberFormat="1" applyFont="1" applyFill="1" applyBorder="1" applyAlignment="1">
      <alignment horizontal="center"/>
    </xf>
    <xf numFmtId="0" fontId="7" fillId="7" borderId="29" xfId="0" applyFont="1" applyFill="1" applyBorder="1" applyAlignment="1">
      <alignment horizontal="center"/>
    </xf>
    <xf numFmtId="0" fontId="10" fillId="7" borderId="1" xfId="0" applyFont="1" applyFill="1" applyBorder="1"/>
    <xf numFmtId="49" fontId="28" fillId="7" borderId="27" xfId="0" applyNumberFormat="1" applyFont="1" applyFill="1" applyBorder="1" applyAlignment="1">
      <alignment horizontal="center"/>
    </xf>
    <xf numFmtId="0" fontId="28" fillId="7" borderId="28" xfId="0" applyFont="1" applyFill="1" applyBorder="1" applyAlignment="1">
      <alignment horizontal="center"/>
    </xf>
    <xf numFmtId="0" fontId="11" fillId="8" borderId="1" xfId="0" applyFont="1" applyFill="1" applyBorder="1"/>
    <xf numFmtId="0" fontId="7" fillId="8" borderId="27" xfId="0" applyFont="1" applyFill="1" applyBorder="1" applyAlignment="1">
      <alignment horizontal="center"/>
    </xf>
    <xf numFmtId="49" fontId="17" fillId="8" borderId="27" xfId="0" applyNumberFormat="1" applyFont="1" applyFill="1" applyBorder="1" applyAlignment="1">
      <alignment horizontal="center"/>
    </xf>
    <xf numFmtId="0" fontId="17" fillId="8" borderId="28" xfId="0" applyFont="1" applyFill="1" applyBorder="1" applyAlignment="1">
      <alignment horizontal="center"/>
    </xf>
    <xf numFmtId="49" fontId="7" fillId="8" borderId="28" xfId="0" applyNumberFormat="1" applyFont="1" applyFill="1" applyBorder="1" applyAlignment="1">
      <alignment horizontal="center"/>
    </xf>
    <xf numFmtId="0" fontId="7" fillId="8" borderId="29" xfId="0" applyFont="1" applyFill="1" applyBorder="1" applyAlignment="1">
      <alignment horizontal="center"/>
    </xf>
    <xf numFmtId="164" fontId="6" fillId="9" borderId="34" xfId="0" applyNumberFormat="1" applyFont="1" applyFill="1" applyBorder="1" applyAlignment="1">
      <alignment horizontal="center"/>
    </xf>
    <xf numFmtId="0" fontId="5" fillId="0" borderId="36" xfId="0" applyFont="1" applyBorder="1" applyAlignment="1">
      <alignment horizontal="centerContinuous"/>
    </xf>
    <xf numFmtId="0" fontId="5" fillId="0" borderId="26" xfId="0" applyFont="1" applyBorder="1" applyAlignment="1">
      <alignment horizontal="centerContinuous"/>
    </xf>
    <xf numFmtId="164" fontId="5" fillId="0" borderId="11" xfId="0" applyNumberFormat="1" applyFont="1" applyBorder="1" applyAlignment="1">
      <alignment horizontal="center"/>
    </xf>
    <xf numFmtId="0" fontId="13" fillId="5" borderId="1" xfId="0" applyFont="1" applyFill="1" applyBorder="1"/>
    <xf numFmtId="49" fontId="25" fillId="5" borderId="27" xfId="0" applyNumberFormat="1" applyFont="1" applyFill="1" applyBorder="1" applyAlignment="1">
      <alignment horizontal="center"/>
    </xf>
    <xf numFmtId="0" fontId="25" fillId="5" borderId="28" xfId="0" applyFont="1" applyFill="1" applyBorder="1" applyAlignment="1">
      <alignment horizontal="center"/>
    </xf>
    <xf numFmtId="0" fontId="7" fillId="0" borderId="27" xfId="0" applyFont="1" applyBorder="1" applyAlignment="1">
      <alignment horizontal="center"/>
    </xf>
    <xf numFmtId="49" fontId="7" fillId="0" borderId="28" xfId="0" applyNumberFormat="1" applyFont="1" applyBorder="1" applyAlignment="1">
      <alignment horizontal="center"/>
    </xf>
    <xf numFmtId="0" fontId="7" fillId="0" borderId="29" xfId="0" applyFont="1" applyBorder="1" applyAlignment="1">
      <alignment horizontal="center"/>
    </xf>
    <xf numFmtId="0" fontId="14" fillId="0" borderId="1" xfId="0" applyFont="1" applyBorder="1"/>
    <xf numFmtId="49" fontId="24" fillId="0" borderId="27" xfId="0" applyNumberFormat="1" applyFont="1" applyBorder="1" applyAlignment="1">
      <alignment horizontal="center"/>
    </xf>
    <xf numFmtId="0" fontId="24" fillId="0" borderId="28" xfId="0" applyFont="1" applyBorder="1" applyAlignment="1">
      <alignment horizontal="center"/>
    </xf>
    <xf numFmtId="0" fontId="14" fillId="0" borderId="28" xfId="0" applyFont="1" applyBorder="1" applyAlignment="1">
      <alignment horizontal="center"/>
    </xf>
    <xf numFmtId="0" fontId="8" fillId="0" borderId="1" xfId="0" applyFont="1" applyBorder="1"/>
    <xf numFmtId="49" fontId="18" fillId="0" borderId="27" xfId="0" applyNumberFormat="1" applyFont="1" applyBorder="1" applyAlignment="1">
      <alignment horizontal="center"/>
    </xf>
    <xf numFmtId="0" fontId="18" fillId="0" borderId="28" xfId="0" applyFont="1" applyBorder="1" applyAlignment="1">
      <alignment horizontal="center"/>
    </xf>
    <xf numFmtId="0" fontId="7" fillId="6" borderId="28" xfId="0" applyFont="1" applyFill="1" applyBorder="1" applyAlignment="1">
      <alignment horizontal="center"/>
    </xf>
    <xf numFmtId="0" fontId="11" fillId="7" borderId="1" xfId="0" applyFont="1" applyFill="1" applyBorder="1"/>
    <xf numFmtId="49" fontId="17" fillId="7" borderId="27" xfId="0" applyNumberFormat="1" applyFont="1" applyFill="1" applyBorder="1" applyAlignment="1">
      <alignment horizontal="center"/>
    </xf>
    <xf numFmtId="0" fontId="17" fillId="7" borderId="28" xfId="0" applyFont="1" applyFill="1" applyBorder="1" applyAlignment="1">
      <alignment horizontal="center"/>
    </xf>
    <xf numFmtId="0" fontId="14" fillId="7" borderId="1" xfId="0" applyFont="1" applyFill="1" applyBorder="1"/>
    <xf numFmtId="49" fontId="24" fillId="7" borderId="27" xfId="0" applyNumberFormat="1" applyFont="1" applyFill="1" applyBorder="1" applyAlignment="1">
      <alignment horizontal="center"/>
    </xf>
    <xf numFmtId="0" fontId="24" fillId="7" borderId="28" xfId="0" applyFont="1" applyFill="1" applyBorder="1" applyAlignment="1">
      <alignment horizontal="center"/>
    </xf>
    <xf numFmtId="0" fontId="14" fillId="7" borderId="28" xfId="0" applyFont="1" applyFill="1" applyBorder="1" applyAlignment="1">
      <alignment horizontal="center"/>
    </xf>
    <xf numFmtId="0" fontId="7" fillId="0" borderId="1" xfId="0" applyFont="1" applyBorder="1"/>
    <xf numFmtId="9" fontId="7" fillId="0" borderId="27" xfId="2" applyFont="1" applyFill="1" applyBorder="1" applyAlignment="1">
      <alignment horizontal="center" vertical="center" shrinkToFit="1"/>
    </xf>
    <xf numFmtId="0" fontId="23" fillId="7" borderId="1" xfId="0" applyFont="1" applyFill="1" applyBorder="1"/>
    <xf numFmtId="49" fontId="29" fillId="7" borderId="27" xfId="0" applyNumberFormat="1" applyFont="1" applyFill="1" applyBorder="1" applyAlignment="1">
      <alignment horizontal="center"/>
    </xf>
    <xf numFmtId="0" fontId="29" fillId="7" borderId="28" xfId="0" applyFont="1" applyFill="1" applyBorder="1" applyAlignment="1">
      <alignment horizontal="center"/>
    </xf>
    <xf numFmtId="0" fontId="23" fillId="7" borderId="28" xfId="0" applyFont="1" applyFill="1" applyBorder="1" applyAlignment="1">
      <alignment horizontal="center"/>
    </xf>
    <xf numFmtId="0" fontId="7" fillId="0" borderId="2" xfId="0" applyFont="1" applyBorder="1"/>
    <xf numFmtId="0" fontId="17" fillId="0" borderId="37" xfId="0" applyFont="1" applyBorder="1" applyAlignment="1">
      <alignment horizontal="center" shrinkToFit="1"/>
    </xf>
    <xf numFmtId="164" fontId="3" fillId="0" borderId="0" xfId="0" applyNumberFormat="1" applyFont="1" applyAlignment="1">
      <alignment horizontal="centerContinuous"/>
    </xf>
    <xf numFmtId="0" fontId="22" fillId="4" borderId="49" xfId="0" applyFont="1" applyFill="1" applyBorder="1" applyAlignment="1">
      <alignment horizontal="center"/>
    </xf>
    <xf numFmtId="164" fontId="22" fillId="4" borderId="50" xfId="0" applyNumberFormat="1" applyFont="1" applyFill="1" applyBorder="1" applyAlignment="1">
      <alignment horizontal="center"/>
    </xf>
    <xf numFmtId="0" fontId="22" fillId="4" borderId="49" xfId="0" applyFont="1" applyFill="1" applyBorder="1" applyAlignment="1">
      <alignment horizontal="right"/>
    </xf>
    <xf numFmtId="0" fontId="22" fillId="4" borderId="51" xfId="0" applyFont="1" applyFill="1" applyBorder="1"/>
    <xf numFmtId="0" fontId="5" fillId="0" borderId="52" xfId="0" applyFont="1" applyBorder="1" applyAlignment="1">
      <alignment horizontal="center" shrinkToFit="1"/>
    </xf>
    <xf numFmtId="164" fontId="5" fillId="0" borderId="53" xfId="0" applyNumberFormat="1" applyFont="1" applyBorder="1" applyAlignment="1">
      <alignment horizontal="center" shrinkToFit="1"/>
    </xf>
    <xf numFmtId="0" fontId="5" fillId="0" borderId="54" xfId="0" applyFont="1" applyBorder="1" applyAlignment="1">
      <alignment horizontal="left"/>
    </xf>
    <xf numFmtId="0" fontId="5" fillId="0" borderId="55" xfId="0" applyFont="1" applyBorder="1" applyAlignment="1">
      <alignment horizontal="left" shrinkToFit="1"/>
    </xf>
    <xf numFmtId="0" fontId="5" fillId="0" borderId="57" xfId="0" applyFont="1" applyBorder="1" applyAlignment="1">
      <alignment horizontal="center" shrinkToFit="1"/>
    </xf>
    <xf numFmtId="164" fontId="5" fillId="0" borderId="58" xfId="0" applyNumberFormat="1" applyFont="1" applyBorder="1" applyAlignment="1">
      <alignment horizontal="center" shrinkToFit="1"/>
    </xf>
    <xf numFmtId="0" fontId="5" fillId="0" borderId="59" xfId="0" applyFont="1" applyBorder="1" applyAlignment="1">
      <alignment horizontal="left"/>
    </xf>
    <xf numFmtId="0" fontId="5" fillId="0" borderId="60" xfId="0" applyFont="1" applyBorder="1" applyAlignment="1">
      <alignment horizontal="left" shrinkToFit="1"/>
    </xf>
    <xf numFmtId="164" fontId="3" fillId="0" borderId="0" xfId="0" applyNumberFormat="1" applyFont="1" applyAlignment="1">
      <alignment horizontal="centerContinuous" shrinkToFit="1"/>
    </xf>
    <xf numFmtId="0" fontId="3" fillId="0" borderId="0" xfId="0" applyFont="1" applyAlignment="1">
      <alignment horizontal="centerContinuous" shrinkToFit="1"/>
    </xf>
    <xf numFmtId="0" fontId="3" fillId="0" borderId="0" xfId="0" applyFont="1"/>
    <xf numFmtId="0" fontId="22" fillId="4" borderId="51" xfId="0" applyFont="1" applyFill="1" applyBorder="1" applyAlignment="1">
      <alignment horizontal="center"/>
    </xf>
    <xf numFmtId="0" fontId="5" fillId="0" borderId="61" xfId="0" applyFont="1" applyBorder="1" applyAlignment="1">
      <alignment horizontal="left" shrinkToFit="1"/>
    </xf>
    <xf numFmtId="0" fontId="5" fillId="0" borderId="62" xfId="0" applyFont="1" applyBorder="1" applyAlignment="1">
      <alignment horizontal="left" shrinkToFit="1"/>
    </xf>
    <xf numFmtId="0" fontId="5" fillId="0" borderId="63" xfId="0" applyFont="1" applyBorder="1" applyAlignment="1">
      <alignment horizontal="center" shrinkToFit="1"/>
    </xf>
    <xf numFmtId="164" fontId="5" fillId="0" borderId="64" xfId="0" applyNumberFormat="1" applyFont="1" applyBorder="1" applyAlignment="1">
      <alignment horizontal="center" shrinkToFit="1"/>
    </xf>
    <xf numFmtId="0" fontId="5" fillId="0" borderId="65" xfId="0" applyFont="1" applyBorder="1" applyAlignment="1">
      <alignment horizontal="left"/>
    </xf>
    <xf numFmtId="164" fontId="5" fillId="0" borderId="66" xfId="0" applyNumberFormat="1" applyFont="1" applyBorder="1" applyAlignment="1">
      <alignment horizontal="center" shrinkToFit="1"/>
    </xf>
    <xf numFmtId="0" fontId="5" fillId="0" borderId="67" xfId="0" applyFont="1" applyBorder="1" applyAlignment="1">
      <alignment horizontal="left"/>
    </xf>
    <xf numFmtId="0" fontId="14" fillId="2" borderId="1" xfId="0" applyFont="1" applyFill="1" applyBorder="1"/>
    <xf numFmtId="0" fontId="40" fillId="3" borderId="68" xfId="0" applyFont="1" applyFill="1" applyBorder="1" applyAlignment="1">
      <alignment horizontal="right"/>
    </xf>
    <xf numFmtId="0" fontId="40" fillId="3" borderId="69" xfId="0" applyFont="1" applyFill="1" applyBorder="1" applyAlignment="1">
      <alignment horizontal="left"/>
    </xf>
    <xf numFmtId="0" fontId="21" fillId="3" borderId="69" xfId="0" applyFont="1" applyFill="1" applyBorder="1" applyAlignment="1">
      <alignment horizontal="left"/>
    </xf>
    <xf numFmtId="0" fontId="4" fillId="3" borderId="69" xfId="0" applyFont="1" applyFill="1" applyBorder="1" applyAlignment="1">
      <alignment horizontal="centerContinuous"/>
    </xf>
    <xf numFmtId="0" fontId="5" fillId="3" borderId="69" xfId="0" applyFont="1" applyFill="1" applyBorder="1" applyAlignment="1">
      <alignment horizontal="centerContinuous"/>
    </xf>
    <xf numFmtId="164" fontId="5" fillId="0" borderId="26" xfId="0" applyNumberFormat="1" applyFont="1" applyBorder="1" applyAlignment="1">
      <alignment horizontal="centerContinuous"/>
    </xf>
    <xf numFmtId="0" fontId="5" fillId="0" borderId="78" xfId="0" applyFont="1" applyBorder="1" applyAlignment="1">
      <alignment horizontal="centerContinuous"/>
    </xf>
    <xf numFmtId="49" fontId="5" fillId="0" borderId="26" xfId="0" applyNumberFormat="1" applyFont="1" applyBorder="1" applyAlignment="1">
      <alignment horizontal="center"/>
    </xf>
    <xf numFmtId="0" fontId="2" fillId="0" borderId="0" xfId="0" applyFont="1" applyAlignment="1">
      <alignment wrapText="1"/>
    </xf>
    <xf numFmtId="0" fontId="7" fillId="0" borderId="28" xfId="2" applyNumberFormat="1" applyFont="1" applyFill="1" applyBorder="1" applyAlignment="1">
      <alignment horizontal="center" vertical="center" shrinkToFit="1"/>
    </xf>
    <xf numFmtId="0" fontId="7" fillId="0" borderId="29" xfId="0" applyFont="1" applyBorder="1" applyAlignment="1">
      <alignment horizontal="center" vertical="center" wrapText="1"/>
    </xf>
    <xf numFmtId="0" fontId="7" fillId="0" borderId="29" xfId="0" quotePrefix="1" applyFont="1" applyBorder="1" applyAlignment="1">
      <alignment horizontal="center" vertical="center" wrapText="1"/>
    </xf>
    <xf numFmtId="0" fontId="2" fillId="0" borderId="0" xfId="0" applyFont="1" applyAlignment="1">
      <alignment horizontal="left" wrapText="1"/>
    </xf>
    <xf numFmtId="0" fontId="22" fillId="11" borderId="16" xfId="0" applyFont="1" applyFill="1" applyBorder="1" applyAlignment="1">
      <alignment horizontal="center"/>
    </xf>
    <xf numFmtId="0" fontId="22" fillId="11" borderId="17" xfId="0" applyFont="1" applyFill="1" applyBorder="1" applyAlignment="1">
      <alignment horizontal="center"/>
    </xf>
    <xf numFmtId="49" fontId="22" fillId="11" borderId="17" xfId="0" applyNumberFormat="1" applyFont="1" applyFill="1" applyBorder="1" applyAlignment="1">
      <alignment horizontal="center"/>
    </xf>
    <xf numFmtId="0" fontId="22" fillId="11" borderId="21" xfId="0" applyFont="1" applyFill="1" applyBorder="1" applyAlignment="1">
      <alignment horizontal="center"/>
    </xf>
    <xf numFmtId="0" fontId="22" fillId="11" borderId="18" xfId="0" applyFont="1" applyFill="1" applyBorder="1" applyAlignment="1">
      <alignment horizontal="center"/>
    </xf>
    <xf numFmtId="0" fontId="22" fillId="11" borderId="21" xfId="0" applyFont="1" applyFill="1" applyBorder="1" applyAlignment="1">
      <alignment horizontal="centerContinuous"/>
    </xf>
    <xf numFmtId="0" fontId="22" fillId="11" borderId="77" xfId="0" applyFont="1" applyFill="1" applyBorder="1" applyAlignment="1">
      <alignment horizontal="centerContinuous"/>
    </xf>
    <xf numFmtId="0" fontId="22" fillId="11" borderId="19" xfId="0" applyFont="1" applyFill="1" applyBorder="1" applyAlignment="1">
      <alignment horizontal="centerContinuous"/>
    </xf>
    <xf numFmtId="0" fontId="22" fillId="11" borderId="20" xfId="0" applyFont="1" applyFill="1" applyBorder="1" applyAlignment="1">
      <alignment horizontal="centerContinuous"/>
    </xf>
    <xf numFmtId="0" fontId="2" fillId="0" borderId="53" xfId="0" applyFont="1" applyBorder="1" applyAlignment="1">
      <alignment horizontal="center" vertical="center"/>
    </xf>
    <xf numFmtId="0" fontId="46" fillId="3" borderId="4" xfId="0" applyFont="1" applyFill="1" applyBorder="1" applyAlignment="1">
      <alignment horizontal="right"/>
    </xf>
    <xf numFmtId="0" fontId="48" fillId="0" borderId="1" xfId="0" applyFont="1" applyBorder="1" applyAlignment="1">
      <alignment vertical="center"/>
    </xf>
    <xf numFmtId="0" fontId="6" fillId="0" borderId="27" xfId="0" applyFont="1" applyBorder="1" applyAlignment="1">
      <alignment horizontal="center" vertical="center"/>
    </xf>
    <xf numFmtId="0" fontId="7" fillId="0" borderId="27" xfId="0" applyFont="1" applyBorder="1" applyAlignment="1">
      <alignment horizontal="center" vertical="center"/>
    </xf>
    <xf numFmtId="0" fontId="50" fillId="10" borderId="28" xfId="0" applyFont="1" applyFill="1" applyBorder="1" applyAlignment="1">
      <alignment horizontal="center" vertical="center"/>
    </xf>
    <xf numFmtId="0" fontId="51" fillId="0" borderId="1" xfId="0" applyFont="1" applyBorder="1" applyAlignment="1">
      <alignment vertical="center"/>
    </xf>
    <xf numFmtId="0" fontId="13" fillId="0" borderId="28" xfId="0" applyFont="1" applyBorder="1" applyAlignment="1">
      <alignment horizontal="center" vertical="center"/>
    </xf>
    <xf numFmtId="0" fontId="49" fillId="0" borderId="42" xfId="0" applyFont="1" applyBorder="1" applyAlignment="1">
      <alignment vertical="center"/>
    </xf>
    <xf numFmtId="0" fontId="6" fillId="0" borderId="46" xfId="0" applyFont="1" applyBorder="1" applyAlignment="1">
      <alignment horizontal="center" vertical="center"/>
    </xf>
    <xf numFmtId="0" fontId="7" fillId="0" borderId="46" xfId="0" applyFont="1" applyBorder="1" applyAlignment="1">
      <alignment horizontal="center" vertical="center"/>
    </xf>
    <xf numFmtId="0" fontId="50" fillId="10" borderId="46" xfId="0" applyFont="1" applyFill="1" applyBorder="1" applyAlignment="1">
      <alignment horizontal="center" vertical="center"/>
    </xf>
    <xf numFmtId="0" fontId="2" fillId="0" borderId="0" xfId="0" applyFont="1" applyAlignment="1">
      <alignment horizontal="centerContinuous"/>
    </xf>
    <xf numFmtId="0" fontId="13" fillId="6" borderId="8" xfId="0" applyFont="1" applyFill="1" applyBorder="1"/>
    <xf numFmtId="49" fontId="25" fillId="6" borderId="30" xfId="0" applyNumberFormat="1" applyFont="1" applyFill="1" applyBorder="1" applyAlignment="1">
      <alignment horizontal="center"/>
    </xf>
    <xf numFmtId="0" fontId="25" fillId="6" borderId="31" xfId="0" applyFont="1" applyFill="1" applyBorder="1" applyAlignment="1">
      <alignment horizontal="center"/>
    </xf>
    <xf numFmtId="0" fontId="13" fillId="5" borderId="1" xfId="0" applyFont="1" applyFill="1" applyBorder="1" applyAlignment="1">
      <alignment vertical="center"/>
    </xf>
    <xf numFmtId="0" fontId="7" fillId="5" borderId="27" xfId="0" applyFont="1" applyFill="1" applyBorder="1" applyAlignment="1">
      <alignment horizontal="center" vertical="center"/>
    </xf>
    <xf numFmtId="49" fontId="7" fillId="13" borderId="28" xfId="0" applyNumberFormat="1" applyFont="1" applyFill="1" applyBorder="1" applyAlignment="1">
      <alignment horizontal="center" vertical="center"/>
    </xf>
    <xf numFmtId="0" fontId="7" fillId="5" borderId="29" xfId="0" applyFont="1" applyFill="1" applyBorder="1" applyAlignment="1">
      <alignment horizontal="center" vertical="center"/>
    </xf>
    <xf numFmtId="0" fontId="4" fillId="0" borderId="0" xfId="0" applyFont="1" applyAlignment="1">
      <alignment horizontal="center" vertical="center"/>
    </xf>
    <xf numFmtId="0" fontId="2" fillId="0" borderId="0" xfId="0" applyFont="1" applyAlignment="1">
      <alignment horizontal="left" vertical="center"/>
    </xf>
    <xf numFmtId="0" fontId="4" fillId="0" borderId="0" xfId="0" applyFont="1" applyAlignment="1">
      <alignment horizontal="left" vertical="center"/>
    </xf>
    <xf numFmtId="0" fontId="4" fillId="0" borderId="0" xfId="0" applyFont="1" applyAlignment="1">
      <alignment horizontal="right" vertical="center"/>
    </xf>
    <xf numFmtId="0" fontId="2" fillId="0" borderId="0" xfId="0" applyFont="1" applyAlignment="1">
      <alignment horizontal="left"/>
    </xf>
    <xf numFmtId="1" fontId="4" fillId="0" borderId="0" xfId="0" applyNumberFormat="1" applyFont="1" applyAlignment="1">
      <alignment horizontal="center" vertical="center"/>
    </xf>
    <xf numFmtId="0" fontId="12" fillId="4" borderId="22" xfId="0" applyFont="1" applyFill="1" applyBorder="1" applyAlignment="1">
      <alignment horizontal="center" vertical="center"/>
    </xf>
    <xf numFmtId="0" fontId="12" fillId="4" borderId="23" xfId="0" applyFont="1" applyFill="1" applyBorder="1" applyAlignment="1">
      <alignment horizontal="center" vertical="center"/>
    </xf>
    <xf numFmtId="0" fontId="12" fillId="4" borderId="23" xfId="0" applyFont="1" applyFill="1" applyBorder="1" applyAlignment="1">
      <alignment horizontal="center" vertical="center" wrapText="1"/>
    </xf>
    <xf numFmtId="0" fontId="12" fillId="4" borderId="24" xfId="0" applyFont="1" applyFill="1" applyBorder="1" applyAlignment="1">
      <alignment horizontal="center" vertical="center"/>
    </xf>
    <xf numFmtId="0" fontId="22" fillId="11" borderId="81" xfId="0" applyFont="1" applyFill="1" applyBorder="1" applyAlignment="1">
      <alignment horizontal="centerContinuous"/>
    </xf>
    <xf numFmtId="164" fontId="5" fillId="0" borderId="82" xfId="0" applyNumberFormat="1" applyFont="1" applyBorder="1" applyAlignment="1">
      <alignment horizontal="centerContinuous"/>
    </xf>
    <xf numFmtId="0" fontId="53" fillId="10" borderId="21" xfId="0" applyFont="1" applyFill="1" applyBorder="1" applyAlignment="1">
      <alignment horizontal="center" vertical="center"/>
    </xf>
    <xf numFmtId="0" fontId="22" fillId="11" borderId="21" xfId="0" applyFont="1" applyFill="1" applyBorder="1" applyAlignment="1">
      <alignment horizontal="center" vertical="center"/>
    </xf>
    <xf numFmtId="0" fontId="39" fillId="3" borderId="70" xfId="1" applyFont="1" applyFill="1" applyBorder="1" applyAlignment="1" applyProtection="1">
      <alignment horizontal="right" vertical="center"/>
    </xf>
    <xf numFmtId="0" fontId="4" fillId="0" borderId="0" xfId="0" applyFont="1" applyAlignment="1">
      <alignment vertical="center" wrapText="1"/>
    </xf>
    <xf numFmtId="0" fontId="5" fillId="0" borderId="85" xfId="0" applyFont="1" applyBorder="1" applyAlignment="1">
      <alignment horizontal="center"/>
    </xf>
    <xf numFmtId="1" fontId="5" fillId="0" borderId="85" xfId="0" applyNumberFormat="1" applyFont="1" applyBorder="1" applyAlignment="1">
      <alignment horizontal="center"/>
    </xf>
    <xf numFmtId="1" fontId="54" fillId="10" borderId="85" xfId="0" applyNumberFormat="1" applyFont="1" applyFill="1" applyBorder="1" applyAlignment="1">
      <alignment horizontal="center" vertical="center"/>
    </xf>
    <xf numFmtId="1" fontId="2" fillId="0" borderId="85" xfId="0" applyNumberFormat="1" applyFont="1" applyBorder="1" applyAlignment="1">
      <alignment horizontal="center" vertical="center"/>
    </xf>
    <xf numFmtId="0" fontId="5" fillId="0" borderId="86" xfId="0" applyFont="1" applyBorder="1" applyAlignment="1">
      <alignment horizontal="center"/>
    </xf>
    <xf numFmtId="1" fontId="54" fillId="10" borderId="88" xfId="0" applyNumberFormat="1" applyFont="1" applyFill="1" applyBorder="1" applyAlignment="1">
      <alignment horizontal="center" vertical="center"/>
    </xf>
    <xf numFmtId="164" fontId="2" fillId="13" borderId="85" xfId="0" applyNumberFormat="1" applyFont="1" applyFill="1" applyBorder="1" applyAlignment="1">
      <alignment horizontal="center"/>
    </xf>
    <xf numFmtId="0" fontId="2" fillId="0" borderId="83" xfId="0" applyFont="1" applyBorder="1" applyAlignment="1">
      <alignment horizontal="center"/>
    </xf>
    <xf numFmtId="0" fontId="5" fillId="0" borderId="72" xfId="0" applyFont="1" applyBorder="1" applyAlignment="1">
      <alignment horizontal="center"/>
    </xf>
    <xf numFmtId="9" fontId="5" fillId="0" borderId="72" xfId="0" applyNumberFormat="1" applyFont="1" applyBorder="1" applyAlignment="1">
      <alignment horizontal="center"/>
    </xf>
    <xf numFmtId="164" fontId="5" fillId="0" borderId="72" xfId="0" applyNumberFormat="1" applyFont="1" applyBorder="1" applyAlignment="1">
      <alignment horizontal="center"/>
    </xf>
    <xf numFmtId="164" fontId="5" fillId="0" borderId="90" xfId="0" applyNumberFormat="1" applyFont="1" applyBorder="1" applyAlignment="1">
      <alignment horizontal="centerContinuous"/>
    </xf>
    <xf numFmtId="164" fontId="5" fillId="0" borderId="95" xfId="0" applyNumberFormat="1" applyFont="1" applyBorder="1" applyAlignment="1">
      <alignment horizontal="centerContinuous"/>
    </xf>
    <xf numFmtId="0" fontId="5" fillId="0" borderId="96" xfId="0" quotePrefix="1" applyFont="1" applyBorder="1" applyAlignment="1">
      <alignment horizontal="centerContinuous"/>
    </xf>
    <xf numFmtId="0" fontId="2" fillId="0" borderId="63" xfId="0" applyFont="1" applyBorder="1" applyAlignment="1">
      <alignment horizontal="center" shrinkToFit="1"/>
    </xf>
    <xf numFmtId="0" fontId="7" fillId="0" borderId="1" xfId="0" applyFont="1" applyBorder="1" applyAlignment="1">
      <alignment horizontal="center" vertical="center" shrinkToFit="1"/>
    </xf>
    <xf numFmtId="0" fontId="7" fillId="0" borderId="28" xfId="2" applyNumberFormat="1" applyFont="1" applyBorder="1" applyAlignment="1">
      <alignment horizontal="center" vertical="center" shrinkToFit="1"/>
    </xf>
    <xf numFmtId="9" fontId="7" fillId="0" borderId="28" xfId="2" applyFont="1" applyFill="1" applyBorder="1" applyAlignment="1">
      <alignment horizontal="center" vertical="center" shrinkToFit="1"/>
    </xf>
    <xf numFmtId="0" fontId="7" fillId="0" borderId="28" xfId="0" applyFont="1" applyBorder="1" applyAlignment="1">
      <alignment horizontal="center" vertical="center" shrinkToFit="1"/>
    </xf>
    <xf numFmtId="0" fontId="7" fillId="0" borderId="27" xfId="0" applyFont="1" applyBorder="1" applyAlignment="1">
      <alignment horizontal="center" vertical="center" shrinkToFit="1"/>
    </xf>
    <xf numFmtId="9" fontId="7" fillId="0" borderId="27" xfId="2" applyFont="1" applyBorder="1" applyAlignment="1">
      <alignment horizontal="center" vertical="center" shrinkToFit="1"/>
    </xf>
    <xf numFmtId="0" fontId="7" fillId="0" borderId="27" xfId="5" applyFont="1" applyBorder="1" applyAlignment="1">
      <alignment horizontal="center" vertical="center" shrinkToFit="1"/>
    </xf>
    <xf numFmtId="9" fontId="7" fillId="0" borderId="28" xfId="2" applyFont="1" applyBorder="1" applyAlignment="1">
      <alignment horizontal="center" vertical="center" shrinkToFit="1"/>
    </xf>
    <xf numFmtId="0" fontId="7" fillId="0" borderId="29" xfId="5" applyFont="1" applyBorder="1" applyAlignment="1">
      <alignment horizontal="center" vertical="center" wrapText="1"/>
    </xf>
    <xf numFmtId="9" fontId="7" fillId="0" borderId="28" xfId="4" applyFont="1" applyFill="1" applyBorder="1" applyAlignment="1">
      <alignment horizontal="center" vertical="center" shrinkToFit="1"/>
    </xf>
    <xf numFmtId="0" fontId="7" fillId="0" borderId="28" xfId="4" applyNumberFormat="1" applyFont="1" applyFill="1" applyBorder="1" applyAlignment="1">
      <alignment horizontal="center" vertical="center" shrinkToFit="1"/>
    </xf>
    <xf numFmtId="9" fontId="7" fillId="0" borderId="27" xfId="6" applyFont="1" applyFill="1" applyBorder="1" applyAlignment="1">
      <alignment horizontal="center" vertical="center" shrinkToFit="1"/>
    </xf>
    <xf numFmtId="9" fontId="7" fillId="0" borderId="28" xfId="6" applyFont="1" applyFill="1" applyBorder="1" applyAlignment="1">
      <alignment horizontal="center" vertical="center" shrinkToFit="1"/>
    </xf>
    <xf numFmtId="0" fontId="7" fillId="0" borderId="28" xfId="6" applyNumberFormat="1" applyFont="1" applyFill="1" applyBorder="1" applyAlignment="1">
      <alignment horizontal="center" vertical="center" shrinkToFit="1"/>
    </xf>
    <xf numFmtId="0" fontId="7" fillId="0" borderId="29" xfId="0" applyFont="1" applyBorder="1" applyAlignment="1">
      <alignment horizontal="center" vertical="center"/>
    </xf>
    <xf numFmtId="0" fontId="7" fillId="0" borderId="29" xfId="0" applyFont="1" applyBorder="1" applyAlignment="1">
      <alignment horizontal="center" vertical="center" shrinkToFit="1"/>
    </xf>
    <xf numFmtId="0" fontId="7" fillId="0" borderId="29" xfId="7" applyFont="1" applyBorder="1" applyAlignment="1">
      <alignment horizontal="center" vertical="center" wrapText="1"/>
    </xf>
    <xf numFmtId="9" fontId="7" fillId="0" borderId="27" xfId="4" applyFont="1" applyFill="1" applyBorder="1" applyAlignment="1">
      <alignment horizontal="center" vertical="center" shrinkToFit="1"/>
    </xf>
    <xf numFmtId="0" fontId="7" fillId="0" borderId="28" xfId="3" applyFont="1" applyBorder="1" applyAlignment="1">
      <alignment horizontal="center" vertical="center"/>
    </xf>
    <xf numFmtId="0" fontId="7" fillId="0" borderId="29" xfId="3" applyFont="1" applyBorder="1" applyAlignment="1">
      <alignment horizontal="center" vertical="center"/>
    </xf>
    <xf numFmtId="0" fontId="7" fillId="0" borderId="28" xfId="0" applyFont="1" applyBorder="1" applyAlignment="1">
      <alignment horizontal="center" vertical="center" wrapText="1"/>
    </xf>
    <xf numFmtId="0" fontId="7" fillId="0" borderId="28" xfId="3" applyFont="1" applyBorder="1" applyAlignment="1">
      <alignment horizontal="center" vertical="center" wrapText="1"/>
    </xf>
    <xf numFmtId="9" fontId="7" fillId="0" borderId="99" xfId="2" applyFont="1" applyFill="1" applyBorder="1" applyAlignment="1">
      <alignment horizontal="center" vertical="center" shrinkToFit="1"/>
    </xf>
    <xf numFmtId="0" fontId="7" fillId="0" borderId="30" xfId="0" applyFont="1" applyBorder="1" applyAlignment="1">
      <alignment horizontal="center" vertical="center"/>
    </xf>
    <xf numFmtId="0" fontId="6" fillId="0" borderId="38" xfId="0" applyFont="1" applyBorder="1" applyAlignment="1">
      <alignment horizontal="right"/>
    </xf>
    <xf numFmtId="0" fontId="7" fillId="0" borderId="101" xfId="0" applyFont="1" applyBorder="1" applyAlignment="1">
      <alignment horizontal="center"/>
    </xf>
    <xf numFmtId="9" fontId="7" fillId="13" borderId="27" xfId="2" applyFont="1" applyFill="1" applyBorder="1" applyAlignment="1">
      <alignment horizontal="center" vertical="center" shrinkToFit="1"/>
    </xf>
    <xf numFmtId="9" fontId="7" fillId="13" borderId="28" xfId="4" applyFont="1" applyFill="1" applyBorder="1" applyAlignment="1">
      <alignment horizontal="center" vertical="center" shrinkToFit="1"/>
    </xf>
    <xf numFmtId="0" fontId="7" fillId="13" borderId="28" xfId="0" applyFont="1" applyFill="1" applyBorder="1" applyAlignment="1">
      <alignment horizontal="center" vertical="center" shrinkToFit="1"/>
    </xf>
    <xf numFmtId="0" fontId="7" fillId="13" borderId="28" xfId="4" applyNumberFormat="1" applyFont="1" applyFill="1" applyBorder="1" applyAlignment="1">
      <alignment horizontal="center" vertical="center" shrinkToFit="1"/>
    </xf>
    <xf numFmtId="0" fontId="7" fillId="13" borderId="28" xfId="2" applyNumberFormat="1" applyFont="1" applyFill="1" applyBorder="1" applyAlignment="1">
      <alignment horizontal="center" vertical="center" shrinkToFit="1"/>
    </xf>
    <xf numFmtId="0" fontId="7" fillId="13" borderId="29" xfId="0" applyFont="1" applyFill="1" applyBorder="1" applyAlignment="1">
      <alignment horizontal="center" vertical="center"/>
    </xf>
    <xf numFmtId="9" fontId="7" fillId="13" borderId="28" xfId="2" applyFont="1" applyFill="1" applyBorder="1" applyAlignment="1">
      <alignment horizontal="center" vertical="center" shrinkToFit="1"/>
    </xf>
    <xf numFmtId="0" fontId="7" fillId="13" borderId="29" xfId="0" applyFont="1" applyFill="1" applyBorder="1" applyAlignment="1">
      <alignment horizontal="center" vertical="center" wrapText="1"/>
    </xf>
    <xf numFmtId="9" fontId="7" fillId="13" borderId="27" xfId="4" applyFont="1" applyFill="1" applyBorder="1" applyAlignment="1">
      <alignment horizontal="center" vertical="center" shrinkToFit="1"/>
    </xf>
    <xf numFmtId="9" fontId="7" fillId="13" borderId="27" xfId="6" applyFont="1" applyFill="1" applyBorder="1" applyAlignment="1">
      <alignment horizontal="center" vertical="center" shrinkToFit="1"/>
    </xf>
    <xf numFmtId="9" fontId="7" fillId="13" borderId="28" xfId="6" applyFont="1" applyFill="1" applyBorder="1" applyAlignment="1">
      <alignment horizontal="center" vertical="center" shrinkToFit="1"/>
    </xf>
    <xf numFmtId="0" fontId="7" fillId="13" borderId="28" xfId="6" applyNumberFormat="1" applyFont="1" applyFill="1" applyBorder="1" applyAlignment="1">
      <alignment horizontal="center" vertical="center" shrinkToFit="1"/>
    </xf>
    <xf numFmtId="0" fontId="7" fillId="13" borderId="28" xfId="0" applyFont="1" applyFill="1" applyBorder="1" applyAlignment="1">
      <alignment horizontal="center" vertical="center" wrapText="1"/>
    </xf>
    <xf numFmtId="0" fontId="7" fillId="13" borderId="29" xfId="0" applyFont="1" applyFill="1" applyBorder="1" applyAlignment="1">
      <alignment horizontal="center" vertical="center" shrinkToFit="1"/>
    </xf>
    <xf numFmtId="0" fontId="7" fillId="13" borderId="29" xfId="3" applyFont="1" applyFill="1" applyBorder="1" applyAlignment="1">
      <alignment horizontal="center" vertical="center" wrapText="1"/>
    </xf>
    <xf numFmtId="9" fontId="7" fillId="13" borderId="30" xfId="2" applyFont="1" applyFill="1" applyBorder="1" applyAlignment="1">
      <alignment horizontal="center" vertical="center" shrinkToFit="1"/>
    </xf>
    <xf numFmtId="0" fontId="7" fillId="13" borderId="31" xfId="2" applyNumberFormat="1" applyFont="1" applyFill="1" applyBorder="1" applyAlignment="1">
      <alignment horizontal="center" vertical="center" shrinkToFit="1"/>
    </xf>
    <xf numFmtId="0" fontId="6" fillId="0" borderId="28" xfId="0" applyFont="1" applyBorder="1" applyAlignment="1">
      <alignment horizontal="center" vertical="center"/>
    </xf>
    <xf numFmtId="0" fontId="2" fillId="0" borderId="102" xfId="0" applyFont="1" applyBorder="1" applyAlignment="1">
      <alignment horizontal="center" vertical="center" shrinkToFit="1"/>
    </xf>
    <xf numFmtId="0" fontId="2" fillId="0" borderId="53" xfId="0" applyFont="1" applyBorder="1" applyAlignment="1">
      <alignment horizontal="center" vertical="center" shrinkToFit="1"/>
    </xf>
    <xf numFmtId="164" fontId="2" fillId="0" borderId="53" xfId="0" applyNumberFormat="1" applyFont="1" applyBorder="1" applyAlignment="1">
      <alignment horizontal="center" vertical="center" shrinkToFit="1"/>
    </xf>
    <xf numFmtId="0" fontId="2" fillId="0" borderId="53" xfId="0" applyFont="1" applyBorder="1" applyAlignment="1">
      <alignment horizontal="left" vertical="center"/>
    </xf>
    <xf numFmtId="0" fontId="2" fillId="0" borderId="55" xfId="0" applyFont="1" applyBorder="1" applyAlignment="1">
      <alignment horizontal="left" vertical="center" shrinkToFit="1"/>
    </xf>
    <xf numFmtId="0" fontId="2" fillId="0" borderId="0" xfId="0" applyFont="1" applyAlignment="1">
      <alignment horizontal="center" vertical="center"/>
    </xf>
    <xf numFmtId="1" fontId="2" fillId="0" borderId="103" xfId="0" applyNumberFormat="1" applyFont="1" applyBorder="1" applyAlignment="1">
      <alignment horizontal="center" vertical="center" shrinkToFit="1"/>
    </xf>
    <xf numFmtId="0" fontId="22" fillId="4" borderId="49" xfId="0" applyFont="1" applyFill="1" applyBorder="1" applyAlignment="1">
      <alignment horizontal="center" vertical="center"/>
    </xf>
    <xf numFmtId="0" fontId="2" fillId="0" borderId="64" xfId="0" applyFont="1" applyBorder="1" applyAlignment="1">
      <alignment horizontal="center" vertical="center" shrinkToFit="1"/>
    </xf>
    <xf numFmtId="0" fontId="2" fillId="0" borderId="58" xfId="0" applyFont="1" applyBorder="1" applyAlignment="1">
      <alignment horizontal="center" vertical="center" shrinkToFit="1"/>
    </xf>
    <xf numFmtId="164" fontId="22" fillId="4" borderId="41" xfId="0" applyNumberFormat="1" applyFont="1" applyFill="1" applyBorder="1" applyAlignment="1">
      <alignment horizontal="center" vertical="center"/>
    </xf>
    <xf numFmtId="1" fontId="2" fillId="0" borderId="48" xfId="0" applyNumberFormat="1" applyFont="1" applyBorder="1" applyAlignment="1">
      <alignment horizontal="center" vertical="center" shrinkToFit="1"/>
    </xf>
    <xf numFmtId="0" fontId="2" fillId="0" borderId="56" xfId="0" applyFont="1" applyBorder="1" applyAlignment="1">
      <alignment horizontal="center" vertical="center" shrinkToFit="1"/>
    </xf>
    <xf numFmtId="164" fontId="2" fillId="0" borderId="56" xfId="0" applyNumberFormat="1" applyFont="1" applyBorder="1" applyAlignment="1">
      <alignment horizontal="center" vertical="center" shrinkToFit="1"/>
    </xf>
    <xf numFmtId="0" fontId="2" fillId="0" borderId="104" xfId="0" applyFont="1" applyBorder="1" applyAlignment="1">
      <alignment horizontal="center" vertical="center" shrinkToFit="1"/>
    </xf>
    <xf numFmtId="0" fontId="7" fillId="0" borderId="42" xfId="0" applyFont="1" applyBorder="1" applyAlignment="1">
      <alignment horizontal="center" vertical="center" shrinkToFit="1"/>
    </xf>
    <xf numFmtId="9" fontId="7" fillId="0" borderId="46" xfId="2" applyFont="1" applyFill="1" applyBorder="1" applyAlignment="1">
      <alignment horizontal="center" vertical="center" shrinkToFit="1"/>
    </xf>
    <xf numFmtId="0" fontId="7" fillId="0" borderId="14" xfId="0" applyFont="1" applyBorder="1" applyAlignment="1">
      <alignment horizontal="center" vertical="center" shrinkToFit="1"/>
    </xf>
    <xf numFmtId="0" fontId="7" fillId="0" borderId="14" xfId="2" applyNumberFormat="1" applyFont="1" applyFill="1" applyBorder="1" applyAlignment="1">
      <alignment horizontal="center" vertical="center" shrinkToFit="1"/>
    </xf>
    <xf numFmtId="0" fontId="7" fillId="0" borderId="37" xfId="0" applyFont="1" applyBorder="1" applyAlignment="1">
      <alignment horizontal="center" vertical="center" wrapText="1"/>
    </xf>
    <xf numFmtId="9" fontId="7" fillId="0" borderId="14" xfId="2" applyFont="1" applyFill="1" applyBorder="1" applyAlignment="1">
      <alignment horizontal="center" vertical="center" shrinkToFit="1"/>
    </xf>
    <xf numFmtId="49" fontId="50" fillId="10" borderId="28" xfId="0" applyNumberFormat="1" applyFont="1" applyFill="1" applyBorder="1" applyAlignment="1">
      <alignment horizontal="center"/>
    </xf>
    <xf numFmtId="49" fontId="50" fillId="10" borderId="31" xfId="0" applyNumberFormat="1" applyFont="1" applyFill="1" applyBorder="1" applyAlignment="1">
      <alignment horizontal="center"/>
    </xf>
    <xf numFmtId="0" fontId="56" fillId="0" borderId="105" xfId="0" applyFont="1" applyBorder="1" applyAlignment="1">
      <alignment horizontal="centerContinuous" vertical="center"/>
    </xf>
    <xf numFmtId="0" fontId="56" fillId="0" borderId="106" xfId="0" applyFont="1" applyBorder="1" applyAlignment="1">
      <alignment horizontal="centerContinuous" vertical="center"/>
    </xf>
    <xf numFmtId="0" fontId="57" fillId="0" borderId="107" xfId="0" applyFont="1" applyBorder="1" applyAlignment="1">
      <alignment horizontal="centerContinuous" vertical="center"/>
    </xf>
    <xf numFmtId="0" fontId="4" fillId="0" borderId="52" xfId="0" applyFont="1" applyBorder="1" applyAlignment="1">
      <alignment vertical="center"/>
    </xf>
    <xf numFmtId="0" fontId="4" fillId="0" borderId="108" xfId="0" applyFont="1" applyBorder="1" applyAlignment="1">
      <alignment horizontal="right" vertical="center"/>
    </xf>
    <xf numFmtId="0" fontId="2" fillId="0" borderId="109" xfId="0" applyFont="1" applyBorder="1" applyAlignment="1">
      <alignment horizontal="center" vertical="center"/>
    </xf>
    <xf numFmtId="49" fontId="2" fillId="0" borderId="52" xfId="0" applyNumberFormat="1" applyFont="1" applyBorder="1" applyAlignment="1">
      <alignment vertical="center"/>
    </xf>
    <xf numFmtId="1" fontId="2" fillId="0" borderId="113" xfId="0" applyNumberFormat="1" applyFont="1" applyBorder="1" applyAlignment="1">
      <alignment horizontal="center" vertical="center"/>
    </xf>
    <xf numFmtId="0" fontId="2" fillId="0" borderId="114" xfId="0" applyFont="1" applyBorder="1" applyAlignment="1">
      <alignment vertical="center"/>
    </xf>
    <xf numFmtId="0" fontId="4" fillId="0" borderId="115" xfId="0" applyFont="1" applyBorder="1" applyAlignment="1">
      <alignment horizontal="right" vertical="center"/>
    </xf>
    <xf numFmtId="0" fontId="2" fillId="0" borderId="63" xfId="0" applyFont="1" applyBorder="1" applyAlignment="1">
      <alignment vertical="center"/>
    </xf>
    <xf numFmtId="0" fontId="4" fillId="0" borderId="117" xfId="0" applyFont="1" applyBorder="1" applyAlignment="1">
      <alignment horizontal="right" vertical="center"/>
    </xf>
    <xf numFmtId="49" fontId="2" fillId="0" borderId="57" xfId="0" applyNumberFormat="1" applyFont="1" applyBorder="1" applyAlignment="1">
      <alignment vertical="center"/>
    </xf>
    <xf numFmtId="0" fontId="4" fillId="0" borderId="97" xfId="0" applyFont="1" applyBorder="1" applyAlignment="1">
      <alignment horizontal="right" vertical="center"/>
    </xf>
    <xf numFmtId="0" fontId="2" fillId="15" borderId="86" xfId="0" applyFont="1" applyFill="1" applyBorder="1" applyAlignment="1">
      <alignment horizontal="center" vertical="center"/>
    </xf>
    <xf numFmtId="0" fontId="2" fillId="0" borderId="116" xfId="0" applyFont="1" applyBorder="1" applyAlignment="1">
      <alignment horizontal="center" vertical="center"/>
    </xf>
    <xf numFmtId="0" fontId="2" fillId="0" borderId="89" xfId="0" applyFont="1" applyBorder="1" applyAlignment="1">
      <alignment horizontal="center" vertical="center"/>
    </xf>
    <xf numFmtId="0" fontId="56" fillId="0" borderId="118" xfId="0" applyFont="1" applyBorder="1" applyAlignment="1">
      <alignment horizontal="centerContinuous" vertical="center"/>
    </xf>
    <xf numFmtId="49" fontId="2" fillId="0" borderId="85" xfId="2" applyNumberFormat="1" applyFont="1" applyFill="1" applyBorder="1" applyAlignment="1">
      <alignment horizontal="center"/>
    </xf>
    <xf numFmtId="0" fontId="2" fillId="0" borderId="85" xfId="0" applyFont="1" applyBorder="1" applyAlignment="1">
      <alignment horizontal="center"/>
    </xf>
    <xf numFmtId="0" fontId="2" fillId="0" borderId="35" xfId="0" applyFont="1" applyBorder="1" applyAlignment="1">
      <alignment horizontal="centerContinuous"/>
    </xf>
    <xf numFmtId="0" fontId="2" fillId="0" borderId="57" xfId="0" applyFont="1" applyBorder="1" applyAlignment="1">
      <alignment horizontal="center" shrinkToFit="1"/>
    </xf>
    <xf numFmtId="0" fontId="2" fillId="0" borderId="59" xfId="0" applyFont="1" applyBorder="1" applyAlignment="1">
      <alignment horizontal="left"/>
    </xf>
    <xf numFmtId="0" fontId="37" fillId="0" borderId="41" xfId="0" applyFont="1" applyBorder="1" applyAlignment="1">
      <alignment horizontal="centerContinuous" vertical="center"/>
    </xf>
    <xf numFmtId="0" fontId="5" fillId="0" borderId="0" xfId="0" applyFont="1" applyAlignment="1">
      <alignment horizontal="left" vertical="center"/>
    </xf>
    <xf numFmtId="0" fontId="4" fillId="0" borderId="5" xfId="0" applyFont="1" applyBorder="1" applyAlignment="1">
      <alignment horizontal="centerContinuous" vertical="center"/>
    </xf>
    <xf numFmtId="0" fontId="28" fillId="0" borderId="45" xfId="0" applyFont="1" applyBorder="1" applyAlignment="1">
      <alignment horizontal="centerContinuous" vertical="center"/>
    </xf>
    <xf numFmtId="49" fontId="7" fillId="0" borderId="27" xfId="0" applyNumberFormat="1" applyFont="1" applyBorder="1" applyAlignment="1">
      <alignment horizontal="center" vertical="center"/>
    </xf>
    <xf numFmtId="0" fontId="41" fillId="9" borderId="29" xfId="2" applyNumberFormat="1" applyFont="1" applyFill="1" applyBorder="1" applyAlignment="1">
      <alignment horizontal="center" vertical="center" shrinkToFit="1"/>
    </xf>
    <xf numFmtId="49" fontId="7" fillId="0" borderId="28" xfId="0" applyNumberFormat="1" applyFont="1" applyBorder="1" applyAlignment="1">
      <alignment horizontal="center" vertical="center"/>
    </xf>
    <xf numFmtId="0" fontId="43" fillId="0" borderId="45" xfId="0" applyFont="1" applyBorder="1" applyAlignment="1">
      <alignment horizontal="centerContinuous" vertical="center"/>
    </xf>
    <xf numFmtId="0" fontId="18" fillId="0" borderId="48" xfId="0" applyFont="1" applyBorder="1" applyAlignment="1">
      <alignment horizontal="centerContinuous" vertical="center"/>
    </xf>
    <xf numFmtId="49" fontId="7" fillId="0" borderId="14" xfId="0" applyNumberFormat="1" applyFont="1" applyBorder="1" applyAlignment="1">
      <alignment horizontal="center" vertical="center"/>
    </xf>
    <xf numFmtId="0" fontId="41" fillId="9" borderId="37" xfId="2" applyNumberFormat="1" applyFont="1" applyFill="1" applyBorder="1" applyAlignment="1">
      <alignment horizontal="center" vertical="center" shrinkToFit="1"/>
    </xf>
    <xf numFmtId="0" fontId="7" fillId="0" borderId="47" xfId="0" applyFont="1" applyBorder="1" applyAlignment="1">
      <alignment horizontal="centerContinuous" vertical="center"/>
    </xf>
    <xf numFmtId="0" fontId="18" fillId="0" borderId="45" xfId="0" applyFont="1" applyBorder="1" applyAlignment="1">
      <alignment horizontal="centerContinuous" vertical="center"/>
    </xf>
    <xf numFmtId="49" fontId="7" fillId="0" borderId="31" xfId="0" applyNumberFormat="1" applyFont="1" applyBorder="1" applyAlignment="1">
      <alignment horizontal="center" vertical="center"/>
    </xf>
    <xf numFmtId="0" fontId="41" fillId="9" borderId="32" xfId="2" applyNumberFormat="1" applyFont="1" applyFill="1" applyBorder="1" applyAlignment="1">
      <alignment horizontal="center" vertical="center" shrinkToFit="1"/>
    </xf>
    <xf numFmtId="0" fontId="28" fillId="0" borderId="119" xfId="0" applyFont="1" applyBorder="1" applyAlignment="1">
      <alignment horizontal="centerContinuous" vertical="center"/>
    </xf>
    <xf numFmtId="0" fontId="10" fillId="0" borderId="103" xfId="0" applyFont="1" applyBorder="1" applyAlignment="1">
      <alignment horizontal="centerContinuous" vertical="center"/>
    </xf>
    <xf numFmtId="0" fontId="10" fillId="0" borderId="45" xfId="0" applyFont="1" applyBorder="1" applyAlignment="1">
      <alignment horizontal="centerContinuous" vertical="center"/>
    </xf>
    <xf numFmtId="0" fontId="58" fillId="0" borderId="47" xfId="0" applyFont="1" applyBorder="1" applyAlignment="1">
      <alignment horizontal="centerContinuous" vertical="center"/>
    </xf>
    <xf numFmtId="0" fontId="14" fillId="16" borderId="1" xfId="0" applyFont="1" applyFill="1" applyBorder="1"/>
    <xf numFmtId="0" fontId="7" fillId="16" borderId="27" xfId="0" applyFont="1" applyFill="1" applyBorder="1" applyAlignment="1">
      <alignment horizontal="center"/>
    </xf>
    <xf numFmtId="49" fontId="24" fillId="16" borderId="27" xfId="0" applyNumberFormat="1" applyFont="1" applyFill="1" applyBorder="1" applyAlignment="1">
      <alignment horizontal="center"/>
    </xf>
    <xf numFmtId="0" fontId="24" fillId="16" borderId="28" xfId="0" applyFont="1" applyFill="1" applyBorder="1" applyAlignment="1">
      <alignment horizontal="center"/>
    </xf>
    <xf numFmtId="49" fontId="7" fillId="16" borderId="28" xfId="0" applyNumberFormat="1" applyFont="1" applyFill="1" applyBorder="1" applyAlignment="1">
      <alignment horizontal="center"/>
    </xf>
    <xf numFmtId="0" fontId="7" fillId="16" borderId="29" xfId="0" applyFont="1" applyFill="1" applyBorder="1" applyAlignment="1">
      <alignment horizontal="center"/>
    </xf>
    <xf numFmtId="0" fontId="7" fillId="5" borderId="28" xfId="0" applyFont="1" applyFill="1" applyBorder="1" applyAlignment="1">
      <alignment horizontal="center"/>
    </xf>
    <xf numFmtId="0" fontId="14" fillId="5" borderId="28" xfId="0" applyFont="1" applyFill="1" applyBorder="1" applyAlignment="1">
      <alignment horizontal="center"/>
    </xf>
    <xf numFmtId="0" fontId="14" fillId="16" borderId="28" xfId="0" applyFont="1" applyFill="1" applyBorder="1" applyAlignment="1">
      <alignment horizontal="center"/>
    </xf>
    <xf numFmtId="0" fontId="11" fillId="6" borderId="28" xfId="0" applyFont="1" applyFill="1" applyBorder="1" applyAlignment="1">
      <alignment horizontal="center"/>
    </xf>
    <xf numFmtId="0" fontId="10" fillId="7" borderId="28" xfId="0" applyFont="1" applyFill="1" applyBorder="1" applyAlignment="1">
      <alignment horizontal="center"/>
    </xf>
    <xf numFmtId="0" fontId="11" fillId="7" borderId="28" xfId="0" applyFont="1" applyFill="1" applyBorder="1" applyAlignment="1">
      <alignment horizontal="center"/>
    </xf>
    <xf numFmtId="0" fontId="11" fillId="5" borderId="28" xfId="0" applyFont="1" applyFill="1" applyBorder="1" applyAlignment="1">
      <alignment horizontal="center"/>
    </xf>
    <xf numFmtId="0" fontId="8" fillId="0" borderId="28" xfId="0" applyFont="1" applyBorder="1" applyAlignment="1">
      <alignment horizontal="center"/>
    </xf>
    <xf numFmtId="0" fontId="11" fillId="8" borderId="28" xfId="0" applyFont="1" applyFill="1" applyBorder="1" applyAlignment="1">
      <alignment horizontal="center"/>
    </xf>
    <xf numFmtId="0" fontId="13" fillId="5" borderId="28" xfId="0" applyFont="1" applyFill="1" applyBorder="1" applyAlignment="1">
      <alignment horizontal="center"/>
    </xf>
    <xf numFmtId="0" fontId="23" fillId="5" borderId="28" xfId="0" applyFont="1" applyFill="1" applyBorder="1" applyAlignment="1">
      <alignment horizontal="center"/>
    </xf>
    <xf numFmtId="0" fontId="13" fillId="6" borderId="31" xfId="0" applyFont="1" applyFill="1" applyBorder="1" applyAlignment="1">
      <alignment horizontal="center"/>
    </xf>
    <xf numFmtId="0" fontId="2" fillId="0" borderId="0" xfId="0" applyFont="1" applyAlignment="1">
      <alignment vertical="center"/>
    </xf>
    <xf numFmtId="0" fontId="6" fillId="0" borderId="125" xfId="0" applyFont="1" applyBorder="1" applyAlignment="1">
      <alignment horizontal="right"/>
    </xf>
    <xf numFmtId="0" fontId="8" fillId="2" borderId="126" xfId="0" applyFont="1" applyFill="1" applyBorder="1" applyAlignment="1">
      <alignment horizontal="right"/>
    </xf>
    <xf numFmtId="0" fontId="8" fillId="2" borderId="127" xfId="0" applyFont="1" applyFill="1" applyBorder="1" applyAlignment="1">
      <alignment horizontal="right"/>
    </xf>
    <xf numFmtId="0" fontId="11" fillId="2" borderId="127" xfId="0" applyFont="1" applyFill="1" applyBorder="1" applyAlignment="1">
      <alignment horizontal="right"/>
    </xf>
    <xf numFmtId="0" fontId="11" fillId="2" borderId="128" xfId="0" applyFont="1" applyFill="1" applyBorder="1" applyAlignment="1">
      <alignment horizontal="right"/>
    </xf>
    <xf numFmtId="0" fontId="5" fillId="0" borderId="0" xfId="0" applyFont="1" applyAlignment="1">
      <alignment vertical="center"/>
    </xf>
    <xf numFmtId="0" fontId="7" fillId="0" borderId="28" xfId="0" applyFont="1" applyBorder="1" applyAlignment="1">
      <alignment horizontal="center" vertical="center"/>
    </xf>
    <xf numFmtId="0" fontId="7" fillId="0" borderId="14" xfId="0" applyFont="1" applyBorder="1" applyAlignment="1">
      <alignment horizontal="center" vertical="center"/>
    </xf>
    <xf numFmtId="0" fontId="2" fillId="0" borderId="66" xfId="0" applyFont="1" applyBorder="1" applyAlignment="1">
      <alignment horizontal="center" vertical="center" shrinkToFit="1"/>
    </xf>
    <xf numFmtId="0" fontId="2" fillId="0" borderId="52" xfId="0" applyFont="1" applyBorder="1" applyAlignment="1">
      <alignment horizontal="center" shrinkToFit="1"/>
    </xf>
    <xf numFmtId="9" fontId="7" fillId="13" borderId="46" xfId="2" applyFont="1" applyFill="1" applyBorder="1" applyAlignment="1">
      <alignment horizontal="center" vertical="center" shrinkToFit="1"/>
    </xf>
    <xf numFmtId="9" fontId="7" fillId="13" borderId="14" xfId="2" applyFont="1" applyFill="1" applyBorder="1" applyAlignment="1">
      <alignment horizontal="center" vertical="center" shrinkToFit="1"/>
    </xf>
    <xf numFmtId="0" fontId="7" fillId="13" borderId="14" xfId="0" applyFont="1" applyFill="1" applyBorder="1" applyAlignment="1">
      <alignment horizontal="center" vertical="center" shrinkToFit="1"/>
    </xf>
    <xf numFmtId="0" fontId="7" fillId="13" borderId="14" xfId="2" applyNumberFormat="1" applyFont="1" applyFill="1" applyBorder="1" applyAlignment="1">
      <alignment horizontal="center" vertical="center" shrinkToFit="1"/>
    </xf>
    <xf numFmtId="0" fontId="7" fillId="13" borderId="37" xfId="0" applyFont="1" applyFill="1" applyBorder="1" applyAlignment="1">
      <alignment horizontal="center" vertical="center" wrapText="1"/>
    </xf>
    <xf numFmtId="0" fontId="7" fillId="0" borderId="99" xfId="0" applyFont="1" applyBorder="1" applyAlignment="1">
      <alignment horizontal="center" vertical="center"/>
    </xf>
    <xf numFmtId="0" fontId="7" fillId="13" borderId="31" xfId="0" applyFont="1" applyFill="1" applyBorder="1" applyAlignment="1">
      <alignment horizontal="center" vertical="center" shrinkToFit="1"/>
    </xf>
    <xf numFmtId="9" fontId="7" fillId="13" borderId="14" xfId="4" applyFont="1" applyFill="1" applyBorder="1" applyAlignment="1">
      <alignment horizontal="center" vertical="center" shrinkToFit="1"/>
    </xf>
    <xf numFmtId="0" fontId="7" fillId="13" borderId="14" xfId="4" applyNumberFormat="1" applyFont="1" applyFill="1" applyBorder="1" applyAlignment="1">
      <alignment horizontal="center" vertical="center" shrinkToFit="1"/>
    </xf>
    <xf numFmtId="0" fontId="6" fillId="0" borderId="1" xfId="0" applyFont="1" applyBorder="1" applyAlignment="1">
      <alignment horizontal="center" vertical="center" shrinkToFit="1"/>
    </xf>
    <xf numFmtId="0" fontId="7" fillId="0" borderId="8" xfId="0" applyFont="1" applyBorder="1" applyAlignment="1">
      <alignment horizontal="center" vertical="center" shrinkToFit="1"/>
    </xf>
    <xf numFmtId="0" fontId="7" fillId="0" borderId="31" xfId="0" applyFont="1" applyBorder="1" applyAlignment="1">
      <alignment horizontal="center" vertical="center"/>
    </xf>
    <xf numFmtId="0" fontId="23" fillId="16" borderId="1" xfId="0" applyFont="1" applyFill="1" applyBorder="1"/>
    <xf numFmtId="49" fontId="29" fillId="16" borderId="27" xfId="0" applyNumberFormat="1" applyFont="1" applyFill="1" applyBorder="1" applyAlignment="1">
      <alignment horizontal="center"/>
    </xf>
    <xf numFmtId="0" fontId="29" fillId="16" borderId="28" xfId="0" applyFont="1" applyFill="1" applyBorder="1" applyAlignment="1">
      <alignment horizontal="center"/>
    </xf>
    <xf numFmtId="0" fontId="23" fillId="16" borderId="28" xfId="0" applyFont="1" applyFill="1" applyBorder="1" applyAlignment="1">
      <alignment horizontal="center"/>
    </xf>
    <xf numFmtId="0" fontId="5" fillId="0" borderId="13" xfId="0" applyFont="1" applyBorder="1" applyAlignment="1">
      <alignment horizontal="center" vertical="center"/>
    </xf>
    <xf numFmtId="0" fontId="5" fillId="0" borderId="27" xfId="0" applyFont="1" applyBorder="1" applyAlignment="1">
      <alignment horizontal="center" vertical="center"/>
    </xf>
    <xf numFmtId="49" fontId="2" fillId="0" borderId="27" xfId="2" applyNumberFormat="1" applyFont="1" applyBorder="1" applyAlignment="1">
      <alignment horizontal="center" vertical="center"/>
    </xf>
    <xf numFmtId="49" fontId="5" fillId="0" borderId="27" xfId="2" applyNumberFormat="1" applyFont="1" applyBorder="1" applyAlignment="1">
      <alignment horizontal="center" vertical="center"/>
    </xf>
    <xf numFmtId="0" fontId="5" fillId="0" borderId="27" xfId="0" applyFont="1" applyBorder="1" applyAlignment="1">
      <alignment horizontal="center" vertical="center" shrinkToFit="1"/>
    </xf>
    <xf numFmtId="1" fontId="5" fillId="0" borderId="27" xfId="0" applyNumberFormat="1" applyFont="1" applyBorder="1" applyAlignment="1">
      <alignment horizontal="center" vertical="center"/>
    </xf>
    <xf numFmtId="1" fontId="54" fillId="10" borderId="27" xfId="0" applyNumberFormat="1" applyFont="1" applyFill="1" applyBorder="1" applyAlignment="1">
      <alignment horizontal="center" vertical="center"/>
    </xf>
    <xf numFmtId="0" fontId="2" fillId="0" borderId="28" xfId="0" applyFont="1" applyBorder="1" applyAlignment="1">
      <alignment horizontal="center" vertical="center"/>
    </xf>
    <xf numFmtId="0" fontId="2" fillId="0" borderId="29" xfId="0" quotePrefix="1" applyFont="1" applyBorder="1" applyAlignment="1">
      <alignment horizontal="center" vertical="center"/>
    </xf>
    <xf numFmtId="164" fontId="2" fillId="0" borderId="27" xfId="0" applyNumberFormat="1" applyFont="1" applyBorder="1" applyAlignment="1">
      <alignment horizontal="center" vertical="center"/>
    </xf>
    <xf numFmtId="0" fontId="2" fillId="17" borderId="84" xfId="0" applyFont="1" applyFill="1" applyBorder="1" applyAlignment="1">
      <alignment horizontal="center"/>
    </xf>
    <xf numFmtId="49" fontId="2" fillId="17" borderId="85" xfId="0" applyNumberFormat="1" applyFont="1" applyFill="1" applyBorder="1" applyAlignment="1">
      <alignment horizontal="center"/>
    </xf>
    <xf numFmtId="49" fontId="5" fillId="17" borderId="85" xfId="0" applyNumberFormat="1" applyFont="1" applyFill="1" applyBorder="1" applyAlignment="1">
      <alignment horizontal="center"/>
    </xf>
    <xf numFmtId="1" fontId="5" fillId="17" borderId="85" xfId="0" applyNumberFormat="1" applyFont="1" applyFill="1" applyBorder="1" applyAlignment="1">
      <alignment horizontal="center"/>
    </xf>
    <xf numFmtId="1" fontId="2" fillId="17" borderId="91" xfId="0" applyNumberFormat="1" applyFont="1" applyFill="1" applyBorder="1" applyAlignment="1">
      <alignment horizontal="center" vertical="center"/>
    </xf>
    <xf numFmtId="0" fontId="2" fillId="17" borderId="86" xfId="0" quotePrefix="1" applyFont="1" applyFill="1" applyBorder="1" applyAlignment="1">
      <alignment horizontal="center"/>
    </xf>
    <xf numFmtId="0" fontId="2" fillId="17" borderId="85" xfId="0" applyFont="1" applyFill="1" applyBorder="1" applyAlignment="1">
      <alignment horizontal="center"/>
    </xf>
    <xf numFmtId="164" fontId="2" fillId="17" borderId="85" xfId="0" applyNumberFormat="1" applyFont="1" applyFill="1" applyBorder="1" applyAlignment="1">
      <alignment horizontal="center"/>
    </xf>
    <xf numFmtId="0" fontId="2" fillId="0" borderId="84" xfId="0" applyFont="1" applyBorder="1" applyAlignment="1">
      <alignment horizontal="center"/>
    </xf>
    <xf numFmtId="0" fontId="2" fillId="0" borderId="0" xfId="0" applyFont="1"/>
    <xf numFmtId="0" fontId="38" fillId="0" borderId="0" xfId="0" applyFont="1"/>
    <xf numFmtId="0" fontId="2" fillId="0" borderId="0" xfId="0" applyFont="1" applyAlignment="1">
      <alignment horizontal="right"/>
    </xf>
    <xf numFmtId="0" fontId="27" fillId="0" borderId="14" xfId="0" applyFont="1" applyBorder="1" applyAlignment="1">
      <alignment horizontal="center"/>
    </xf>
    <xf numFmtId="0" fontId="7" fillId="0" borderId="3" xfId="0" applyFont="1" applyBorder="1" applyAlignment="1">
      <alignment horizontal="center"/>
    </xf>
    <xf numFmtId="49" fontId="27" fillId="0" borderId="3" xfId="0" applyNumberFormat="1" applyFont="1" applyBorder="1" applyAlignment="1">
      <alignment horizontal="center"/>
    </xf>
    <xf numFmtId="49" fontId="7" fillId="0" borderId="12" xfId="0" applyNumberFormat="1" applyFont="1" applyBorder="1" applyAlignment="1">
      <alignment horizontal="center"/>
    </xf>
    <xf numFmtId="0" fontId="7" fillId="0" borderId="33" xfId="0" applyFont="1" applyBorder="1" applyAlignment="1">
      <alignment horizontal="center"/>
    </xf>
    <xf numFmtId="164" fontId="2" fillId="0" borderId="85" xfId="0" applyNumberFormat="1" applyFont="1" applyBorder="1" applyAlignment="1">
      <alignment horizontal="center"/>
    </xf>
    <xf numFmtId="164" fontId="5" fillId="0" borderId="91" xfId="0" applyNumberFormat="1" applyFont="1" applyBorder="1" applyAlignment="1">
      <alignment horizontal="centerContinuous"/>
    </xf>
    <xf numFmtId="164" fontId="5" fillId="0" borderId="97" xfId="0" applyNumberFormat="1" applyFont="1" applyBorder="1" applyAlignment="1">
      <alignment horizontal="centerContinuous"/>
    </xf>
    <xf numFmtId="0" fontId="5" fillId="0" borderId="98" xfId="0" applyFont="1" applyBorder="1" applyAlignment="1">
      <alignment horizontal="centerContinuous"/>
    </xf>
    <xf numFmtId="0" fontId="12" fillId="4" borderId="80" xfId="0" applyFont="1" applyFill="1" applyBorder="1" applyAlignment="1">
      <alignment horizontal="center" vertical="center"/>
    </xf>
    <xf numFmtId="0" fontId="49" fillId="0" borderId="27" xfId="0" applyFont="1" applyBorder="1" applyAlignment="1">
      <alignment horizontal="center" vertical="center"/>
    </xf>
    <xf numFmtId="1" fontId="7" fillId="0" borderId="27" xfId="0" applyNumberFormat="1" applyFont="1" applyBorder="1" applyAlignment="1">
      <alignment horizontal="center" vertical="center"/>
    </xf>
    <xf numFmtId="0" fontId="52" fillId="0" borderId="46" xfId="0" applyFont="1" applyBorder="1" applyAlignment="1">
      <alignment horizontal="center" vertical="center"/>
    </xf>
    <xf numFmtId="1" fontId="7" fillId="0" borderId="46" xfId="0" applyNumberFormat="1" applyFont="1" applyBorder="1" applyAlignment="1">
      <alignment horizontal="center" vertical="center"/>
    </xf>
    <xf numFmtId="0" fontId="16" fillId="0" borderId="39" xfId="0" applyFont="1" applyBorder="1" applyAlignment="1">
      <alignment horizontal="centerContinuous" vertical="center"/>
    </xf>
    <xf numFmtId="0" fontId="16" fillId="0" borderId="40" xfId="0" applyFont="1" applyBorder="1" applyAlignment="1">
      <alignment horizontal="centerContinuous" vertical="center"/>
    </xf>
    <xf numFmtId="0" fontId="36" fillId="0" borderId="0" xfId="0" applyFont="1" applyAlignment="1">
      <alignment horizontal="centerContinuous" vertical="center"/>
    </xf>
    <xf numFmtId="0" fontId="16" fillId="0" borderId="0" xfId="0" applyFont="1" applyAlignment="1">
      <alignment horizontal="centerContinuous" vertical="center"/>
    </xf>
    <xf numFmtId="0" fontId="2" fillId="0" borderId="6" xfId="0" applyFont="1" applyBorder="1" applyAlignment="1">
      <alignment horizontal="centerContinuous" vertical="center"/>
    </xf>
    <xf numFmtId="0" fontId="2" fillId="0" borderId="7" xfId="0" applyFont="1" applyBorder="1" applyAlignment="1">
      <alignment horizontal="centerContinuous"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79" xfId="0" applyFont="1" applyBorder="1" applyAlignment="1">
      <alignment horizontal="right" vertical="center"/>
    </xf>
    <xf numFmtId="0" fontId="2" fillId="0" borderId="76" xfId="0" applyFont="1" applyBorder="1" applyAlignment="1">
      <alignment horizontal="center" vertical="center"/>
    </xf>
    <xf numFmtId="0" fontId="2" fillId="0" borderId="73" xfId="0" applyFont="1" applyBorder="1" applyAlignment="1">
      <alignment horizontal="center" vertical="center"/>
    </xf>
    <xf numFmtId="0" fontId="2" fillId="12" borderId="73" xfId="0" applyFont="1" applyFill="1" applyBorder="1" applyAlignment="1">
      <alignment horizontal="center" vertical="center"/>
    </xf>
    <xf numFmtId="0" fontId="2" fillId="12" borderId="74" xfId="0" applyFont="1" applyFill="1" applyBorder="1" applyAlignment="1">
      <alignment horizontal="center" vertical="center"/>
    </xf>
    <xf numFmtId="0" fontId="4" fillId="0" borderId="45" xfId="0" applyFont="1" applyBorder="1" applyAlignment="1">
      <alignment horizontal="right" vertical="center"/>
    </xf>
    <xf numFmtId="0" fontId="2" fillId="0" borderId="71" xfId="0" applyFont="1" applyBorder="1" applyAlignment="1">
      <alignment horizontal="center" vertical="center"/>
    </xf>
    <xf numFmtId="0" fontId="2" fillId="12" borderId="53" xfId="0" applyFont="1" applyFill="1" applyBorder="1" applyAlignment="1">
      <alignment horizontal="center" vertical="center"/>
    </xf>
    <xf numFmtId="0" fontId="2" fillId="12" borderId="55" xfId="0" applyFont="1" applyFill="1" applyBorder="1" applyAlignment="1">
      <alignment horizontal="center" vertical="center"/>
    </xf>
    <xf numFmtId="0" fontId="4" fillId="0" borderId="119" xfId="0" applyFont="1" applyBorder="1" applyAlignment="1">
      <alignment horizontal="right" vertical="center"/>
    </xf>
    <xf numFmtId="0" fontId="2" fillId="0" borderId="122" xfId="0" applyFont="1" applyBorder="1" applyAlignment="1">
      <alignment horizontal="center" vertical="center"/>
    </xf>
    <xf numFmtId="0" fontId="2" fillId="0" borderId="123" xfId="0" applyFont="1" applyBorder="1" applyAlignment="1">
      <alignment horizontal="center" vertical="center"/>
    </xf>
    <xf numFmtId="0" fontId="2" fillId="12" borderId="123" xfId="0" applyFont="1" applyFill="1" applyBorder="1" applyAlignment="1">
      <alignment horizontal="center" vertical="center"/>
    </xf>
    <xf numFmtId="0" fontId="2" fillId="12" borderId="124" xfId="0" applyFont="1" applyFill="1" applyBorder="1" applyAlignment="1">
      <alignment horizontal="center" vertical="center"/>
    </xf>
    <xf numFmtId="0" fontId="4" fillId="0" borderId="47" xfId="0" applyFont="1" applyBorder="1" applyAlignment="1">
      <alignment horizontal="right" vertical="center"/>
    </xf>
    <xf numFmtId="0" fontId="4" fillId="12" borderId="121" xfId="0" applyFont="1" applyFill="1" applyBorder="1" applyAlignment="1">
      <alignment horizontal="center" vertical="center"/>
    </xf>
    <xf numFmtId="0" fontId="4" fillId="12" borderId="75" xfId="0" applyFont="1" applyFill="1" applyBorder="1" applyAlignment="1">
      <alignment horizontal="center" vertical="center"/>
    </xf>
    <xf numFmtId="0" fontId="42" fillId="0" borderId="41" xfId="0" applyFont="1" applyBorder="1" applyAlignment="1">
      <alignment horizontal="centerContinuous" vertical="center"/>
    </xf>
    <xf numFmtId="0" fontId="5" fillId="0" borderId="27" xfId="0" quotePrefix="1" applyFont="1" applyBorder="1" applyAlignment="1">
      <alignment horizontal="center" vertical="center"/>
    </xf>
    <xf numFmtId="0" fontId="2" fillId="0" borderId="92" xfId="0" applyFont="1" applyBorder="1" applyAlignment="1">
      <alignment horizontal="center" vertical="center"/>
    </xf>
    <xf numFmtId="49" fontId="2" fillId="0" borderId="93" xfId="2" applyNumberFormat="1" applyFont="1" applyFill="1" applyBorder="1" applyAlignment="1">
      <alignment horizontal="center" vertical="center"/>
    </xf>
    <xf numFmtId="164" fontId="2" fillId="0" borderId="93" xfId="0" applyNumberFormat="1" applyFont="1" applyBorder="1" applyAlignment="1">
      <alignment horizontal="center" vertical="center"/>
    </xf>
    <xf numFmtId="1" fontId="5" fillId="0" borderId="93" xfId="0" applyNumberFormat="1" applyFont="1" applyBorder="1" applyAlignment="1">
      <alignment horizontal="center" vertical="center"/>
    </xf>
    <xf numFmtId="1" fontId="2" fillId="0" borderId="93" xfId="0" applyNumberFormat="1" applyFont="1" applyBorder="1" applyAlignment="1">
      <alignment horizontal="center" vertical="center"/>
    </xf>
    <xf numFmtId="0" fontId="5" fillId="0" borderId="94" xfId="0" applyFont="1" applyBorder="1" applyAlignment="1">
      <alignment horizontal="center" vertical="center"/>
    </xf>
    <xf numFmtId="0" fontId="5" fillId="0" borderId="88" xfId="0" applyFont="1" applyBorder="1" applyAlignment="1">
      <alignment horizontal="center" vertical="center"/>
    </xf>
    <xf numFmtId="0" fontId="5" fillId="0" borderId="88" xfId="0" quotePrefix="1" applyFont="1" applyBorder="1" applyAlignment="1">
      <alignment horizontal="center" vertical="center"/>
    </xf>
    <xf numFmtId="49" fontId="2" fillId="0" borderId="88" xfId="2" applyNumberFormat="1" applyFont="1" applyFill="1" applyBorder="1" applyAlignment="1">
      <alignment horizontal="center" vertical="center"/>
    </xf>
    <xf numFmtId="49" fontId="5" fillId="0" borderId="88" xfId="2" applyNumberFormat="1" applyFont="1" applyFill="1" applyBorder="1" applyAlignment="1">
      <alignment horizontal="center" vertical="center"/>
    </xf>
    <xf numFmtId="0" fontId="5" fillId="0" borderId="88" xfId="0" applyFont="1" applyBorder="1" applyAlignment="1">
      <alignment horizontal="center" vertical="center" shrinkToFit="1"/>
    </xf>
    <xf numFmtId="164" fontId="5" fillId="0" borderId="88" xfId="0" applyNumberFormat="1" applyFont="1" applyBorder="1" applyAlignment="1">
      <alignment horizontal="center" vertical="center"/>
    </xf>
    <xf numFmtId="1" fontId="5" fillId="0" borderId="88" xfId="0" applyNumberFormat="1" applyFont="1" applyBorder="1" applyAlignment="1">
      <alignment horizontal="center" vertical="center"/>
    </xf>
    <xf numFmtId="1" fontId="2" fillId="0" borderId="88" xfId="0" applyNumberFormat="1" applyFont="1" applyBorder="1" applyAlignment="1">
      <alignment horizontal="center" vertical="center"/>
    </xf>
    <xf numFmtId="0" fontId="5" fillId="0" borderId="89" xfId="0" applyFont="1" applyBorder="1" applyAlignment="1">
      <alignment horizontal="center" vertical="center"/>
    </xf>
    <xf numFmtId="0" fontId="5" fillId="0" borderId="93" xfId="0" applyFont="1" applyBorder="1" applyAlignment="1">
      <alignment horizontal="center" vertical="center"/>
    </xf>
    <xf numFmtId="0" fontId="5" fillId="0" borderId="93" xfId="0" quotePrefix="1" applyFont="1" applyBorder="1" applyAlignment="1">
      <alignment horizontal="center" vertical="center"/>
    </xf>
    <xf numFmtId="49" fontId="5" fillId="0" borderId="93" xfId="2" applyNumberFormat="1" applyFont="1" applyFill="1" applyBorder="1" applyAlignment="1">
      <alignment horizontal="center" vertical="center"/>
    </xf>
    <xf numFmtId="0" fontId="5" fillId="0" borderId="93" xfId="0" applyFont="1" applyBorder="1" applyAlignment="1">
      <alignment horizontal="center" vertical="center" shrinkToFit="1"/>
    </xf>
    <xf numFmtId="0" fontId="5" fillId="0" borderId="87" xfId="0" applyFont="1" applyBorder="1" applyAlignment="1">
      <alignment horizontal="center" vertical="center"/>
    </xf>
    <xf numFmtId="0" fontId="2" fillId="0" borderId="88" xfId="0" applyFont="1" applyBorder="1" applyAlignment="1">
      <alignment horizontal="center" vertical="center" shrinkToFit="1"/>
    </xf>
    <xf numFmtId="1" fontId="54" fillId="10" borderId="93" xfId="0" applyNumberFormat="1" applyFont="1" applyFill="1" applyBorder="1" applyAlignment="1">
      <alignment horizontal="center" vertical="center"/>
    </xf>
    <xf numFmtId="0" fontId="9" fillId="0" borderId="3" xfId="0" quotePrefix="1" applyFont="1" applyBorder="1" applyAlignment="1">
      <alignment horizontal="center"/>
    </xf>
    <xf numFmtId="0" fontId="6" fillId="0" borderId="33" xfId="0" applyFont="1" applyBorder="1" applyAlignment="1">
      <alignment horizontal="center"/>
    </xf>
    <xf numFmtId="49" fontId="7" fillId="14" borderId="33" xfId="0" applyNumberFormat="1" applyFont="1" applyFill="1" applyBorder="1" applyAlignment="1">
      <alignment horizontal="center"/>
    </xf>
    <xf numFmtId="0" fontId="61" fillId="3" borderId="4" xfId="0" applyFont="1" applyFill="1" applyBorder="1" applyAlignment="1">
      <alignment horizontal="right"/>
    </xf>
    <xf numFmtId="0" fontId="2" fillId="0" borderId="54" xfId="0" applyFont="1" applyBorder="1" applyAlignment="1">
      <alignment horizontal="left"/>
    </xf>
    <xf numFmtId="0" fontId="62" fillId="0" borderId="26" xfId="0" quotePrefix="1" applyFont="1" applyBorder="1" applyAlignment="1">
      <alignment horizontal="center"/>
    </xf>
    <xf numFmtId="0" fontId="11" fillId="16" borderId="1" xfId="0" applyFont="1" applyFill="1" applyBorder="1" applyAlignment="1">
      <alignment vertical="center"/>
    </xf>
    <xf numFmtId="0" fontId="7" fillId="16" borderId="27" xfId="0" applyFont="1" applyFill="1" applyBorder="1" applyAlignment="1">
      <alignment horizontal="center" vertical="center"/>
    </xf>
    <xf numFmtId="49" fontId="17" fillId="16" borderId="27" xfId="0" applyNumberFormat="1" applyFont="1" applyFill="1" applyBorder="1" applyAlignment="1">
      <alignment horizontal="center" vertical="center"/>
    </xf>
    <xf numFmtId="0" fontId="11" fillId="16" borderId="28" xfId="0" applyFont="1" applyFill="1" applyBorder="1" applyAlignment="1">
      <alignment horizontal="center" vertical="center"/>
    </xf>
    <xf numFmtId="49" fontId="7" fillId="16" borderId="28" xfId="0" applyNumberFormat="1" applyFont="1" applyFill="1" applyBorder="1" applyAlignment="1">
      <alignment horizontal="center" vertical="center"/>
    </xf>
    <xf numFmtId="0" fontId="13" fillId="0" borderId="1" xfId="0" applyFont="1" applyBorder="1"/>
    <xf numFmtId="49" fontId="25" fillId="0" borderId="27" xfId="0" applyNumberFormat="1" applyFont="1" applyBorder="1" applyAlignment="1">
      <alignment horizontal="center"/>
    </xf>
    <xf numFmtId="0" fontId="25" fillId="0" borderId="28" xfId="0" applyFont="1" applyBorder="1" applyAlignment="1">
      <alignment horizontal="center"/>
    </xf>
    <xf numFmtId="0" fontId="13" fillId="0" borderId="28" xfId="0" applyFont="1" applyBorder="1" applyAlignment="1">
      <alignment horizontal="center"/>
    </xf>
    <xf numFmtId="0" fontId="11" fillId="0" borderId="1" xfId="0" applyFont="1" applyBorder="1"/>
    <xf numFmtId="49" fontId="17" fillId="0" borderId="27" xfId="0" applyNumberFormat="1" applyFont="1" applyBorder="1" applyAlignment="1">
      <alignment horizontal="center"/>
    </xf>
    <xf numFmtId="0" fontId="17" fillId="0" borderId="28" xfId="0" applyFont="1" applyBorder="1" applyAlignment="1">
      <alignment horizontal="center"/>
    </xf>
    <xf numFmtId="0" fontId="11" fillId="0" borderId="28" xfId="0" applyFont="1" applyBorder="1" applyAlignment="1">
      <alignment horizontal="center"/>
    </xf>
    <xf numFmtId="0" fontId="23" fillId="0" borderId="1" xfId="0" applyFont="1" applyBorder="1"/>
    <xf numFmtId="49" fontId="29" fillId="0" borderId="27" xfId="0" applyNumberFormat="1" applyFont="1" applyBorder="1" applyAlignment="1">
      <alignment horizontal="center"/>
    </xf>
    <xf numFmtId="0" fontId="29" fillId="0" borderId="28" xfId="0" applyFont="1" applyBorder="1" applyAlignment="1">
      <alignment horizontal="center"/>
    </xf>
    <xf numFmtId="0" fontId="23" fillId="0" borderId="28" xfId="0" applyFont="1" applyBorder="1" applyAlignment="1">
      <alignment horizontal="center"/>
    </xf>
    <xf numFmtId="0" fontId="7" fillId="0" borderId="28" xfId="0" applyFont="1" applyBorder="1" applyAlignment="1">
      <alignment horizontal="center"/>
    </xf>
    <xf numFmtId="0" fontId="7" fillId="0" borderId="29" xfId="0" quotePrefix="1" applyFont="1" applyBorder="1" applyAlignment="1">
      <alignment horizontal="center" vertical="center"/>
    </xf>
    <xf numFmtId="0" fontId="7" fillId="0" borderId="37" xfId="0" quotePrefix="1" applyFont="1" applyBorder="1" applyAlignment="1">
      <alignment horizontal="center" vertical="center"/>
    </xf>
    <xf numFmtId="0" fontId="5" fillId="0" borderId="0" xfId="0" applyFont="1" applyAlignment="1">
      <alignment horizontal="center" vertical="center"/>
    </xf>
    <xf numFmtId="0" fontId="7" fillId="13" borderId="27" xfId="0" applyFont="1" applyFill="1" applyBorder="1" applyAlignment="1">
      <alignment horizontal="center" vertical="center" shrinkToFit="1"/>
    </xf>
    <xf numFmtId="0" fontId="7" fillId="13" borderId="28" xfId="3" applyFont="1" applyFill="1" applyBorder="1" applyAlignment="1">
      <alignment horizontal="center" vertical="center"/>
    </xf>
    <xf numFmtId="0" fontId="7" fillId="13" borderId="29" xfId="3" applyFont="1" applyFill="1" applyBorder="1" applyAlignment="1">
      <alignment horizontal="center" vertical="center"/>
    </xf>
    <xf numFmtId="0" fontId="7" fillId="13" borderId="29" xfId="0" quotePrefix="1" applyFont="1" applyFill="1" applyBorder="1" applyAlignment="1">
      <alignment horizontal="center" vertical="center" wrapText="1"/>
    </xf>
    <xf numFmtId="9" fontId="7" fillId="13" borderId="31" xfId="4" applyFont="1" applyFill="1" applyBorder="1" applyAlignment="1">
      <alignment horizontal="center" vertical="center" shrinkToFit="1"/>
    </xf>
    <xf numFmtId="0" fontId="7" fillId="13" borderId="31" xfId="4" applyNumberFormat="1" applyFont="1" applyFill="1" applyBorder="1" applyAlignment="1">
      <alignment horizontal="center" vertical="center" shrinkToFit="1"/>
    </xf>
    <xf numFmtId="0" fontId="7" fillId="13" borderId="32" xfId="0" applyFont="1" applyFill="1" applyBorder="1" applyAlignment="1">
      <alignment horizontal="center" vertical="center" wrapText="1"/>
    </xf>
    <xf numFmtId="0" fontId="12" fillId="11" borderId="22" xfId="0" applyFont="1" applyFill="1" applyBorder="1" applyAlignment="1">
      <alignment horizontal="centerContinuous" vertical="center" wrapText="1"/>
    </xf>
    <xf numFmtId="0" fontId="12" fillId="11" borderId="23" xfId="0" applyFont="1" applyFill="1" applyBorder="1" applyAlignment="1">
      <alignment horizontal="center" vertical="center" wrapText="1"/>
    </xf>
    <xf numFmtId="0" fontId="22" fillId="11" borderId="23" xfId="0" applyFont="1" applyFill="1" applyBorder="1" applyAlignment="1">
      <alignment horizontal="center" vertical="center" wrapText="1"/>
    </xf>
    <xf numFmtId="0" fontId="12" fillId="11" borderId="24" xfId="0" applyFont="1" applyFill="1" applyBorder="1" applyAlignment="1">
      <alignment horizontal="centerContinuous" vertical="center" wrapText="1"/>
    </xf>
    <xf numFmtId="0" fontId="59" fillId="0" borderId="25" xfId="0" applyFont="1" applyBorder="1" applyAlignment="1">
      <alignment horizontal="centerContinuous" wrapText="1"/>
    </xf>
    <xf numFmtId="0" fontId="58" fillId="0" borderId="1" xfId="5" applyFont="1" applyBorder="1" applyAlignment="1">
      <alignment horizontal="center" vertical="center" shrinkToFit="1"/>
    </xf>
    <xf numFmtId="0" fontId="58" fillId="0" borderId="1" xfId="0" applyFont="1" applyBorder="1" applyAlignment="1">
      <alignment horizontal="center" vertical="center" shrinkToFit="1"/>
    </xf>
    <xf numFmtId="0" fontId="58" fillId="0" borderId="42" xfId="0" applyFont="1" applyBorder="1" applyAlignment="1">
      <alignment horizontal="center" vertical="center" shrinkToFit="1"/>
    </xf>
    <xf numFmtId="0" fontId="58" fillId="0" borderId="1" xfId="3" applyFont="1" applyBorder="1" applyAlignment="1">
      <alignment horizontal="center" vertical="center" shrinkToFit="1"/>
    </xf>
    <xf numFmtId="0" fontId="58" fillId="13" borderId="1" xfId="0" applyFont="1" applyFill="1" applyBorder="1" applyAlignment="1">
      <alignment horizontal="center" vertical="center" shrinkToFit="1"/>
    </xf>
    <xf numFmtId="0" fontId="58" fillId="13" borderId="1" xfId="3" applyFont="1" applyFill="1" applyBorder="1" applyAlignment="1">
      <alignment horizontal="center" vertical="center" shrinkToFit="1"/>
    </xf>
    <xf numFmtId="0" fontId="58" fillId="13" borderId="42" xfId="0" applyFont="1" applyFill="1" applyBorder="1" applyAlignment="1">
      <alignment horizontal="center" vertical="center" shrinkToFit="1"/>
    </xf>
    <xf numFmtId="0" fontId="58" fillId="13" borderId="8" xfId="0" applyFont="1" applyFill="1" applyBorder="1" applyAlignment="1">
      <alignment horizontal="center" vertical="center" shrinkToFit="1"/>
    </xf>
    <xf numFmtId="0" fontId="12" fillId="11" borderId="42" xfId="0" applyFont="1" applyFill="1" applyBorder="1" applyAlignment="1">
      <alignment horizontal="centerContinuous" vertical="center"/>
    </xf>
    <xf numFmtId="0" fontId="12" fillId="11" borderId="43" xfId="0" applyFont="1" applyFill="1" applyBorder="1" applyAlignment="1">
      <alignment horizontal="center" vertical="center"/>
    </xf>
    <xf numFmtId="0" fontId="12" fillId="11" borderId="44" xfId="0" applyFont="1" applyFill="1" applyBorder="1" applyAlignment="1">
      <alignment horizontal="center" vertical="center"/>
    </xf>
    <xf numFmtId="0" fontId="59" fillId="0" borderId="38" xfId="0" applyFont="1" applyBorder="1" applyAlignment="1">
      <alignment horizontal="centerContinuous" vertical="center"/>
    </xf>
    <xf numFmtId="0" fontId="59" fillId="0" borderId="0" xfId="0" applyFont="1" applyAlignment="1">
      <alignment horizontal="centerContinuous" vertical="center"/>
    </xf>
    <xf numFmtId="0" fontId="45" fillId="11" borderId="120" xfId="0" applyFont="1" applyFill="1" applyBorder="1" applyAlignment="1">
      <alignment horizontal="center" vertical="center"/>
    </xf>
    <xf numFmtId="0" fontId="45" fillId="11" borderId="121" xfId="0" applyFont="1" applyFill="1" applyBorder="1" applyAlignment="1">
      <alignment horizontal="center" vertical="center"/>
    </xf>
    <xf numFmtId="49" fontId="54" fillId="11" borderId="110" xfId="0" applyNumberFormat="1" applyFont="1" applyFill="1" applyBorder="1" applyAlignment="1">
      <alignment vertical="center"/>
    </xf>
    <xf numFmtId="0" fontId="53" fillId="11" borderId="111" xfId="0" applyFont="1" applyFill="1" applyBorder="1" applyAlignment="1">
      <alignment horizontal="right" vertical="center"/>
    </xf>
    <xf numFmtId="0" fontId="54" fillId="11" borderId="112" xfId="0" applyFont="1" applyFill="1" applyBorder="1" applyAlignment="1">
      <alignment horizontal="center" vertical="center"/>
    </xf>
    <xf numFmtId="0" fontId="54" fillId="11" borderId="52" xfId="0" applyFont="1" applyFill="1" applyBorder="1" applyAlignment="1">
      <alignment vertical="center"/>
    </xf>
    <xf numFmtId="0" fontId="53" fillId="11" borderId="108" xfId="0" applyFont="1" applyFill="1" applyBorder="1" applyAlignment="1">
      <alignment horizontal="right" vertical="center"/>
    </xf>
    <xf numFmtId="0" fontId="54" fillId="11" borderId="113" xfId="0" applyFont="1" applyFill="1" applyBorder="1" applyAlignment="1">
      <alignment horizontal="center" vertical="center"/>
    </xf>
    <xf numFmtId="0" fontId="2" fillId="14" borderId="63" xfId="0" applyFont="1" applyFill="1" applyBorder="1" applyAlignment="1">
      <alignment horizontal="center" shrinkToFit="1"/>
    </xf>
    <xf numFmtId="0" fontId="2" fillId="14" borderId="64" xfId="0" applyFont="1" applyFill="1" applyBorder="1" applyAlignment="1">
      <alignment horizontal="center" vertical="center" shrinkToFit="1"/>
    </xf>
    <xf numFmtId="164" fontId="5" fillId="14" borderId="64" xfId="0" applyNumberFormat="1" applyFont="1" applyFill="1" applyBorder="1" applyAlignment="1">
      <alignment horizontal="center" shrinkToFit="1"/>
    </xf>
    <xf numFmtId="0" fontId="5" fillId="14" borderId="65" xfId="0" applyFont="1" applyFill="1" applyBorder="1" applyAlignment="1">
      <alignment horizontal="left"/>
    </xf>
    <xf numFmtId="0" fontId="5" fillId="14" borderId="61" xfId="0" applyFont="1" applyFill="1" applyBorder="1" applyAlignment="1">
      <alignment horizontal="left" shrinkToFit="1"/>
    </xf>
    <xf numFmtId="0" fontId="5" fillId="14" borderId="63" xfId="0" applyFont="1" applyFill="1" applyBorder="1" applyAlignment="1">
      <alignment horizontal="center" shrinkToFit="1"/>
    </xf>
    <xf numFmtId="0" fontId="2" fillId="14" borderId="53" xfId="0" applyFont="1" applyFill="1" applyBorder="1" applyAlignment="1">
      <alignment horizontal="center" vertical="center" shrinkToFit="1"/>
    </xf>
    <xf numFmtId="164" fontId="5" fillId="14" borderId="66" xfId="0" applyNumberFormat="1" applyFont="1" applyFill="1" applyBorder="1" applyAlignment="1">
      <alignment horizontal="center" shrinkToFit="1"/>
    </xf>
    <xf numFmtId="0" fontId="5" fillId="14" borderId="67" xfId="0" applyFont="1" applyFill="1" applyBorder="1" applyAlignment="1">
      <alignment horizontal="left"/>
    </xf>
    <xf numFmtId="0" fontId="5" fillId="14" borderId="62" xfId="0" applyFont="1" applyFill="1" applyBorder="1" applyAlignment="1">
      <alignment horizontal="left" shrinkToFit="1"/>
    </xf>
    <xf numFmtId="0" fontId="5" fillId="14" borderId="57" xfId="0" applyFont="1" applyFill="1" applyBorder="1" applyAlignment="1">
      <alignment horizontal="center" shrinkToFit="1"/>
    </xf>
    <xf numFmtId="0" fontId="2" fillId="14" borderId="58" xfId="0" applyFont="1" applyFill="1" applyBorder="1" applyAlignment="1">
      <alignment horizontal="center" vertical="center" shrinkToFit="1"/>
    </xf>
    <xf numFmtId="164" fontId="5" fillId="14" borderId="58" xfId="0" applyNumberFormat="1" applyFont="1" applyFill="1" applyBorder="1" applyAlignment="1">
      <alignment horizontal="center" shrinkToFit="1"/>
    </xf>
    <xf numFmtId="0" fontId="5" fillId="14" borderId="59" xfId="0" applyFont="1" applyFill="1" applyBorder="1" applyAlignment="1">
      <alignment horizontal="left"/>
    </xf>
    <xf numFmtId="0" fontId="5" fillId="14" borderId="60" xfId="0" applyFont="1" applyFill="1" applyBorder="1" applyAlignment="1">
      <alignment horizontal="left" shrinkToFit="1"/>
    </xf>
    <xf numFmtId="1" fontId="2" fillId="14" borderId="103" xfId="0" applyNumberFormat="1" applyFont="1" applyFill="1" applyBorder="1" applyAlignment="1">
      <alignment horizontal="center" vertical="center" shrinkToFit="1"/>
    </xf>
    <xf numFmtId="1" fontId="2" fillId="14" borderId="48" xfId="0" applyNumberFormat="1" applyFont="1" applyFill="1" applyBorder="1" applyAlignment="1">
      <alignment horizontal="center" vertical="center" shrinkToFit="1"/>
    </xf>
    <xf numFmtId="0" fontId="9" fillId="0" borderId="14" xfId="0" applyFont="1" applyBorder="1" applyAlignment="1">
      <alignment horizontal="center"/>
    </xf>
    <xf numFmtId="0" fontId="7" fillId="0" borderId="100" xfId="0" applyFont="1" applyBorder="1" applyAlignment="1">
      <alignment horizontal="centerContinuous"/>
    </xf>
    <xf numFmtId="0" fontId="7" fillId="0" borderId="39" xfId="0" applyFont="1" applyBorder="1" applyAlignment="1">
      <alignment horizontal="centerContinuous"/>
    </xf>
  </cellXfs>
  <cellStyles count="13">
    <cellStyle name="Excel Built-in Normal" xfId="9" xr:uid="{00000000-0005-0000-0000-000000000000}"/>
    <cellStyle name="Hyperlink" xfId="1" builtinId="8"/>
    <cellStyle name="Normal" xfId="0" builtinId="0"/>
    <cellStyle name="Normal 2" xfId="3" xr:uid="{00000000-0005-0000-0000-000003000000}"/>
    <cellStyle name="Normal 2 2" xfId="5" xr:uid="{00000000-0005-0000-0000-000004000000}"/>
    <cellStyle name="Normal 2 2 2" xfId="8" xr:uid="{00000000-0005-0000-0000-000005000000}"/>
    <cellStyle name="Normal 2 3" xfId="10" xr:uid="{00000000-0005-0000-0000-000006000000}"/>
    <cellStyle name="Normal 3" xfId="7" xr:uid="{00000000-0005-0000-0000-000007000000}"/>
    <cellStyle name="Normal 4" xfId="11" xr:uid="{00000000-0005-0000-0000-000008000000}"/>
    <cellStyle name="Normal 5" xfId="12" xr:uid="{00000000-0005-0000-0000-000009000000}"/>
    <cellStyle name="Percent" xfId="2" builtinId="5"/>
    <cellStyle name="Percent 2" xfId="4" xr:uid="{00000000-0005-0000-0000-00000B000000}"/>
    <cellStyle name="Percent 2 2" xfId="6" xr:uid="{00000000-0005-0000-0000-00000C000000}"/>
  </cellStyles>
  <dxfs count="43">
    <dxf>
      <font>
        <b val="0"/>
        <i/>
        <color auto="1"/>
      </font>
      <fill>
        <patternFill>
          <bgColor theme="0" tint="-0.24994659260841701"/>
        </patternFill>
      </fill>
    </dxf>
    <dxf>
      <font>
        <b/>
        <i val="0"/>
      </font>
      <fill>
        <patternFill>
          <bgColor rgb="FF00FF00"/>
        </patternFill>
      </fill>
    </dxf>
    <dxf>
      <font>
        <b val="0"/>
        <i/>
        <color theme="1"/>
      </font>
      <fill>
        <patternFill>
          <bgColor rgb="FF66FF99"/>
        </patternFill>
      </fill>
    </dxf>
    <dxf>
      <font>
        <b val="0"/>
        <i/>
        <color theme="1"/>
      </font>
      <fill>
        <patternFill>
          <bgColor rgb="FF66FF99"/>
        </patternFill>
      </fill>
    </dxf>
    <dxf>
      <font>
        <b val="0"/>
        <i/>
        <color auto="1"/>
      </font>
      <fill>
        <patternFill>
          <bgColor theme="0" tint="-0.24994659260841701"/>
        </patternFill>
      </fill>
    </dxf>
    <dxf>
      <font>
        <b/>
        <i val="0"/>
      </font>
      <fill>
        <patternFill>
          <bgColor rgb="FF00FF00"/>
        </patternFill>
      </fill>
    </dxf>
    <dxf>
      <font>
        <b val="0"/>
        <i/>
        <color theme="1"/>
      </font>
      <fill>
        <patternFill>
          <bgColor rgb="FF66FF99"/>
        </patternFill>
      </fill>
    </dxf>
    <dxf>
      <fill>
        <patternFill>
          <bgColor indexed="10"/>
        </patternFill>
      </fill>
    </dxf>
    <dxf>
      <font>
        <b/>
        <i val="0"/>
        <color auto="1"/>
      </font>
      <fill>
        <patternFill>
          <bgColor theme="9" tint="0.39994506668294322"/>
        </patternFill>
      </fill>
    </dxf>
    <dxf>
      <fill>
        <patternFill>
          <bgColor rgb="FFFFC000"/>
        </patternFill>
      </fill>
    </dxf>
    <dxf>
      <font>
        <color auto="1"/>
      </font>
      <fill>
        <patternFill>
          <bgColor rgb="FFFFFF00"/>
        </patternFill>
      </fill>
    </dxf>
    <dxf>
      <fill>
        <patternFill>
          <bgColor rgb="FF66FF33"/>
        </patternFill>
      </fill>
    </dxf>
    <dxf>
      <fill>
        <patternFill>
          <bgColor theme="0" tint="-0.24994659260841701"/>
        </patternFill>
      </fill>
    </dxf>
    <dxf>
      <fill>
        <patternFill>
          <bgColor rgb="FFCCFFCC"/>
        </patternFill>
      </fill>
    </dxf>
    <dxf>
      <fill>
        <patternFill>
          <bgColor rgb="FFFF0000"/>
        </patternFill>
      </fill>
    </dxf>
    <dxf>
      <font>
        <color theme="0"/>
      </font>
      <fill>
        <patternFill>
          <bgColor rgb="FF7030A0"/>
        </patternFill>
      </fill>
    </dxf>
    <dxf>
      <fill>
        <patternFill>
          <bgColor theme="7" tint="0.39994506668294322"/>
        </patternFill>
      </fill>
    </dxf>
    <dxf>
      <fill>
        <patternFill>
          <bgColor rgb="FFFF00FF"/>
        </patternFill>
      </fill>
    </dxf>
    <dxf>
      <font>
        <color theme="0"/>
      </font>
      <fill>
        <patternFill>
          <bgColor rgb="FF009900"/>
        </patternFill>
      </fill>
    </dxf>
    <dxf>
      <font>
        <color theme="0"/>
      </font>
      <fill>
        <patternFill>
          <bgColor rgb="FF7030A0"/>
        </patternFill>
      </fill>
    </dxf>
    <dxf>
      <fill>
        <patternFill>
          <bgColor theme="7" tint="0.39994506668294322"/>
        </patternFill>
      </fill>
    </dxf>
    <dxf>
      <fill>
        <patternFill>
          <bgColor rgb="FFFF00FF"/>
        </patternFill>
      </fill>
    </dxf>
    <dxf>
      <font>
        <color theme="0"/>
      </font>
      <fill>
        <patternFill>
          <bgColor rgb="FF009900"/>
        </patternFill>
      </fill>
    </dxf>
    <dxf>
      <font>
        <b/>
        <i val="0"/>
        <color auto="1"/>
      </font>
      <fill>
        <patternFill>
          <bgColor theme="9" tint="0.39994506668294322"/>
        </patternFill>
      </fill>
    </dxf>
    <dxf>
      <fill>
        <patternFill>
          <bgColor rgb="FFCCFFCC"/>
        </patternFill>
      </fill>
    </dxf>
    <dxf>
      <fill>
        <patternFill>
          <bgColor theme="0" tint="-0.24994659260841701"/>
        </patternFill>
      </fill>
    </dxf>
    <dxf>
      <fill>
        <patternFill>
          <bgColor rgb="FF66FF33"/>
        </patternFill>
      </fill>
    </dxf>
    <dxf>
      <font>
        <color auto="1"/>
      </font>
      <fill>
        <patternFill>
          <bgColor rgb="FFFFFF00"/>
        </patternFill>
      </fill>
    </dxf>
    <dxf>
      <fill>
        <patternFill>
          <bgColor rgb="FFFFC000"/>
        </patternFill>
      </fill>
    </dxf>
    <dxf>
      <fill>
        <patternFill>
          <bgColor rgb="FFFF0000"/>
        </patternFill>
      </fill>
    </dxf>
    <dxf>
      <fill>
        <patternFill>
          <bgColor rgb="FFFFC000"/>
        </patternFill>
      </fill>
    </dxf>
    <dxf>
      <font>
        <color auto="1"/>
      </font>
      <fill>
        <patternFill>
          <bgColor rgb="FFFFFF00"/>
        </patternFill>
      </fill>
    </dxf>
    <dxf>
      <fill>
        <patternFill>
          <bgColor rgb="FF66FF33"/>
        </patternFill>
      </fill>
    </dxf>
    <dxf>
      <fill>
        <patternFill>
          <bgColor theme="0" tint="-0.24994659260841701"/>
        </patternFill>
      </fill>
    </dxf>
    <dxf>
      <fill>
        <patternFill>
          <bgColor rgb="FFCCFFCC"/>
        </patternFill>
      </fill>
    </dxf>
    <dxf>
      <font>
        <color theme="0"/>
      </font>
      <fill>
        <patternFill>
          <bgColor rgb="FF7030A0"/>
        </patternFill>
      </fill>
    </dxf>
    <dxf>
      <fill>
        <patternFill>
          <bgColor theme="7" tint="0.39994506668294322"/>
        </patternFill>
      </fill>
    </dxf>
    <dxf>
      <fill>
        <patternFill>
          <bgColor rgb="FFFF00FF"/>
        </patternFill>
      </fill>
    </dxf>
    <dxf>
      <font>
        <color theme="0"/>
      </font>
      <fill>
        <patternFill>
          <bgColor rgb="FF009900"/>
        </patternFill>
      </fill>
    </dxf>
    <dxf>
      <font>
        <b/>
        <i val="0"/>
        <color auto="1"/>
      </font>
      <fill>
        <patternFill>
          <bgColor theme="9" tint="0.39994506668294322"/>
        </patternFill>
      </fill>
    </dxf>
    <dxf>
      <fill>
        <patternFill>
          <bgColor rgb="FFFF0000"/>
        </patternFill>
      </fill>
    </dxf>
    <dxf>
      <font>
        <b/>
        <i val="0"/>
        <condense val="0"/>
        <extend val="0"/>
      </font>
      <fill>
        <patternFill>
          <bgColor indexed="51"/>
        </patternFill>
      </fill>
    </dxf>
    <dxf>
      <font>
        <b/>
        <i val="0"/>
        <condense val="0"/>
        <extend val="0"/>
      </font>
      <fill>
        <patternFill>
          <bgColor indexed="10"/>
        </patternFill>
      </fill>
    </dxf>
  </dxfs>
  <tableStyles count="1" defaultTableStyle="TableStyleMedium9" defaultPivotStyle="PivotStyleLight16">
    <tableStyle name="Invisible" pivot="0" table="0" count="0" xr9:uid="{40C4F4D5-DF42-4C34-83BD-EEAE792CB187}"/>
  </tableStyles>
  <colors>
    <mruColors>
      <color rgb="FFCC99FF"/>
      <color rgb="FFCCFFCC"/>
      <color rgb="FF0000FF"/>
      <color rgb="FF66FF99"/>
      <color rgb="FF00FFFF"/>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47625</xdr:colOff>
      <xdr:row>16</xdr:row>
      <xdr:rowOff>47625</xdr:rowOff>
    </xdr:from>
    <xdr:to>
      <xdr:col>6</xdr:col>
      <xdr:colOff>1190625</xdr:colOff>
      <xdr:row>86</xdr:row>
      <xdr:rowOff>180975</xdr:rowOff>
    </xdr:to>
    <xdr:sp macro="" textlink="">
      <xdr:nvSpPr>
        <xdr:cNvPr id="1025" name="Text 6">
          <a:extLst>
            <a:ext uri="{FF2B5EF4-FFF2-40B4-BE49-F238E27FC236}">
              <a16:creationId xmlns:a16="http://schemas.microsoft.com/office/drawing/2014/main" id="{00000000-0008-0000-0000-000001040000}"/>
            </a:ext>
          </a:extLst>
        </xdr:cNvPr>
        <xdr:cNvSpPr txBox="1">
          <a:spLocks noChangeArrowheads="1"/>
        </xdr:cNvSpPr>
      </xdr:nvSpPr>
      <xdr:spPr bwMode="auto">
        <a:xfrm>
          <a:off x="47625" y="4192905"/>
          <a:ext cx="7254240" cy="13796010"/>
        </a:xfrm>
        <a:prstGeom prst="rect">
          <a:avLst/>
        </a:prstGeom>
        <a:solidFill>
          <a:srgbClr val="FFFFFF"/>
        </a:solidFill>
        <a:ln w="9525">
          <a:noFill/>
          <a:miter lim="800000"/>
          <a:headEnd/>
          <a:tailEnd/>
        </a:ln>
      </xdr:spPr>
      <xdr:txBody>
        <a:bodyPr vertOverflow="clip" wrap="square" lIns="27432" tIns="27432" rIns="27432" bIns="0" anchor="t" upright="1"/>
        <a:lstStyle/>
        <a:p>
          <a:pPr algn="just"/>
          <a:endParaRPr lang="en-US" sz="1400" b="0" i="0" u="none" strike="noStrike" baseline="0">
            <a:solidFill>
              <a:srgbClr val="000000"/>
            </a:solidFill>
            <a:latin typeface="Times New Roman" panose="02020603050405020304" pitchFamily="18" charset="0"/>
            <a:cs typeface="Times New Roman" panose="02020603050405020304" pitchFamily="18" charset="0"/>
          </a:endParaRPr>
        </a:p>
      </xdr:txBody>
    </xdr:sp>
    <xdr:clientData/>
  </xdr:twoCellAnchor>
  <xdr:twoCellAnchor editAs="oneCell">
    <xdr:from>
      <xdr:col>5</xdr:col>
      <xdr:colOff>53340</xdr:colOff>
      <xdr:row>1</xdr:row>
      <xdr:rowOff>30480</xdr:rowOff>
    </xdr:from>
    <xdr:to>
      <xdr:col>6</xdr:col>
      <xdr:colOff>1216934</xdr:colOff>
      <xdr:row>15</xdr:row>
      <xdr:rowOff>274320</xdr:rowOff>
    </xdr:to>
    <xdr:pic>
      <xdr:nvPicPr>
        <xdr:cNvPr id="3" name="Picture 2">
          <a:extLst>
            <a:ext uri="{FF2B5EF4-FFF2-40B4-BE49-F238E27FC236}">
              <a16:creationId xmlns:a16="http://schemas.microsoft.com/office/drawing/2014/main" id="{D725D131-C421-4CD6-A062-07C52B0B040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95800" y="403860"/>
          <a:ext cx="2436134" cy="3276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9</xdr:col>
      <xdr:colOff>228600</xdr:colOff>
      <xdr:row>0</xdr:row>
      <xdr:rowOff>0</xdr:rowOff>
    </xdr:from>
    <xdr:to>
      <xdr:col>10</xdr:col>
      <xdr:colOff>0</xdr:colOff>
      <xdr:row>0</xdr:row>
      <xdr:rowOff>0</xdr:rowOff>
    </xdr:to>
    <xdr:sp macro="" textlink="">
      <xdr:nvSpPr>
        <xdr:cNvPr id="13394" name="Rectangle 1">
          <a:extLst>
            <a:ext uri="{FF2B5EF4-FFF2-40B4-BE49-F238E27FC236}">
              <a16:creationId xmlns:a16="http://schemas.microsoft.com/office/drawing/2014/main" id="{00000000-0008-0000-0100-000052340000}"/>
            </a:ext>
          </a:extLst>
        </xdr:cNvPr>
        <xdr:cNvSpPr>
          <a:spLocks noChangeArrowheads="1"/>
        </xdr:cNvSpPr>
      </xdr:nvSpPr>
      <xdr:spPr bwMode="auto">
        <a:xfrm>
          <a:off x="4619625" y="0"/>
          <a:ext cx="2867025" cy="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228600</xdr:colOff>
      <xdr:row>0</xdr:row>
      <xdr:rowOff>0</xdr:rowOff>
    </xdr:from>
    <xdr:to>
      <xdr:col>9</xdr:col>
      <xdr:colOff>0</xdr:colOff>
      <xdr:row>0</xdr:row>
      <xdr:rowOff>0</xdr:rowOff>
    </xdr:to>
    <xdr:sp macro="" textlink="">
      <xdr:nvSpPr>
        <xdr:cNvPr id="2" name="Rectangle 1">
          <a:extLst>
            <a:ext uri="{FF2B5EF4-FFF2-40B4-BE49-F238E27FC236}">
              <a16:creationId xmlns:a16="http://schemas.microsoft.com/office/drawing/2014/main" id="{00000000-0008-0000-0200-000002000000}"/>
            </a:ext>
          </a:extLst>
        </xdr:cNvPr>
        <xdr:cNvSpPr>
          <a:spLocks noChangeArrowheads="1"/>
        </xdr:cNvSpPr>
      </xdr:nvSpPr>
      <xdr:spPr bwMode="auto">
        <a:xfrm>
          <a:off x="5724525" y="0"/>
          <a:ext cx="2047875" cy="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7</xdr:col>
      <xdr:colOff>228600</xdr:colOff>
      <xdr:row>0</xdr:row>
      <xdr:rowOff>0</xdr:rowOff>
    </xdr:from>
    <xdr:to>
      <xdr:col>8</xdr:col>
      <xdr:colOff>0</xdr:colOff>
      <xdr:row>0</xdr:row>
      <xdr:rowOff>0</xdr:rowOff>
    </xdr:to>
    <xdr:sp macro="" textlink="">
      <xdr:nvSpPr>
        <xdr:cNvPr id="16400" name="Rectangle 1">
          <a:extLst>
            <a:ext uri="{FF2B5EF4-FFF2-40B4-BE49-F238E27FC236}">
              <a16:creationId xmlns:a16="http://schemas.microsoft.com/office/drawing/2014/main" id="{00000000-0008-0000-0300-000010400000}"/>
            </a:ext>
          </a:extLst>
        </xdr:cNvPr>
        <xdr:cNvSpPr>
          <a:spLocks noChangeArrowheads="1"/>
        </xdr:cNvSpPr>
      </xdr:nvSpPr>
      <xdr:spPr bwMode="auto">
        <a:xfrm>
          <a:off x="7334250" y="0"/>
          <a:ext cx="2085975" cy="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editAs="absolute">
    <xdr:from>
      <xdr:col>1</xdr:col>
      <xdr:colOff>615315</xdr:colOff>
      <xdr:row>1</xdr:row>
      <xdr:rowOff>123825</xdr:rowOff>
    </xdr:from>
    <xdr:to>
      <xdr:col>2</xdr:col>
      <xdr:colOff>653415</xdr:colOff>
      <xdr:row>2</xdr:row>
      <xdr:rowOff>66675</xdr:rowOff>
    </xdr:to>
    <xdr:sp macro="" textlink="">
      <xdr:nvSpPr>
        <xdr:cNvPr id="3078" name="Text Box 6" hidden="1">
          <a:extLst>
            <a:ext uri="{FF2B5EF4-FFF2-40B4-BE49-F238E27FC236}">
              <a16:creationId xmlns:a16="http://schemas.microsoft.com/office/drawing/2014/main" id="{00000000-0008-0000-0400-0000060C0000}"/>
            </a:ext>
          </a:extLst>
        </xdr:cNvPr>
        <xdr:cNvSpPr txBox="1">
          <a:spLocks noChangeArrowheads="1"/>
        </xdr:cNvSpPr>
      </xdr:nvSpPr>
      <xdr:spPr bwMode="auto">
        <a:xfrm>
          <a:off x="2476500" y="428625"/>
          <a:ext cx="695325" cy="161925"/>
        </a:xfrm>
        <a:prstGeom prst="rect">
          <a:avLst/>
        </a:prstGeom>
        <a:solidFill>
          <a:srgbClr xmlns:mc="http://schemas.openxmlformats.org/markup-compatibility/2006" xmlns:a14="http://schemas.microsoft.com/office/drawing/2010/main" val="FFFFE1" mc:Ignorable="a14" a14:legacySpreadsheetColorIndex="80"/>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18288" tIns="0" rIns="0" bIns="0" anchor="t" upright="1"/>
        <a:lstStyle/>
        <a:p>
          <a:pPr algn="ctr" rtl="0">
            <a:defRPr sz="1000"/>
          </a:pPr>
          <a:endParaRPr lang="es-VE"/>
        </a:p>
      </xdr:txBody>
    </xdr:sp>
    <xdr:clientData/>
  </xdr:twoCellAnchor>
  <xdr:twoCellAnchor>
    <xdr:from>
      <xdr:col>11</xdr:col>
      <xdr:colOff>7620</xdr:colOff>
      <xdr:row>2</xdr:row>
      <xdr:rowOff>7295</xdr:rowOff>
    </xdr:from>
    <xdr:to>
      <xdr:col>11</xdr:col>
      <xdr:colOff>163551</xdr:colOff>
      <xdr:row>5</xdr:row>
      <xdr:rowOff>190500</xdr:rowOff>
    </xdr:to>
    <xdr:sp macro="" textlink="">
      <xdr:nvSpPr>
        <xdr:cNvPr id="4" name="Right Brace 3">
          <a:extLst>
            <a:ext uri="{FF2B5EF4-FFF2-40B4-BE49-F238E27FC236}">
              <a16:creationId xmlns:a16="http://schemas.microsoft.com/office/drawing/2014/main" id="{00000000-0008-0000-0400-000004000000}"/>
            </a:ext>
          </a:extLst>
        </xdr:cNvPr>
        <xdr:cNvSpPr/>
      </xdr:nvSpPr>
      <xdr:spPr bwMode="auto">
        <a:xfrm>
          <a:off x="9489874" y="516534"/>
          <a:ext cx="155931" cy="774220"/>
        </a:xfrm>
        <a:prstGeom prst="rightBrace">
          <a:avLst>
            <a:gd name="adj1" fmla="val 8333"/>
            <a:gd name="adj2" fmla="val 63055"/>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Owner/AppData/Local/Microsoft/Windows/Temporary%20Internet%20Files/Content.IE5/1ZEGTV8N/SpellForge_3.5_4.5.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xportSheet"/>
      <sheetName val="Notes"/>
      <sheetName val="Options"/>
      <sheetName val="Race &amp; Stats"/>
      <sheetName val="Classes"/>
      <sheetName val="Domain Select"/>
      <sheetName val="Prestige Classes"/>
      <sheetName val="Feats"/>
      <sheetName val="Archivist Spells"/>
      <sheetName val="Assassin Spells"/>
      <sheetName val="Bard Spells"/>
      <sheetName val="Cleric Spells"/>
      <sheetName val="Corrupt Avenger Spells"/>
      <sheetName val="Druid Spells"/>
      <sheetName val="Duskblade Spells"/>
      <sheetName val="Emissary Spells"/>
      <sheetName val="Favored Soul Spells"/>
      <sheetName val="Gnome Artificer Devices"/>
      <sheetName val="Hexblade Spells"/>
      <sheetName val="Shugenja Spells"/>
      <sheetName val="Sorcerer Spells"/>
      <sheetName val="Spellthief Spells"/>
      <sheetName val="Spirit Shaman Spells"/>
      <sheetName val="Sublime Chord Spells"/>
      <sheetName val="Suel Arcanamach Spells"/>
      <sheetName val="Universal Caster"/>
      <sheetName val="Vigilante Spells"/>
      <sheetName val="Warlock Invocations"/>
      <sheetName val="Wizard Spells"/>
      <sheetName val="Wu Jen Spells"/>
      <sheetName val="All Spells"/>
      <sheetName val="Fist of Zuoken Powers"/>
      <sheetName val="Psion Powers"/>
      <sheetName val="Psychic Warrior Powers"/>
      <sheetName val="War Mind Powers"/>
      <sheetName val="Wilder Powers"/>
      <sheetName val="Spell Sheet"/>
      <sheetName val="Power Sheet"/>
      <sheetName val="SpellList"/>
      <sheetName val="PowerList"/>
      <sheetName val="Class Info"/>
      <sheetName val="Class Info Aux"/>
      <sheetName val="Race Info"/>
      <sheetName val="Tables"/>
      <sheetName val="Deities"/>
      <sheetName val="Domains"/>
      <sheetName val="Spell Information"/>
      <sheetName val="Spells per Day"/>
      <sheetName val="Spells Known"/>
      <sheetName val="Psionic Inform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ow r="1">
          <cell r="FH1" t="b">
            <v>0</v>
          </cell>
        </row>
      </sheetData>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88"/>
  <sheetViews>
    <sheetView showGridLines="0" tabSelected="1" zoomScaleNormal="100" workbookViewId="0"/>
  </sheetViews>
  <sheetFormatPr defaultColWidth="13" defaultRowHeight="15.6" x14ac:dyDescent="0.3"/>
  <cols>
    <col min="1" max="1" width="14.3984375" style="19" customWidth="1"/>
    <col min="2" max="2" width="12" style="20" customWidth="1"/>
    <col min="3" max="3" width="6.296875" style="20" customWidth="1"/>
    <col min="4" max="4" width="13.69921875" style="19" bestFit="1" customWidth="1"/>
    <col min="5" max="5" width="11.8984375" style="20" bestFit="1" customWidth="1"/>
    <col min="6" max="6" width="16.69921875" style="19" customWidth="1"/>
    <col min="7" max="7" width="16.69921875" style="20" customWidth="1"/>
    <col min="8" max="16384" width="13" style="1"/>
  </cols>
  <sheetData>
    <row r="1" spans="1:7" ht="29.4" thickTop="1" thickBot="1" x14ac:dyDescent="0.55000000000000004">
      <c r="A1" s="132" t="s">
        <v>857</v>
      </c>
      <c r="B1" s="133" t="s">
        <v>858</v>
      </c>
      <c r="C1" s="134"/>
      <c r="D1" s="135"/>
      <c r="E1" s="136"/>
      <c r="F1" s="135"/>
      <c r="G1" s="188" t="s">
        <v>175</v>
      </c>
    </row>
    <row r="2" spans="1:7" ht="17.399999999999999" thickTop="1" x14ac:dyDescent="0.3">
      <c r="A2" s="2" t="s">
        <v>131</v>
      </c>
      <c r="B2" s="33" t="s">
        <v>69</v>
      </c>
      <c r="C2" s="33"/>
      <c r="D2" s="4" t="s">
        <v>132</v>
      </c>
      <c r="E2" s="41" t="s">
        <v>61</v>
      </c>
      <c r="F2" s="4"/>
      <c r="G2" s="5"/>
    </row>
    <row r="3" spans="1:7" ht="16.8" x14ac:dyDescent="0.3">
      <c r="A3" s="2" t="s">
        <v>837</v>
      </c>
      <c r="B3" s="33" t="s">
        <v>69</v>
      </c>
      <c r="C3" s="33"/>
      <c r="D3" s="4" t="s">
        <v>0</v>
      </c>
      <c r="E3" s="41">
        <v>1</v>
      </c>
      <c r="F3" s="4"/>
      <c r="G3" s="5"/>
    </row>
    <row r="4" spans="1:7" ht="16.8" x14ac:dyDescent="0.3">
      <c r="A4" s="2" t="s">
        <v>837</v>
      </c>
      <c r="B4" s="166" t="s">
        <v>859</v>
      </c>
      <c r="C4" s="33"/>
      <c r="D4" s="4" t="s">
        <v>0</v>
      </c>
      <c r="E4" s="41">
        <v>5</v>
      </c>
      <c r="F4" s="4"/>
      <c r="G4" s="5"/>
    </row>
    <row r="5" spans="1:7" ht="16.8" x14ac:dyDescent="0.3">
      <c r="A5" s="2" t="s">
        <v>837</v>
      </c>
      <c r="B5" s="33" t="s">
        <v>860</v>
      </c>
      <c r="C5" s="33"/>
      <c r="D5" s="4" t="s">
        <v>0</v>
      </c>
      <c r="E5" s="41">
        <v>1</v>
      </c>
      <c r="F5" s="4"/>
      <c r="G5" s="5"/>
    </row>
    <row r="6" spans="1:7" ht="16.8" x14ac:dyDescent="0.3">
      <c r="A6" s="2" t="s">
        <v>838</v>
      </c>
      <c r="B6" s="33" t="s">
        <v>861</v>
      </c>
      <c r="C6" s="33"/>
      <c r="D6" s="4" t="s">
        <v>839</v>
      </c>
      <c r="E6" s="41" t="s">
        <v>170</v>
      </c>
      <c r="F6" s="4"/>
      <c r="G6" s="5"/>
    </row>
    <row r="7" spans="1:7" ht="16.8" x14ac:dyDescent="0.3">
      <c r="A7" s="2" t="s">
        <v>840</v>
      </c>
      <c r="B7" s="33">
        <v>195</v>
      </c>
      <c r="C7" s="33"/>
      <c r="D7" s="4" t="s">
        <v>841</v>
      </c>
      <c r="E7" s="41" t="s">
        <v>87</v>
      </c>
      <c r="F7" s="4"/>
      <c r="G7" s="5"/>
    </row>
    <row r="8" spans="1:7" ht="17.399999999999999" thickBot="1" x14ac:dyDescent="0.35">
      <c r="A8" s="2" t="s">
        <v>842</v>
      </c>
      <c r="B8" s="33" t="s">
        <v>862</v>
      </c>
      <c r="C8" s="33"/>
      <c r="D8" s="4" t="s">
        <v>133</v>
      </c>
      <c r="E8" s="41" t="s">
        <v>176</v>
      </c>
      <c r="F8" s="4"/>
      <c r="G8" s="5"/>
    </row>
    <row r="9" spans="1:7" ht="18" thickTop="1" thickBot="1" x14ac:dyDescent="0.35">
      <c r="A9" s="229" t="s">
        <v>843</v>
      </c>
      <c r="B9" s="523">
        <f>3</f>
        <v>3</v>
      </c>
      <c r="C9" s="524"/>
      <c r="D9" s="333" t="s">
        <v>844</v>
      </c>
      <c r="E9" s="230" t="s">
        <v>109</v>
      </c>
      <c r="F9" s="4"/>
      <c r="G9" s="5"/>
    </row>
    <row r="10" spans="1:7" ht="17.399999999999999" thickTop="1" x14ac:dyDescent="0.3">
      <c r="A10" s="28" t="s">
        <v>845</v>
      </c>
      <c r="B10" s="522">
        <f>10</f>
        <v>10</v>
      </c>
      <c r="C10" s="381" t="str">
        <f t="shared" ref="C10:C15" si="0">IF(B10&gt;9.9,CONCATENATE("+",ROUNDDOWN((B10-10)/2,0)),ROUNDUP((B10-10)/2,0))</f>
        <v>+0</v>
      </c>
      <c r="D10" s="334" t="s">
        <v>846</v>
      </c>
      <c r="E10" s="106" t="s">
        <v>795</v>
      </c>
      <c r="F10" s="3"/>
      <c r="G10" s="5"/>
    </row>
    <row r="11" spans="1:7" ht="16.8" x14ac:dyDescent="0.3">
      <c r="A11" s="6" t="s">
        <v>847</v>
      </c>
      <c r="B11" s="382">
        <f>11</f>
        <v>11</v>
      </c>
      <c r="C11" s="40" t="str">
        <f t="shared" si="0"/>
        <v>+0</v>
      </c>
      <c r="D11" s="335" t="s">
        <v>848</v>
      </c>
      <c r="E11" s="74">
        <f>SUM(Martial!G3:G18,Equipment!C3:C14)</f>
        <v>54</v>
      </c>
      <c r="F11" s="3"/>
      <c r="G11" s="5"/>
    </row>
    <row r="12" spans="1:7" ht="16.8" x14ac:dyDescent="0.3">
      <c r="A12" s="448" t="s">
        <v>849</v>
      </c>
      <c r="B12" s="382">
        <v>11</v>
      </c>
      <c r="C12" s="383" t="str">
        <f t="shared" si="0"/>
        <v>+0</v>
      </c>
      <c r="D12" s="335" t="s">
        <v>850</v>
      </c>
      <c r="E12" s="446">
        <f>ROUNDUP(((E4*6)*0.75)+((E5*8)*0.75)+(SUM(E3:E5)*C12),0)</f>
        <v>29</v>
      </c>
      <c r="F12" s="3"/>
      <c r="G12" s="5"/>
    </row>
    <row r="13" spans="1:7" ht="16.8" x14ac:dyDescent="0.3">
      <c r="A13" s="155" t="s">
        <v>851</v>
      </c>
      <c r="B13" s="445">
        <f>11</f>
        <v>11</v>
      </c>
      <c r="C13" s="40" t="str">
        <f t="shared" si="0"/>
        <v>+0</v>
      </c>
      <c r="D13" s="336" t="s">
        <v>852</v>
      </c>
      <c r="E13" s="447">
        <f>10+C11+3</f>
        <v>13</v>
      </c>
      <c r="F13" s="2"/>
      <c r="G13" s="5"/>
    </row>
    <row r="14" spans="1:7" ht="16.8" x14ac:dyDescent="0.3">
      <c r="A14" s="27" t="s">
        <v>853</v>
      </c>
      <c r="B14" s="445">
        <f>16</f>
        <v>16</v>
      </c>
      <c r="C14" s="40" t="str">
        <f t="shared" si="0"/>
        <v>+3</v>
      </c>
      <c r="D14" s="336" t="s">
        <v>854</v>
      </c>
      <c r="E14" s="385">
        <f>10+SUM(Martial!B14:B15)</f>
        <v>15</v>
      </c>
      <c r="F14" s="3"/>
      <c r="G14" s="5"/>
    </row>
    <row r="15" spans="1:7" ht="17.399999999999999" thickBot="1" x14ac:dyDescent="0.35">
      <c r="A15" s="29" t="s">
        <v>855</v>
      </c>
      <c r="B15" s="450">
        <f>13</f>
        <v>13</v>
      </c>
      <c r="C15" s="34" t="str">
        <f t="shared" si="0"/>
        <v>+1</v>
      </c>
      <c r="D15" s="337" t="s">
        <v>134</v>
      </c>
      <c r="E15" s="384">
        <f>E13+SUM(Martial!B14:B15)</f>
        <v>18</v>
      </c>
      <c r="F15" s="3"/>
      <c r="G15" s="5"/>
    </row>
    <row r="16" spans="1:7" ht="24" thickTop="1" thickBot="1" x14ac:dyDescent="0.45">
      <c r="A16" s="7" t="s">
        <v>19</v>
      </c>
      <c r="B16" s="8"/>
      <c r="C16" s="8"/>
      <c r="D16" s="9"/>
      <c r="E16" s="9"/>
      <c r="F16" s="9"/>
      <c r="G16" s="10"/>
    </row>
    <row r="17" spans="1:7" s="14" customFormat="1" ht="17.399999999999999" thickTop="1" x14ac:dyDescent="0.3">
      <c r="A17" s="11"/>
      <c r="B17" s="12"/>
      <c r="C17" s="12"/>
      <c r="D17" s="12"/>
      <c r="E17" s="12"/>
      <c r="F17" s="12"/>
      <c r="G17" s="13"/>
    </row>
    <row r="18" spans="1:7" s="14" customFormat="1" ht="16.8" x14ac:dyDescent="0.3">
      <c r="A18" s="99"/>
      <c r="B18" s="15"/>
      <c r="C18" s="15"/>
      <c r="D18" s="15"/>
      <c r="E18" s="15"/>
      <c r="F18" s="15"/>
      <c r="G18" s="105"/>
    </row>
    <row r="19" spans="1:7" s="14" customFormat="1" ht="16.8" x14ac:dyDescent="0.3">
      <c r="A19" s="99"/>
      <c r="B19" s="15"/>
      <c r="C19" s="15"/>
      <c r="D19" s="15"/>
      <c r="E19" s="15"/>
      <c r="F19" s="15"/>
      <c r="G19" s="105"/>
    </row>
    <row r="20" spans="1:7" s="14" customFormat="1" ht="16.8" x14ac:dyDescent="0.3">
      <c r="A20" s="99"/>
      <c r="B20" s="15"/>
      <c r="C20" s="15"/>
      <c r="D20" s="15"/>
      <c r="E20" s="15"/>
      <c r="F20" s="15"/>
      <c r="G20" s="105"/>
    </row>
    <row r="21" spans="1:7" s="14" customFormat="1" ht="16.8" x14ac:dyDescent="0.3">
      <c r="A21" s="99"/>
      <c r="B21" s="15"/>
      <c r="C21" s="15"/>
      <c r="D21" s="15"/>
      <c r="E21" s="15"/>
      <c r="F21" s="15"/>
      <c r="G21" s="105"/>
    </row>
    <row r="22" spans="1:7" s="14" customFormat="1" ht="16.8" x14ac:dyDescent="0.3">
      <c r="A22" s="99"/>
      <c r="B22" s="15"/>
      <c r="C22" s="15"/>
      <c r="D22" s="15"/>
      <c r="E22" s="15"/>
      <c r="F22" s="15"/>
      <c r="G22" s="105"/>
    </row>
    <row r="23" spans="1:7" s="14" customFormat="1" ht="16.8" x14ac:dyDescent="0.3">
      <c r="A23" s="99"/>
      <c r="B23" s="15"/>
      <c r="C23" s="15"/>
      <c r="D23" s="15"/>
      <c r="E23" s="15"/>
      <c r="F23" s="15"/>
      <c r="G23" s="105"/>
    </row>
    <row r="24" spans="1:7" s="14" customFormat="1" ht="16.8" x14ac:dyDescent="0.3">
      <c r="A24" s="99"/>
      <c r="B24" s="15"/>
      <c r="C24" s="15"/>
      <c r="D24" s="15"/>
      <c r="E24" s="15"/>
      <c r="F24" s="15"/>
      <c r="G24" s="105"/>
    </row>
    <row r="25" spans="1:7" s="14" customFormat="1" ht="16.8" x14ac:dyDescent="0.3">
      <c r="A25" s="99"/>
      <c r="B25" s="15"/>
      <c r="C25" s="15"/>
      <c r="D25" s="15"/>
      <c r="E25" s="15"/>
      <c r="F25" s="15"/>
      <c r="G25" s="105"/>
    </row>
    <row r="26" spans="1:7" s="14" customFormat="1" ht="16.8" x14ac:dyDescent="0.3">
      <c r="A26" s="99"/>
      <c r="B26" s="15"/>
      <c r="C26" s="15"/>
      <c r="D26" s="15"/>
      <c r="E26" s="15"/>
      <c r="F26" s="15"/>
      <c r="G26" s="105"/>
    </row>
    <row r="27" spans="1:7" s="14" customFormat="1" ht="16.8" x14ac:dyDescent="0.3">
      <c r="A27" s="99"/>
      <c r="B27" s="15"/>
      <c r="C27" s="15"/>
      <c r="D27" s="15"/>
      <c r="E27" s="15"/>
      <c r="F27" s="15"/>
      <c r="G27" s="105"/>
    </row>
    <row r="28" spans="1:7" s="14" customFormat="1" ht="16.8" x14ac:dyDescent="0.3">
      <c r="A28" s="99"/>
      <c r="B28" s="15"/>
      <c r="C28" s="15"/>
      <c r="D28" s="15"/>
      <c r="E28" s="15"/>
      <c r="F28" s="15"/>
      <c r="G28" s="105"/>
    </row>
    <row r="29" spans="1:7" s="14" customFormat="1" ht="16.8" x14ac:dyDescent="0.3">
      <c r="A29" s="99"/>
      <c r="B29" s="15"/>
      <c r="C29" s="15"/>
      <c r="D29" s="15"/>
      <c r="E29" s="15"/>
      <c r="F29" s="15"/>
      <c r="G29" s="105"/>
    </row>
    <row r="30" spans="1:7" s="14" customFormat="1" ht="16.8" x14ac:dyDescent="0.3">
      <c r="A30" s="99"/>
      <c r="B30" s="15"/>
      <c r="C30" s="15"/>
      <c r="D30" s="15"/>
      <c r="E30" s="15"/>
      <c r="F30" s="15"/>
      <c r="G30" s="105"/>
    </row>
    <row r="31" spans="1:7" s="14" customFormat="1" ht="16.8" x14ac:dyDescent="0.3">
      <c r="A31" s="99"/>
      <c r="B31" s="15"/>
      <c r="C31" s="15"/>
      <c r="D31" s="15"/>
      <c r="E31" s="15"/>
      <c r="F31" s="15"/>
      <c r="G31" s="105"/>
    </row>
    <row r="32" spans="1:7" s="14" customFormat="1" ht="16.8" x14ac:dyDescent="0.3">
      <c r="A32" s="99"/>
      <c r="B32" s="15"/>
      <c r="C32" s="15"/>
      <c r="D32" s="15"/>
      <c r="E32" s="15"/>
      <c r="F32" s="15"/>
      <c r="G32" s="105"/>
    </row>
    <row r="33" spans="1:7" s="14" customFormat="1" ht="16.8" x14ac:dyDescent="0.3">
      <c r="A33" s="99"/>
      <c r="B33" s="15"/>
      <c r="C33" s="15"/>
      <c r="D33" s="15"/>
      <c r="E33" s="15"/>
      <c r="F33" s="15"/>
      <c r="G33" s="105"/>
    </row>
    <row r="34" spans="1:7" s="14" customFormat="1" ht="16.8" x14ac:dyDescent="0.3">
      <c r="A34" s="99"/>
      <c r="B34" s="15"/>
      <c r="C34" s="15"/>
      <c r="D34" s="15"/>
      <c r="E34" s="15"/>
      <c r="F34" s="15"/>
      <c r="G34" s="105"/>
    </row>
    <row r="35" spans="1:7" s="14" customFormat="1" ht="16.8" x14ac:dyDescent="0.3">
      <c r="A35" s="99"/>
      <c r="B35" s="15"/>
      <c r="C35" s="15"/>
      <c r="D35" s="15"/>
      <c r="E35" s="15"/>
      <c r="F35" s="15"/>
      <c r="G35" s="105"/>
    </row>
    <row r="36" spans="1:7" s="14" customFormat="1" ht="16.8" x14ac:dyDescent="0.3">
      <c r="A36" s="99"/>
      <c r="B36" s="15"/>
      <c r="C36" s="15"/>
      <c r="D36" s="15"/>
      <c r="E36" s="15"/>
      <c r="F36" s="15"/>
      <c r="G36" s="105"/>
    </row>
    <row r="37" spans="1:7" s="14" customFormat="1" ht="16.8" x14ac:dyDescent="0.3">
      <c r="A37" s="99"/>
      <c r="B37" s="15"/>
      <c r="C37" s="15"/>
      <c r="D37" s="15"/>
      <c r="E37" s="15"/>
      <c r="F37" s="15"/>
      <c r="G37" s="105"/>
    </row>
    <row r="38" spans="1:7" s="14" customFormat="1" ht="16.8" x14ac:dyDescent="0.3">
      <c r="A38" s="99"/>
      <c r="B38" s="15"/>
      <c r="C38" s="15"/>
      <c r="D38" s="15"/>
      <c r="E38" s="15"/>
      <c r="F38" s="15"/>
      <c r="G38" s="105"/>
    </row>
    <row r="39" spans="1:7" s="14" customFormat="1" ht="16.8" x14ac:dyDescent="0.3">
      <c r="A39" s="99"/>
      <c r="B39" s="15"/>
      <c r="C39" s="15"/>
      <c r="D39" s="15"/>
      <c r="E39" s="15"/>
      <c r="F39" s="15"/>
      <c r="G39" s="105"/>
    </row>
    <row r="40" spans="1:7" s="14" customFormat="1" ht="16.8" x14ac:dyDescent="0.3">
      <c r="A40" s="99"/>
      <c r="B40" s="15"/>
      <c r="C40" s="15"/>
      <c r="D40" s="15"/>
      <c r="E40" s="15"/>
      <c r="F40" s="15"/>
      <c r="G40" s="105"/>
    </row>
    <row r="41" spans="1:7" s="14" customFormat="1" ht="16.8" x14ac:dyDescent="0.3">
      <c r="A41" s="99"/>
      <c r="B41" s="15"/>
      <c r="C41" s="15"/>
      <c r="D41" s="15"/>
      <c r="E41" s="15"/>
      <c r="F41" s="15"/>
      <c r="G41" s="105"/>
    </row>
    <row r="42" spans="1:7" s="14" customFormat="1" ht="16.8" x14ac:dyDescent="0.3">
      <c r="A42" s="99"/>
      <c r="B42" s="15"/>
      <c r="C42" s="15"/>
      <c r="D42" s="15"/>
      <c r="E42" s="15"/>
      <c r="F42" s="15"/>
      <c r="G42" s="105"/>
    </row>
    <row r="43" spans="1:7" s="14" customFormat="1" ht="16.8" x14ac:dyDescent="0.3">
      <c r="A43" s="99"/>
      <c r="B43" s="15"/>
      <c r="C43" s="15"/>
      <c r="D43" s="15"/>
      <c r="E43" s="15"/>
      <c r="F43" s="15"/>
      <c r="G43" s="105"/>
    </row>
    <row r="44" spans="1:7" s="14" customFormat="1" ht="16.8" x14ac:dyDescent="0.3">
      <c r="A44" s="99"/>
      <c r="B44" s="15"/>
      <c r="C44" s="15"/>
      <c r="D44" s="15"/>
      <c r="E44" s="15"/>
      <c r="F44" s="15"/>
      <c r="G44" s="105"/>
    </row>
    <row r="45" spans="1:7" s="14" customFormat="1" ht="16.8" x14ac:dyDescent="0.3">
      <c r="A45" s="99"/>
      <c r="B45" s="15"/>
      <c r="C45" s="15"/>
      <c r="D45" s="15"/>
      <c r="E45" s="15"/>
      <c r="F45" s="15"/>
      <c r="G45" s="105"/>
    </row>
    <row r="46" spans="1:7" s="14" customFormat="1" ht="16.8" x14ac:dyDescent="0.3">
      <c r="A46" s="99"/>
      <c r="B46" s="15"/>
      <c r="C46" s="15"/>
      <c r="D46" s="15"/>
      <c r="E46" s="15"/>
      <c r="F46" s="15"/>
      <c r="G46" s="105"/>
    </row>
    <row r="47" spans="1:7" s="14" customFormat="1" ht="16.8" x14ac:dyDescent="0.3">
      <c r="A47" s="99"/>
      <c r="B47" s="15"/>
      <c r="C47" s="15"/>
      <c r="D47" s="15"/>
      <c r="E47" s="15"/>
      <c r="F47" s="15"/>
      <c r="G47" s="105"/>
    </row>
    <row r="48" spans="1:7" s="14" customFormat="1" ht="16.8" x14ac:dyDescent="0.3">
      <c r="A48" s="99"/>
      <c r="B48" s="15"/>
      <c r="C48" s="15"/>
      <c r="D48" s="15"/>
      <c r="E48" s="15"/>
      <c r="F48" s="15"/>
      <c r="G48" s="105"/>
    </row>
    <row r="49" spans="1:7" s="14" customFormat="1" ht="16.8" x14ac:dyDescent="0.3">
      <c r="A49" s="99"/>
      <c r="B49" s="15"/>
      <c r="C49" s="15"/>
      <c r="D49" s="15"/>
      <c r="E49" s="15"/>
      <c r="F49" s="15"/>
      <c r="G49" s="105"/>
    </row>
    <row r="50" spans="1:7" s="14" customFormat="1" ht="16.8" x14ac:dyDescent="0.3">
      <c r="A50" s="99"/>
      <c r="B50" s="15"/>
      <c r="C50" s="15"/>
      <c r="D50" s="15"/>
      <c r="E50" s="15"/>
      <c r="F50" s="15"/>
      <c r="G50" s="105"/>
    </row>
    <row r="51" spans="1:7" s="14" customFormat="1" ht="16.8" x14ac:dyDescent="0.3">
      <c r="A51" s="99"/>
      <c r="B51" s="15"/>
      <c r="C51" s="15"/>
      <c r="D51" s="15"/>
      <c r="E51" s="15"/>
      <c r="F51" s="15"/>
      <c r="G51" s="105"/>
    </row>
    <row r="52" spans="1:7" s="14" customFormat="1" ht="16.8" x14ac:dyDescent="0.3">
      <c r="A52" s="99"/>
      <c r="B52" s="15"/>
      <c r="C52" s="15"/>
      <c r="D52" s="15"/>
      <c r="E52" s="15"/>
      <c r="F52" s="15"/>
      <c r="G52" s="105"/>
    </row>
    <row r="53" spans="1:7" s="14" customFormat="1" ht="16.8" x14ac:dyDescent="0.3">
      <c r="A53" s="99"/>
      <c r="B53" s="15"/>
      <c r="C53" s="15"/>
      <c r="D53" s="15"/>
      <c r="E53" s="15"/>
      <c r="F53" s="15"/>
      <c r="G53" s="105"/>
    </row>
    <row r="54" spans="1:7" s="14" customFormat="1" ht="16.8" x14ac:dyDescent="0.3">
      <c r="A54" s="99"/>
      <c r="B54" s="15"/>
      <c r="C54" s="15"/>
      <c r="D54" s="15"/>
      <c r="E54" s="15"/>
      <c r="F54" s="15"/>
      <c r="G54" s="105"/>
    </row>
    <row r="55" spans="1:7" s="14" customFormat="1" ht="16.8" x14ac:dyDescent="0.3">
      <c r="A55" s="99"/>
      <c r="B55" s="15"/>
      <c r="C55" s="15"/>
      <c r="D55" s="15"/>
      <c r="E55" s="15"/>
      <c r="F55" s="15"/>
      <c r="G55" s="105"/>
    </row>
    <row r="56" spans="1:7" s="14" customFormat="1" ht="16.8" x14ac:dyDescent="0.3">
      <c r="A56" s="99"/>
      <c r="B56" s="15"/>
      <c r="C56" s="15"/>
      <c r="D56" s="15"/>
      <c r="E56" s="15"/>
      <c r="F56" s="15"/>
      <c r="G56" s="105"/>
    </row>
    <row r="57" spans="1:7" s="14" customFormat="1" ht="16.8" x14ac:dyDescent="0.3">
      <c r="A57" s="99"/>
      <c r="B57" s="15"/>
      <c r="C57" s="15"/>
      <c r="D57" s="15"/>
      <c r="E57" s="15"/>
      <c r="F57" s="15"/>
      <c r="G57" s="105"/>
    </row>
    <row r="58" spans="1:7" s="14" customFormat="1" ht="16.8" x14ac:dyDescent="0.3">
      <c r="A58" s="99"/>
      <c r="B58" s="15"/>
      <c r="C58" s="15"/>
      <c r="D58" s="15"/>
      <c r="E58" s="15"/>
      <c r="F58" s="15"/>
      <c r="G58" s="105"/>
    </row>
    <row r="59" spans="1:7" s="14" customFormat="1" ht="16.8" x14ac:dyDescent="0.3">
      <c r="A59" s="99"/>
      <c r="B59" s="15"/>
      <c r="C59" s="15"/>
      <c r="D59" s="15"/>
      <c r="E59" s="15"/>
      <c r="F59" s="15"/>
      <c r="G59" s="105"/>
    </row>
    <row r="60" spans="1:7" s="14" customFormat="1" ht="16.8" x14ac:dyDescent="0.3">
      <c r="A60" s="99"/>
      <c r="B60" s="15"/>
      <c r="C60" s="15"/>
      <c r="D60" s="15"/>
      <c r="E60" s="15"/>
      <c r="F60" s="15"/>
      <c r="G60" s="105"/>
    </row>
    <row r="61" spans="1:7" s="14" customFormat="1" ht="16.8" x14ac:dyDescent="0.3">
      <c r="A61" s="99"/>
      <c r="B61" s="15"/>
      <c r="C61" s="15"/>
      <c r="D61" s="15"/>
      <c r="E61" s="15"/>
      <c r="F61" s="15"/>
      <c r="G61" s="105"/>
    </row>
    <row r="62" spans="1:7" s="14" customFormat="1" ht="16.8" x14ac:dyDescent="0.3">
      <c r="A62" s="99"/>
      <c r="B62" s="15"/>
      <c r="C62" s="15"/>
      <c r="D62" s="15"/>
      <c r="E62" s="15"/>
      <c r="F62" s="15"/>
      <c r="G62" s="105"/>
    </row>
    <row r="63" spans="1:7" s="14" customFormat="1" ht="16.8" x14ac:dyDescent="0.3">
      <c r="A63" s="99"/>
      <c r="B63" s="15"/>
      <c r="C63" s="15"/>
      <c r="D63" s="15"/>
      <c r="E63" s="15"/>
      <c r="F63" s="15"/>
      <c r="G63" s="105"/>
    </row>
    <row r="64" spans="1:7" s="14" customFormat="1" ht="16.8" x14ac:dyDescent="0.3">
      <c r="A64" s="99"/>
      <c r="B64" s="15"/>
      <c r="C64" s="15"/>
      <c r="D64" s="15"/>
      <c r="E64" s="15"/>
      <c r="F64" s="15"/>
      <c r="G64" s="105"/>
    </row>
    <row r="65" spans="1:7" s="14" customFormat="1" ht="16.8" x14ac:dyDescent="0.3">
      <c r="A65" s="99"/>
      <c r="B65" s="15"/>
      <c r="C65" s="15"/>
      <c r="D65" s="15"/>
      <c r="E65" s="15"/>
      <c r="F65" s="15"/>
      <c r="G65" s="105"/>
    </row>
    <row r="66" spans="1:7" s="14" customFormat="1" ht="16.8" x14ac:dyDescent="0.3">
      <c r="A66" s="99"/>
      <c r="B66" s="15"/>
      <c r="C66" s="15"/>
      <c r="D66" s="15"/>
      <c r="E66" s="15"/>
      <c r="F66" s="15"/>
      <c r="G66" s="105"/>
    </row>
    <row r="67" spans="1:7" s="14" customFormat="1" ht="16.8" x14ac:dyDescent="0.3">
      <c r="A67" s="99"/>
      <c r="B67" s="15"/>
      <c r="C67" s="15"/>
      <c r="D67" s="15"/>
      <c r="E67" s="15"/>
      <c r="F67" s="15"/>
      <c r="G67" s="105"/>
    </row>
    <row r="68" spans="1:7" s="14" customFormat="1" ht="16.8" x14ac:dyDescent="0.3">
      <c r="A68" s="99"/>
      <c r="B68" s="15"/>
      <c r="C68" s="15"/>
      <c r="D68" s="15"/>
      <c r="E68" s="15"/>
      <c r="F68" s="15"/>
      <c r="G68" s="105"/>
    </row>
    <row r="69" spans="1:7" s="14" customFormat="1" ht="16.8" x14ac:dyDescent="0.3">
      <c r="A69" s="99"/>
      <c r="B69" s="15"/>
      <c r="C69" s="15"/>
      <c r="D69" s="15"/>
      <c r="E69" s="15"/>
      <c r="F69" s="15"/>
      <c r="G69" s="105"/>
    </row>
    <row r="70" spans="1:7" s="14" customFormat="1" ht="16.8" x14ac:dyDescent="0.3">
      <c r="A70" s="99"/>
      <c r="B70" s="15"/>
      <c r="C70" s="15"/>
      <c r="D70" s="15"/>
      <c r="E70" s="15"/>
      <c r="F70" s="15"/>
      <c r="G70" s="105"/>
    </row>
    <row r="71" spans="1:7" s="14" customFormat="1" ht="16.8" x14ac:dyDescent="0.3">
      <c r="A71" s="99"/>
      <c r="B71" s="15"/>
      <c r="C71" s="15"/>
      <c r="D71" s="15"/>
      <c r="E71" s="15"/>
      <c r="F71" s="15"/>
      <c r="G71" s="105"/>
    </row>
    <row r="72" spans="1:7" s="14" customFormat="1" ht="16.8" x14ac:dyDescent="0.3">
      <c r="A72" s="99"/>
      <c r="B72" s="15"/>
      <c r="C72" s="15"/>
      <c r="D72" s="15"/>
      <c r="E72" s="15"/>
      <c r="F72" s="15"/>
      <c r="G72" s="105"/>
    </row>
    <row r="73" spans="1:7" s="14" customFormat="1" ht="16.8" x14ac:dyDescent="0.3">
      <c r="A73" s="99"/>
      <c r="B73" s="15"/>
      <c r="C73" s="15"/>
      <c r="D73" s="15"/>
      <c r="E73" s="15"/>
      <c r="F73" s="15"/>
      <c r="G73" s="105"/>
    </row>
    <row r="74" spans="1:7" s="14" customFormat="1" ht="16.8" x14ac:dyDescent="0.3">
      <c r="A74" s="99"/>
      <c r="B74" s="15"/>
      <c r="C74" s="15"/>
      <c r="D74" s="15"/>
      <c r="E74" s="15"/>
      <c r="F74" s="15"/>
      <c r="G74" s="105"/>
    </row>
    <row r="75" spans="1:7" s="14" customFormat="1" ht="16.8" x14ac:dyDescent="0.3">
      <c r="A75" s="99"/>
      <c r="B75" s="15"/>
      <c r="C75" s="15"/>
      <c r="D75" s="15"/>
      <c r="E75" s="15"/>
      <c r="F75" s="15"/>
      <c r="G75" s="105"/>
    </row>
    <row r="76" spans="1:7" s="14" customFormat="1" ht="16.8" x14ac:dyDescent="0.3">
      <c r="A76" s="99"/>
      <c r="B76" s="15"/>
      <c r="C76" s="15"/>
      <c r="D76" s="15"/>
      <c r="E76" s="15"/>
      <c r="F76" s="15"/>
      <c r="G76" s="105"/>
    </row>
    <row r="77" spans="1:7" s="14" customFormat="1" ht="16.8" x14ac:dyDescent="0.3">
      <c r="A77" s="99"/>
      <c r="B77" s="15"/>
      <c r="C77" s="15"/>
      <c r="D77" s="15"/>
      <c r="E77" s="15"/>
      <c r="F77" s="15"/>
      <c r="G77" s="105"/>
    </row>
    <row r="78" spans="1:7" s="14" customFormat="1" ht="16.8" x14ac:dyDescent="0.3">
      <c r="A78" s="99"/>
      <c r="B78" s="15"/>
      <c r="C78" s="15"/>
      <c r="D78" s="15"/>
      <c r="E78" s="15"/>
      <c r="F78" s="15"/>
      <c r="G78" s="105"/>
    </row>
    <row r="79" spans="1:7" s="14" customFormat="1" ht="16.8" x14ac:dyDescent="0.3">
      <c r="A79" s="99"/>
      <c r="B79" s="15"/>
      <c r="C79" s="15"/>
      <c r="D79" s="15"/>
      <c r="E79" s="15"/>
      <c r="F79" s="15"/>
      <c r="G79" s="105"/>
    </row>
    <row r="80" spans="1:7" s="14" customFormat="1" ht="16.8" x14ac:dyDescent="0.3">
      <c r="A80" s="99"/>
      <c r="B80" s="15"/>
      <c r="C80" s="15"/>
      <c r="D80" s="15"/>
      <c r="E80" s="15"/>
      <c r="F80" s="15"/>
      <c r="G80" s="105"/>
    </row>
    <row r="81" spans="1:7" s="14" customFormat="1" ht="16.8" x14ac:dyDescent="0.3">
      <c r="A81" s="99"/>
      <c r="B81" s="15"/>
      <c r="C81" s="15"/>
      <c r="D81" s="15"/>
      <c r="E81" s="15"/>
      <c r="F81" s="15"/>
      <c r="G81" s="105"/>
    </row>
    <row r="82" spans="1:7" s="14" customFormat="1" ht="16.8" x14ac:dyDescent="0.3">
      <c r="A82" s="99"/>
      <c r="B82" s="15"/>
      <c r="C82" s="15"/>
      <c r="D82" s="15"/>
      <c r="E82" s="15"/>
      <c r="F82" s="15"/>
      <c r="G82" s="105"/>
    </row>
    <row r="83" spans="1:7" s="14" customFormat="1" ht="16.8" x14ac:dyDescent="0.3">
      <c r="A83" s="99"/>
      <c r="B83" s="15"/>
      <c r="C83" s="15"/>
      <c r="D83" s="15"/>
      <c r="E83" s="15"/>
      <c r="F83" s="15"/>
      <c r="G83" s="105"/>
    </row>
    <row r="84" spans="1:7" s="14" customFormat="1" ht="16.8" x14ac:dyDescent="0.3">
      <c r="A84" s="99"/>
      <c r="B84" s="15"/>
      <c r="C84" s="15"/>
      <c r="D84" s="15"/>
      <c r="E84" s="15"/>
      <c r="F84" s="15"/>
      <c r="G84" s="105"/>
    </row>
    <row r="85" spans="1:7" s="14" customFormat="1" ht="16.8" x14ac:dyDescent="0.3">
      <c r="A85" s="99"/>
      <c r="B85" s="15"/>
      <c r="C85" s="15"/>
      <c r="D85" s="15"/>
      <c r="E85" s="15"/>
      <c r="F85" s="15"/>
      <c r="G85" s="105"/>
    </row>
    <row r="86" spans="1:7" s="14" customFormat="1" ht="16.8" x14ac:dyDescent="0.3">
      <c r="A86" s="99"/>
      <c r="B86" s="15"/>
      <c r="C86" s="15"/>
      <c r="D86" s="15"/>
      <c r="E86" s="15"/>
      <c r="F86" s="15"/>
      <c r="G86" s="105"/>
    </row>
    <row r="87" spans="1:7" ht="17.399999999999999" thickBot="1" x14ac:dyDescent="0.35">
      <c r="A87" s="16"/>
      <c r="B87" s="17"/>
      <c r="C87" s="17"/>
      <c r="D87" s="17"/>
      <c r="E87" s="17"/>
      <c r="F87" s="17"/>
      <c r="G87" s="18"/>
    </row>
    <row r="88" spans="1:7" ht="16.2" thickTop="1" x14ac:dyDescent="0.3"/>
  </sheetData>
  <phoneticPr fontId="0" type="noConversion"/>
  <conditionalFormatting sqref="E11">
    <cfRule type="cellIs" dxfId="42" priority="4" stopIfTrue="1" operator="greaterThan">
      <formula>153</formula>
    </cfRule>
    <cfRule type="cellIs" dxfId="41" priority="5" stopIfTrue="1" operator="between">
      <formula>76</formula>
      <formula>153</formula>
    </cfRule>
  </conditionalFormatting>
  <printOptions gridLinesSet="0"/>
  <pageMargins left="0.62" right="0.33" top="0.5" bottom="0.63" header="0.5" footer="0.5"/>
  <pageSetup orientation="portrait" horizontalDpi="120" verticalDpi="144"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57"/>
  <sheetViews>
    <sheetView showGridLines="0" zoomScaleNormal="100" workbookViewId="0"/>
  </sheetViews>
  <sheetFormatPr defaultColWidth="13" defaultRowHeight="15.6" x14ac:dyDescent="0.3"/>
  <cols>
    <col min="1" max="1" width="24.19921875" style="19" bestFit="1" customWidth="1"/>
    <col min="2" max="2" width="5.8984375" style="19" bestFit="1" customWidth="1"/>
    <col min="3" max="3" width="7.09765625" style="20" hidden="1" customWidth="1"/>
    <col min="4" max="4" width="5.796875" style="20" hidden="1" customWidth="1"/>
    <col min="5" max="5" width="9.19921875" style="20" bestFit="1" customWidth="1"/>
    <col min="6" max="6" width="8" style="20" customWidth="1"/>
    <col min="7" max="7" width="5.8984375" style="20" bestFit="1" customWidth="1"/>
    <col min="8" max="8" width="4.69921875" style="20" bestFit="1" customWidth="1"/>
    <col min="9" max="9" width="7.8984375" style="20" customWidth="1"/>
    <col min="10" max="10" width="22.3984375" style="19" bestFit="1" customWidth="1"/>
    <col min="11" max="11" width="13" style="378"/>
    <col min="12" max="16384" width="13" style="1"/>
  </cols>
  <sheetData>
    <row r="1" spans="1:11" ht="23.4" thickBot="1" x14ac:dyDescent="0.45">
      <c r="A1" s="32" t="s">
        <v>8</v>
      </c>
      <c r="B1" s="21"/>
      <c r="C1" s="21"/>
      <c r="D1" s="21"/>
      <c r="E1" s="21"/>
      <c r="F1" s="21"/>
      <c r="G1" s="21"/>
      <c r="H1" s="21"/>
      <c r="I1" s="21"/>
      <c r="J1" s="21"/>
    </row>
    <row r="2" spans="1:11" s="174" customFormat="1" ht="33.6" x14ac:dyDescent="0.3">
      <c r="A2" s="180" t="s">
        <v>881</v>
      </c>
      <c r="B2" s="181" t="s">
        <v>24</v>
      </c>
      <c r="C2" s="181" t="s">
        <v>31</v>
      </c>
      <c r="D2" s="181" t="s">
        <v>23</v>
      </c>
      <c r="E2" s="182" t="s">
        <v>58</v>
      </c>
      <c r="F2" s="182" t="s">
        <v>32</v>
      </c>
      <c r="G2" s="181" t="s">
        <v>60</v>
      </c>
      <c r="H2" s="390" t="s">
        <v>169</v>
      </c>
      <c r="I2" s="181" t="s">
        <v>125</v>
      </c>
      <c r="J2" s="183" t="s">
        <v>1</v>
      </c>
      <c r="K2" s="378"/>
    </row>
    <row r="3" spans="1:11" s="14" customFormat="1" ht="16.8" x14ac:dyDescent="0.3">
      <c r="A3" s="156" t="s">
        <v>65</v>
      </c>
      <c r="B3" s="157">
        <f>4+0</f>
        <v>4</v>
      </c>
      <c r="C3" s="158" t="s">
        <v>26</v>
      </c>
      <c r="D3" s="158" t="str">
        <f>IF(C3="Str",'Personal File'!$C$10,IF(C3="Dex",'Personal File'!$C$11,IF(C3="Con",'Personal File'!$C$12,IF(C3="Int",'Personal File'!$C$13,IF(C3="Wis",'Personal File'!$C$14,IF(C3="Cha",'Personal File'!$C$15))))))</f>
        <v>+0</v>
      </c>
      <c r="E3" s="391" t="str">
        <f t="shared" ref="E3:E5" si="0">CONCATENATE(C3," (",D3,")")</f>
        <v>Con (+0)</v>
      </c>
      <c r="F3" s="158">
        <v>0</v>
      </c>
      <c r="G3" s="392">
        <f t="shared" ref="G3:G5" si="1">B3+D3+F3</f>
        <v>4</v>
      </c>
      <c r="H3" s="159">
        <f t="shared" ref="H3:H5" ca="1" si="2">RANDBETWEEN(1,20)</f>
        <v>15</v>
      </c>
      <c r="I3" s="392">
        <f ca="1">SUM(G3:H3)</f>
        <v>19</v>
      </c>
      <c r="J3" s="469"/>
      <c r="K3" s="378"/>
    </row>
    <row r="4" spans="1:11" s="14" customFormat="1" ht="16.8" x14ac:dyDescent="0.3">
      <c r="A4" s="160" t="s">
        <v>66</v>
      </c>
      <c r="B4" s="157">
        <f>1+0</f>
        <v>1</v>
      </c>
      <c r="C4" s="158" t="s">
        <v>29</v>
      </c>
      <c r="D4" s="158" t="str">
        <f>IF(C4="Str",'Personal File'!$C$10,IF(C4="Dex",'Personal File'!$C$11,IF(C4="Con",'Personal File'!$C$12,IF(C4="Int",'Personal File'!$C$13,IF(C4="Wis",'Personal File'!$C$14,IF(C4="Cha",'Personal File'!$C$15))))))</f>
        <v>+0</v>
      </c>
      <c r="E4" s="161" t="str">
        <f t="shared" si="0"/>
        <v>Dex (+0)</v>
      </c>
      <c r="F4" s="339">
        <v>0</v>
      </c>
      <c r="G4" s="392">
        <f t="shared" si="1"/>
        <v>1</v>
      </c>
      <c r="H4" s="159">
        <f t="shared" ca="1" si="2"/>
        <v>17</v>
      </c>
      <c r="I4" s="392">
        <f ca="1">SUM(G4:H4)</f>
        <v>18</v>
      </c>
      <c r="J4" s="469"/>
      <c r="K4" s="379"/>
    </row>
    <row r="5" spans="1:11" s="14" customFormat="1" ht="16.8" x14ac:dyDescent="0.3">
      <c r="A5" s="162" t="s">
        <v>67</v>
      </c>
      <c r="B5" s="163">
        <f>4+2</f>
        <v>6</v>
      </c>
      <c r="C5" s="164" t="s">
        <v>28</v>
      </c>
      <c r="D5" s="164" t="str">
        <f>IF(C5="Str",'Personal File'!$C$10,IF(C5="Dex",'Personal File'!$C$11,IF(C5="Con",'Personal File'!$C$12,IF(C5="Int",'Personal File'!$C$13,IF(C5="Wis",'Personal File'!$C$14,IF(C5="Cha",'Personal File'!$C$15))))))</f>
        <v>+3</v>
      </c>
      <c r="E5" s="393" t="str">
        <f t="shared" si="0"/>
        <v>Wis (+3)</v>
      </c>
      <c r="F5" s="164">
        <v>0</v>
      </c>
      <c r="G5" s="394">
        <f t="shared" si="1"/>
        <v>9</v>
      </c>
      <c r="H5" s="165">
        <f t="shared" ca="1" si="2"/>
        <v>4</v>
      </c>
      <c r="I5" s="394">
        <f ca="1">SUM(G5:H5)</f>
        <v>13</v>
      </c>
      <c r="J5" s="470"/>
      <c r="K5" s="379"/>
    </row>
    <row r="6" spans="1:11" s="35" customFormat="1" ht="16.8" x14ac:dyDescent="0.3">
      <c r="A6" s="51" t="s">
        <v>33</v>
      </c>
      <c r="B6" s="52">
        <v>0</v>
      </c>
      <c r="C6" s="53" t="s">
        <v>27</v>
      </c>
      <c r="D6" s="54" t="str">
        <f>IF(C6="Str",'Personal File'!$C$10,IF(C6="Dex",'Personal File'!$C$11,IF(C6="Con",'Personal File'!$C$12,IF(C6="Int",'Personal File'!$C$13,IF(C6="Wis",'Personal File'!$C$14,IF(C6="Cha",'Personal File'!$C$15))))))</f>
        <v>+0</v>
      </c>
      <c r="E6" s="323" t="str">
        <f t="shared" ref="E6:E42" si="3">CONCATENATE(C6," (",D6,")")</f>
        <v>Int (+0)</v>
      </c>
      <c r="F6" s="91" t="s">
        <v>59</v>
      </c>
      <c r="G6" s="55">
        <f t="shared" ref="G6:G42" si="4">B6+MID(E6,6,2)+F6</f>
        <v>0</v>
      </c>
      <c r="H6" s="270">
        <f t="shared" ref="H6:H42" ca="1" si="5">RANDBETWEEN(1,20)</f>
        <v>14</v>
      </c>
      <c r="I6" s="55">
        <f t="shared" ref="I6:I42" ca="1" si="6">SUM(G6:H6)</f>
        <v>14</v>
      </c>
      <c r="J6" s="56"/>
    </row>
    <row r="7" spans="1:11" s="39" customFormat="1" ht="16.8" x14ac:dyDescent="0.3">
      <c r="A7" s="456" t="s">
        <v>34</v>
      </c>
      <c r="B7" s="81">
        <v>0</v>
      </c>
      <c r="C7" s="457" t="s">
        <v>29</v>
      </c>
      <c r="D7" s="458" t="str">
        <f>IF(C7="Str",'Personal File'!$C$10,IF(C7="Dex",'Personal File'!$C$11,IF(C7="Con",'Personal File'!$C$12,IF(C7="Int",'Personal File'!$C$13,IF(C7="Wis",'Personal File'!$C$14,IF(C7="Cha",'Personal File'!$C$15))))))</f>
        <v>+0</v>
      </c>
      <c r="E7" s="459" t="str">
        <f t="shared" si="3"/>
        <v>Dex (+0)</v>
      </c>
      <c r="F7" s="468">
        <f>Martial!$D$14</f>
        <v>-1</v>
      </c>
      <c r="G7" s="82">
        <f t="shared" si="4"/>
        <v>-1</v>
      </c>
      <c r="H7" s="270">
        <f t="shared" ca="1" si="5"/>
        <v>5</v>
      </c>
      <c r="I7" s="82">
        <f t="shared" ca="1" si="6"/>
        <v>4</v>
      </c>
      <c r="J7" s="83"/>
    </row>
    <row r="8" spans="1:11" s="37" customFormat="1" ht="16.8" x14ac:dyDescent="0.3">
      <c r="A8" s="95" t="s">
        <v>35</v>
      </c>
      <c r="B8" s="62">
        <v>1</v>
      </c>
      <c r="C8" s="96" t="s">
        <v>25</v>
      </c>
      <c r="D8" s="97" t="str">
        <f>IF(C8="Str",'Personal File'!$C$10,IF(C8="Dex",'Personal File'!$C$11,IF(C8="Con",'Personal File'!$C$12,IF(C8="Int",'Personal File'!$C$13,IF(C8="Wis",'Personal File'!$C$14,IF(C8="Cha",'Personal File'!$C$15))))))</f>
        <v>+1</v>
      </c>
      <c r="E8" s="98" t="str">
        <f t="shared" si="3"/>
        <v>Cha (+1)</v>
      </c>
      <c r="F8" s="63" t="s">
        <v>62</v>
      </c>
      <c r="G8" s="63">
        <f t="shared" si="4"/>
        <v>4</v>
      </c>
      <c r="H8" s="270">
        <f t="shared" ca="1" si="5"/>
        <v>4</v>
      </c>
      <c r="I8" s="63">
        <f t="shared" ca="1" si="6"/>
        <v>8</v>
      </c>
      <c r="J8" s="64"/>
    </row>
    <row r="9" spans="1:11" s="36" customFormat="1" ht="16.8" x14ac:dyDescent="0.3">
      <c r="A9" s="88" t="s">
        <v>36</v>
      </c>
      <c r="B9" s="81">
        <v>0</v>
      </c>
      <c r="C9" s="89" t="s">
        <v>30</v>
      </c>
      <c r="D9" s="90" t="str">
        <f>IF(C9="Str",'Personal File'!$C$10,IF(C9="Dex",'Personal File'!$C$11,IF(C9="Con",'Personal File'!$C$12,IF(C9="Int",'Personal File'!$C$13,IF(C9="Wis",'Personal File'!$C$14,IF(C9="Cha",'Personal File'!$C$15))))))</f>
        <v>+0</v>
      </c>
      <c r="E9" s="327" t="str">
        <f t="shared" si="3"/>
        <v>Str (+0)</v>
      </c>
      <c r="F9" s="468">
        <f>Martial!$D$14</f>
        <v>-1</v>
      </c>
      <c r="G9" s="82">
        <f t="shared" si="4"/>
        <v>-1</v>
      </c>
      <c r="H9" s="270">
        <f t="shared" ca="1" si="5"/>
        <v>12</v>
      </c>
      <c r="I9" s="82">
        <f t="shared" ca="1" si="6"/>
        <v>11</v>
      </c>
      <c r="J9" s="83"/>
    </row>
    <row r="10" spans="1:11" s="36" customFormat="1" ht="16.8" x14ac:dyDescent="0.3">
      <c r="A10" s="65" t="s">
        <v>9</v>
      </c>
      <c r="B10" s="62">
        <v>3</v>
      </c>
      <c r="C10" s="66" t="s">
        <v>26</v>
      </c>
      <c r="D10" s="67" t="str">
        <f>IF(C10="Str",'Personal File'!$C$10,IF(C10="Dex",'Personal File'!$C$11,IF(C10="Con",'Personal File'!$C$12,IF(C10="Int",'Personal File'!$C$13,IF(C10="Wis",'Personal File'!$C$14,IF(C10="Cha",'Personal File'!$C$15))))))</f>
        <v>+0</v>
      </c>
      <c r="E10" s="324" t="str">
        <f t="shared" si="3"/>
        <v>Con (+0)</v>
      </c>
      <c r="F10" s="63" t="s">
        <v>59</v>
      </c>
      <c r="G10" s="63">
        <f t="shared" si="4"/>
        <v>3</v>
      </c>
      <c r="H10" s="270">
        <f t="shared" ca="1" si="5"/>
        <v>20</v>
      </c>
      <c r="I10" s="63">
        <f t="shared" ca="1" si="6"/>
        <v>23</v>
      </c>
      <c r="J10" s="64"/>
    </row>
    <row r="11" spans="1:11" s="35" customFormat="1" ht="16.8" x14ac:dyDescent="0.3">
      <c r="A11" s="92" t="s">
        <v>124</v>
      </c>
      <c r="B11" s="62">
        <v>1</v>
      </c>
      <c r="C11" s="93" t="s">
        <v>27</v>
      </c>
      <c r="D11" s="94" t="str">
        <f>IF(C11="Str",'Personal File'!$C$10,IF(C11="Dex",'Personal File'!$C$11,IF(C11="Con",'Personal File'!$C$12,IF(C11="Int",'Personal File'!$C$13,IF(C11="Wis",'Personal File'!$C$14,IF(C11="Cha",'Personal File'!$C$15))))))</f>
        <v>+0</v>
      </c>
      <c r="E11" s="325" t="str">
        <f t="shared" si="3"/>
        <v>Int (+0)</v>
      </c>
      <c r="F11" s="63" t="s">
        <v>59</v>
      </c>
      <c r="G11" s="63">
        <f t="shared" si="4"/>
        <v>1</v>
      </c>
      <c r="H11" s="270">
        <f t="shared" ca="1" si="5"/>
        <v>14</v>
      </c>
      <c r="I11" s="63">
        <f t="shared" ca="1" si="6"/>
        <v>15</v>
      </c>
      <c r="J11" s="64"/>
    </row>
    <row r="12" spans="1:11" s="38" customFormat="1" ht="16.8" x14ac:dyDescent="0.3">
      <c r="A12" s="42" t="s">
        <v>37</v>
      </c>
      <c r="B12" s="43">
        <v>0</v>
      </c>
      <c r="C12" s="44" t="s">
        <v>27</v>
      </c>
      <c r="D12" s="45" t="str">
        <f>IF(C12="Str",'Personal File'!$C$10,IF(C12="Dex",'Personal File'!$C$11,IF(C12="Con",'Personal File'!$C$12,IF(C12="Int",'Personal File'!$C$13,IF(C12="Wis",'Personal File'!$C$14,IF(C12="Cha",'Personal File'!$C$15))))))</f>
        <v>+0</v>
      </c>
      <c r="E12" s="326" t="str">
        <f t="shared" si="3"/>
        <v>Int (+0)</v>
      </c>
      <c r="F12" s="46" t="s">
        <v>59</v>
      </c>
      <c r="G12" s="320">
        <f t="shared" si="4"/>
        <v>0</v>
      </c>
      <c r="H12" s="270">
        <f t="shared" ca="1" si="5"/>
        <v>9</v>
      </c>
      <c r="I12" s="320">
        <f t="shared" ca="1" si="6"/>
        <v>9</v>
      </c>
      <c r="J12" s="47"/>
    </row>
    <row r="13" spans="1:11" s="39" customFormat="1" ht="16.8" x14ac:dyDescent="0.3">
      <c r="A13" s="95" t="s">
        <v>38</v>
      </c>
      <c r="B13" s="62">
        <v>1</v>
      </c>
      <c r="C13" s="96" t="s">
        <v>25</v>
      </c>
      <c r="D13" s="97" t="str">
        <f>IF(C13="Str",'Personal File'!$C$10,IF(C13="Dex",'Personal File'!$C$11,IF(C13="Con",'Personal File'!$C$12,IF(C13="Int",'Personal File'!$C$13,IF(C13="Wis",'Personal File'!$C$14,IF(C13="Cha",'Personal File'!$C$15))))))</f>
        <v>+1</v>
      </c>
      <c r="E13" s="98" t="str">
        <f t="shared" si="3"/>
        <v>Cha (+1)</v>
      </c>
      <c r="F13" s="63" t="s">
        <v>59</v>
      </c>
      <c r="G13" s="63">
        <f t="shared" si="4"/>
        <v>2</v>
      </c>
      <c r="H13" s="270">
        <f t="shared" ca="1" si="5"/>
        <v>7</v>
      </c>
      <c r="I13" s="63">
        <f t="shared" ca="1" si="6"/>
        <v>9</v>
      </c>
      <c r="J13" s="64"/>
    </row>
    <row r="14" spans="1:11" s="39" customFormat="1" ht="16.8" x14ac:dyDescent="0.3">
      <c r="A14" s="42" t="s">
        <v>39</v>
      </c>
      <c r="B14" s="43">
        <v>0</v>
      </c>
      <c r="C14" s="44" t="s">
        <v>27</v>
      </c>
      <c r="D14" s="45" t="str">
        <f>IF(C14="Str",'Personal File'!$C$10,IF(C14="Dex",'Personal File'!$C$11,IF(C14="Con",'Personal File'!$C$12,IF(C14="Int",'Personal File'!$C$13,IF(C14="Wis",'Personal File'!$C$14,IF(C14="Cha",'Personal File'!$C$15))))))</f>
        <v>+0</v>
      </c>
      <c r="E14" s="326" t="str">
        <f t="shared" si="3"/>
        <v>Int (+0)</v>
      </c>
      <c r="F14" s="46" t="s">
        <v>59</v>
      </c>
      <c r="G14" s="320">
        <f t="shared" ref="G14" si="7">B14+MID(E14,6,2)+F14</f>
        <v>0</v>
      </c>
      <c r="H14" s="270">
        <f t="shared" ca="1" si="5"/>
        <v>7</v>
      </c>
      <c r="I14" s="320">
        <f t="shared" ref="I14" ca="1" si="8">SUM(G14:H14)</f>
        <v>7</v>
      </c>
      <c r="J14" s="47"/>
    </row>
    <row r="15" spans="1:11" s="39" customFormat="1" ht="16.8" x14ac:dyDescent="0.3">
      <c r="A15" s="84" t="s">
        <v>40</v>
      </c>
      <c r="B15" s="81">
        <v>0</v>
      </c>
      <c r="C15" s="85" t="s">
        <v>25</v>
      </c>
      <c r="D15" s="86" t="str">
        <f>IF(C15="Str",'Personal File'!$C$10,IF(C15="Dex",'Personal File'!$C$11,IF(C15="Con",'Personal File'!$C$12,IF(C15="Int",'Personal File'!$C$13,IF(C15="Wis",'Personal File'!$C$14,IF(C15="Cha",'Personal File'!$C$15))))))</f>
        <v>+1</v>
      </c>
      <c r="E15" s="87" t="str">
        <f t="shared" si="3"/>
        <v>Cha (+1)</v>
      </c>
      <c r="F15" s="82" t="s">
        <v>59</v>
      </c>
      <c r="G15" s="82">
        <f t="shared" si="4"/>
        <v>1</v>
      </c>
      <c r="H15" s="270">
        <f t="shared" ca="1" si="5"/>
        <v>4</v>
      </c>
      <c r="I15" s="82">
        <f t="shared" ca="1" si="6"/>
        <v>5</v>
      </c>
      <c r="J15" s="83"/>
    </row>
    <row r="16" spans="1:11" s="39" customFormat="1" ht="16.8" x14ac:dyDescent="0.3">
      <c r="A16" s="456" t="s">
        <v>41</v>
      </c>
      <c r="B16" s="81">
        <v>0</v>
      </c>
      <c r="C16" s="457" t="s">
        <v>29</v>
      </c>
      <c r="D16" s="458" t="str">
        <f>IF(C16="Str",'Personal File'!$C$10,IF(C16="Dex",'Personal File'!$C$11,IF(C16="Con",'Personal File'!$C$12,IF(C16="Int",'Personal File'!$C$13,IF(C16="Wis",'Personal File'!$C$14,IF(C16="Cha",'Personal File'!$C$15))))))</f>
        <v>+0</v>
      </c>
      <c r="E16" s="459" t="str">
        <f t="shared" si="3"/>
        <v>Dex (+0)</v>
      </c>
      <c r="F16" s="468">
        <f>Martial!$D$14</f>
        <v>-1</v>
      </c>
      <c r="G16" s="82">
        <f t="shared" si="4"/>
        <v>-1</v>
      </c>
      <c r="H16" s="270">
        <f t="shared" ca="1" si="5"/>
        <v>6</v>
      </c>
      <c r="I16" s="82">
        <f t="shared" ca="1" si="6"/>
        <v>5</v>
      </c>
      <c r="J16" s="83"/>
    </row>
    <row r="17" spans="1:10" s="39" customFormat="1" ht="16.8" x14ac:dyDescent="0.3">
      <c r="A17" s="51" t="s">
        <v>42</v>
      </c>
      <c r="B17" s="52">
        <v>0</v>
      </c>
      <c r="C17" s="53" t="s">
        <v>27</v>
      </c>
      <c r="D17" s="54" t="str">
        <f>IF(C17="Str",'Personal File'!$C$10,IF(C17="Dex",'Personal File'!$C$11,IF(C17="Con",'Personal File'!$C$12,IF(C17="Int",'Personal File'!$C$13,IF(C17="Wis",'Personal File'!$C$14,IF(C17="Cha",'Personal File'!$C$15))))))</f>
        <v>+0</v>
      </c>
      <c r="E17" s="323" t="str">
        <f t="shared" si="3"/>
        <v>Int (+0)</v>
      </c>
      <c r="F17" s="55" t="s">
        <v>59</v>
      </c>
      <c r="G17" s="55">
        <f t="shared" si="4"/>
        <v>0</v>
      </c>
      <c r="H17" s="270">
        <f t="shared" ca="1" si="5"/>
        <v>11</v>
      </c>
      <c r="I17" s="55">
        <f t="shared" ca="1" si="6"/>
        <v>11</v>
      </c>
      <c r="J17" s="56"/>
    </row>
    <row r="18" spans="1:10" s="39" customFormat="1" ht="16.8" x14ac:dyDescent="0.3">
      <c r="A18" s="84" t="s">
        <v>43</v>
      </c>
      <c r="B18" s="81">
        <v>0</v>
      </c>
      <c r="C18" s="85" t="s">
        <v>25</v>
      </c>
      <c r="D18" s="86" t="str">
        <f>IF(C18="Str",'Personal File'!$C$10,IF(C18="Dex",'Personal File'!$C$11,IF(C18="Con",'Personal File'!$C$12,IF(C18="Int",'Personal File'!$C$13,IF(C18="Wis",'Personal File'!$C$14,IF(C18="Cha",'Personal File'!$C$15))))))</f>
        <v>+1</v>
      </c>
      <c r="E18" s="87" t="str">
        <f t="shared" si="3"/>
        <v>Cha (+1)</v>
      </c>
      <c r="F18" s="82" t="s">
        <v>59</v>
      </c>
      <c r="G18" s="82">
        <f t="shared" si="4"/>
        <v>1</v>
      </c>
      <c r="H18" s="270">
        <f t="shared" ca="1" si="5"/>
        <v>9</v>
      </c>
      <c r="I18" s="82">
        <f t="shared" ca="1" si="6"/>
        <v>10</v>
      </c>
      <c r="J18" s="83"/>
    </row>
    <row r="19" spans="1:10" s="39" customFormat="1" ht="16.8" x14ac:dyDescent="0.3">
      <c r="A19" s="48" t="s">
        <v>11</v>
      </c>
      <c r="B19" s="43">
        <v>0</v>
      </c>
      <c r="C19" s="49" t="s">
        <v>25</v>
      </c>
      <c r="D19" s="50" t="str">
        <f>IF(C19="Str",'Personal File'!$C$10,IF(C19="Dex",'Personal File'!$C$11,IF(C19="Con",'Personal File'!$C$12,IF(C19="Int",'Personal File'!$C$13,IF(C19="Wis",'Personal File'!$C$14,IF(C19="Cha",'Personal File'!$C$15))))))</f>
        <v>+1</v>
      </c>
      <c r="E19" s="321" t="str">
        <f t="shared" si="3"/>
        <v>Cha (+1)</v>
      </c>
      <c r="F19" s="46" t="s">
        <v>59</v>
      </c>
      <c r="G19" s="320">
        <f t="shared" ref="G19" si="9">B19+MID(E19,6,2)+F19</f>
        <v>1</v>
      </c>
      <c r="H19" s="270">
        <f t="shared" ca="1" si="5"/>
        <v>9</v>
      </c>
      <c r="I19" s="320">
        <f t="shared" ref="I19" ca="1" si="10">SUM(G19:H19)</f>
        <v>10</v>
      </c>
      <c r="J19" s="47"/>
    </row>
    <row r="20" spans="1:10" s="39" customFormat="1" ht="16.8" x14ac:dyDescent="0.3">
      <c r="A20" s="355" t="s">
        <v>44</v>
      </c>
      <c r="B20" s="315">
        <v>1</v>
      </c>
      <c r="C20" s="356" t="s">
        <v>28</v>
      </c>
      <c r="D20" s="357" t="str">
        <f>IF(C20="Str",'Personal File'!$C$10,IF(C20="Dex",'Personal File'!$C$11,IF(C20="Con",'Personal File'!$C$12,IF(C20="Int",'Personal File'!$C$13,IF(C20="Wis",'Personal File'!$C$14,IF(C20="Cha",'Personal File'!$C$15))))))</f>
        <v>+3</v>
      </c>
      <c r="E20" s="358" t="str">
        <f t="shared" si="3"/>
        <v>Wis (+3)</v>
      </c>
      <c r="F20" s="318" t="s">
        <v>59</v>
      </c>
      <c r="G20" s="318">
        <f t="shared" si="4"/>
        <v>4</v>
      </c>
      <c r="H20" s="270">
        <f t="shared" ca="1" si="5"/>
        <v>15</v>
      </c>
      <c r="I20" s="318">
        <f t="shared" ca="1" si="6"/>
        <v>19</v>
      </c>
      <c r="J20" s="319"/>
    </row>
    <row r="21" spans="1:10" s="39" customFormat="1" ht="16.8" x14ac:dyDescent="0.3">
      <c r="A21" s="456" t="s">
        <v>45</v>
      </c>
      <c r="B21" s="81">
        <v>0</v>
      </c>
      <c r="C21" s="457" t="s">
        <v>29</v>
      </c>
      <c r="D21" s="458" t="str">
        <f>IF(C21="Str",'Personal File'!$C$10,IF(C21="Dex",'Personal File'!$C$11,IF(C21="Con",'Personal File'!$C$12,IF(C21="Int",'Personal File'!$C$13,IF(C21="Wis",'Personal File'!$C$14,IF(C21="Cha",'Personal File'!$C$15))))))</f>
        <v>+0</v>
      </c>
      <c r="E21" s="459" t="str">
        <f t="shared" si="3"/>
        <v>Dex (+0)</v>
      </c>
      <c r="F21" s="82" t="s">
        <v>62</v>
      </c>
      <c r="G21" s="82">
        <f>B21+MID(E21,6,2)+F21</f>
        <v>2</v>
      </c>
      <c r="H21" s="270">
        <f t="shared" ca="1" si="5"/>
        <v>14</v>
      </c>
      <c r="I21" s="82">
        <f t="shared" ca="1" si="6"/>
        <v>16</v>
      </c>
      <c r="J21" s="83"/>
    </row>
    <row r="22" spans="1:10" s="39" customFormat="1" ht="16.8" x14ac:dyDescent="0.3">
      <c r="A22" s="314" t="s">
        <v>46</v>
      </c>
      <c r="B22" s="315">
        <v>1</v>
      </c>
      <c r="C22" s="316" t="s">
        <v>25</v>
      </c>
      <c r="D22" s="317" t="str">
        <f>IF(C22="Str",'Personal File'!$C$10,IF(C22="Dex",'Personal File'!$C$11,IF(C22="Con",'Personal File'!$C$12,IF(C22="Int",'Personal File'!$C$13,IF(C22="Wis",'Personal File'!$C$14,IF(C22="Cha",'Personal File'!$C$15))))))</f>
        <v>+1</v>
      </c>
      <c r="E22" s="322" t="str">
        <f t="shared" si="3"/>
        <v>Cha (+1)</v>
      </c>
      <c r="F22" s="318" t="s">
        <v>59</v>
      </c>
      <c r="G22" s="318">
        <f t="shared" si="4"/>
        <v>2</v>
      </c>
      <c r="H22" s="270">
        <f t="shared" ca="1" si="5"/>
        <v>17</v>
      </c>
      <c r="I22" s="318">
        <f t="shared" ca="1" si="6"/>
        <v>19</v>
      </c>
      <c r="J22" s="319"/>
    </row>
    <row r="23" spans="1:10" s="39" customFormat="1" ht="16.8" x14ac:dyDescent="0.3">
      <c r="A23" s="88" t="s">
        <v>47</v>
      </c>
      <c r="B23" s="81">
        <v>0</v>
      </c>
      <c r="C23" s="89" t="s">
        <v>30</v>
      </c>
      <c r="D23" s="90" t="str">
        <f>IF(C23="Str",'Personal File'!$C$10,IF(C23="Dex",'Personal File'!$C$11,IF(C23="Con",'Personal File'!$C$12,IF(C23="Int",'Personal File'!$C$13,IF(C23="Wis",'Personal File'!$C$14,IF(C23="Cha",'Personal File'!$C$15))))))</f>
        <v>+0</v>
      </c>
      <c r="E23" s="327" t="str">
        <f t="shared" si="3"/>
        <v>Str (+0)</v>
      </c>
      <c r="F23" s="82" t="s">
        <v>59</v>
      </c>
      <c r="G23" s="82">
        <f t="shared" si="4"/>
        <v>0</v>
      </c>
      <c r="H23" s="270">
        <f t="shared" ca="1" si="5"/>
        <v>11</v>
      </c>
      <c r="I23" s="82">
        <f t="shared" ca="1" si="6"/>
        <v>11</v>
      </c>
      <c r="J23" s="83"/>
    </row>
    <row r="24" spans="1:10" s="39" customFormat="1" ht="16.8" x14ac:dyDescent="0.3">
      <c r="A24" s="68" t="s">
        <v>48</v>
      </c>
      <c r="B24" s="69">
        <v>2</v>
      </c>
      <c r="C24" s="70" t="s">
        <v>27</v>
      </c>
      <c r="D24" s="71" t="str">
        <f>IF(C24="Str",'Personal File'!$C$10,IF(C24="Dex",'Personal File'!$C$11,IF(C24="Con",'Personal File'!$C$12,IF(C24="Int",'Personal File'!$C$13,IF(C24="Wis",'Personal File'!$C$14,IF(C24="Cha",'Personal File'!$C$15))))))</f>
        <v>+0</v>
      </c>
      <c r="E24" s="328" t="str">
        <f t="shared" si="3"/>
        <v>Int (+0)</v>
      </c>
      <c r="F24" s="72" t="s">
        <v>59</v>
      </c>
      <c r="G24" s="63">
        <f t="shared" si="4"/>
        <v>2</v>
      </c>
      <c r="H24" s="270">
        <f t="shared" ca="1" si="5"/>
        <v>4</v>
      </c>
      <c r="I24" s="63">
        <f t="shared" ca="1" si="6"/>
        <v>6</v>
      </c>
      <c r="J24" s="73" t="s">
        <v>876</v>
      </c>
    </row>
    <row r="25" spans="1:10" s="39" customFormat="1" ht="16.8" x14ac:dyDescent="0.3">
      <c r="A25" s="68" t="s">
        <v>74</v>
      </c>
      <c r="B25" s="69">
        <v>2</v>
      </c>
      <c r="C25" s="70" t="s">
        <v>27</v>
      </c>
      <c r="D25" s="71" t="str">
        <f>IF(C25="Str",'Personal File'!$C$10,IF(C25="Dex",'Personal File'!$C$11,IF(C25="Con",'Personal File'!$C$12,IF(C25="Int",'Personal File'!$C$13,IF(C25="Wis",'Personal File'!$C$14,IF(C25="Cha",'Personal File'!$C$15))))))</f>
        <v>+0</v>
      </c>
      <c r="E25" s="328" t="str">
        <f>CONCATENATE(C25," (",D25,")")</f>
        <v>Int (+0)</v>
      </c>
      <c r="F25" s="72" t="s">
        <v>59</v>
      </c>
      <c r="G25" s="63">
        <f t="shared" si="4"/>
        <v>2</v>
      </c>
      <c r="H25" s="270">
        <f t="shared" ca="1" si="5"/>
        <v>15</v>
      </c>
      <c r="I25" s="63">
        <f t="shared" ca="1" si="6"/>
        <v>17</v>
      </c>
      <c r="J25" s="64" t="s">
        <v>876</v>
      </c>
    </row>
    <row r="26" spans="1:10" s="39" customFormat="1" ht="16.8" x14ac:dyDescent="0.3">
      <c r="A26" s="68" t="s">
        <v>49</v>
      </c>
      <c r="B26" s="69">
        <v>2</v>
      </c>
      <c r="C26" s="70" t="s">
        <v>27</v>
      </c>
      <c r="D26" s="71" t="str">
        <f>IF(C26="Str",'Personal File'!$C$10,IF(C26="Dex",'Personal File'!$C$11,IF(C26="Con",'Personal File'!$C$12,IF(C26="Int",'Personal File'!$C$13,IF(C26="Wis",'Personal File'!$C$14,IF(C26="Cha",'Personal File'!$C$15))))))</f>
        <v>+0</v>
      </c>
      <c r="E26" s="328" t="str">
        <f t="shared" si="3"/>
        <v>Int (+0)</v>
      </c>
      <c r="F26" s="72" t="s">
        <v>59</v>
      </c>
      <c r="G26" s="63">
        <f t="shared" si="4"/>
        <v>2</v>
      </c>
      <c r="H26" s="270">
        <f t="shared" ca="1" si="5"/>
        <v>4</v>
      </c>
      <c r="I26" s="63">
        <f t="shared" ca="1" si="6"/>
        <v>6</v>
      </c>
      <c r="J26" s="73" t="s">
        <v>876</v>
      </c>
    </row>
    <row r="27" spans="1:10" s="39" customFormat="1" ht="16.8" x14ac:dyDescent="0.3">
      <c r="A27" s="464" t="s">
        <v>50</v>
      </c>
      <c r="B27" s="81">
        <v>0</v>
      </c>
      <c r="C27" s="465" t="s">
        <v>28</v>
      </c>
      <c r="D27" s="466" t="str">
        <f>IF(C27="Str",'Personal File'!$C$10,IF(C27="Dex",'Personal File'!$C$11,IF(C27="Con",'Personal File'!$C$12,IF(C27="Int",'Personal File'!$C$13,IF(C27="Wis",'Personal File'!$C$14,IF(C27="Cha",'Personal File'!$C$15))))))</f>
        <v>+3</v>
      </c>
      <c r="E27" s="467" t="str">
        <f t="shared" si="3"/>
        <v>Wis (+3)</v>
      </c>
      <c r="F27" s="468">
        <f>2</f>
        <v>2</v>
      </c>
      <c r="G27" s="82">
        <f t="shared" si="4"/>
        <v>5</v>
      </c>
      <c r="H27" s="270">
        <f t="shared" ca="1" si="5"/>
        <v>19</v>
      </c>
      <c r="I27" s="82">
        <f t="shared" ca="1" si="6"/>
        <v>24</v>
      </c>
      <c r="J27" s="83"/>
    </row>
    <row r="28" spans="1:10" s="39" customFormat="1" ht="16.8" x14ac:dyDescent="0.3">
      <c r="A28" s="456" t="s">
        <v>12</v>
      </c>
      <c r="B28" s="81">
        <v>0</v>
      </c>
      <c r="C28" s="457" t="s">
        <v>29</v>
      </c>
      <c r="D28" s="458" t="str">
        <f>IF(C28="Str",'Personal File'!$C$10,IF(C28="Dex",'Personal File'!$C$11,IF(C28="Con",'Personal File'!$C$12,IF(C28="Int",'Personal File'!$C$13,IF(C28="Wis",'Personal File'!$C$14,IF(C28="Cha",'Personal File'!$C$15))))))</f>
        <v>+0</v>
      </c>
      <c r="E28" s="459" t="str">
        <f t="shared" si="3"/>
        <v>Dex (+0)</v>
      </c>
      <c r="F28" s="468">
        <f>Martial!$D$14</f>
        <v>-1</v>
      </c>
      <c r="G28" s="82">
        <f t="shared" si="4"/>
        <v>-1</v>
      </c>
      <c r="H28" s="270">
        <f t="shared" ca="1" si="5"/>
        <v>9</v>
      </c>
      <c r="I28" s="82">
        <f t="shared" ca="1" si="6"/>
        <v>8</v>
      </c>
      <c r="J28" s="83"/>
    </row>
    <row r="29" spans="1:10" s="39" customFormat="1" ht="16.8" x14ac:dyDescent="0.3">
      <c r="A29" s="78" t="s">
        <v>51</v>
      </c>
      <c r="B29" s="43">
        <v>0</v>
      </c>
      <c r="C29" s="79" t="s">
        <v>29</v>
      </c>
      <c r="D29" s="80" t="str">
        <f>IF(C29="Str",'Personal File'!$C$10,IF(C29="Dex",'Personal File'!$C$11,IF(C29="Con",'Personal File'!$C$12,IF(C29="Int",'Personal File'!$C$13,IF(C29="Wis",'Personal File'!$C$14,IF(C29="Cha",'Personal File'!$C$15))))))</f>
        <v>+0</v>
      </c>
      <c r="E29" s="329" t="str">
        <f t="shared" si="3"/>
        <v>Dex (+0)</v>
      </c>
      <c r="F29" s="46" t="s">
        <v>59</v>
      </c>
      <c r="G29" s="320">
        <f t="shared" ref="G29" si="11">B29+MID(E29,6,2)+F29</f>
        <v>0</v>
      </c>
      <c r="H29" s="270">
        <f t="shared" ca="1" si="5"/>
        <v>9</v>
      </c>
      <c r="I29" s="320">
        <f t="shared" ref="I29" ca="1" si="12">SUM(G29:H29)</f>
        <v>9</v>
      </c>
      <c r="J29" s="47"/>
    </row>
    <row r="30" spans="1:10" ht="16.8" x14ac:dyDescent="0.3">
      <c r="A30" s="131" t="s">
        <v>869</v>
      </c>
      <c r="B30" s="43">
        <v>0</v>
      </c>
      <c r="C30" s="60" t="s">
        <v>25</v>
      </c>
      <c r="D30" s="61" t="str">
        <f>IF(C30="Str",'Personal File'!$C$10,IF(C30="Dex",'Personal File'!$C$11,IF(C30="Con",'Personal File'!$C$12,IF(C30="Int",'Personal File'!$C$13,IF(C30="Wis",'Personal File'!$C$14,IF(C30="Cha",'Personal File'!$C$15))))))</f>
        <v>+1</v>
      </c>
      <c r="E30" s="330" t="str">
        <f t="shared" si="3"/>
        <v>Cha (+1)</v>
      </c>
      <c r="F30" s="46" t="s">
        <v>59</v>
      </c>
      <c r="G30" s="320">
        <f t="shared" si="4"/>
        <v>1</v>
      </c>
      <c r="H30" s="270">
        <f t="shared" ca="1" si="5"/>
        <v>19</v>
      </c>
      <c r="I30" s="320">
        <f t="shared" ca="1" si="6"/>
        <v>20</v>
      </c>
      <c r="J30" s="47"/>
    </row>
    <row r="31" spans="1:10" ht="16.8" x14ac:dyDescent="0.3">
      <c r="A31" s="131" t="s">
        <v>52</v>
      </c>
      <c r="B31" s="43">
        <v>0</v>
      </c>
      <c r="C31" s="60" t="s">
        <v>28</v>
      </c>
      <c r="D31" s="61" t="str">
        <f>IF(C31="Str",'Personal File'!$C$10,IF(C31="Dex",'Personal File'!$C$11,IF(C31="Con",'Personal File'!$C$12,IF(C31="Int",'Personal File'!$C$13,IF(C31="Wis",'Personal File'!$C$14,IF(C31="Cha",'Personal File'!$C$15))))))</f>
        <v>+3</v>
      </c>
      <c r="E31" s="330" t="str">
        <f t="shared" si="3"/>
        <v>Wis (+3)</v>
      </c>
      <c r="F31" s="46" t="s">
        <v>59</v>
      </c>
      <c r="G31" s="320">
        <f t="shared" ref="G31" si="13">B31+MID(E31,6,2)+F31</f>
        <v>3</v>
      </c>
      <c r="H31" s="270">
        <f t="shared" ca="1" si="5"/>
        <v>20</v>
      </c>
      <c r="I31" s="320">
        <f t="shared" ref="I31" ca="1" si="14">SUM(G31:H31)</f>
        <v>23</v>
      </c>
      <c r="J31" s="47"/>
    </row>
    <row r="32" spans="1:10" ht="16.8" x14ac:dyDescent="0.3">
      <c r="A32" s="456" t="s">
        <v>13</v>
      </c>
      <c r="B32" s="81">
        <v>0</v>
      </c>
      <c r="C32" s="457" t="s">
        <v>29</v>
      </c>
      <c r="D32" s="458" t="str">
        <f>IF(C32="Str",'Personal File'!$C$10,IF(C32="Dex",'Personal File'!$C$11,IF(C32="Con",'Personal File'!$C$12,IF(C32="Int",'Personal File'!$C$13,IF(C32="Wis",'Personal File'!$C$14,IF(C32="Cha",'Personal File'!$C$15))))))</f>
        <v>+0</v>
      </c>
      <c r="E32" s="459" t="str">
        <f t="shared" si="3"/>
        <v>Dex (+0)</v>
      </c>
      <c r="F32" s="82" t="s">
        <v>59</v>
      </c>
      <c r="G32" s="82">
        <f t="shared" si="4"/>
        <v>0</v>
      </c>
      <c r="H32" s="270">
        <f t="shared" ca="1" si="5"/>
        <v>19</v>
      </c>
      <c r="I32" s="82">
        <f t="shared" ca="1" si="6"/>
        <v>19</v>
      </c>
      <c r="J32" s="83"/>
    </row>
    <row r="33" spans="1:10" ht="16.8" x14ac:dyDescent="0.3">
      <c r="A33" s="460" t="s">
        <v>14</v>
      </c>
      <c r="B33" s="81">
        <v>0</v>
      </c>
      <c r="C33" s="461" t="s">
        <v>27</v>
      </c>
      <c r="D33" s="462" t="str">
        <f>IF(C33="Str",'Personal File'!$C$10,IF(C33="Dex",'Personal File'!$C$11,IF(C33="Con",'Personal File'!$C$12,IF(C33="Int",'Personal File'!$C$13,IF(C33="Wis",'Personal File'!$C$14,IF(C33="Cha",'Personal File'!$C$15))))))</f>
        <v>+0</v>
      </c>
      <c r="E33" s="463" t="str">
        <f t="shared" si="3"/>
        <v>Int (+0)</v>
      </c>
      <c r="F33" s="82" t="s">
        <v>62</v>
      </c>
      <c r="G33" s="82">
        <f t="shared" si="4"/>
        <v>2</v>
      </c>
      <c r="H33" s="270">
        <f t="shared" ca="1" si="5"/>
        <v>4</v>
      </c>
      <c r="I33" s="82">
        <f t="shared" ca="1" si="6"/>
        <v>6</v>
      </c>
      <c r="J33" s="83"/>
    </row>
    <row r="34" spans="1:10" ht="16.8" x14ac:dyDescent="0.3">
      <c r="A34" s="464" t="s">
        <v>53</v>
      </c>
      <c r="B34" s="81">
        <v>0</v>
      </c>
      <c r="C34" s="465" t="s">
        <v>28</v>
      </c>
      <c r="D34" s="466" t="str">
        <f>IF(C34="Str",'Personal File'!$C$10,IF(C34="Dex",'Personal File'!$C$11,IF(C34="Con",'Personal File'!$C$12,IF(C34="Int",'Personal File'!$C$13,IF(C34="Wis",'Personal File'!$C$14,IF(C34="Cha",'Personal File'!$C$15))))))</f>
        <v>+3</v>
      </c>
      <c r="E34" s="467" t="str">
        <f t="shared" si="3"/>
        <v>Wis (+3)</v>
      </c>
      <c r="F34" s="82" t="s">
        <v>59</v>
      </c>
      <c r="G34" s="82">
        <f t="shared" si="4"/>
        <v>3</v>
      </c>
      <c r="H34" s="270">
        <f t="shared" ca="1" si="5"/>
        <v>13</v>
      </c>
      <c r="I34" s="82">
        <f t="shared" ca="1" si="6"/>
        <v>16</v>
      </c>
      <c r="J34" s="83"/>
    </row>
    <row r="35" spans="1:10" ht="16.8" x14ac:dyDescent="0.3">
      <c r="A35" s="170" t="s">
        <v>171</v>
      </c>
      <c r="B35" s="171">
        <v>0</v>
      </c>
      <c r="C35" s="79" t="s">
        <v>29</v>
      </c>
      <c r="D35" s="80" t="str">
        <f>IF(C35="Str",'Personal File'!$C$10,IF(C35="Dex",'Personal File'!$C$11,IF(C35="Con",'Personal File'!$C$12,IF(C35="Int",'Personal File'!$C$13,IF(C35="Wis",'Personal File'!$C$14,IF(C35="Cha",'Personal File'!$C$15))))))</f>
        <v>+0</v>
      </c>
      <c r="E35" s="329" t="str">
        <f t="shared" ref="E35:E36" si="15">CONCATENATE(C35," (",D35,")")</f>
        <v>Dex (+0)</v>
      </c>
      <c r="F35" s="172" t="s">
        <v>59</v>
      </c>
      <c r="G35" s="320">
        <f t="shared" ref="G35" si="16">B35+MID(E35,6,2)+F35</f>
        <v>0</v>
      </c>
      <c r="H35" s="270">
        <f t="shared" ca="1" si="5"/>
        <v>14</v>
      </c>
      <c r="I35" s="320">
        <f t="shared" ref="I35" ca="1" si="17">SUM(G35:H35)</f>
        <v>14</v>
      </c>
      <c r="J35" s="173"/>
    </row>
    <row r="36" spans="1:10" ht="16.8" x14ac:dyDescent="0.3">
      <c r="A36" s="451" t="s">
        <v>868</v>
      </c>
      <c r="B36" s="452">
        <v>3</v>
      </c>
      <c r="C36" s="453" t="s">
        <v>27</v>
      </c>
      <c r="D36" s="94" t="str">
        <f>IF(C36="Str",'Personal File'!$C$10,IF(C36="Dex",'Personal File'!$C$11,IF(C36="Con",'Personal File'!$C$12,IF(C36="Int",'Personal File'!$C$13,IF(C36="Wis",'Personal File'!$C$14,IF(C36="Cha",'Personal File'!$C$15))))))</f>
        <v>+0</v>
      </c>
      <c r="E36" s="454" t="str">
        <f t="shared" si="15"/>
        <v>Int (+0)</v>
      </c>
      <c r="F36" s="455" t="s">
        <v>59</v>
      </c>
      <c r="G36" s="455">
        <f t="shared" ref="G36" si="18">B36+D36+F36</f>
        <v>3</v>
      </c>
      <c r="H36" s="270">
        <f t="shared" ca="1" si="5"/>
        <v>9</v>
      </c>
      <c r="I36" s="455">
        <f t="shared" ref="I36" ca="1" si="19">SUM(G36:H36)</f>
        <v>12</v>
      </c>
      <c r="J36" s="64"/>
    </row>
    <row r="37" spans="1:10" ht="16.8" x14ac:dyDescent="0.3">
      <c r="A37" s="101" t="s">
        <v>54</v>
      </c>
      <c r="B37" s="62">
        <v>1</v>
      </c>
      <c r="C37" s="102" t="s">
        <v>28</v>
      </c>
      <c r="D37" s="103" t="str">
        <f>IF(C37="Str",'Personal File'!$C$10,IF(C37="Dex",'Personal File'!$C$11,IF(C37="Con",'Personal File'!$C$12,IF(C37="Int",'Personal File'!$C$13,IF(C37="Wis",'Personal File'!$C$14,IF(C37="Cha",'Personal File'!$C$15))))))</f>
        <v>+3</v>
      </c>
      <c r="E37" s="104" t="str">
        <f t="shared" ref="E37" si="20">CONCATENATE(C37," (",D37,")")</f>
        <v>Wis (+3)</v>
      </c>
      <c r="F37" s="63" t="s">
        <v>62</v>
      </c>
      <c r="G37" s="63">
        <f t="shared" ref="G37" si="21">B37+MID(E37,6,2)+F37</f>
        <v>6</v>
      </c>
      <c r="H37" s="270">
        <f t="shared" ca="1" si="5"/>
        <v>14</v>
      </c>
      <c r="I37" s="63">
        <f t="shared" ref="I37" ca="1" si="22">SUM(G37:H37)</f>
        <v>20</v>
      </c>
      <c r="J37" s="64"/>
    </row>
    <row r="38" spans="1:10" ht="16.8" x14ac:dyDescent="0.3">
      <c r="A38" s="464" t="s">
        <v>172</v>
      </c>
      <c r="B38" s="81">
        <v>0</v>
      </c>
      <c r="C38" s="465" t="s">
        <v>28</v>
      </c>
      <c r="D38" s="466" t="str">
        <f>IF(C38="Str",'Personal File'!$C$10,IF(C38="Dex",'Personal File'!$C$11,IF(C38="Con",'Personal File'!$C$12,IF(C38="Int",'Personal File'!$C$13,IF(C38="Wis",'Personal File'!$C$14,IF(C38="Cha",'Personal File'!$C$15))))))</f>
        <v>+3</v>
      </c>
      <c r="E38" s="467" t="str">
        <f t="shared" si="3"/>
        <v>Wis (+3)</v>
      </c>
      <c r="F38" s="82" t="s">
        <v>59</v>
      </c>
      <c r="G38" s="82">
        <f t="shared" si="4"/>
        <v>3</v>
      </c>
      <c r="H38" s="270">
        <f t="shared" ca="1" si="5"/>
        <v>19</v>
      </c>
      <c r="I38" s="82">
        <f t="shared" ca="1" si="6"/>
        <v>22</v>
      </c>
      <c r="J38" s="83"/>
    </row>
    <row r="39" spans="1:10" ht="16.8" x14ac:dyDescent="0.3">
      <c r="A39" s="88" t="s">
        <v>15</v>
      </c>
      <c r="B39" s="81">
        <v>0</v>
      </c>
      <c r="C39" s="89" t="s">
        <v>30</v>
      </c>
      <c r="D39" s="90" t="str">
        <f>IF(C39="Str",'Personal File'!$C$10,IF(C39="Dex",'Personal File'!$C$11,IF(C39="Con",'Personal File'!$C$12,IF(C39="Int",'Personal File'!$C$13,IF(C39="Wis",'Personal File'!$C$14,IF(C39="Cha",'Personal File'!$C$15))))))</f>
        <v>+0</v>
      </c>
      <c r="E39" s="327" t="str">
        <f t="shared" si="3"/>
        <v>Str (+0)</v>
      </c>
      <c r="F39" s="468">
        <f>Martial!$D$14</f>
        <v>-1</v>
      </c>
      <c r="G39" s="82">
        <f t="shared" si="4"/>
        <v>-1</v>
      </c>
      <c r="H39" s="270">
        <f t="shared" ca="1" si="5"/>
        <v>20</v>
      </c>
      <c r="I39" s="82">
        <f t="shared" ca="1" si="6"/>
        <v>19</v>
      </c>
      <c r="J39" s="83"/>
    </row>
    <row r="40" spans="1:10" ht="16.8" x14ac:dyDescent="0.3">
      <c r="A40" s="456" t="s">
        <v>55</v>
      </c>
      <c r="B40" s="81">
        <v>0</v>
      </c>
      <c r="C40" s="457" t="s">
        <v>29</v>
      </c>
      <c r="D40" s="458" t="str">
        <f>IF(C40="Str",'Personal File'!$C$10,IF(C40="Dex",'Personal File'!$C$11,IF(C40="Con",'Personal File'!$C$12,IF(C40="Int",'Personal File'!$C$13,IF(C40="Wis",'Personal File'!$C$14,IF(C40="Cha",'Personal File'!$C$15))))))</f>
        <v>+0</v>
      </c>
      <c r="E40" s="459" t="str">
        <f t="shared" si="3"/>
        <v>Dex (+0)</v>
      </c>
      <c r="F40" s="468">
        <f>Martial!$D$14</f>
        <v>-1</v>
      </c>
      <c r="G40" s="82">
        <f t="shared" si="4"/>
        <v>-1</v>
      </c>
      <c r="H40" s="270">
        <f t="shared" ca="1" si="5"/>
        <v>18</v>
      </c>
      <c r="I40" s="82">
        <f t="shared" ca="1" si="6"/>
        <v>17</v>
      </c>
      <c r="J40" s="83"/>
    </row>
    <row r="41" spans="1:10" ht="16.8" x14ac:dyDescent="0.3">
      <c r="A41" s="48" t="s">
        <v>56</v>
      </c>
      <c r="B41" s="43">
        <v>0</v>
      </c>
      <c r="C41" s="49" t="s">
        <v>25</v>
      </c>
      <c r="D41" s="50" t="str">
        <f>IF(C41="Str",'Personal File'!$C$10,IF(C41="Dex",'Personal File'!$C$11,IF(C41="Con",'Personal File'!$C$12,IF(C41="Int",'Personal File'!$C$13,IF(C41="Wis",'Personal File'!$C$14,IF(C41="Cha",'Personal File'!$C$15))))))</f>
        <v>+1</v>
      </c>
      <c r="E41" s="321" t="str">
        <f t="shared" si="3"/>
        <v>Cha (+1)</v>
      </c>
      <c r="F41" s="46" t="s">
        <v>59</v>
      </c>
      <c r="G41" s="320">
        <f t="shared" ref="G41" si="23">B41+MID(E41,6,2)+F41</f>
        <v>1</v>
      </c>
      <c r="H41" s="270">
        <f t="shared" ca="1" si="5"/>
        <v>3</v>
      </c>
      <c r="I41" s="320">
        <f t="shared" ref="I41" ca="1" si="24">SUM(G41:H41)</f>
        <v>4</v>
      </c>
      <c r="J41" s="47"/>
    </row>
    <row r="42" spans="1:10" ht="17.399999999999999" thickBot="1" x14ac:dyDescent="0.35">
      <c r="A42" s="167" t="s">
        <v>57</v>
      </c>
      <c r="B42" s="57">
        <v>0</v>
      </c>
      <c r="C42" s="168" t="s">
        <v>29</v>
      </c>
      <c r="D42" s="169" t="str">
        <f>IF(C42="Str",'Personal File'!$C$10,IF(C42="Dex",'Personal File'!$C$11,IF(C42="Con",'Personal File'!$C$12,IF(C42="Int",'Personal File'!$C$13,IF(C42="Wis",'Personal File'!$C$14,IF(C42="Cha",'Personal File'!$C$15))))))</f>
        <v>+0</v>
      </c>
      <c r="E42" s="331" t="str">
        <f t="shared" si="3"/>
        <v>Dex (+0)</v>
      </c>
      <c r="F42" s="58" t="s">
        <v>59</v>
      </c>
      <c r="G42" s="58">
        <f t="shared" si="4"/>
        <v>0</v>
      </c>
      <c r="H42" s="271">
        <f t="shared" ca="1" si="5"/>
        <v>20</v>
      </c>
      <c r="I42" s="58">
        <f t="shared" ca="1" si="6"/>
        <v>20</v>
      </c>
      <c r="J42" s="59"/>
    </row>
    <row r="43" spans="1:10" ht="16.2" thickTop="1" x14ac:dyDescent="0.3">
      <c r="B43" s="174">
        <f>SUM(B6:B42)</f>
        <v>18</v>
      </c>
      <c r="C43" s="175"/>
      <c r="D43" s="175"/>
      <c r="E43" s="179">
        <f>SUM(E44:E58)</f>
        <v>18</v>
      </c>
      <c r="F43" s="176" t="s">
        <v>60</v>
      </c>
    </row>
    <row r="44" spans="1:10" x14ac:dyDescent="0.3">
      <c r="B44" s="174"/>
      <c r="C44" s="175"/>
      <c r="D44" s="175"/>
      <c r="E44" s="179">
        <f>4*(2+'Personal File'!$C$13)</f>
        <v>8</v>
      </c>
      <c r="F44" s="175" t="s">
        <v>863</v>
      </c>
    </row>
    <row r="45" spans="1:10" x14ac:dyDescent="0.3">
      <c r="B45" s="177"/>
      <c r="C45" s="175"/>
      <c r="D45" s="175"/>
      <c r="E45" s="179">
        <f>2+'Personal File'!$C$13</f>
        <v>2</v>
      </c>
      <c r="F45" s="175" t="s">
        <v>864</v>
      </c>
    </row>
    <row r="46" spans="1:10" x14ac:dyDescent="0.3">
      <c r="B46" s="177"/>
      <c r="C46" s="175"/>
      <c r="D46" s="175"/>
      <c r="E46" s="179">
        <f>2+'Personal File'!$C$13</f>
        <v>2</v>
      </c>
      <c r="F46" s="175" t="s">
        <v>865</v>
      </c>
    </row>
    <row r="47" spans="1:10" x14ac:dyDescent="0.3">
      <c r="B47" s="177"/>
      <c r="C47" s="175"/>
      <c r="D47" s="175"/>
      <c r="E47" s="179">
        <f>2+'Personal File'!$C$13</f>
        <v>2</v>
      </c>
      <c r="F47" s="175" t="s">
        <v>866</v>
      </c>
    </row>
    <row r="48" spans="1:10" x14ac:dyDescent="0.3">
      <c r="B48" s="177"/>
      <c r="C48" s="175"/>
      <c r="D48" s="175"/>
      <c r="E48" s="179">
        <f>2+'Personal File'!$C$13</f>
        <v>2</v>
      </c>
      <c r="F48" s="175" t="s">
        <v>867</v>
      </c>
    </row>
    <row r="49" spans="2:6" x14ac:dyDescent="0.3">
      <c r="B49" s="177"/>
      <c r="C49" s="175"/>
      <c r="D49" s="175"/>
      <c r="E49" s="179">
        <f>2+'Personal File'!$C$13</f>
        <v>2</v>
      </c>
      <c r="F49" s="175" t="s">
        <v>870</v>
      </c>
    </row>
    <row r="50" spans="2:6" x14ac:dyDescent="0.3">
      <c r="B50" s="177"/>
      <c r="C50" s="175"/>
      <c r="D50" s="175"/>
      <c r="E50" s="179"/>
      <c r="F50" s="175"/>
    </row>
    <row r="51" spans="2:6" x14ac:dyDescent="0.3">
      <c r="B51" s="177"/>
      <c r="C51" s="175"/>
      <c r="D51" s="175"/>
      <c r="E51" s="179"/>
      <c r="F51" s="175"/>
    </row>
    <row r="52" spans="2:6" x14ac:dyDescent="0.3">
      <c r="E52" s="179"/>
      <c r="F52" s="178"/>
    </row>
    <row r="53" spans="2:6" x14ac:dyDescent="0.3">
      <c r="E53" s="179"/>
      <c r="F53" s="178"/>
    </row>
    <row r="54" spans="2:6" x14ac:dyDescent="0.3">
      <c r="E54" s="179"/>
      <c r="F54" s="178"/>
    </row>
    <row r="55" spans="2:6" x14ac:dyDescent="0.3">
      <c r="E55" s="179"/>
      <c r="F55" s="178"/>
    </row>
    <row r="56" spans="2:6" x14ac:dyDescent="0.3">
      <c r="E56" s="179"/>
      <c r="F56" s="178"/>
    </row>
    <row r="57" spans="2:6" x14ac:dyDescent="0.3">
      <c r="E57" s="179"/>
      <c r="F57" s="178"/>
    </row>
  </sheetData>
  <phoneticPr fontId="0" type="noConversion"/>
  <printOptions gridLinesSet="0"/>
  <pageMargins left="0.62" right="0.33" top="0.5" bottom="0.63" header="0.5" footer="0.5"/>
  <pageSetup orientation="portrait" horizontalDpi="120" verticalDpi="144"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535"/>
  <sheetViews>
    <sheetView showGridLines="0" zoomScaleNormal="100" workbookViewId="0">
      <pane ySplit="2" topLeftCell="A3" activePane="bottomLeft" state="frozen"/>
      <selection pane="bottomLeft" activeCell="A3" sqref="A3"/>
    </sheetView>
  </sheetViews>
  <sheetFormatPr defaultColWidth="13" defaultRowHeight="15.6" x14ac:dyDescent="0.3"/>
  <cols>
    <col min="1" max="1" width="30.19921875" style="31" bestFit="1" customWidth="1"/>
    <col min="2" max="2" width="6.19921875" style="31" bestFit="1" customWidth="1"/>
    <col min="3" max="3" width="9.09765625" style="31" bestFit="1" customWidth="1"/>
    <col min="4" max="4" width="13.59765625" style="144" bestFit="1" customWidth="1"/>
    <col min="5" max="5" width="15.69921875" style="144" bestFit="1" customWidth="1"/>
    <col min="6" max="6" width="10.5" style="144" bestFit="1" customWidth="1"/>
    <col min="7" max="8" width="13.19921875" style="144" bestFit="1" customWidth="1"/>
    <col min="9" max="9" width="23.296875" style="31" bestFit="1" customWidth="1"/>
    <col min="10" max="10" width="5.5" style="140" bestFit="1" customWidth="1"/>
    <col min="11" max="16384" width="13" style="140"/>
  </cols>
  <sheetData>
    <row r="1" spans="1:10" ht="23.4" thickBot="1" x14ac:dyDescent="0.45">
      <c r="A1" s="483" t="s">
        <v>874</v>
      </c>
      <c r="B1" s="30"/>
      <c r="C1" s="30"/>
      <c r="D1" s="30"/>
      <c r="E1" s="30"/>
      <c r="F1" s="30"/>
      <c r="G1" s="30"/>
      <c r="H1" s="30"/>
      <c r="I1" s="30"/>
    </row>
    <row r="2" spans="1:10" s="189" customFormat="1" ht="16.8" x14ac:dyDescent="0.3">
      <c r="A2" s="479" t="s">
        <v>91</v>
      </c>
      <c r="B2" s="480" t="s">
        <v>0</v>
      </c>
      <c r="C2" s="480" t="s">
        <v>830</v>
      </c>
      <c r="D2" s="480" t="s">
        <v>96</v>
      </c>
      <c r="E2" s="481" t="s">
        <v>151</v>
      </c>
      <c r="F2" s="481" t="s">
        <v>152</v>
      </c>
      <c r="G2" s="480" t="s">
        <v>64</v>
      </c>
      <c r="H2" s="480" t="s">
        <v>18</v>
      </c>
      <c r="I2" s="480" t="s">
        <v>793</v>
      </c>
      <c r="J2" s="482" t="s">
        <v>794</v>
      </c>
    </row>
    <row r="3" spans="1:10" ht="16.8" x14ac:dyDescent="0.3">
      <c r="A3" s="484" t="s">
        <v>181</v>
      </c>
      <c r="B3" s="158">
        <v>0</v>
      </c>
      <c r="C3" s="158"/>
      <c r="D3" s="211" t="s">
        <v>681</v>
      </c>
      <c r="E3" s="212" t="s">
        <v>153</v>
      </c>
      <c r="F3" s="206" t="s">
        <v>154</v>
      </c>
      <c r="G3" s="206" t="s">
        <v>130</v>
      </c>
      <c r="H3" s="206" t="s">
        <v>682</v>
      </c>
      <c r="I3" s="206" t="s">
        <v>683</v>
      </c>
      <c r="J3" s="142">
        <v>9</v>
      </c>
    </row>
    <row r="4" spans="1:10" ht="16.8" x14ac:dyDescent="0.3">
      <c r="A4" s="485" t="s">
        <v>182</v>
      </c>
      <c r="B4" s="158">
        <v>0</v>
      </c>
      <c r="C4" s="158"/>
      <c r="D4" s="100" t="s">
        <v>684</v>
      </c>
      <c r="E4" s="207" t="s">
        <v>153</v>
      </c>
      <c r="F4" s="208" t="s">
        <v>154</v>
      </c>
      <c r="G4" s="141" t="s">
        <v>130</v>
      </c>
      <c r="H4" s="141" t="s">
        <v>79</v>
      </c>
      <c r="I4" s="141" t="s">
        <v>685</v>
      </c>
      <c r="J4" s="142">
        <v>215</v>
      </c>
    </row>
    <row r="5" spans="1:10" ht="16.8" x14ac:dyDescent="0.3">
      <c r="A5" s="485" t="s">
        <v>183</v>
      </c>
      <c r="B5" s="158">
        <v>0</v>
      </c>
      <c r="C5" s="158"/>
      <c r="D5" s="100" t="s">
        <v>686</v>
      </c>
      <c r="E5" s="207" t="s">
        <v>153</v>
      </c>
      <c r="F5" s="208" t="s">
        <v>154</v>
      </c>
      <c r="G5" s="141" t="s">
        <v>76</v>
      </c>
      <c r="H5" s="141" t="s">
        <v>79</v>
      </c>
      <c r="I5" s="141" t="s">
        <v>685</v>
      </c>
      <c r="J5" s="142">
        <v>216</v>
      </c>
    </row>
    <row r="6" spans="1:10" ht="16.8" x14ac:dyDescent="0.3">
      <c r="A6" s="485" t="s">
        <v>77</v>
      </c>
      <c r="B6" s="158">
        <v>0</v>
      </c>
      <c r="C6" s="158"/>
      <c r="D6" s="209" t="s">
        <v>686</v>
      </c>
      <c r="E6" s="207" t="s">
        <v>153</v>
      </c>
      <c r="F6" s="141" t="s">
        <v>154</v>
      </c>
      <c r="G6" s="141" t="s">
        <v>687</v>
      </c>
      <c r="H6" s="141" t="s">
        <v>78</v>
      </c>
      <c r="I6" s="141" t="s">
        <v>685</v>
      </c>
      <c r="J6" s="142">
        <v>219</v>
      </c>
    </row>
    <row r="7" spans="1:10" ht="16.8" x14ac:dyDescent="0.3">
      <c r="A7" s="485" t="s">
        <v>97</v>
      </c>
      <c r="B7" s="158">
        <v>0</v>
      </c>
      <c r="C7" s="158"/>
      <c r="D7" s="100" t="s">
        <v>487</v>
      </c>
      <c r="E7" s="207" t="s">
        <v>153</v>
      </c>
      <c r="F7" s="208" t="s">
        <v>154</v>
      </c>
      <c r="G7" s="141" t="s">
        <v>130</v>
      </c>
      <c r="H7" s="141" t="s">
        <v>79</v>
      </c>
      <c r="I7" s="141" t="s">
        <v>685</v>
      </c>
      <c r="J7" s="142">
        <v>219</v>
      </c>
    </row>
    <row r="8" spans="1:10" ht="16.8" x14ac:dyDescent="0.3">
      <c r="A8" s="485" t="s">
        <v>184</v>
      </c>
      <c r="B8" s="158">
        <v>0</v>
      </c>
      <c r="C8" s="158"/>
      <c r="D8" s="100" t="s">
        <v>487</v>
      </c>
      <c r="E8" s="207" t="s">
        <v>153</v>
      </c>
      <c r="F8" s="208" t="s">
        <v>154</v>
      </c>
      <c r="G8" s="141" t="s">
        <v>76</v>
      </c>
      <c r="H8" s="141" t="s">
        <v>688</v>
      </c>
      <c r="I8" s="141" t="s">
        <v>685</v>
      </c>
      <c r="J8" s="143">
        <v>238</v>
      </c>
    </row>
    <row r="9" spans="1:10" ht="16.8" x14ac:dyDescent="0.3">
      <c r="A9" s="485" t="s">
        <v>105</v>
      </c>
      <c r="B9" s="158">
        <v>0</v>
      </c>
      <c r="C9" s="158"/>
      <c r="D9" s="210" t="s">
        <v>689</v>
      </c>
      <c r="E9" s="207" t="s">
        <v>153</v>
      </c>
      <c r="F9" s="206" t="s">
        <v>154</v>
      </c>
      <c r="G9" s="141" t="s">
        <v>76</v>
      </c>
      <c r="H9" s="206" t="s">
        <v>690</v>
      </c>
      <c r="I9" s="141" t="s">
        <v>685</v>
      </c>
      <c r="J9" s="142">
        <v>244</v>
      </c>
    </row>
    <row r="10" spans="1:10" ht="16.8" x14ac:dyDescent="0.3">
      <c r="A10" s="485" t="s">
        <v>185</v>
      </c>
      <c r="B10" s="158">
        <v>0</v>
      </c>
      <c r="C10" s="158"/>
      <c r="D10" s="100" t="s">
        <v>84</v>
      </c>
      <c r="E10" s="207" t="s">
        <v>691</v>
      </c>
      <c r="F10" s="208" t="s">
        <v>154</v>
      </c>
      <c r="G10" s="141" t="s">
        <v>76</v>
      </c>
      <c r="H10" s="141" t="s">
        <v>682</v>
      </c>
      <c r="I10" s="141" t="s">
        <v>685</v>
      </c>
      <c r="J10" s="142">
        <v>248</v>
      </c>
    </row>
    <row r="11" spans="1:10" ht="16.8" x14ac:dyDescent="0.3">
      <c r="A11" s="485" t="s">
        <v>186</v>
      </c>
      <c r="B11" s="158">
        <v>0</v>
      </c>
      <c r="C11" s="158"/>
      <c r="D11" s="100" t="s">
        <v>681</v>
      </c>
      <c r="E11" s="207" t="s">
        <v>153</v>
      </c>
      <c r="F11" s="208" t="s">
        <v>154</v>
      </c>
      <c r="G11" s="141" t="s">
        <v>106</v>
      </c>
      <c r="H11" s="141" t="s">
        <v>79</v>
      </c>
      <c r="I11" s="141" t="s">
        <v>685</v>
      </c>
      <c r="J11" s="142">
        <v>253</v>
      </c>
    </row>
    <row r="12" spans="1:10" ht="16.8" x14ac:dyDescent="0.3">
      <c r="A12" s="485" t="s">
        <v>187</v>
      </c>
      <c r="B12" s="158">
        <v>0</v>
      </c>
      <c r="C12" s="158"/>
      <c r="D12" s="209" t="s">
        <v>681</v>
      </c>
      <c r="E12" s="207" t="s">
        <v>692</v>
      </c>
      <c r="F12" s="208" t="s">
        <v>154</v>
      </c>
      <c r="G12" s="141" t="s">
        <v>107</v>
      </c>
      <c r="H12" s="141" t="s">
        <v>682</v>
      </c>
      <c r="I12" s="141" t="s">
        <v>685</v>
      </c>
      <c r="J12" s="142">
        <v>253</v>
      </c>
    </row>
    <row r="13" spans="1:10" ht="16.8" x14ac:dyDescent="0.3">
      <c r="A13" s="485" t="s">
        <v>188</v>
      </c>
      <c r="B13" s="158">
        <v>0</v>
      </c>
      <c r="C13" s="158"/>
      <c r="D13" s="211" t="s">
        <v>681</v>
      </c>
      <c r="E13" s="212" t="s">
        <v>153</v>
      </c>
      <c r="F13" s="206" t="s">
        <v>154</v>
      </c>
      <c r="G13" s="206" t="s">
        <v>130</v>
      </c>
      <c r="H13" s="206" t="s">
        <v>78</v>
      </c>
      <c r="I13" s="206" t="s">
        <v>693</v>
      </c>
      <c r="J13" s="213">
        <v>100</v>
      </c>
    </row>
    <row r="14" spans="1:10" ht="16.8" x14ac:dyDescent="0.3">
      <c r="A14" s="485" t="s">
        <v>189</v>
      </c>
      <c r="B14" s="158">
        <v>0</v>
      </c>
      <c r="C14" s="158"/>
      <c r="D14" s="209" t="s">
        <v>689</v>
      </c>
      <c r="E14" s="207" t="s">
        <v>156</v>
      </c>
      <c r="F14" s="208" t="s">
        <v>694</v>
      </c>
      <c r="G14" s="141" t="s">
        <v>76</v>
      </c>
      <c r="H14" s="141" t="s">
        <v>695</v>
      </c>
      <c r="I14" s="141" t="s">
        <v>693</v>
      </c>
      <c r="J14" s="142">
        <v>101</v>
      </c>
    </row>
    <row r="15" spans="1:10" ht="16.8" x14ac:dyDescent="0.3">
      <c r="A15" s="485" t="s">
        <v>190</v>
      </c>
      <c r="B15" s="158">
        <v>0</v>
      </c>
      <c r="C15" s="158"/>
      <c r="D15" s="100" t="s">
        <v>686</v>
      </c>
      <c r="E15" s="207" t="s">
        <v>153</v>
      </c>
      <c r="F15" s="208" t="s">
        <v>154</v>
      </c>
      <c r="G15" s="141" t="s">
        <v>106</v>
      </c>
      <c r="H15" s="141" t="s">
        <v>79</v>
      </c>
      <c r="I15" s="141" t="s">
        <v>685</v>
      </c>
      <c r="J15" s="142">
        <v>267</v>
      </c>
    </row>
    <row r="16" spans="1:10" ht="16.8" x14ac:dyDescent="0.3">
      <c r="A16" s="485" t="s">
        <v>80</v>
      </c>
      <c r="B16" s="158">
        <v>0</v>
      </c>
      <c r="C16" s="158"/>
      <c r="D16" s="100" t="s">
        <v>686</v>
      </c>
      <c r="E16" s="207" t="s">
        <v>692</v>
      </c>
      <c r="F16" s="208" t="s">
        <v>154</v>
      </c>
      <c r="G16" s="141" t="s">
        <v>81</v>
      </c>
      <c r="H16" s="141" t="s">
        <v>682</v>
      </c>
      <c r="I16" s="141" t="s">
        <v>685</v>
      </c>
      <c r="J16" s="142">
        <v>269</v>
      </c>
    </row>
    <row r="17" spans="1:10" ht="16.8" x14ac:dyDescent="0.3">
      <c r="A17" s="485" t="s">
        <v>75</v>
      </c>
      <c r="B17" s="158">
        <v>0</v>
      </c>
      <c r="C17" s="158"/>
      <c r="D17" s="209" t="s">
        <v>696</v>
      </c>
      <c r="E17" s="207" t="s">
        <v>155</v>
      </c>
      <c r="F17" s="208" t="s">
        <v>154</v>
      </c>
      <c r="G17" s="141" t="s">
        <v>76</v>
      </c>
      <c r="H17" s="141" t="s">
        <v>688</v>
      </c>
      <c r="I17" s="141" t="s">
        <v>685</v>
      </c>
      <c r="J17" s="142">
        <v>272</v>
      </c>
    </row>
    <row r="18" spans="1:10" ht="16.8" x14ac:dyDescent="0.3">
      <c r="A18" s="485" t="s">
        <v>191</v>
      </c>
      <c r="B18" s="158">
        <v>0</v>
      </c>
      <c r="C18" s="158"/>
      <c r="D18" s="210" t="s">
        <v>681</v>
      </c>
      <c r="E18" s="207" t="s">
        <v>153</v>
      </c>
      <c r="F18" s="206" t="s">
        <v>154</v>
      </c>
      <c r="G18" s="206" t="s">
        <v>130</v>
      </c>
      <c r="H18" s="206" t="s">
        <v>697</v>
      </c>
      <c r="I18" s="206" t="s">
        <v>693</v>
      </c>
      <c r="J18" s="142">
        <v>103</v>
      </c>
    </row>
    <row r="19" spans="1:10" ht="16.8" x14ac:dyDescent="0.3">
      <c r="A19" s="485" t="s">
        <v>192</v>
      </c>
      <c r="B19" s="158">
        <v>0</v>
      </c>
      <c r="C19" s="158"/>
      <c r="D19" s="100" t="s">
        <v>684</v>
      </c>
      <c r="E19" s="207" t="s">
        <v>153</v>
      </c>
      <c r="F19" s="208" t="s">
        <v>154</v>
      </c>
      <c r="G19" s="141" t="s">
        <v>698</v>
      </c>
      <c r="H19" s="141" t="s">
        <v>82</v>
      </c>
      <c r="I19" s="141" t="s">
        <v>699</v>
      </c>
      <c r="J19" s="142">
        <v>128</v>
      </c>
    </row>
    <row r="20" spans="1:10" ht="16.8" x14ac:dyDescent="0.3">
      <c r="A20" s="486" t="s">
        <v>193</v>
      </c>
      <c r="B20" s="164">
        <v>0</v>
      </c>
      <c r="C20" s="164"/>
      <c r="D20" s="265" t="s">
        <v>681</v>
      </c>
      <c r="E20" s="269" t="s">
        <v>156</v>
      </c>
      <c r="F20" s="266" t="s">
        <v>154</v>
      </c>
      <c r="G20" s="267" t="s">
        <v>76</v>
      </c>
      <c r="H20" s="267" t="s">
        <v>688</v>
      </c>
      <c r="I20" s="267" t="s">
        <v>685</v>
      </c>
      <c r="J20" s="268">
        <v>298</v>
      </c>
    </row>
    <row r="21" spans="1:10" ht="16.8" x14ac:dyDescent="0.3">
      <c r="A21" s="485" t="s">
        <v>194</v>
      </c>
      <c r="B21" s="158">
        <v>1</v>
      </c>
      <c r="C21" s="158"/>
      <c r="D21" s="100" t="s">
        <v>689</v>
      </c>
      <c r="E21" s="207" t="s">
        <v>153</v>
      </c>
      <c r="F21" s="208" t="s">
        <v>154</v>
      </c>
      <c r="G21" s="141" t="s">
        <v>81</v>
      </c>
      <c r="H21" s="206" t="s">
        <v>130</v>
      </c>
      <c r="I21" s="141" t="s">
        <v>693</v>
      </c>
      <c r="J21" s="142">
        <v>85</v>
      </c>
    </row>
    <row r="22" spans="1:10" ht="16.8" x14ac:dyDescent="0.3">
      <c r="A22" s="485" t="s">
        <v>195</v>
      </c>
      <c r="B22" s="158">
        <v>1</v>
      </c>
      <c r="C22" s="158"/>
      <c r="D22" s="100" t="s">
        <v>681</v>
      </c>
      <c r="E22" s="214" t="s">
        <v>700</v>
      </c>
      <c r="F22" s="208" t="s">
        <v>688</v>
      </c>
      <c r="G22" s="215" t="s">
        <v>76</v>
      </c>
      <c r="H22" s="141" t="s">
        <v>79</v>
      </c>
      <c r="I22" s="141" t="s">
        <v>701</v>
      </c>
      <c r="J22" s="142">
        <v>95</v>
      </c>
    </row>
    <row r="23" spans="1:10" ht="16.8" x14ac:dyDescent="0.3">
      <c r="A23" s="485" t="s">
        <v>196</v>
      </c>
      <c r="B23" s="158">
        <v>1</v>
      </c>
      <c r="C23" s="158"/>
      <c r="D23" s="100" t="s">
        <v>702</v>
      </c>
      <c r="E23" s="207" t="s">
        <v>156</v>
      </c>
      <c r="F23" s="208" t="s">
        <v>154</v>
      </c>
      <c r="G23" s="141" t="s">
        <v>703</v>
      </c>
      <c r="H23" s="141" t="s">
        <v>78</v>
      </c>
      <c r="I23" s="141" t="s">
        <v>685</v>
      </c>
      <c r="J23" s="143">
        <v>203</v>
      </c>
    </row>
    <row r="24" spans="1:10" ht="16.8" x14ac:dyDescent="0.3">
      <c r="A24" s="485" t="s">
        <v>197</v>
      </c>
      <c r="B24" s="158">
        <v>1</v>
      </c>
      <c r="C24" s="158"/>
      <c r="D24" s="210" t="s">
        <v>689</v>
      </c>
      <c r="E24" s="212" t="s">
        <v>153</v>
      </c>
      <c r="F24" s="206" t="s">
        <v>704</v>
      </c>
      <c r="G24" s="206" t="s">
        <v>76</v>
      </c>
      <c r="H24" s="206" t="s">
        <v>82</v>
      </c>
      <c r="I24" s="141" t="s">
        <v>705</v>
      </c>
      <c r="J24" s="143">
        <v>103</v>
      </c>
    </row>
    <row r="25" spans="1:10" ht="16.8" x14ac:dyDescent="0.3">
      <c r="A25" s="485" t="s">
        <v>198</v>
      </c>
      <c r="B25" s="158">
        <v>1</v>
      </c>
      <c r="C25" s="158"/>
      <c r="D25" s="100" t="s">
        <v>702</v>
      </c>
      <c r="E25" s="207" t="s">
        <v>156</v>
      </c>
      <c r="F25" s="208" t="s">
        <v>154</v>
      </c>
      <c r="G25" s="141" t="s">
        <v>703</v>
      </c>
      <c r="H25" s="141" t="s">
        <v>78</v>
      </c>
      <c r="I25" s="141" t="s">
        <v>685</v>
      </c>
      <c r="J25" s="143">
        <v>205</v>
      </c>
    </row>
    <row r="26" spans="1:10" ht="16.8" x14ac:dyDescent="0.3">
      <c r="A26" s="485" t="s">
        <v>199</v>
      </c>
      <c r="B26" s="158">
        <v>1</v>
      </c>
      <c r="C26" s="158"/>
      <c r="D26" s="100" t="s">
        <v>84</v>
      </c>
      <c r="E26" s="214" t="s">
        <v>153</v>
      </c>
      <c r="F26" s="208" t="s">
        <v>704</v>
      </c>
      <c r="G26" s="141" t="s">
        <v>130</v>
      </c>
      <c r="H26" s="206" t="s">
        <v>697</v>
      </c>
      <c r="I26" s="206" t="s">
        <v>706</v>
      </c>
      <c r="J26" s="143">
        <v>63</v>
      </c>
    </row>
    <row r="27" spans="1:10" ht="16.8" x14ac:dyDescent="0.3">
      <c r="A27" s="485" t="s">
        <v>200</v>
      </c>
      <c r="B27" s="158">
        <v>1</v>
      </c>
      <c r="C27" s="158"/>
      <c r="D27" s="100" t="s">
        <v>696</v>
      </c>
      <c r="E27" s="207" t="s">
        <v>707</v>
      </c>
      <c r="F27" s="208" t="s">
        <v>154</v>
      </c>
      <c r="G27" s="141" t="s">
        <v>76</v>
      </c>
      <c r="H27" s="141" t="s">
        <v>708</v>
      </c>
      <c r="I27" s="141" t="s">
        <v>709</v>
      </c>
      <c r="J27" s="142">
        <v>83</v>
      </c>
    </row>
    <row r="28" spans="1:10" ht="16.8" x14ac:dyDescent="0.3">
      <c r="A28" s="485" t="s">
        <v>201</v>
      </c>
      <c r="B28" s="158">
        <v>1</v>
      </c>
      <c r="C28" s="158" t="s">
        <v>831</v>
      </c>
      <c r="D28" s="100" t="s">
        <v>689</v>
      </c>
      <c r="E28" s="207" t="s">
        <v>153</v>
      </c>
      <c r="F28" s="208" t="s">
        <v>154</v>
      </c>
      <c r="G28" s="141" t="s">
        <v>130</v>
      </c>
      <c r="H28" s="141" t="s">
        <v>710</v>
      </c>
      <c r="I28" s="141" t="s">
        <v>685</v>
      </c>
      <c r="J28" s="142">
        <v>208</v>
      </c>
    </row>
    <row r="29" spans="1:10" ht="16.8" x14ac:dyDescent="0.3">
      <c r="A29" s="485" t="s">
        <v>202</v>
      </c>
      <c r="B29" s="158">
        <v>1</v>
      </c>
      <c r="C29" s="158"/>
      <c r="D29" s="100" t="s">
        <v>702</v>
      </c>
      <c r="E29" s="207" t="s">
        <v>711</v>
      </c>
      <c r="F29" s="208" t="s">
        <v>154</v>
      </c>
      <c r="G29" s="141" t="s">
        <v>130</v>
      </c>
      <c r="H29" s="141" t="s">
        <v>697</v>
      </c>
      <c r="I29" s="141" t="s">
        <v>685</v>
      </c>
      <c r="J29" s="142">
        <v>211</v>
      </c>
    </row>
    <row r="30" spans="1:10" ht="16.8" x14ac:dyDescent="0.3">
      <c r="A30" s="485" t="s">
        <v>203</v>
      </c>
      <c r="B30" s="158">
        <v>1</v>
      </c>
      <c r="C30" s="158"/>
      <c r="D30" s="100" t="s">
        <v>487</v>
      </c>
      <c r="E30" s="207" t="s">
        <v>155</v>
      </c>
      <c r="F30" s="208" t="s">
        <v>154</v>
      </c>
      <c r="G30" s="141" t="s">
        <v>81</v>
      </c>
      <c r="H30" s="141" t="s">
        <v>682</v>
      </c>
      <c r="I30" s="141" t="s">
        <v>685</v>
      </c>
      <c r="J30" s="142">
        <v>212</v>
      </c>
    </row>
    <row r="31" spans="1:10" ht="16.8" x14ac:dyDescent="0.3">
      <c r="A31" s="485" t="s">
        <v>204</v>
      </c>
      <c r="B31" s="158">
        <v>1</v>
      </c>
      <c r="C31" s="158"/>
      <c r="D31" s="216" t="s">
        <v>684</v>
      </c>
      <c r="E31" s="217" t="s">
        <v>156</v>
      </c>
      <c r="F31" s="208" t="s">
        <v>712</v>
      </c>
      <c r="G31" s="218" t="s">
        <v>130</v>
      </c>
      <c r="H31" s="218" t="s">
        <v>82</v>
      </c>
      <c r="I31" s="141" t="s">
        <v>498</v>
      </c>
      <c r="J31" s="219">
        <v>91</v>
      </c>
    </row>
    <row r="32" spans="1:10" ht="16.8" x14ac:dyDescent="0.3">
      <c r="A32" s="485" t="s">
        <v>205</v>
      </c>
      <c r="B32" s="158">
        <v>1</v>
      </c>
      <c r="C32" s="158"/>
      <c r="D32" s="100" t="s">
        <v>686</v>
      </c>
      <c r="E32" s="207" t="s">
        <v>153</v>
      </c>
      <c r="F32" s="208" t="s">
        <v>154</v>
      </c>
      <c r="G32" s="141" t="s">
        <v>76</v>
      </c>
      <c r="H32" s="141" t="s">
        <v>79</v>
      </c>
      <c r="I32" s="141" t="s">
        <v>685</v>
      </c>
      <c r="J32" s="142">
        <v>216</v>
      </c>
    </row>
    <row r="33" spans="1:10" ht="16.8" x14ac:dyDescent="0.3">
      <c r="A33" s="485" t="s">
        <v>206</v>
      </c>
      <c r="B33" s="158">
        <v>1</v>
      </c>
      <c r="C33" s="158"/>
      <c r="D33" s="100" t="s">
        <v>681</v>
      </c>
      <c r="E33" s="207" t="s">
        <v>700</v>
      </c>
      <c r="F33" s="208" t="s">
        <v>688</v>
      </c>
      <c r="G33" s="141" t="s">
        <v>76</v>
      </c>
      <c r="H33" s="141" t="s">
        <v>79</v>
      </c>
      <c r="I33" s="141" t="s">
        <v>685</v>
      </c>
      <c r="J33" s="142">
        <v>216</v>
      </c>
    </row>
    <row r="34" spans="1:10" ht="16.8" x14ac:dyDescent="0.3">
      <c r="A34" s="485" t="s">
        <v>207</v>
      </c>
      <c r="B34" s="158">
        <v>1</v>
      </c>
      <c r="C34" s="158"/>
      <c r="D34" s="100" t="s">
        <v>689</v>
      </c>
      <c r="E34" s="207" t="s">
        <v>153</v>
      </c>
      <c r="F34" s="208" t="s">
        <v>154</v>
      </c>
      <c r="G34" s="141" t="s">
        <v>130</v>
      </c>
      <c r="H34" s="141" t="s">
        <v>682</v>
      </c>
      <c r="I34" s="141" t="s">
        <v>685</v>
      </c>
      <c r="J34" s="142">
        <v>217</v>
      </c>
    </row>
    <row r="35" spans="1:10" ht="16.8" x14ac:dyDescent="0.3">
      <c r="A35" s="485" t="s">
        <v>208</v>
      </c>
      <c r="B35" s="158">
        <v>1</v>
      </c>
      <c r="C35" s="158"/>
      <c r="D35" s="100" t="s">
        <v>487</v>
      </c>
      <c r="E35" s="207" t="s">
        <v>156</v>
      </c>
      <c r="F35" s="208" t="s">
        <v>154</v>
      </c>
      <c r="G35" s="141" t="s">
        <v>713</v>
      </c>
      <c r="H35" s="141" t="s">
        <v>682</v>
      </c>
      <c r="I35" s="141" t="s">
        <v>685</v>
      </c>
      <c r="J35" s="142">
        <v>218</v>
      </c>
    </row>
    <row r="36" spans="1:10" ht="16.8" x14ac:dyDescent="0.3">
      <c r="A36" s="485" t="s">
        <v>209</v>
      </c>
      <c r="B36" s="158">
        <v>1</v>
      </c>
      <c r="C36" s="158"/>
      <c r="D36" s="100" t="s">
        <v>487</v>
      </c>
      <c r="E36" s="207" t="s">
        <v>156</v>
      </c>
      <c r="F36" s="208" t="s">
        <v>154</v>
      </c>
      <c r="G36" s="141" t="s">
        <v>687</v>
      </c>
      <c r="H36" s="141" t="s">
        <v>682</v>
      </c>
      <c r="I36" s="141" t="s">
        <v>685</v>
      </c>
      <c r="J36" s="142">
        <v>218</v>
      </c>
    </row>
    <row r="37" spans="1:10" ht="16.8" x14ac:dyDescent="0.3">
      <c r="A37" s="485" t="s">
        <v>210</v>
      </c>
      <c r="B37" s="158">
        <v>1</v>
      </c>
      <c r="C37" s="158"/>
      <c r="D37" s="100" t="s">
        <v>487</v>
      </c>
      <c r="E37" s="207" t="s">
        <v>156</v>
      </c>
      <c r="F37" s="208" t="s">
        <v>154</v>
      </c>
      <c r="G37" s="141" t="s">
        <v>687</v>
      </c>
      <c r="H37" s="141" t="s">
        <v>682</v>
      </c>
      <c r="I37" s="141" t="s">
        <v>498</v>
      </c>
      <c r="J37" s="142">
        <v>92</v>
      </c>
    </row>
    <row r="38" spans="1:10" ht="16.8" x14ac:dyDescent="0.3">
      <c r="A38" s="485" t="s">
        <v>211</v>
      </c>
      <c r="B38" s="158">
        <v>1</v>
      </c>
      <c r="C38" s="158"/>
      <c r="D38" s="100" t="s">
        <v>487</v>
      </c>
      <c r="E38" s="207" t="s">
        <v>155</v>
      </c>
      <c r="F38" s="208" t="s">
        <v>154</v>
      </c>
      <c r="G38" s="141" t="s">
        <v>687</v>
      </c>
      <c r="H38" s="141" t="s">
        <v>78</v>
      </c>
      <c r="I38" s="141" t="s">
        <v>685</v>
      </c>
      <c r="J38" s="142">
        <v>220</v>
      </c>
    </row>
    <row r="39" spans="1:10" ht="16.8" x14ac:dyDescent="0.3">
      <c r="A39" s="485" t="s">
        <v>212</v>
      </c>
      <c r="B39" s="158">
        <v>1</v>
      </c>
      <c r="C39" s="158"/>
      <c r="D39" s="100" t="s">
        <v>487</v>
      </c>
      <c r="E39" s="207" t="s">
        <v>153</v>
      </c>
      <c r="F39" s="208" t="s">
        <v>154</v>
      </c>
      <c r="G39" s="141" t="s">
        <v>130</v>
      </c>
      <c r="H39" s="141" t="s">
        <v>9</v>
      </c>
      <c r="I39" s="141" t="s">
        <v>714</v>
      </c>
      <c r="J39" s="142">
        <v>66</v>
      </c>
    </row>
    <row r="40" spans="1:10" ht="16.8" x14ac:dyDescent="0.3">
      <c r="A40" s="485" t="s">
        <v>213</v>
      </c>
      <c r="B40" s="158">
        <v>1</v>
      </c>
      <c r="C40" s="158"/>
      <c r="D40" s="100" t="s">
        <v>84</v>
      </c>
      <c r="E40" s="207" t="s">
        <v>156</v>
      </c>
      <c r="F40" s="208" t="s">
        <v>154</v>
      </c>
      <c r="G40" s="141" t="s">
        <v>81</v>
      </c>
      <c r="H40" s="141" t="s">
        <v>688</v>
      </c>
      <c r="I40" s="141" t="s">
        <v>685</v>
      </c>
      <c r="J40" s="143">
        <v>224</v>
      </c>
    </row>
    <row r="41" spans="1:10" ht="16.8" x14ac:dyDescent="0.3">
      <c r="A41" s="485" t="s">
        <v>98</v>
      </c>
      <c r="B41" s="158">
        <v>1</v>
      </c>
      <c r="C41" s="158"/>
      <c r="D41" s="100" t="s">
        <v>702</v>
      </c>
      <c r="E41" s="207" t="s">
        <v>156</v>
      </c>
      <c r="F41" s="208" t="s">
        <v>154</v>
      </c>
      <c r="G41" s="141" t="s">
        <v>107</v>
      </c>
      <c r="H41" s="141" t="s">
        <v>78</v>
      </c>
      <c r="I41" s="141" t="s">
        <v>685</v>
      </c>
      <c r="J41" s="142">
        <v>225</v>
      </c>
    </row>
    <row r="42" spans="1:10" ht="16.8" x14ac:dyDescent="0.3">
      <c r="A42" s="485" t="s">
        <v>214</v>
      </c>
      <c r="B42" s="158">
        <v>1</v>
      </c>
      <c r="C42" s="158"/>
      <c r="D42" s="100" t="s">
        <v>689</v>
      </c>
      <c r="E42" s="207" t="s">
        <v>156</v>
      </c>
      <c r="F42" s="208" t="s">
        <v>154</v>
      </c>
      <c r="G42" s="215" t="s">
        <v>76</v>
      </c>
      <c r="H42" s="141" t="s">
        <v>715</v>
      </c>
      <c r="I42" s="141" t="s">
        <v>498</v>
      </c>
      <c r="J42" s="142">
        <v>93</v>
      </c>
    </row>
    <row r="43" spans="1:10" ht="16.8" x14ac:dyDescent="0.3">
      <c r="A43" s="485" t="s">
        <v>215</v>
      </c>
      <c r="B43" s="158">
        <v>1</v>
      </c>
      <c r="C43" s="158"/>
      <c r="D43" s="100" t="s">
        <v>681</v>
      </c>
      <c r="E43" s="212" t="s">
        <v>700</v>
      </c>
      <c r="F43" s="212" t="s">
        <v>154</v>
      </c>
      <c r="G43" s="141" t="s">
        <v>76</v>
      </c>
      <c r="H43" s="141" t="s">
        <v>682</v>
      </c>
      <c r="I43" s="141" t="s">
        <v>683</v>
      </c>
      <c r="J43" s="142">
        <v>77</v>
      </c>
    </row>
    <row r="44" spans="1:10" ht="16.8" x14ac:dyDescent="0.3">
      <c r="A44" s="485" t="s">
        <v>216</v>
      </c>
      <c r="B44" s="158">
        <v>1</v>
      </c>
      <c r="C44" s="158"/>
      <c r="D44" s="100" t="s">
        <v>696</v>
      </c>
      <c r="E44" s="207" t="s">
        <v>153</v>
      </c>
      <c r="F44" s="208" t="s">
        <v>154</v>
      </c>
      <c r="G44" s="141" t="s">
        <v>76</v>
      </c>
      <c r="H44" s="141" t="s">
        <v>695</v>
      </c>
      <c r="I44" s="141" t="s">
        <v>685</v>
      </c>
      <c r="J44" s="142">
        <v>226</v>
      </c>
    </row>
    <row r="45" spans="1:10" ht="16.8" x14ac:dyDescent="0.3">
      <c r="A45" s="485" t="s">
        <v>217</v>
      </c>
      <c r="B45" s="158">
        <v>1</v>
      </c>
      <c r="C45" s="158"/>
      <c r="D45" s="100" t="s">
        <v>696</v>
      </c>
      <c r="E45" s="207" t="s">
        <v>153</v>
      </c>
      <c r="F45" s="208" t="s">
        <v>154</v>
      </c>
      <c r="G45" s="141" t="s">
        <v>81</v>
      </c>
      <c r="H45" s="141" t="s">
        <v>78</v>
      </c>
      <c r="I45" s="141" t="s">
        <v>685</v>
      </c>
      <c r="J45" s="143">
        <v>227</v>
      </c>
    </row>
    <row r="46" spans="1:10" ht="16.8" x14ac:dyDescent="0.3">
      <c r="A46" s="485" t="s">
        <v>218</v>
      </c>
      <c r="B46" s="158">
        <v>1</v>
      </c>
      <c r="C46" s="158"/>
      <c r="D46" s="100" t="s">
        <v>684</v>
      </c>
      <c r="E46" s="207" t="s">
        <v>692</v>
      </c>
      <c r="F46" s="208" t="s">
        <v>688</v>
      </c>
      <c r="G46" s="141" t="s">
        <v>76</v>
      </c>
      <c r="H46" s="141" t="s">
        <v>708</v>
      </c>
      <c r="I46" s="141" t="s">
        <v>693</v>
      </c>
      <c r="J46" s="142">
        <v>93</v>
      </c>
    </row>
    <row r="47" spans="1:10" ht="16.8" x14ac:dyDescent="0.3">
      <c r="A47" s="485" t="s">
        <v>219</v>
      </c>
      <c r="B47" s="158">
        <v>1</v>
      </c>
      <c r="C47" s="158"/>
      <c r="D47" s="100" t="s">
        <v>681</v>
      </c>
      <c r="E47" s="207" t="s">
        <v>156</v>
      </c>
      <c r="F47" s="208" t="s">
        <v>154</v>
      </c>
      <c r="G47" s="215" t="s">
        <v>130</v>
      </c>
      <c r="H47" s="141" t="s">
        <v>82</v>
      </c>
      <c r="I47" s="141" t="s">
        <v>498</v>
      </c>
      <c r="J47" s="142">
        <v>94</v>
      </c>
    </row>
    <row r="48" spans="1:10" ht="16.8" x14ac:dyDescent="0.3">
      <c r="A48" s="485" t="s">
        <v>220</v>
      </c>
      <c r="B48" s="158">
        <v>1</v>
      </c>
      <c r="C48" s="158"/>
      <c r="D48" s="100" t="s">
        <v>487</v>
      </c>
      <c r="E48" s="214" t="s">
        <v>716</v>
      </c>
      <c r="F48" s="208" t="s">
        <v>704</v>
      </c>
      <c r="G48" s="215" t="s">
        <v>81</v>
      </c>
      <c r="H48" s="141" t="s">
        <v>697</v>
      </c>
      <c r="I48" s="141" t="s">
        <v>717</v>
      </c>
      <c r="J48" s="219">
        <v>150</v>
      </c>
    </row>
    <row r="49" spans="1:10" ht="16.8" x14ac:dyDescent="0.3">
      <c r="A49" s="485" t="s">
        <v>221</v>
      </c>
      <c r="B49" s="158">
        <v>1</v>
      </c>
      <c r="C49" s="158"/>
      <c r="D49" s="100" t="s">
        <v>84</v>
      </c>
      <c r="E49" s="207" t="s">
        <v>153</v>
      </c>
      <c r="F49" s="141" t="s">
        <v>154</v>
      </c>
      <c r="G49" s="141" t="s">
        <v>713</v>
      </c>
      <c r="H49" s="141" t="s">
        <v>78</v>
      </c>
      <c r="I49" s="141" t="s">
        <v>683</v>
      </c>
      <c r="J49" s="142">
        <v>108</v>
      </c>
    </row>
    <row r="50" spans="1:10" ht="16.8" x14ac:dyDescent="0.3">
      <c r="A50" s="485" t="s">
        <v>222</v>
      </c>
      <c r="B50" s="158">
        <v>1</v>
      </c>
      <c r="C50" s="158"/>
      <c r="D50" s="100" t="s">
        <v>487</v>
      </c>
      <c r="E50" s="207" t="s">
        <v>153</v>
      </c>
      <c r="F50" s="208" t="s">
        <v>154</v>
      </c>
      <c r="G50" s="215" t="s">
        <v>81</v>
      </c>
      <c r="H50" s="141" t="s">
        <v>82</v>
      </c>
      <c r="I50" s="141" t="s">
        <v>718</v>
      </c>
      <c r="J50" s="142">
        <v>100</v>
      </c>
    </row>
    <row r="51" spans="1:10" ht="16.8" x14ac:dyDescent="0.3">
      <c r="A51" s="485" t="s">
        <v>223</v>
      </c>
      <c r="B51" s="158">
        <v>1</v>
      </c>
      <c r="C51" s="158"/>
      <c r="D51" s="100" t="s">
        <v>684</v>
      </c>
      <c r="E51" s="207" t="s">
        <v>153</v>
      </c>
      <c r="F51" s="208" t="s">
        <v>694</v>
      </c>
      <c r="G51" s="141" t="s">
        <v>130</v>
      </c>
      <c r="H51" s="141" t="s">
        <v>695</v>
      </c>
      <c r="I51" s="141" t="s">
        <v>717</v>
      </c>
      <c r="J51" s="142">
        <v>151</v>
      </c>
    </row>
    <row r="52" spans="1:10" ht="16.8" x14ac:dyDescent="0.3">
      <c r="A52" s="485" t="s">
        <v>224</v>
      </c>
      <c r="B52" s="158">
        <v>1</v>
      </c>
      <c r="C52" s="158"/>
      <c r="D52" s="100" t="s">
        <v>702</v>
      </c>
      <c r="E52" s="207" t="s">
        <v>156</v>
      </c>
      <c r="F52" s="208" t="s">
        <v>154</v>
      </c>
      <c r="G52" s="141" t="s">
        <v>130</v>
      </c>
      <c r="H52" s="141" t="s">
        <v>697</v>
      </c>
      <c r="I52" s="141" t="s">
        <v>693</v>
      </c>
      <c r="J52" s="142">
        <v>97</v>
      </c>
    </row>
    <row r="53" spans="1:10" ht="16.8" x14ac:dyDescent="0.3">
      <c r="A53" s="485" t="s">
        <v>225</v>
      </c>
      <c r="B53" s="158">
        <v>1</v>
      </c>
      <c r="C53" s="158"/>
      <c r="D53" s="210" t="s">
        <v>696</v>
      </c>
      <c r="E53" s="212" t="s">
        <v>156</v>
      </c>
      <c r="F53" s="206" t="s">
        <v>154</v>
      </c>
      <c r="G53" s="206" t="s">
        <v>76</v>
      </c>
      <c r="H53" s="206" t="s">
        <v>682</v>
      </c>
      <c r="I53" s="141" t="s">
        <v>685</v>
      </c>
      <c r="J53" s="142">
        <v>241</v>
      </c>
    </row>
    <row r="54" spans="1:10" ht="16.8" x14ac:dyDescent="0.3">
      <c r="A54" s="485" t="s">
        <v>226</v>
      </c>
      <c r="B54" s="158">
        <v>1</v>
      </c>
      <c r="C54" s="158"/>
      <c r="D54" s="100" t="s">
        <v>684</v>
      </c>
      <c r="E54" s="207" t="s">
        <v>156</v>
      </c>
      <c r="F54" s="208" t="s">
        <v>154</v>
      </c>
      <c r="G54" s="215" t="s">
        <v>130</v>
      </c>
      <c r="H54" s="141" t="s">
        <v>82</v>
      </c>
      <c r="I54" s="141" t="s">
        <v>498</v>
      </c>
      <c r="J54" s="142">
        <v>100</v>
      </c>
    </row>
    <row r="55" spans="1:10" ht="16.8" x14ac:dyDescent="0.3">
      <c r="A55" s="485" t="s">
        <v>227</v>
      </c>
      <c r="B55" s="158">
        <v>1</v>
      </c>
      <c r="C55" s="158"/>
      <c r="D55" s="100" t="s">
        <v>702</v>
      </c>
      <c r="E55" s="207" t="s">
        <v>156</v>
      </c>
      <c r="F55" s="208" t="s">
        <v>154</v>
      </c>
      <c r="G55" s="141" t="s">
        <v>107</v>
      </c>
      <c r="H55" s="141" t="s">
        <v>82</v>
      </c>
      <c r="I55" s="141" t="s">
        <v>699</v>
      </c>
      <c r="J55" s="142">
        <v>122</v>
      </c>
    </row>
    <row r="56" spans="1:10" ht="16.8" x14ac:dyDescent="0.3">
      <c r="A56" s="485" t="s">
        <v>86</v>
      </c>
      <c r="B56" s="158">
        <v>1</v>
      </c>
      <c r="C56" s="158"/>
      <c r="D56" s="210" t="s">
        <v>689</v>
      </c>
      <c r="E56" s="207" t="s">
        <v>153</v>
      </c>
      <c r="F56" s="206" t="s">
        <v>154</v>
      </c>
      <c r="G56" s="141" t="s">
        <v>76</v>
      </c>
      <c r="H56" s="206" t="s">
        <v>690</v>
      </c>
      <c r="I56" s="141" t="s">
        <v>685</v>
      </c>
      <c r="J56" s="142">
        <v>244</v>
      </c>
    </row>
    <row r="57" spans="1:10" ht="16.8" x14ac:dyDescent="0.3">
      <c r="A57" s="485" t="s">
        <v>228</v>
      </c>
      <c r="B57" s="158">
        <v>1</v>
      </c>
      <c r="C57" s="158"/>
      <c r="D57" s="100" t="s">
        <v>684</v>
      </c>
      <c r="E57" s="214" t="s">
        <v>153</v>
      </c>
      <c r="F57" s="208" t="s">
        <v>154</v>
      </c>
      <c r="G57" s="215" t="s">
        <v>76</v>
      </c>
      <c r="H57" s="141" t="s">
        <v>79</v>
      </c>
      <c r="I57" s="141" t="s">
        <v>705</v>
      </c>
      <c r="J57" s="142">
        <v>115</v>
      </c>
    </row>
    <row r="58" spans="1:10" ht="16.8" x14ac:dyDescent="0.3">
      <c r="A58" s="484" t="s">
        <v>229</v>
      </c>
      <c r="B58" s="158">
        <v>1</v>
      </c>
      <c r="C58" s="158"/>
      <c r="D58" s="100" t="s">
        <v>696</v>
      </c>
      <c r="E58" s="207" t="s">
        <v>700</v>
      </c>
      <c r="F58" s="208" t="s">
        <v>154</v>
      </c>
      <c r="G58" s="141" t="s">
        <v>76</v>
      </c>
      <c r="H58" s="206" t="s">
        <v>682</v>
      </c>
      <c r="I58" s="206" t="s">
        <v>683</v>
      </c>
      <c r="J58" s="142">
        <v>126</v>
      </c>
    </row>
    <row r="59" spans="1:10" ht="16.8" x14ac:dyDescent="0.3">
      <c r="A59" s="485" t="s">
        <v>230</v>
      </c>
      <c r="B59" s="158">
        <v>1</v>
      </c>
      <c r="C59" s="158"/>
      <c r="D59" s="100" t="s">
        <v>84</v>
      </c>
      <c r="E59" s="207" t="s">
        <v>153</v>
      </c>
      <c r="F59" s="208" t="s">
        <v>154</v>
      </c>
      <c r="G59" s="206" t="s">
        <v>107</v>
      </c>
      <c r="H59" s="141" t="s">
        <v>682</v>
      </c>
      <c r="I59" s="141" t="s">
        <v>701</v>
      </c>
      <c r="J59" s="142">
        <v>100</v>
      </c>
    </row>
    <row r="60" spans="1:10" ht="16.8" x14ac:dyDescent="0.3">
      <c r="A60" s="485" t="s">
        <v>231</v>
      </c>
      <c r="B60" s="158">
        <v>1</v>
      </c>
      <c r="C60" s="158"/>
      <c r="D60" s="100" t="s">
        <v>681</v>
      </c>
      <c r="E60" s="207" t="s">
        <v>156</v>
      </c>
      <c r="F60" s="208" t="s">
        <v>154</v>
      </c>
      <c r="G60" s="141" t="s">
        <v>76</v>
      </c>
      <c r="H60" s="141" t="s">
        <v>719</v>
      </c>
      <c r="I60" s="141" t="s">
        <v>685</v>
      </c>
      <c r="J60" s="142">
        <v>251</v>
      </c>
    </row>
    <row r="61" spans="1:10" ht="16.8" x14ac:dyDescent="0.3">
      <c r="A61" s="485" t="s">
        <v>99</v>
      </c>
      <c r="B61" s="158">
        <v>1</v>
      </c>
      <c r="C61" s="158"/>
      <c r="D61" s="100" t="s">
        <v>681</v>
      </c>
      <c r="E61" s="207" t="s">
        <v>157</v>
      </c>
      <c r="F61" s="208" t="s">
        <v>154</v>
      </c>
      <c r="G61" s="141" t="s">
        <v>76</v>
      </c>
      <c r="H61" s="141" t="s">
        <v>78</v>
      </c>
      <c r="I61" s="141" t="s">
        <v>685</v>
      </c>
      <c r="J61" s="220">
        <v>251</v>
      </c>
    </row>
    <row r="62" spans="1:10" ht="16.8" x14ac:dyDescent="0.3">
      <c r="A62" s="484" t="s">
        <v>232</v>
      </c>
      <c r="B62" s="158">
        <v>1</v>
      </c>
      <c r="C62" s="158"/>
      <c r="D62" s="100" t="s">
        <v>696</v>
      </c>
      <c r="E62" s="212" t="s">
        <v>153</v>
      </c>
      <c r="F62" s="206" t="s">
        <v>154</v>
      </c>
      <c r="G62" s="141" t="s">
        <v>81</v>
      </c>
      <c r="H62" s="141" t="s">
        <v>78</v>
      </c>
      <c r="I62" s="141" t="s">
        <v>683</v>
      </c>
      <c r="J62" s="221">
        <v>148</v>
      </c>
    </row>
    <row r="63" spans="1:10" ht="16.8" x14ac:dyDescent="0.3">
      <c r="A63" s="485" t="s">
        <v>233</v>
      </c>
      <c r="B63" s="158">
        <v>1</v>
      </c>
      <c r="C63" s="158"/>
      <c r="D63" s="100" t="s">
        <v>84</v>
      </c>
      <c r="E63" s="207" t="s">
        <v>156</v>
      </c>
      <c r="F63" s="208" t="s">
        <v>154</v>
      </c>
      <c r="G63" s="141" t="s">
        <v>81</v>
      </c>
      <c r="H63" s="141" t="s">
        <v>78</v>
      </c>
      <c r="I63" s="141" t="s">
        <v>720</v>
      </c>
      <c r="J63" s="142">
        <v>170</v>
      </c>
    </row>
    <row r="64" spans="1:10" ht="16.8" x14ac:dyDescent="0.3">
      <c r="A64" s="485" t="s">
        <v>100</v>
      </c>
      <c r="B64" s="158">
        <v>1</v>
      </c>
      <c r="C64" s="158" t="s">
        <v>284</v>
      </c>
      <c r="D64" s="100" t="s">
        <v>684</v>
      </c>
      <c r="E64" s="207" t="s">
        <v>153</v>
      </c>
      <c r="F64" s="208" t="s">
        <v>154</v>
      </c>
      <c r="G64" s="141" t="s">
        <v>721</v>
      </c>
      <c r="H64" s="141" t="s">
        <v>78</v>
      </c>
      <c r="I64" s="141" t="s">
        <v>685</v>
      </c>
      <c r="J64" s="142">
        <v>258</v>
      </c>
    </row>
    <row r="65" spans="1:10" ht="16.8" x14ac:dyDescent="0.3">
      <c r="A65" s="485" t="s">
        <v>234</v>
      </c>
      <c r="B65" s="158">
        <v>1</v>
      </c>
      <c r="C65" s="158"/>
      <c r="D65" s="100" t="s">
        <v>487</v>
      </c>
      <c r="E65" s="207" t="s">
        <v>722</v>
      </c>
      <c r="F65" s="208" t="s">
        <v>712</v>
      </c>
      <c r="G65" s="141" t="s">
        <v>81</v>
      </c>
      <c r="H65" s="141" t="s">
        <v>79</v>
      </c>
      <c r="I65" s="141" t="s">
        <v>720</v>
      </c>
      <c r="J65" s="142">
        <v>171</v>
      </c>
    </row>
    <row r="66" spans="1:10" ht="16.8" x14ac:dyDescent="0.3">
      <c r="A66" s="485" t="s">
        <v>235</v>
      </c>
      <c r="B66" s="158">
        <v>1</v>
      </c>
      <c r="C66" s="158"/>
      <c r="D66" s="100" t="s">
        <v>681</v>
      </c>
      <c r="E66" s="207" t="s">
        <v>692</v>
      </c>
      <c r="F66" s="208" t="s">
        <v>154</v>
      </c>
      <c r="G66" s="141" t="s">
        <v>130</v>
      </c>
      <c r="H66" s="141" t="s">
        <v>682</v>
      </c>
      <c r="I66" s="141" t="s">
        <v>714</v>
      </c>
      <c r="J66" s="142">
        <v>67</v>
      </c>
    </row>
    <row r="67" spans="1:10" ht="16.8" x14ac:dyDescent="0.3">
      <c r="A67" s="485" t="s">
        <v>236</v>
      </c>
      <c r="B67" s="158">
        <v>1</v>
      </c>
      <c r="C67" s="158"/>
      <c r="D67" s="100" t="s">
        <v>696</v>
      </c>
      <c r="E67" s="207" t="s">
        <v>155</v>
      </c>
      <c r="F67" s="208" t="s">
        <v>154</v>
      </c>
      <c r="G67" s="141" t="s">
        <v>76</v>
      </c>
      <c r="H67" s="141" t="s">
        <v>78</v>
      </c>
      <c r="I67" s="141" t="s">
        <v>685</v>
      </c>
      <c r="J67" s="143">
        <v>266</v>
      </c>
    </row>
    <row r="68" spans="1:10" ht="16.8" x14ac:dyDescent="0.3">
      <c r="A68" s="485" t="s">
        <v>237</v>
      </c>
      <c r="B68" s="158">
        <v>1</v>
      </c>
      <c r="C68" s="158"/>
      <c r="D68" s="100" t="s">
        <v>696</v>
      </c>
      <c r="E68" s="207" t="s">
        <v>153</v>
      </c>
      <c r="F68" s="208" t="s">
        <v>154</v>
      </c>
      <c r="G68" s="141" t="s">
        <v>130</v>
      </c>
      <c r="H68" s="141" t="s">
        <v>682</v>
      </c>
      <c r="I68" s="141" t="s">
        <v>685</v>
      </c>
      <c r="J68" s="142">
        <v>271</v>
      </c>
    </row>
    <row r="69" spans="1:10" ht="16.8" x14ac:dyDescent="0.3">
      <c r="A69" s="485" t="s">
        <v>238</v>
      </c>
      <c r="B69" s="158">
        <v>1</v>
      </c>
      <c r="C69" s="158"/>
      <c r="D69" s="222" t="s">
        <v>696</v>
      </c>
      <c r="E69" s="214" t="s">
        <v>156</v>
      </c>
      <c r="F69" s="208" t="s">
        <v>154</v>
      </c>
      <c r="G69" s="215" t="s">
        <v>76</v>
      </c>
      <c r="H69" s="215" t="s">
        <v>682</v>
      </c>
      <c r="I69" s="215" t="s">
        <v>701</v>
      </c>
      <c r="J69" s="142">
        <v>104</v>
      </c>
    </row>
    <row r="70" spans="1:10" ht="16.8" x14ac:dyDescent="0.3">
      <c r="A70" s="485" t="s">
        <v>239</v>
      </c>
      <c r="B70" s="158">
        <v>1</v>
      </c>
      <c r="C70" s="158"/>
      <c r="D70" s="100" t="s">
        <v>696</v>
      </c>
      <c r="E70" s="207" t="s">
        <v>156</v>
      </c>
      <c r="F70" s="208" t="s">
        <v>154</v>
      </c>
      <c r="G70" s="141" t="s">
        <v>76</v>
      </c>
      <c r="H70" s="141" t="s">
        <v>79</v>
      </c>
      <c r="I70" s="141" t="s">
        <v>720</v>
      </c>
      <c r="J70" s="142">
        <v>177</v>
      </c>
    </row>
    <row r="71" spans="1:10" ht="16.8" x14ac:dyDescent="0.3">
      <c r="A71" s="485" t="s">
        <v>240</v>
      </c>
      <c r="B71" s="158">
        <v>1</v>
      </c>
      <c r="C71" s="158"/>
      <c r="D71" s="100" t="s">
        <v>702</v>
      </c>
      <c r="E71" s="207" t="s">
        <v>700</v>
      </c>
      <c r="F71" s="208" t="s">
        <v>154</v>
      </c>
      <c r="G71" s="141" t="s">
        <v>81</v>
      </c>
      <c r="H71" s="141" t="s">
        <v>78</v>
      </c>
      <c r="I71" s="141" t="s">
        <v>693</v>
      </c>
      <c r="J71" s="142">
        <v>103</v>
      </c>
    </row>
    <row r="72" spans="1:10" ht="16.8" x14ac:dyDescent="0.3">
      <c r="A72" s="485" t="s">
        <v>241</v>
      </c>
      <c r="B72" s="158">
        <v>1</v>
      </c>
      <c r="C72" s="158"/>
      <c r="D72" s="100" t="s">
        <v>696</v>
      </c>
      <c r="E72" s="207" t="s">
        <v>156</v>
      </c>
      <c r="F72" s="208" t="s">
        <v>154</v>
      </c>
      <c r="G72" s="141" t="s">
        <v>76</v>
      </c>
      <c r="H72" s="141" t="s">
        <v>82</v>
      </c>
      <c r="I72" s="141" t="s">
        <v>685</v>
      </c>
      <c r="J72" s="142">
        <v>274</v>
      </c>
    </row>
    <row r="73" spans="1:10" ht="16.8" x14ac:dyDescent="0.3">
      <c r="A73" s="485" t="s">
        <v>242</v>
      </c>
      <c r="B73" s="158">
        <v>1</v>
      </c>
      <c r="C73" s="158"/>
      <c r="D73" s="100" t="s">
        <v>696</v>
      </c>
      <c r="E73" s="207" t="s">
        <v>700</v>
      </c>
      <c r="F73" s="208" t="s">
        <v>154</v>
      </c>
      <c r="G73" s="141" t="s">
        <v>76</v>
      </c>
      <c r="H73" s="141" t="s">
        <v>78</v>
      </c>
      <c r="I73" s="141" t="s">
        <v>685</v>
      </c>
      <c r="J73" s="143">
        <v>278</v>
      </c>
    </row>
    <row r="74" spans="1:10" ht="16.8" x14ac:dyDescent="0.3">
      <c r="A74" s="485" t="s">
        <v>243</v>
      </c>
      <c r="B74" s="158">
        <v>1</v>
      </c>
      <c r="C74" s="158"/>
      <c r="D74" s="100" t="s">
        <v>689</v>
      </c>
      <c r="E74" s="214" t="s">
        <v>153</v>
      </c>
      <c r="F74" s="208" t="s">
        <v>154</v>
      </c>
      <c r="G74" s="215" t="s">
        <v>76</v>
      </c>
      <c r="H74" s="141" t="s">
        <v>82</v>
      </c>
      <c r="I74" s="141" t="s">
        <v>498</v>
      </c>
      <c r="J74" s="142">
        <v>104</v>
      </c>
    </row>
    <row r="75" spans="1:10" ht="16.8" x14ac:dyDescent="0.3">
      <c r="A75" s="485" t="s">
        <v>244</v>
      </c>
      <c r="B75" s="158">
        <v>1</v>
      </c>
      <c r="C75" s="158"/>
      <c r="D75" s="100" t="s">
        <v>689</v>
      </c>
      <c r="E75" s="207" t="s">
        <v>723</v>
      </c>
      <c r="F75" s="208" t="s">
        <v>694</v>
      </c>
      <c r="G75" s="141" t="s">
        <v>76</v>
      </c>
      <c r="H75" s="141" t="s">
        <v>708</v>
      </c>
      <c r="I75" s="141" t="s">
        <v>693</v>
      </c>
      <c r="J75" s="142">
        <v>103</v>
      </c>
    </row>
    <row r="76" spans="1:10" ht="16.8" x14ac:dyDescent="0.3">
      <c r="A76" s="485" t="s">
        <v>245</v>
      </c>
      <c r="B76" s="158">
        <v>1</v>
      </c>
      <c r="C76" s="158"/>
      <c r="D76" s="100" t="s">
        <v>702</v>
      </c>
      <c r="E76" s="207" t="s">
        <v>700</v>
      </c>
      <c r="F76" s="208" t="s">
        <v>154</v>
      </c>
      <c r="G76" s="141" t="s">
        <v>130</v>
      </c>
      <c r="H76" s="141" t="s">
        <v>82</v>
      </c>
      <c r="I76" s="141" t="s">
        <v>693</v>
      </c>
      <c r="J76" s="142">
        <v>104</v>
      </c>
    </row>
    <row r="77" spans="1:10" ht="16.8" x14ac:dyDescent="0.3">
      <c r="A77" s="484" t="s">
        <v>246</v>
      </c>
      <c r="B77" s="158">
        <v>1</v>
      </c>
      <c r="C77" s="158"/>
      <c r="D77" s="100" t="s">
        <v>681</v>
      </c>
      <c r="E77" s="212" t="s">
        <v>153</v>
      </c>
      <c r="F77" s="206" t="s">
        <v>154</v>
      </c>
      <c r="G77" s="206" t="s">
        <v>81</v>
      </c>
      <c r="H77" s="206" t="s">
        <v>82</v>
      </c>
      <c r="I77" s="206" t="s">
        <v>683</v>
      </c>
      <c r="J77" s="142">
        <v>198</v>
      </c>
    </row>
    <row r="78" spans="1:10" ht="16.8" x14ac:dyDescent="0.3">
      <c r="A78" s="485" t="s">
        <v>247</v>
      </c>
      <c r="B78" s="158">
        <v>1</v>
      </c>
      <c r="C78" s="158"/>
      <c r="D78" s="100" t="s">
        <v>681</v>
      </c>
      <c r="E78" s="207" t="s">
        <v>153</v>
      </c>
      <c r="F78" s="208" t="s">
        <v>154</v>
      </c>
      <c r="G78" s="141" t="s">
        <v>81</v>
      </c>
      <c r="H78" s="141" t="s">
        <v>78</v>
      </c>
      <c r="I78" s="141" t="s">
        <v>693</v>
      </c>
      <c r="J78" s="142">
        <v>104</v>
      </c>
    </row>
    <row r="79" spans="1:10" ht="16.8" x14ac:dyDescent="0.3">
      <c r="A79" s="485" t="s">
        <v>248</v>
      </c>
      <c r="B79" s="158">
        <v>1</v>
      </c>
      <c r="C79" s="158"/>
      <c r="D79" s="100" t="s">
        <v>702</v>
      </c>
      <c r="E79" s="207" t="s">
        <v>724</v>
      </c>
      <c r="F79" s="208" t="s">
        <v>154</v>
      </c>
      <c r="G79" s="141" t="s">
        <v>76</v>
      </c>
      <c r="H79" s="141" t="s">
        <v>715</v>
      </c>
      <c r="I79" s="141" t="s">
        <v>693</v>
      </c>
      <c r="J79" s="142">
        <v>106</v>
      </c>
    </row>
    <row r="80" spans="1:10" ht="16.8" x14ac:dyDescent="0.3">
      <c r="A80" s="485" t="s">
        <v>249</v>
      </c>
      <c r="B80" s="158">
        <v>1</v>
      </c>
      <c r="C80" s="158"/>
      <c r="D80" s="100" t="s">
        <v>684</v>
      </c>
      <c r="E80" s="207" t="s">
        <v>155</v>
      </c>
      <c r="F80" s="208" t="s">
        <v>712</v>
      </c>
      <c r="G80" s="141" t="s">
        <v>130</v>
      </c>
      <c r="H80" s="141" t="s">
        <v>82</v>
      </c>
      <c r="I80" s="141" t="s">
        <v>685</v>
      </c>
      <c r="J80" s="220">
        <v>285</v>
      </c>
    </row>
    <row r="81" spans="1:10" ht="16.8" x14ac:dyDescent="0.3">
      <c r="A81" s="485" t="s">
        <v>250</v>
      </c>
      <c r="B81" s="158">
        <v>1</v>
      </c>
      <c r="C81" s="158"/>
      <c r="D81" s="100" t="s">
        <v>684</v>
      </c>
      <c r="E81" s="207" t="s">
        <v>155</v>
      </c>
      <c r="F81" s="208" t="s">
        <v>712</v>
      </c>
      <c r="G81" s="141" t="s">
        <v>130</v>
      </c>
      <c r="H81" s="141" t="s">
        <v>82</v>
      </c>
      <c r="I81" s="141" t="s">
        <v>725</v>
      </c>
      <c r="J81" s="220">
        <v>71</v>
      </c>
    </row>
    <row r="82" spans="1:10" ht="16.8" x14ac:dyDescent="0.3">
      <c r="A82" s="485" t="s">
        <v>251</v>
      </c>
      <c r="B82" s="158">
        <v>1</v>
      </c>
      <c r="C82" s="158"/>
      <c r="D82" s="100" t="s">
        <v>696</v>
      </c>
      <c r="E82" s="207" t="s">
        <v>700</v>
      </c>
      <c r="F82" s="208" t="s">
        <v>154</v>
      </c>
      <c r="G82" s="141" t="s">
        <v>76</v>
      </c>
      <c r="H82" s="141" t="s">
        <v>695</v>
      </c>
      <c r="I82" s="141" t="s">
        <v>693</v>
      </c>
      <c r="J82" s="142">
        <v>106</v>
      </c>
    </row>
    <row r="83" spans="1:10" ht="16.8" x14ac:dyDescent="0.3">
      <c r="A83" s="485" t="s">
        <v>252</v>
      </c>
      <c r="B83" s="158">
        <v>1</v>
      </c>
      <c r="C83" s="158"/>
      <c r="D83" s="100" t="s">
        <v>681</v>
      </c>
      <c r="E83" s="214" t="s">
        <v>726</v>
      </c>
      <c r="F83" s="208" t="s">
        <v>712</v>
      </c>
      <c r="G83" s="215" t="s">
        <v>81</v>
      </c>
      <c r="H83" s="141" t="s">
        <v>715</v>
      </c>
      <c r="I83" s="141" t="s">
        <v>693</v>
      </c>
      <c r="J83" s="142">
        <v>107</v>
      </c>
    </row>
    <row r="84" spans="1:10" ht="16.8" x14ac:dyDescent="0.3">
      <c r="A84" s="486" t="s">
        <v>253</v>
      </c>
      <c r="B84" s="164">
        <v>1</v>
      </c>
      <c r="C84" s="164"/>
      <c r="D84" s="265" t="s">
        <v>684</v>
      </c>
      <c r="E84" s="269" t="s">
        <v>153</v>
      </c>
      <c r="F84" s="266" t="s">
        <v>154</v>
      </c>
      <c r="G84" s="267" t="s">
        <v>76</v>
      </c>
      <c r="H84" s="267" t="s">
        <v>727</v>
      </c>
      <c r="I84" s="267" t="s">
        <v>720</v>
      </c>
      <c r="J84" s="268">
        <v>186</v>
      </c>
    </row>
    <row r="85" spans="1:10" ht="16.8" x14ac:dyDescent="0.3">
      <c r="A85" s="485" t="s">
        <v>254</v>
      </c>
      <c r="B85" s="158">
        <v>2</v>
      </c>
      <c r="C85" s="158"/>
      <c r="D85" s="100" t="s">
        <v>702</v>
      </c>
      <c r="E85" s="207" t="s">
        <v>728</v>
      </c>
      <c r="F85" s="208" t="s">
        <v>154</v>
      </c>
      <c r="G85" s="141" t="s">
        <v>76</v>
      </c>
      <c r="H85" s="141" t="s">
        <v>79</v>
      </c>
      <c r="I85" s="141" t="s">
        <v>693</v>
      </c>
      <c r="J85" s="142">
        <v>84</v>
      </c>
    </row>
    <row r="86" spans="1:10" ht="16.8" x14ac:dyDescent="0.3">
      <c r="A86" s="485" t="s">
        <v>255</v>
      </c>
      <c r="B86" s="158">
        <v>2</v>
      </c>
      <c r="C86" s="158"/>
      <c r="D86" s="100" t="s">
        <v>702</v>
      </c>
      <c r="E86" s="207" t="s">
        <v>156</v>
      </c>
      <c r="F86" s="208" t="s">
        <v>154</v>
      </c>
      <c r="G86" s="141" t="s">
        <v>76</v>
      </c>
      <c r="H86" s="141" t="s">
        <v>78</v>
      </c>
      <c r="I86" s="141" t="s">
        <v>685</v>
      </c>
      <c r="J86" s="143">
        <v>196</v>
      </c>
    </row>
    <row r="87" spans="1:10" ht="16.8" x14ac:dyDescent="0.3">
      <c r="A87" s="485" t="s">
        <v>256</v>
      </c>
      <c r="B87" s="158">
        <v>2</v>
      </c>
      <c r="C87" s="158"/>
      <c r="D87" s="100" t="s">
        <v>681</v>
      </c>
      <c r="E87" s="207" t="s">
        <v>156</v>
      </c>
      <c r="F87" s="208" t="s">
        <v>154</v>
      </c>
      <c r="G87" s="215" t="s">
        <v>76</v>
      </c>
      <c r="H87" s="141" t="s">
        <v>78</v>
      </c>
      <c r="I87" s="141" t="s">
        <v>685</v>
      </c>
      <c r="J87" s="219">
        <v>197</v>
      </c>
    </row>
    <row r="88" spans="1:10" ht="16.8" x14ac:dyDescent="0.3">
      <c r="A88" s="485" t="s">
        <v>257</v>
      </c>
      <c r="B88" s="158">
        <v>2</v>
      </c>
      <c r="C88" s="158"/>
      <c r="D88" s="100" t="s">
        <v>681</v>
      </c>
      <c r="E88" s="214" t="s">
        <v>700</v>
      </c>
      <c r="F88" s="208" t="s">
        <v>154</v>
      </c>
      <c r="G88" s="215" t="s">
        <v>76</v>
      </c>
      <c r="H88" s="141" t="s">
        <v>78</v>
      </c>
      <c r="I88" s="141" t="s">
        <v>705</v>
      </c>
      <c r="J88" s="142">
        <v>101</v>
      </c>
    </row>
    <row r="89" spans="1:10" ht="16.8" x14ac:dyDescent="0.3">
      <c r="A89" s="485" t="s">
        <v>258</v>
      </c>
      <c r="B89" s="158">
        <v>2</v>
      </c>
      <c r="C89" s="158"/>
      <c r="D89" s="100" t="s">
        <v>487</v>
      </c>
      <c r="E89" s="207" t="s">
        <v>692</v>
      </c>
      <c r="F89" s="208" t="s">
        <v>154</v>
      </c>
      <c r="G89" s="141" t="s">
        <v>81</v>
      </c>
      <c r="H89" s="141" t="s">
        <v>79</v>
      </c>
      <c r="I89" s="141" t="s">
        <v>685</v>
      </c>
      <c r="J89" s="142">
        <v>202</v>
      </c>
    </row>
    <row r="90" spans="1:10" ht="16.8" x14ac:dyDescent="0.3">
      <c r="A90" s="485" t="s">
        <v>259</v>
      </c>
      <c r="B90" s="158">
        <v>2</v>
      </c>
      <c r="C90" s="158"/>
      <c r="D90" s="100" t="s">
        <v>696</v>
      </c>
      <c r="E90" s="207" t="s">
        <v>711</v>
      </c>
      <c r="F90" s="141" t="s">
        <v>154</v>
      </c>
      <c r="G90" s="141" t="s">
        <v>174</v>
      </c>
      <c r="H90" s="141" t="s">
        <v>78</v>
      </c>
      <c r="I90" s="141" t="s">
        <v>701</v>
      </c>
      <c r="J90" s="219">
        <v>94</v>
      </c>
    </row>
    <row r="91" spans="1:10" ht="16.8" x14ac:dyDescent="0.3">
      <c r="A91" s="485" t="s">
        <v>260</v>
      </c>
      <c r="B91" s="158">
        <v>2</v>
      </c>
      <c r="C91" s="158"/>
      <c r="D91" s="100" t="s">
        <v>681</v>
      </c>
      <c r="E91" s="207" t="s">
        <v>156</v>
      </c>
      <c r="F91" s="208" t="s">
        <v>154</v>
      </c>
      <c r="G91" s="141" t="s">
        <v>76</v>
      </c>
      <c r="H91" s="141" t="s">
        <v>78</v>
      </c>
      <c r="I91" s="141" t="s">
        <v>685</v>
      </c>
      <c r="J91" s="143">
        <v>203</v>
      </c>
    </row>
    <row r="92" spans="1:10" ht="16.8" x14ac:dyDescent="0.3">
      <c r="A92" s="485" t="s">
        <v>261</v>
      </c>
      <c r="B92" s="158">
        <v>2</v>
      </c>
      <c r="C92" s="158"/>
      <c r="D92" s="100" t="s">
        <v>696</v>
      </c>
      <c r="E92" s="207" t="s">
        <v>156</v>
      </c>
      <c r="F92" s="208" t="s">
        <v>712</v>
      </c>
      <c r="G92" s="141" t="s">
        <v>76</v>
      </c>
      <c r="H92" s="141" t="s">
        <v>682</v>
      </c>
      <c r="I92" s="141" t="s">
        <v>699</v>
      </c>
      <c r="J92" s="142">
        <v>116</v>
      </c>
    </row>
    <row r="93" spans="1:10" ht="16.8" x14ac:dyDescent="0.3">
      <c r="A93" s="485" t="s">
        <v>262</v>
      </c>
      <c r="B93" s="158">
        <v>2</v>
      </c>
      <c r="C93" s="158"/>
      <c r="D93" s="100" t="s">
        <v>729</v>
      </c>
      <c r="E93" s="207" t="s">
        <v>156</v>
      </c>
      <c r="F93" s="208" t="s">
        <v>154</v>
      </c>
      <c r="G93" s="141" t="s">
        <v>130</v>
      </c>
      <c r="H93" s="141" t="s">
        <v>82</v>
      </c>
      <c r="I93" s="141" t="s">
        <v>699</v>
      </c>
      <c r="J93" s="142">
        <v>116</v>
      </c>
    </row>
    <row r="94" spans="1:10" ht="16.8" x14ac:dyDescent="0.3">
      <c r="A94" s="485" t="s">
        <v>263</v>
      </c>
      <c r="B94" s="158">
        <v>2</v>
      </c>
      <c r="C94" s="158"/>
      <c r="D94" s="100" t="s">
        <v>729</v>
      </c>
      <c r="E94" s="207" t="s">
        <v>156</v>
      </c>
      <c r="F94" s="208" t="s">
        <v>154</v>
      </c>
      <c r="G94" s="141" t="s">
        <v>130</v>
      </c>
      <c r="H94" s="141" t="s">
        <v>82</v>
      </c>
      <c r="I94" s="141" t="s">
        <v>699</v>
      </c>
      <c r="J94" s="142">
        <v>117</v>
      </c>
    </row>
    <row r="95" spans="1:10" ht="16.8" x14ac:dyDescent="0.3">
      <c r="A95" s="485" t="s">
        <v>264</v>
      </c>
      <c r="B95" s="158">
        <v>2</v>
      </c>
      <c r="C95" s="158"/>
      <c r="D95" s="100" t="s">
        <v>702</v>
      </c>
      <c r="E95" s="214" t="s">
        <v>153</v>
      </c>
      <c r="F95" s="208" t="s">
        <v>154</v>
      </c>
      <c r="G95" s="215" t="s">
        <v>130</v>
      </c>
      <c r="H95" s="141" t="s">
        <v>79</v>
      </c>
      <c r="I95" s="141" t="s">
        <v>705</v>
      </c>
      <c r="J95" s="142">
        <v>103</v>
      </c>
    </row>
    <row r="96" spans="1:10" ht="16.8" x14ac:dyDescent="0.3">
      <c r="A96" s="485" t="s">
        <v>265</v>
      </c>
      <c r="B96" s="158">
        <v>2</v>
      </c>
      <c r="C96" s="158"/>
      <c r="D96" s="100" t="s">
        <v>696</v>
      </c>
      <c r="E96" s="214" t="s">
        <v>153</v>
      </c>
      <c r="F96" s="208" t="s">
        <v>154</v>
      </c>
      <c r="G96" s="215" t="s">
        <v>76</v>
      </c>
      <c r="H96" s="141" t="s">
        <v>78</v>
      </c>
      <c r="I96" s="141" t="s">
        <v>705</v>
      </c>
      <c r="J96" s="142">
        <v>103</v>
      </c>
    </row>
    <row r="97" spans="1:10" ht="16.8" x14ac:dyDescent="0.3">
      <c r="A97" s="485" t="s">
        <v>266</v>
      </c>
      <c r="B97" s="158">
        <v>2</v>
      </c>
      <c r="C97" s="158"/>
      <c r="D97" s="100" t="s">
        <v>84</v>
      </c>
      <c r="E97" s="214" t="s">
        <v>156</v>
      </c>
      <c r="F97" s="208" t="s">
        <v>154</v>
      </c>
      <c r="G97" s="215" t="s">
        <v>698</v>
      </c>
      <c r="H97" s="141" t="s">
        <v>78</v>
      </c>
      <c r="I97" s="141" t="s">
        <v>725</v>
      </c>
      <c r="J97" s="142">
        <v>63</v>
      </c>
    </row>
    <row r="98" spans="1:10" ht="16.8" x14ac:dyDescent="0.3">
      <c r="A98" s="485" t="s">
        <v>104</v>
      </c>
      <c r="B98" s="158">
        <v>2</v>
      </c>
      <c r="C98" s="158" t="s">
        <v>284</v>
      </c>
      <c r="D98" s="100" t="s">
        <v>689</v>
      </c>
      <c r="E98" s="207" t="s">
        <v>711</v>
      </c>
      <c r="F98" s="208" t="s">
        <v>154</v>
      </c>
      <c r="G98" s="206" t="s">
        <v>107</v>
      </c>
      <c r="H98" s="141" t="s">
        <v>708</v>
      </c>
      <c r="I98" s="141" t="s">
        <v>685</v>
      </c>
      <c r="J98" s="142">
        <v>206</v>
      </c>
    </row>
    <row r="99" spans="1:10" ht="16.8" x14ac:dyDescent="0.3">
      <c r="A99" s="485" t="s">
        <v>267</v>
      </c>
      <c r="B99" s="158">
        <v>2</v>
      </c>
      <c r="C99" s="158"/>
      <c r="D99" s="100" t="s">
        <v>681</v>
      </c>
      <c r="E99" s="214" t="s">
        <v>153</v>
      </c>
      <c r="F99" s="223" t="s">
        <v>154</v>
      </c>
      <c r="G99" s="215" t="s">
        <v>81</v>
      </c>
      <c r="H99" s="215" t="s">
        <v>78</v>
      </c>
      <c r="I99" s="215" t="s">
        <v>730</v>
      </c>
      <c r="J99" s="219">
        <v>82</v>
      </c>
    </row>
    <row r="100" spans="1:10" ht="16.8" x14ac:dyDescent="0.3">
      <c r="A100" s="485" t="s">
        <v>268</v>
      </c>
      <c r="B100" s="158">
        <v>2</v>
      </c>
      <c r="C100" s="158"/>
      <c r="D100" s="100" t="s">
        <v>696</v>
      </c>
      <c r="E100" s="207" t="s">
        <v>156</v>
      </c>
      <c r="F100" s="208" t="s">
        <v>154</v>
      </c>
      <c r="G100" s="141" t="s">
        <v>76</v>
      </c>
      <c r="H100" s="141" t="s">
        <v>78</v>
      </c>
      <c r="I100" s="141" t="s">
        <v>699</v>
      </c>
      <c r="J100" s="142">
        <v>117</v>
      </c>
    </row>
    <row r="101" spans="1:10" ht="16.8" x14ac:dyDescent="0.3">
      <c r="A101" s="485" t="s">
        <v>269</v>
      </c>
      <c r="B101" s="158">
        <v>2</v>
      </c>
      <c r="C101" s="158"/>
      <c r="D101" s="100" t="s">
        <v>689</v>
      </c>
      <c r="E101" s="207" t="s">
        <v>153</v>
      </c>
      <c r="F101" s="208" t="s">
        <v>154</v>
      </c>
      <c r="G101" s="141" t="s">
        <v>76</v>
      </c>
      <c r="H101" s="141" t="s">
        <v>79</v>
      </c>
      <c r="I101" s="141" t="s">
        <v>693</v>
      </c>
      <c r="J101" s="142">
        <v>86</v>
      </c>
    </row>
    <row r="102" spans="1:10" ht="16.8" x14ac:dyDescent="0.3">
      <c r="A102" s="485" t="s">
        <v>270</v>
      </c>
      <c r="B102" s="158">
        <v>2</v>
      </c>
      <c r="C102" s="158"/>
      <c r="D102" s="100" t="s">
        <v>681</v>
      </c>
      <c r="E102" s="207" t="s">
        <v>700</v>
      </c>
      <c r="F102" s="208" t="s">
        <v>154</v>
      </c>
      <c r="G102" s="141" t="s">
        <v>76</v>
      </c>
      <c r="H102" s="141" t="s">
        <v>82</v>
      </c>
      <c r="I102" s="141" t="s">
        <v>720</v>
      </c>
      <c r="J102" s="142">
        <v>156</v>
      </c>
    </row>
    <row r="103" spans="1:10" ht="16.8" x14ac:dyDescent="0.3">
      <c r="A103" s="485" t="s">
        <v>271</v>
      </c>
      <c r="B103" s="158">
        <v>2</v>
      </c>
      <c r="C103" s="158"/>
      <c r="D103" s="100" t="s">
        <v>681</v>
      </c>
      <c r="E103" s="214" t="s">
        <v>153</v>
      </c>
      <c r="F103" s="208" t="s">
        <v>154</v>
      </c>
      <c r="G103" s="215" t="s">
        <v>130</v>
      </c>
      <c r="H103" s="141" t="s">
        <v>82</v>
      </c>
      <c r="I103" s="141" t="s">
        <v>498</v>
      </c>
      <c r="J103" s="142">
        <v>89</v>
      </c>
    </row>
    <row r="104" spans="1:10" ht="16.8" x14ac:dyDescent="0.3">
      <c r="A104" s="485" t="s">
        <v>108</v>
      </c>
      <c r="B104" s="158">
        <v>2</v>
      </c>
      <c r="C104" s="158"/>
      <c r="D104" s="100" t="s">
        <v>681</v>
      </c>
      <c r="E104" s="207" t="s">
        <v>155</v>
      </c>
      <c r="F104" s="208" t="s">
        <v>154</v>
      </c>
      <c r="G104" s="141" t="s">
        <v>76</v>
      </c>
      <c r="H104" s="141" t="s">
        <v>78</v>
      </c>
      <c r="I104" s="141" t="s">
        <v>685</v>
      </c>
      <c r="J104" s="142">
        <v>207</v>
      </c>
    </row>
    <row r="105" spans="1:10" ht="16.8" x14ac:dyDescent="0.3">
      <c r="A105" s="485" t="s">
        <v>272</v>
      </c>
      <c r="B105" s="158">
        <v>2</v>
      </c>
      <c r="C105" s="158"/>
      <c r="D105" s="100" t="s">
        <v>702</v>
      </c>
      <c r="E105" s="207" t="s">
        <v>156</v>
      </c>
      <c r="F105" s="208" t="s">
        <v>154</v>
      </c>
      <c r="G105" s="141" t="s">
        <v>107</v>
      </c>
      <c r="H105" s="141" t="s">
        <v>82</v>
      </c>
      <c r="I105" s="141" t="s">
        <v>685</v>
      </c>
      <c r="J105" s="142">
        <v>207</v>
      </c>
    </row>
    <row r="106" spans="1:10" ht="16.8" x14ac:dyDescent="0.3">
      <c r="A106" s="485" t="s">
        <v>273</v>
      </c>
      <c r="B106" s="158">
        <v>2</v>
      </c>
      <c r="C106" s="158"/>
      <c r="D106" s="100" t="s">
        <v>681</v>
      </c>
      <c r="E106" s="207" t="s">
        <v>700</v>
      </c>
      <c r="F106" s="208" t="s">
        <v>154</v>
      </c>
      <c r="G106" s="141" t="s">
        <v>76</v>
      </c>
      <c r="H106" s="141" t="s">
        <v>78</v>
      </c>
      <c r="I106" s="141" t="s">
        <v>685</v>
      </c>
      <c r="J106" s="143">
        <v>208</v>
      </c>
    </row>
    <row r="107" spans="1:10" ht="16.8" x14ac:dyDescent="0.3">
      <c r="A107" s="484" t="s">
        <v>274</v>
      </c>
      <c r="B107" s="158">
        <v>2</v>
      </c>
      <c r="C107" s="158"/>
      <c r="D107" s="211" t="s">
        <v>684</v>
      </c>
      <c r="E107" s="212" t="s">
        <v>711</v>
      </c>
      <c r="F107" s="206" t="s">
        <v>755</v>
      </c>
      <c r="G107" s="206" t="s">
        <v>130</v>
      </c>
      <c r="H107" s="206" t="s">
        <v>79</v>
      </c>
      <c r="I107" s="206" t="s">
        <v>683</v>
      </c>
      <c r="J107" s="213">
        <v>48</v>
      </c>
    </row>
    <row r="108" spans="1:10" ht="16.8" x14ac:dyDescent="0.3">
      <c r="A108" s="485" t="s">
        <v>275</v>
      </c>
      <c r="B108" s="158">
        <v>2</v>
      </c>
      <c r="C108" s="158"/>
      <c r="D108" s="100" t="s">
        <v>684</v>
      </c>
      <c r="E108" s="214" t="s">
        <v>700</v>
      </c>
      <c r="F108" s="208" t="s">
        <v>154</v>
      </c>
      <c r="G108" s="215" t="s">
        <v>81</v>
      </c>
      <c r="H108" s="141" t="s">
        <v>82</v>
      </c>
      <c r="I108" s="141" t="s">
        <v>705</v>
      </c>
      <c r="J108" s="142">
        <v>107</v>
      </c>
    </row>
    <row r="109" spans="1:10" ht="16.8" x14ac:dyDescent="0.3">
      <c r="A109" s="485" t="s">
        <v>276</v>
      </c>
      <c r="B109" s="158">
        <v>2</v>
      </c>
      <c r="C109" s="158"/>
      <c r="D109" s="100" t="s">
        <v>684</v>
      </c>
      <c r="E109" s="207" t="s">
        <v>153</v>
      </c>
      <c r="F109" s="208" t="s">
        <v>154</v>
      </c>
      <c r="G109" s="141" t="s">
        <v>81</v>
      </c>
      <c r="H109" s="141" t="s">
        <v>682</v>
      </c>
      <c r="I109" s="141" t="s">
        <v>699</v>
      </c>
      <c r="J109" s="142">
        <v>118</v>
      </c>
    </row>
    <row r="110" spans="1:10" ht="16.8" x14ac:dyDescent="0.3">
      <c r="A110" s="485" t="s">
        <v>277</v>
      </c>
      <c r="B110" s="158">
        <v>2</v>
      </c>
      <c r="C110" s="158"/>
      <c r="D110" s="216" t="s">
        <v>684</v>
      </c>
      <c r="E110" s="217" t="s">
        <v>156</v>
      </c>
      <c r="F110" s="208" t="s">
        <v>712</v>
      </c>
      <c r="G110" s="218" t="s">
        <v>130</v>
      </c>
      <c r="H110" s="218" t="s">
        <v>82</v>
      </c>
      <c r="I110" s="141" t="s">
        <v>498</v>
      </c>
      <c r="J110" s="219">
        <v>91</v>
      </c>
    </row>
    <row r="111" spans="1:10" ht="16.8" x14ac:dyDescent="0.3">
      <c r="A111" s="485" t="s">
        <v>278</v>
      </c>
      <c r="B111" s="158">
        <v>2</v>
      </c>
      <c r="C111" s="158"/>
      <c r="D111" s="100" t="s">
        <v>684</v>
      </c>
      <c r="E111" s="207" t="s">
        <v>156</v>
      </c>
      <c r="F111" s="208" t="s">
        <v>154</v>
      </c>
      <c r="G111" s="215" t="s">
        <v>81</v>
      </c>
      <c r="H111" s="141" t="s">
        <v>78</v>
      </c>
      <c r="I111" s="141" t="s">
        <v>498</v>
      </c>
      <c r="J111" s="142">
        <v>91</v>
      </c>
    </row>
    <row r="112" spans="1:10" ht="16.8" x14ac:dyDescent="0.3">
      <c r="A112" s="485" t="s">
        <v>279</v>
      </c>
      <c r="B112" s="158">
        <v>2</v>
      </c>
      <c r="C112" s="158"/>
      <c r="D112" s="100" t="s">
        <v>84</v>
      </c>
      <c r="E112" s="207" t="s">
        <v>155</v>
      </c>
      <c r="F112" s="208" t="s">
        <v>154</v>
      </c>
      <c r="G112" s="141" t="s">
        <v>130</v>
      </c>
      <c r="H112" s="141" t="s">
        <v>731</v>
      </c>
      <c r="I112" s="141" t="s">
        <v>685</v>
      </c>
      <c r="J112" s="142">
        <v>212</v>
      </c>
    </row>
    <row r="113" spans="1:10" ht="16.8" x14ac:dyDescent="0.3">
      <c r="A113" s="485" t="s">
        <v>280</v>
      </c>
      <c r="B113" s="158">
        <v>2</v>
      </c>
      <c r="C113" s="158"/>
      <c r="D113" s="100" t="s">
        <v>686</v>
      </c>
      <c r="E113" s="207" t="s">
        <v>153</v>
      </c>
      <c r="F113" s="208" t="s">
        <v>154</v>
      </c>
      <c r="G113" s="141" t="s">
        <v>76</v>
      </c>
      <c r="H113" s="141" t="s">
        <v>79</v>
      </c>
      <c r="I113" s="141" t="s">
        <v>685</v>
      </c>
      <c r="J113" s="142">
        <v>216</v>
      </c>
    </row>
    <row r="114" spans="1:10" ht="16.8" x14ac:dyDescent="0.3">
      <c r="A114" s="485" t="s">
        <v>281</v>
      </c>
      <c r="B114" s="158">
        <v>2</v>
      </c>
      <c r="C114" s="158"/>
      <c r="D114" s="100" t="s">
        <v>681</v>
      </c>
      <c r="E114" s="207" t="s">
        <v>156</v>
      </c>
      <c r="F114" s="208" t="s">
        <v>154</v>
      </c>
      <c r="G114" s="215" t="s">
        <v>107</v>
      </c>
      <c r="H114" s="141" t="s">
        <v>78</v>
      </c>
      <c r="I114" s="141" t="s">
        <v>720</v>
      </c>
      <c r="J114" s="142">
        <v>160</v>
      </c>
    </row>
    <row r="115" spans="1:10" ht="16.8" x14ac:dyDescent="0.3">
      <c r="A115" s="485" t="s">
        <v>282</v>
      </c>
      <c r="B115" s="158">
        <v>2</v>
      </c>
      <c r="C115" s="158"/>
      <c r="D115" s="100" t="s">
        <v>689</v>
      </c>
      <c r="E115" s="207" t="s">
        <v>153</v>
      </c>
      <c r="F115" s="208" t="s">
        <v>712</v>
      </c>
      <c r="G115" s="141" t="s">
        <v>130</v>
      </c>
      <c r="H115" s="141" t="s">
        <v>79</v>
      </c>
      <c r="I115" s="141" t="s">
        <v>693</v>
      </c>
      <c r="J115" s="142">
        <v>90</v>
      </c>
    </row>
    <row r="116" spans="1:10" ht="16.8" x14ac:dyDescent="0.3">
      <c r="A116" s="485" t="s">
        <v>283</v>
      </c>
      <c r="B116" s="158">
        <v>2</v>
      </c>
      <c r="C116" s="158"/>
      <c r="D116" s="100" t="s">
        <v>84</v>
      </c>
      <c r="E116" s="207" t="s">
        <v>153</v>
      </c>
      <c r="F116" s="141" t="s">
        <v>154</v>
      </c>
      <c r="G116" s="141" t="s">
        <v>130</v>
      </c>
      <c r="H116" s="141" t="s">
        <v>79</v>
      </c>
      <c r="I116" s="141" t="s">
        <v>693</v>
      </c>
      <c r="J116" s="142">
        <v>90</v>
      </c>
    </row>
    <row r="117" spans="1:10" ht="16.8" x14ac:dyDescent="0.3">
      <c r="A117" s="485" t="s">
        <v>284</v>
      </c>
      <c r="B117" s="158">
        <v>2</v>
      </c>
      <c r="C117" s="158"/>
      <c r="D117" s="100" t="s">
        <v>84</v>
      </c>
      <c r="E117" s="207" t="s">
        <v>691</v>
      </c>
      <c r="F117" s="208" t="s">
        <v>154</v>
      </c>
      <c r="G117" s="141" t="s">
        <v>76</v>
      </c>
      <c r="H117" s="141" t="s">
        <v>682</v>
      </c>
      <c r="I117" s="141" t="s">
        <v>685</v>
      </c>
      <c r="J117" s="142">
        <v>216</v>
      </c>
    </row>
    <row r="118" spans="1:10" ht="16.8" x14ac:dyDescent="0.3">
      <c r="A118" s="485" t="s">
        <v>110</v>
      </c>
      <c r="B118" s="158">
        <v>2</v>
      </c>
      <c r="C118" s="100" t="s">
        <v>831</v>
      </c>
      <c r="D118" s="100" t="s">
        <v>689</v>
      </c>
      <c r="E118" s="207" t="s">
        <v>153</v>
      </c>
      <c r="F118" s="208" t="s">
        <v>154</v>
      </c>
      <c r="G118" s="141" t="s">
        <v>76</v>
      </c>
      <c r="H118" s="141" t="s">
        <v>727</v>
      </c>
      <c r="I118" s="141" t="s">
        <v>685</v>
      </c>
      <c r="J118" s="142">
        <v>217</v>
      </c>
    </row>
    <row r="119" spans="1:10" ht="16.8" x14ac:dyDescent="0.3">
      <c r="A119" s="485" t="s">
        <v>285</v>
      </c>
      <c r="B119" s="158">
        <v>2</v>
      </c>
      <c r="C119" s="158"/>
      <c r="D119" s="100" t="s">
        <v>684</v>
      </c>
      <c r="E119" s="207" t="s">
        <v>156</v>
      </c>
      <c r="F119" s="208" t="s">
        <v>154</v>
      </c>
      <c r="G119" s="141" t="s">
        <v>130</v>
      </c>
      <c r="H119" s="141" t="s">
        <v>79</v>
      </c>
      <c r="I119" s="141" t="s">
        <v>720</v>
      </c>
      <c r="J119" s="142">
        <v>161</v>
      </c>
    </row>
    <row r="120" spans="1:10" ht="16.8" x14ac:dyDescent="0.3">
      <c r="A120" s="485" t="s">
        <v>286</v>
      </c>
      <c r="B120" s="158">
        <v>2</v>
      </c>
      <c r="C120" s="158"/>
      <c r="D120" s="100" t="s">
        <v>684</v>
      </c>
      <c r="E120" s="207" t="s">
        <v>156</v>
      </c>
      <c r="F120" s="208" t="s">
        <v>154</v>
      </c>
      <c r="G120" s="141" t="s">
        <v>76</v>
      </c>
      <c r="H120" s="141" t="s">
        <v>715</v>
      </c>
      <c r="I120" s="141" t="s">
        <v>685</v>
      </c>
      <c r="J120" s="142">
        <v>217</v>
      </c>
    </row>
    <row r="121" spans="1:10" ht="16.8" x14ac:dyDescent="0.3">
      <c r="A121" s="485" t="s">
        <v>287</v>
      </c>
      <c r="B121" s="158">
        <v>2</v>
      </c>
      <c r="C121" s="158"/>
      <c r="D121" s="100" t="s">
        <v>84</v>
      </c>
      <c r="E121" s="207" t="s">
        <v>155</v>
      </c>
      <c r="F121" s="208" t="s">
        <v>154</v>
      </c>
      <c r="G121" s="141" t="s">
        <v>130</v>
      </c>
      <c r="H121" s="141" t="s">
        <v>731</v>
      </c>
      <c r="I121" s="141" t="s">
        <v>685</v>
      </c>
      <c r="J121" s="142">
        <v>218</v>
      </c>
    </row>
    <row r="122" spans="1:10" ht="16.8" x14ac:dyDescent="0.3">
      <c r="A122" s="485" t="s">
        <v>288</v>
      </c>
      <c r="B122" s="158">
        <v>2</v>
      </c>
      <c r="C122" s="158"/>
      <c r="D122" s="100" t="s">
        <v>487</v>
      </c>
      <c r="E122" s="214" t="s">
        <v>153</v>
      </c>
      <c r="F122" s="208" t="s">
        <v>154</v>
      </c>
      <c r="G122" s="215" t="s">
        <v>687</v>
      </c>
      <c r="H122" s="141" t="s">
        <v>727</v>
      </c>
      <c r="I122" s="141" t="s">
        <v>732</v>
      </c>
      <c r="J122" s="142">
        <v>210</v>
      </c>
    </row>
    <row r="123" spans="1:10" ht="16.8" x14ac:dyDescent="0.3">
      <c r="A123" s="485" t="s">
        <v>289</v>
      </c>
      <c r="B123" s="158">
        <v>2</v>
      </c>
      <c r="C123" s="158"/>
      <c r="D123" s="100" t="s">
        <v>696</v>
      </c>
      <c r="E123" s="207" t="s">
        <v>153</v>
      </c>
      <c r="F123" s="208" t="s">
        <v>154</v>
      </c>
      <c r="G123" s="141" t="s">
        <v>733</v>
      </c>
      <c r="H123" s="206" t="s">
        <v>82</v>
      </c>
      <c r="I123" s="206" t="s">
        <v>709</v>
      </c>
      <c r="J123" s="142">
        <v>85</v>
      </c>
    </row>
    <row r="124" spans="1:10" ht="16.8" x14ac:dyDescent="0.3">
      <c r="A124" s="485" t="s">
        <v>290</v>
      </c>
      <c r="B124" s="158">
        <v>2</v>
      </c>
      <c r="C124" s="158"/>
      <c r="D124" s="100" t="s">
        <v>487</v>
      </c>
      <c r="E124" s="207" t="s">
        <v>156</v>
      </c>
      <c r="F124" s="208" t="s">
        <v>154</v>
      </c>
      <c r="G124" s="141" t="s">
        <v>81</v>
      </c>
      <c r="H124" s="141" t="s">
        <v>715</v>
      </c>
      <c r="I124" s="206" t="s">
        <v>717</v>
      </c>
      <c r="J124" s="142">
        <v>146</v>
      </c>
    </row>
    <row r="125" spans="1:10" ht="16.8" x14ac:dyDescent="0.3">
      <c r="A125" s="485" t="s">
        <v>291</v>
      </c>
      <c r="B125" s="158">
        <v>2</v>
      </c>
      <c r="C125" s="158"/>
      <c r="D125" s="100" t="s">
        <v>681</v>
      </c>
      <c r="E125" s="207" t="s">
        <v>153</v>
      </c>
      <c r="F125" s="208" t="s">
        <v>154</v>
      </c>
      <c r="G125" s="141" t="s">
        <v>81</v>
      </c>
      <c r="H125" s="141" t="s">
        <v>682</v>
      </c>
      <c r="I125" s="141" t="s">
        <v>699</v>
      </c>
      <c r="J125" s="142">
        <v>119</v>
      </c>
    </row>
    <row r="126" spans="1:10" ht="16.8" x14ac:dyDescent="0.3">
      <c r="A126" s="485" t="s">
        <v>292</v>
      </c>
      <c r="B126" s="158">
        <v>2</v>
      </c>
      <c r="C126" s="158"/>
      <c r="D126" s="100" t="s">
        <v>696</v>
      </c>
      <c r="E126" s="207" t="s">
        <v>153</v>
      </c>
      <c r="F126" s="208" t="s">
        <v>154</v>
      </c>
      <c r="G126" s="141" t="s">
        <v>733</v>
      </c>
      <c r="H126" s="206" t="s">
        <v>82</v>
      </c>
      <c r="I126" s="206" t="s">
        <v>709</v>
      </c>
      <c r="J126" s="142">
        <v>85</v>
      </c>
    </row>
    <row r="127" spans="1:10" ht="16.8" x14ac:dyDescent="0.3">
      <c r="A127" s="485" t="s">
        <v>293</v>
      </c>
      <c r="B127" s="158">
        <v>2</v>
      </c>
      <c r="C127" s="158"/>
      <c r="D127" s="100" t="s">
        <v>681</v>
      </c>
      <c r="E127" s="207" t="s">
        <v>155</v>
      </c>
      <c r="F127" s="208" t="s">
        <v>154</v>
      </c>
      <c r="G127" s="141" t="s">
        <v>76</v>
      </c>
      <c r="H127" s="141" t="s">
        <v>78</v>
      </c>
      <c r="I127" s="141" t="s">
        <v>685</v>
      </c>
      <c r="J127" s="142">
        <v>225</v>
      </c>
    </row>
    <row r="128" spans="1:10" ht="16.8" x14ac:dyDescent="0.3">
      <c r="A128" s="485" t="s">
        <v>294</v>
      </c>
      <c r="B128" s="158">
        <v>2</v>
      </c>
      <c r="C128" s="158"/>
      <c r="D128" s="100" t="s">
        <v>702</v>
      </c>
      <c r="E128" s="207" t="s">
        <v>153</v>
      </c>
      <c r="F128" s="208" t="s">
        <v>154</v>
      </c>
      <c r="G128" s="141" t="s">
        <v>107</v>
      </c>
      <c r="H128" s="141" t="s">
        <v>734</v>
      </c>
      <c r="I128" s="141" t="s">
        <v>685</v>
      </c>
      <c r="J128" s="142">
        <v>227</v>
      </c>
    </row>
    <row r="129" spans="1:10" ht="16.8" x14ac:dyDescent="0.3">
      <c r="A129" s="485" t="s">
        <v>295</v>
      </c>
      <c r="B129" s="158">
        <v>2</v>
      </c>
      <c r="C129" s="158"/>
      <c r="D129" s="100" t="s">
        <v>689</v>
      </c>
      <c r="E129" s="207" t="s">
        <v>156</v>
      </c>
      <c r="F129" s="208" t="s">
        <v>154</v>
      </c>
      <c r="G129" s="141" t="s">
        <v>76</v>
      </c>
      <c r="H129" s="141" t="s">
        <v>682</v>
      </c>
      <c r="I129" s="141" t="s">
        <v>699</v>
      </c>
      <c r="J129" s="142">
        <v>120</v>
      </c>
    </row>
    <row r="130" spans="1:10" ht="16.8" x14ac:dyDescent="0.3">
      <c r="A130" s="485" t="s">
        <v>296</v>
      </c>
      <c r="B130" s="158">
        <v>2</v>
      </c>
      <c r="C130" s="158"/>
      <c r="D130" s="100" t="s">
        <v>487</v>
      </c>
      <c r="E130" s="207" t="s">
        <v>692</v>
      </c>
      <c r="F130" s="208" t="s">
        <v>719</v>
      </c>
      <c r="G130" s="141" t="s">
        <v>81</v>
      </c>
      <c r="H130" s="141" t="s">
        <v>715</v>
      </c>
      <c r="I130" s="141" t="s">
        <v>693</v>
      </c>
      <c r="J130" s="142">
        <v>94</v>
      </c>
    </row>
    <row r="131" spans="1:10" ht="16.8" x14ac:dyDescent="0.3">
      <c r="A131" s="485" t="s">
        <v>297</v>
      </c>
      <c r="B131" s="158">
        <v>2</v>
      </c>
      <c r="C131" s="158"/>
      <c r="D131" s="100" t="s">
        <v>696</v>
      </c>
      <c r="E131" s="207" t="s">
        <v>155</v>
      </c>
      <c r="F131" s="208" t="s">
        <v>154</v>
      </c>
      <c r="G131" s="141" t="s">
        <v>76</v>
      </c>
      <c r="H131" s="141" t="s">
        <v>682</v>
      </c>
      <c r="I131" s="141" t="s">
        <v>735</v>
      </c>
      <c r="J131" s="142">
        <v>89</v>
      </c>
    </row>
    <row r="132" spans="1:10" ht="16.8" x14ac:dyDescent="0.3">
      <c r="A132" s="485" t="s">
        <v>101</v>
      </c>
      <c r="B132" s="158">
        <v>2</v>
      </c>
      <c r="C132" s="158"/>
      <c r="D132" s="100" t="s">
        <v>487</v>
      </c>
      <c r="E132" s="207" t="s">
        <v>153</v>
      </c>
      <c r="F132" s="208" t="s">
        <v>154</v>
      </c>
      <c r="G132" s="141" t="s">
        <v>107</v>
      </c>
      <c r="H132" s="141" t="s">
        <v>78</v>
      </c>
      <c r="I132" s="141" t="s">
        <v>685</v>
      </c>
      <c r="J132" s="142">
        <v>230</v>
      </c>
    </row>
    <row r="133" spans="1:10" ht="16.8" x14ac:dyDescent="0.3">
      <c r="A133" s="485" t="s">
        <v>298</v>
      </c>
      <c r="B133" s="158">
        <v>2</v>
      </c>
      <c r="C133" s="158"/>
      <c r="D133" s="100" t="s">
        <v>681</v>
      </c>
      <c r="E133" s="214" t="s">
        <v>700</v>
      </c>
      <c r="F133" s="208" t="s">
        <v>154</v>
      </c>
      <c r="G133" s="215" t="s">
        <v>76</v>
      </c>
      <c r="H133" s="141" t="s">
        <v>82</v>
      </c>
      <c r="I133" s="141" t="s">
        <v>498</v>
      </c>
      <c r="J133" s="142">
        <v>95</v>
      </c>
    </row>
    <row r="134" spans="1:10" ht="16.8" x14ac:dyDescent="0.3">
      <c r="A134" s="485" t="s">
        <v>299</v>
      </c>
      <c r="B134" s="158">
        <v>2</v>
      </c>
      <c r="C134" s="158"/>
      <c r="D134" s="100" t="s">
        <v>689</v>
      </c>
      <c r="E134" s="207" t="s">
        <v>156</v>
      </c>
      <c r="F134" s="208" t="s">
        <v>154</v>
      </c>
      <c r="G134" s="215" t="s">
        <v>76</v>
      </c>
      <c r="H134" s="141" t="s">
        <v>79</v>
      </c>
      <c r="I134" s="141" t="s">
        <v>498</v>
      </c>
      <c r="J134" s="142">
        <v>95</v>
      </c>
    </row>
    <row r="135" spans="1:10" ht="16.8" x14ac:dyDescent="0.3">
      <c r="A135" s="485" t="s">
        <v>300</v>
      </c>
      <c r="B135" s="158">
        <v>2</v>
      </c>
      <c r="C135" s="158"/>
      <c r="D135" s="100" t="s">
        <v>696</v>
      </c>
      <c r="E135" s="207" t="s">
        <v>153</v>
      </c>
      <c r="F135" s="208" t="s">
        <v>154</v>
      </c>
      <c r="G135" s="141" t="s">
        <v>76</v>
      </c>
      <c r="H135" s="141" t="s">
        <v>682</v>
      </c>
      <c r="I135" s="141" t="s">
        <v>735</v>
      </c>
      <c r="J135" s="142">
        <v>90</v>
      </c>
    </row>
    <row r="136" spans="1:10" ht="16.8" x14ac:dyDescent="0.3">
      <c r="A136" s="485" t="s">
        <v>301</v>
      </c>
      <c r="B136" s="158">
        <v>2</v>
      </c>
      <c r="C136" s="158"/>
      <c r="D136" s="100" t="s">
        <v>689</v>
      </c>
      <c r="E136" s="207" t="s">
        <v>155</v>
      </c>
      <c r="F136" s="208" t="s">
        <v>154</v>
      </c>
      <c r="G136" s="141" t="s">
        <v>76</v>
      </c>
      <c r="H136" s="141" t="s">
        <v>736</v>
      </c>
      <c r="I136" s="141" t="s">
        <v>685</v>
      </c>
      <c r="J136" s="142">
        <v>235</v>
      </c>
    </row>
    <row r="137" spans="1:10" ht="16.8" x14ac:dyDescent="0.3">
      <c r="A137" s="485" t="s">
        <v>302</v>
      </c>
      <c r="B137" s="158">
        <v>2</v>
      </c>
      <c r="C137" s="158"/>
      <c r="D137" s="100" t="s">
        <v>681</v>
      </c>
      <c r="E137" s="214" t="s">
        <v>700</v>
      </c>
      <c r="F137" s="208" t="s">
        <v>154</v>
      </c>
      <c r="G137" s="215" t="s">
        <v>76</v>
      </c>
      <c r="H137" s="141" t="s">
        <v>78</v>
      </c>
      <c r="I137" s="141" t="s">
        <v>725</v>
      </c>
      <c r="J137" s="142">
        <v>65</v>
      </c>
    </row>
    <row r="138" spans="1:10" ht="16.8" x14ac:dyDescent="0.3">
      <c r="A138" s="485" t="s">
        <v>303</v>
      </c>
      <c r="B138" s="158">
        <v>2</v>
      </c>
      <c r="C138" s="158"/>
      <c r="D138" s="100" t="s">
        <v>487</v>
      </c>
      <c r="E138" s="214" t="s">
        <v>700</v>
      </c>
      <c r="F138" s="208" t="s">
        <v>154</v>
      </c>
      <c r="G138" s="215" t="s">
        <v>81</v>
      </c>
      <c r="H138" s="141" t="s">
        <v>78</v>
      </c>
      <c r="I138" s="141" t="s">
        <v>717</v>
      </c>
      <c r="J138" s="219">
        <v>151</v>
      </c>
    </row>
    <row r="139" spans="1:10" ht="16.8" x14ac:dyDescent="0.3">
      <c r="A139" s="485" t="s">
        <v>304</v>
      </c>
      <c r="B139" s="158">
        <v>2</v>
      </c>
      <c r="C139" s="158"/>
      <c r="D139" s="100" t="s">
        <v>702</v>
      </c>
      <c r="E139" s="207" t="s">
        <v>157</v>
      </c>
      <c r="F139" s="208" t="s">
        <v>154</v>
      </c>
      <c r="G139" s="141" t="s">
        <v>107</v>
      </c>
      <c r="H139" s="141" t="s">
        <v>82</v>
      </c>
      <c r="I139" s="141" t="s">
        <v>685</v>
      </c>
      <c r="J139" s="142">
        <v>241</v>
      </c>
    </row>
    <row r="140" spans="1:10" ht="16.8" x14ac:dyDescent="0.3">
      <c r="A140" s="485" t="s">
        <v>305</v>
      </c>
      <c r="B140" s="158">
        <v>2</v>
      </c>
      <c r="C140" s="158"/>
      <c r="D140" s="210" t="s">
        <v>689</v>
      </c>
      <c r="E140" s="207" t="s">
        <v>153</v>
      </c>
      <c r="F140" s="206" t="s">
        <v>154</v>
      </c>
      <c r="G140" s="141" t="s">
        <v>76</v>
      </c>
      <c r="H140" s="206" t="s">
        <v>690</v>
      </c>
      <c r="I140" s="141" t="s">
        <v>685</v>
      </c>
      <c r="J140" s="142">
        <v>244</v>
      </c>
    </row>
    <row r="141" spans="1:10" ht="16.8" x14ac:dyDescent="0.3">
      <c r="A141" s="485" t="s">
        <v>306</v>
      </c>
      <c r="B141" s="158">
        <v>2</v>
      </c>
      <c r="C141" s="158"/>
      <c r="D141" s="100" t="s">
        <v>487</v>
      </c>
      <c r="E141" s="214" t="s">
        <v>700</v>
      </c>
      <c r="F141" s="208" t="s">
        <v>154</v>
      </c>
      <c r="G141" s="215" t="s">
        <v>130</v>
      </c>
      <c r="H141" s="141" t="s">
        <v>78</v>
      </c>
      <c r="I141" s="141" t="s">
        <v>705</v>
      </c>
      <c r="J141" s="142">
        <v>115</v>
      </c>
    </row>
    <row r="142" spans="1:10" ht="16.8" x14ac:dyDescent="0.3">
      <c r="A142" s="485" t="s">
        <v>307</v>
      </c>
      <c r="B142" s="158">
        <v>2</v>
      </c>
      <c r="C142" s="158"/>
      <c r="D142" s="100" t="s">
        <v>702</v>
      </c>
      <c r="E142" s="207" t="s">
        <v>156</v>
      </c>
      <c r="F142" s="208" t="s">
        <v>712</v>
      </c>
      <c r="G142" s="141" t="s">
        <v>174</v>
      </c>
      <c r="H142" s="141" t="s">
        <v>82</v>
      </c>
      <c r="I142" s="141" t="s">
        <v>699</v>
      </c>
      <c r="J142" s="142">
        <v>123</v>
      </c>
    </row>
    <row r="143" spans="1:10" ht="16.8" x14ac:dyDescent="0.3">
      <c r="A143" s="485" t="s">
        <v>308</v>
      </c>
      <c r="B143" s="158">
        <v>2</v>
      </c>
      <c r="C143" s="158"/>
      <c r="D143" s="100" t="s">
        <v>681</v>
      </c>
      <c r="E143" s="207" t="s">
        <v>156</v>
      </c>
      <c r="F143" s="208" t="s">
        <v>154</v>
      </c>
      <c r="G143" s="215" t="s">
        <v>76</v>
      </c>
      <c r="H143" s="141" t="s">
        <v>715</v>
      </c>
      <c r="I143" s="141" t="s">
        <v>717</v>
      </c>
      <c r="J143" s="142">
        <v>153</v>
      </c>
    </row>
    <row r="144" spans="1:10" ht="16.8" x14ac:dyDescent="0.3">
      <c r="A144" s="485" t="s">
        <v>309</v>
      </c>
      <c r="B144" s="158">
        <v>2</v>
      </c>
      <c r="C144" s="158"/>
      <c r="D144" s="100" t="s">
        <v>84</v>
      </c>
      <c r="E144" s="207" t="s">
        <v>153</v>
      </c>
      <c r="F144" s="208" t="s">
        <v>154</v>
      </c>
      <c r="G144" s="141" t="s">
        <v>130</v>
      </c>
      <c r="H144" s="141" t="s">
        <v>79</v>
      </c>
      <c r="I144" s="141" t="s">
        <v>709</v>
      </c>
      <c r="J144" s="142">
        <v>87</v>
      </c>
    </row>
    <row r="145" spans="1:10" ht="16.8" x14ac:dyDescent="0.3">
      <c r="A145" s="485" t="s">
        <v>310</v>
      </c>
      <c r="B145" s="158">
        <v>2</v>
      </c>
      <c r="C145" s="158"/>
      <c r="D145" s="100" t="s">
        <v>487</v>
      </c>
      <c r="E145" s="207" t="s">
        <v>153</v>
      </c>
      <c r="F145" s="208" t="s">
        <v>154</v>
      </c>
      <c r="G145" s="141" t="s">
        <v>109</v>
      </c>
      <c r="H145" s="141" t="s">
        <v>682</v>
      </c>
      <c r="I145" s="141" t="s">
        <v>709</v>
      </c>
      <c r="J145" s="142">
        <v>87</v>
      </c>
    </row>
    <row r="146" spans="1:10" ht="16.8" x14ac:dyDescent="0.3">
      <c r="A146" s="485" t="s">
        <v>311</v>
      </c>
      <c r="B146" s="158">
        <v>2</v>
      </c>
      <c r="C146" s="158"/>
      <c r="D146" s="100" t="s">
        <v>696</v>
      </c>
      <c r="E146" s="207" t="s">
        <v>156</v>
      </c>
      <c r="F146" s="208" t="s">
        <v>154</v>
      </c>
      <c r="G146" s="141" t="s">
        <v>76</v>
      </c>
      <c r="H146" s="141" t="s">
        <v>82</v>
      </c>
      <c r="I146" s="141" t="s">
        <v>699</v>
      </c>
      <c r="J146" s="142">
        <v>123</v>
      </c>
    </row>
    <row r="147" spans="1:10" ht="16.8" x14ac:dyDescent="0.3">
      <c r="A147" s="485" t="s">
        <v>312</v>
      </c>
      <c r="B147" s="158">
        <v>2</v>
      </c>
      <c r="C147" s="158"/>
      <c r="D147" s="100" t="s">
        <v>84</v>
      </c>
      <c r="E147" s="214" t="s">
        <v>153</v>
      </c>
      <c r="F147" s="208" t="s">
        <v>154</v>
      </c>
      <c r="G147" s="206" t="s">
        <v>107</v>
      </c>
      <c r="H147" s="141" t="s">
        <v>682</v>
      </c>
      <c r="I147" s="141" t="s">
        <v>701</v>
      </c>
      <c r="J147" s="142">
        <v>100</v>
      </c>
    </row>
    <row r="148" spans="1:10" ht="16.8" x14ac:dyDescent="0.3">
      <c r="A148" s="485" t="s">
        <v>313</v>
      </c>
      <c r="B148" s="158">
        <v>2</v>
      </c>
      <c r="C148" s="158"/>
      <c r="D148" s="222" t="s">
        <v>487</v>
      </c>
      <c r="E148" s="214" t="s">
        <v>153</v>
      </c>
      <c r="F148" s="208" t="s">
        <v>154</v>
      </c>
      <c r="G148" s="215" t="s">
        <v>727</v>
      </c>
      <c r="H148" s="215" t="s">
        <v>79</v>
      </c>
      <c r="I148" s="215" t="s">
        <v>701</v>
      </c>
      <c r="J148" s="219">
        <v>100</v>
      </c>
    </row>
    <row r="149" spans="1:10" ht="16.8" x14ac:dyDescent="0.3">
      <c r="A149" s="485" t="s">
        <v>314</v>
      </c>
      <c r="B149" s="158">
        <v>2</v>
      </c>
      <c r="C149" s="158"/>
      <c r="D149" s="100" t="s">
        <v>487</v>
      </c>
      <c r="E149" s="207" t="s">
        <v>153</v>
      </c>
      <c r="F149" s="208" t="s">
        <v>154</v>
      </c>
      <c r="G149" s="141" t="s">
        <v>76</v>
      </c>
      <c r="H149" s="141" t="s">
        <v>682</v>
      </c>
      <c r="I149" s="141" t="s">
        <v>699</v>
      </c>
      <c r="J149" s="142">
        <v>124</v>
      </c>
    </row>
    <row r="150" spans="1:10" ht="16.8" x14ac:dyDescent="0.3">
      <c r="A150" s="485" t="s">
        <v>315</v>
      </c>
      <c r="B150" s="158">
        <v>2</v>
      </c>
      <c r="C150" s="158"/>
      <c r="D150" s="100" t="s">
        <v>681</v>
      </c>
      <c r="E150" s="207" t="s">
        <v>153</v>
      </c>
      <c r="F150" s="208" t="s">
        <v>154</v>
      </c>
      <c r="G150" s="141" t="s">
        <v>130</v>
      </c>
      <c r="H150" s="141" t="s">
        <v>79</v>
      </c>
      <c r="I150" s="141" t="s">
        <v>685</v>
      </c>
      <c r="J150" s="142">
        <v>252</v>
      </c>
    </row>
    <row r="151" spans="1:10" ht="16.8" x14ac:dyDescent="0.3">
      <c r="A151" s="485" t="s">
        <v>316</v>
      </c>
      <c r="B151" s="158">
        <v>2</v>
      </c>
      <c r="C151" s="158"/>
      <c r="D151" s="100" t="s">
        <v>729</v>
      </c>
      <c r="E151" s="207" t="s">
        <v>156</v>
      </c>
      <c r="F151" s="208" t="s">
        <v>154</v>
      </c>
      <c r="G151" s="215" t="s">
        <v>81</v>
      </c>
      <c r="H151" s="141" t="s">
        <v>727</v>
      </c>
      <c r="I151" s="141" t="s">
        <v>718</v>
      </c>
      <c r="J151" s="142">
        <v>101</v>
      </c>
    </row>
    <row r="152" spans="1:10" ht="16.8" x14ac:dyDescent="0.3">
      <c r="A152" s="485" t="s">
        <v>317</v>
      </c>
      <c r="B152" s="158">
        <v>2</v>
      </c>
      <c r="C152" s="158"/>
      <c r="D152" s="100" t="s">
        <v>689</v>
      </c>
      <c r="E152" s="207" t="s">
        <v>156</v>
      </c>
      <c r="F152" s="208" t="s">
        <v>154</v>
      </c>
      <c r="G152" s="215" t="s">
        <v>107</v>
      </c>
      <c r="H152" s="141" t="s">
        <v>82</v>
      </c>
      <c r="I152" s="141" t="s">
        <v>705</v>
      </c>
      <c r="J152" s="142">
        <v>119</v>
      </c>
    </row>
    <row r="153" spans="1:10" ht="16.8" x14ac:dyDescent="0.3">
      <c r="A153" s="485" t="s">
        <v>318</v>
      </c>
      <c r="B153" s="158">
        <v>2</v>
      </c>
      <c r="C153" s="158"/>
      <c r="D153" s="100" t="s">
        <v>681</v>
      </c>
      <c r="E153" s="207" t="s">
        <v>153</v>
      </c>
      <c r="F153" s="208" t="s">
        <v>154</v>
      </c>
      <c r="G153" s="141" t="s">
        <v>81</v>
      </c>
      <c r="H153" s="141" t="s">
        <v>82</v>
      </c>
      <c r="I153" s="141" t="s">
        <v>699</v>
      </c>
      <c r="J153" s="142">
        <v>125</v>
      </c>
    </row>
    <row r="154" spans="1:10" ht="16.8" x14ac:dyDescent="0.3">
      <c r="A154" s="485" t="s">
        <v>319</v>
      </c>
      <c r="B154" s="158">
        <v>2</v>
      </c>
      <c r="C154" s="158"/>
      <c r="D154" s="100" t="s">
        <v>684</v>
      </c>
      <c r="E154" s="214" t="s">
        <v>153</v>
      </c>
      <c r="F154" s="208" t="s">
        <v>154</v>
      </c>
      <c r="G154" s="215" t="s">
        <v>109</v>
      </c>
      <c r="H154" s="141" t="s">
        <v>715</v>
      </c>
      <c r="I154" s="141" t="s">
        <v>498</v>
      </c>
      <c r="J154" s="142">
        <v>103</v>
      </c>
    </row>
    <row r="155" spans="1:10" ht="16.8" x14ac:dyDescent="0.3">
      <c r="A155" s="485" t="s">
        <v>320</v>
      </c>
      <c r="B155" s="158">
        <v>2</v>
      </c>
      <c r="C155" s="158"/>
      <c r="D155" s="100" t="s">
        <v>681</v>
      </c>
      <c r="E155" s="207" t="s">
        <v>155</v>
      </c>
      <c r="F155" s="208" t="s">
        <v>154</v>
      </c>
      <c r="G155" s="141" t="s">
        <v>76</v>
      </c>
      <c r="H155" s="141" t="s">
        <v>78</v>
      </c>
      <c r="I155" s="141" t="s">
        <v>685</v>
      </c>
      <c r="J155" s="142">
        <v>259</v>
      </c>
    </row>
    <row r="156" spans="1:10" ht="16.8" x14ac:dyDescent="0.3">
      <c r="A156" s="487" t="s">
        <v>321</v>
      </c>
      <c r="B156" s="158">
        <v>2</v>
      </c>
      <c r="C156" s="158"/>
      <c r="D156" s="222" t="s">
        <v>681</v>
      </c>
      <c r="E156" s="214" t="s">
        <v>700</v>
      </c>
      <c r="F156" s="223" t="s">
        <v>154</v>
      </c>
      <c r="G156" s="215" t="s">
        <v>76</v>
      </c>
      <c r="H156" s="215" t="s">
        <v>82</v>
      </c>
      <c r="I156" s="215" t="s">
        <v>737</v>
      </c>
      <c r="J156" s="224">
        <v>56</v>
      </c>
    </row>
    <row r="157" spans="1:10" ht="16.8" x14ac:dyDescent="0.3">
      <c r="A157" s="485" t="s">
        <v>322</v>
      </c>
      <c r="B157" s="158">
        <v>2</v>
      </c>
      <c r="C157" s="158"/>
      <c r="D157" s="100" t="s">
        <v>684</v>
      </c>
      <c r="E157" s="207" t="s">
        <v>153</v>
      </c>
      <c r="F157" s="208" t="s">
        <v>154</v>
      </c>
      <c r="G157" s="141" t="s">
        <v>130</v>
      </c>
      <c r="H157" s="141" t="s">
        <v>79</v>
      </c>
      <c r="I157" s="141" t="s">
        <v>685</v>
      </c>
      <c r="J157" s="142">
        <v>271</v>
      </c>
    </row>
    <row r="158" spans="1:10" ht="16.8" x14ac:dyDescent="0.3">
      <c r="A158" s="485" t="s">
        <v>323</v>
      </c>
      <c r="B158" s="158">
        <v>2</v>
      </c>
      <c r="C158" s="158"/>
      <c r="D158" s="100" t="s">
        <v>696</v>
      </c>
      <c r="E158" s="207" t="s">
        <v>156</v>
      </c>
      <c r="F158" s="208" t="s">
        <v>154</v>
      </c>
      <c r="G158" s="141" t="s">
        <v>76</v>
      </c>
      <c r="H158" s="141" t="s">
        <v>682</v>
      </c>
      <c r="I158" s="141" t="s">
        <v>685</v>
      </c>
      <c r="J158" s="142">
        <v>272</v>
      </c>
    </row>
    <row r="159" spans="1:10" ht="16.8" x14ac:dyDescent="0.3">
      <c r="A159" s="485" t="s">
        <v>324</v>
      </c>
      <c r="B159" s="158">
        <v>2</v>
      </c>
      <c r="C159" s="158"/>
      <c r="D159" s="100" t="s">
        <v>684</v>
      </c>
      <c r="E159" s="207" t="s">
        <v>153</v>
      </c>
      <c r="F159" s="208" t="s">
        <v>154</v>
      </c>
      <c r="G159" s="141" t="s">
        <v>76</v>
      </c>
      <c r="H159" s="141" t="s">
        <v>79</v>
      </c>
      <c r="I159" s="141" t="s">
        <v>685</v>
      </c>
      <c r="J159" s="142">
        <v>272</v>
      </c>
    </row>
    <row r="160" spans="1:10" ht="16.8" x14ac:dyDescent="0.3">
      <c r="A160" s="485" t="s">
        <v>325</v>
      </c>
      <c r="B160" s="158">
        <v>2</v>
      </c>
      <c r="C160" s="158"/>
      <c r="D160" s="100" t="s">
        <v>689</v>
      </c>
      <c r="E160" s="207" t="s">
        <v>724</v>
      </c>
      <c r="F160" s="208" t="s">
        <v>154</v>
      </c>
      <c r="G160" s="215" t="s">
        <v>76</v>
      </c>
      <c r="H160" s="141" t="s">
        <v>738</v>
      </c>
      <c r="I160" s="141" t="s">
        <v>739</v>
      </c>
      <c r="J160" s="142">
        <v>132</v>
      </c>
    </row>
    <row r="161" spans="1:10" ht="16.8" x14ac:dyDescent="0.3">
      <c r="A161" s="485" t="s">
        <v>326</v>
      </c>
      <c r="B161" s="158">
        <v>2</v>
      </c>
      <c r="C161" s="158"/>
      <c r="D161" s="100" t="s">
        <v>702</v>
      </c>
      <c r="E161" s="207" t="s">
        <v>700</v>
      </c>
      <c r="F161" s="208" t="s">
        <v>154</v>
      </c>
      <c r="G161" s="141" t="s">
        <v>76</v>
      </c>
      <c r="H161" s="141" t="s">
        <v>79</v>
      </c>
      <c r="I161" s="141" t="s">
        <v>693</v>
      </c>
      <c r="J161" s="142">
        <v>103</v>
      </c>
    </row>
    <row r="162" spans="1:10" ht="16.8" x14ac:dyDescent="0.3">
      <c r="A162" s="485" t="s">
        <v>327</v>
      </c>
      <c r="B162" s="158">
        <v>2</v>
      </c>
      <c r="C162" s="158"/>
      <c r="D162" s="100" t="s">
        <v>84</v>
      </c>
      <c r="E162" s="207" t="s">
        <v>711</v>
      </c>
      <c r="F162" s="208" t="s">
        <v>755</v>
      </c>
      <c r="G162" s="215" t="s">
        <v>81</v>
      </c>
      <c r="H162" s="141" t="s">
        <v>82</v>
      </c>
      <c r="I162" s="141" t="s">
        <v>740</v>
      </c>
      <c r="J162" s="142">
        <v>62</v>
      </c>
    </row>
    <row r="163" spans="1:10" ht="16.8" x14ac:dyDescent="0.3">
      <c r="A163" s="485" t="s">
        <v>328</v>
      </c>
      <c r="B163" s="158">
        <v>2</v>
      </c>
      <c r="C163" s="158"/>
      <c r="D163" s="100" t="s">
        <v>681</v>
      </c>
      <c r="E163" s="214" t="s">
        <v>700</v>
      </c>
      <c r="F163" s="208" t="s">
        <v>154</v>
      </c>
      <c r="G163" s="215" t="s">
        <v>76</v>
      </c>
      <c r="H163" s="141" t="s">
        <v>682</v>
      </c>
      <c r="I163" s="141" t="s">
        <v>705</v>
      </c>
      <c r="J163" s="142">
        <v>124</v>
      </c>
    </row>
    <row r="164" spans="1:10" ht="16.8" x14ac:dyDescent="0.3">
      <c r="A164" s="485" t="s">
        <v>102</v>
      </c>
      <c r="B164" s="158">
        <v>2</v>
      </c>
      <c r="C164" s="158"/>
      <c r="D164" s="100" t="s">
        <v>84</v>
      </c>
      <c r="E164" s="207" t="s">
        <v>155</v>
      </c>
      <c r="F164" s="208" t="s">
        <v>154</v>
      </c>
      <c r="G164" s="141" t="s">
        <v>130</v>
      </c>
      <c r="H164" s="141" t="s">
        <v>79</v>
      </c>
      <c r="I164" s="141" t="s">
        <v>685</v>
      </c>
      <c r="J164" s="142">
        <v>278</v>
      </c>
    </row>
    <row r="165" spans="1:10" ht="16.8" x14ac:dyDescent="0.3">
      <c r="A165" s="485" t="s">
        <v>329</v>
      </c>
      <c r="B165" s="158">
        <v>2</v>
      </c>
      <c r="C165" s="158"/>
      <c r="D165" s="100" t="s">
        <v>696</v>
      </c>
      <c r="E165" s="207" t="s">
        <v>692</v>
      </c>
      <c r="F165" s="208" t="s">
        <v>154</v>
      </c>
      <c r="G165" s="141" t="s">
        <v>130</v>
      </c>
      <c r="H165" s="141" t="s">
        <v>715</v>
      </c>
      <c r="I165" s="141" t="s">
        <v>685</v>
      </c>
      <c r="J165" s="142">
        <v>278</v>
      </c>
    </row>
    <row r="166" spans="1:10" ht="16.8" x14ac:dyDescent="0.3">
      <c r="A166" s="485" t="s">
        <v>330</v>
      </c>
      <c r="B166" s="158">
        <v>2</v>
      </c>
      <c r="C166" s="158"/>
      <c r="D166" s="100" t="s">
        <v>729</v>
      </c>
      <c r="E166" s="207" t="s">
        <v>153</v>
      </c>
      <c r="F166" s="208" t="s">
        <v>154</v>
      </c>
      <c r="G166" s="141" t="s">
        <v>713</v>
      </c>
      <c r="H166" s="141" t="s">
        <v>78</v>
      </c>
      <c r="I166" s="141" t="s">
        <v>685</v>
      </c>
      <c r="J166" s="142">
        <v>279</v>
      </c>
    </row>
    <row r="167" spans="1:10" ht="16.8" x14ac:dyDescent="0.3">
      <c r="A167" s="485" t="s">
        <v>331</v>
      </c>
      <c r="B167" s="158">
        <v>2</v>
      </c>
      <c r="C167" s="158"/>
      <c r="D167" s="100" t="s">
        <v>696</v>
      </c>
      <c r="E167" s="207" t="s">
        <v>156</v>
      </c>
      <c r="F167" s="208" t="s">
        <v>154</v>
      </c>
      <c r="G167" s="141" t="s">
        <v>76</v>
      </c>
      <c r="H167" s="141" t="s">
        <v>78</v>
      </c>
      <c r="I167" s="141" t="s">
        <v>699</v>
      </c>
      <c r="J167" s="142">
        <v>127</v>
      </c>
    </row>
    <row r="168" spans="1:10" ht="16.8" x14ac:dyDescent="0.3">
      <c r="A168" s="485" t="s">
        <v>332</v>
      </c>
      <c r="B168" s="158">
        <v>2</v>
      </c>
      <c r="C168" s="158"/>
      <c r="D168" s="100" t="s">
        <v>84</v>
      </c>
      <c r="E168" s="207" t="s">
        <v>157</v>
      </c>
      <c r="F168" s="208" t="s">
        <v>154</v>
      </c>
      <c r="G168" s="141" t="s">
        <v>130</v>
      </c>
      <c r="H168" s="141" t="s">
        <v>79</v>
      </c>
      <c r="I168" s="141" t="s">
        <v>685</v>
      </c>
      <c r="J168" s="142">
        <v>281</v>
      </c>
    </row>
    <row r="169" spans="1:10" ht="16.8" x14ac:dyDescent="0.3">
      <c r="A169" s="485" t="s">
        <v>333</v>
      </c>
      <c r="B169" s="158">
        <v>2</v>
      </c>
      <c r="C169" s="158"/>
      <c r="D169" s="100" t="s">
        <v>689</v>
      </c>
      <c r="E169" s="214" t="s">
        <v>156</v>
      </c>
      <c r="F169" s="208" t="s">
        <v>154</v>
      </c>
      <c r="G169" s="215" t="s">
        <v>76</v>
      </c>
      <c r="H169" s="141" t="s">
        <v>715</v>
      </c>
      <c r="I169" s="141" t="s">
        <v>725</v>
      </c>
      <c r="J169" s="142">
        <v>71</v>
      </c>
    </row>
    <row r="170" spans="1:10" ht="16.8" x14ac:dyDescent="0.3">
      <c r="A170" s="485" t="s">
        <v>334</v>
      </c>
      <c r="B170" s="158">
        <v>2</v>
      </c>
      <c r="C170" s="158"/>
      <c r="D170" s="100" t="s">
        <v>681</v>
      </c>
      <c r="E170" s="207" t="s">
        <v>692</v>
      </c>
      <c r="F170" s="208" t="s">
        <v>154</v>
      </c>
      <c r="G170" s="141" t="s">
        <v>81</v>
      </c>
      <c r="H170" s="141" t="s">
        <v>78</v>
      </c>
      <c r="I170" s="141" t="s">
        <v>693</v>
      </c>
      <c r="J170" s="142">
        <v>105</v>
      </c>
    </row>
    <row r="171" spans="1:10" ht="16.8" x14ac:dyDescent="0.3">
      <c r="A171" s="485" t="s">
        <v>103</v>
      </c>
      <c r="B171" s="158">
        <v>2</v>
      </c>
      <c r="C171" s="158"/>
      <c r="D171" s="100" t="s">
        <v>84</v>
      </c>
      <c r="E171" s="207" t="s">
        <v>156</v>
      </c>
      <c r="F171" s="208" t="s">
        <v>154</v>
      </c>
      <c r="G171" s="141" t="s">
        <v>107</v>
      </c>
      <c r="H171" s="141" t="s">
        <v>82</v>
      </c>
      <c r="I171" s="141" t="s">
        <v>685</v>
      </c>
      <c r="J171" s="142">
        <v>283</v>
      </c>
    </row>
    <row r="172" spans="1:10" ht="16.8" x14ac:dyDescent="0.3">
      <c r="A172" s="485" t="s">
        <v>335</v>
      </c>
      <c r="B172" s="158">
        <v>2</v>
      </c>
      <c r="C172" s="158"/>
      <c r="D172" s="100" t="s">
        <v>684</v>
      </c>
      <c r="E172" s="207" t="s">
        <v>155</v>
      </c>
      <c r="F172" s="208" t="s">
        <v>712</v>
      </c>
      <c r="G172" s="215" t="s">
        <v>741</v>
      </c>
      <c r="H172" s="141" t="s">
        <v>79</v>
      </c>
      <c r="I172" s="141" t="s">
        <v>693</v>
      </c>
      <c r="J172" s="142">
        <v>105</v>
      </c>
    </row>
    <row r="173" spans="1:10" ht="16.8" x14ac:dyDescent="0.3">
      <c r="A173" s="485" t="s">
        <v>336</v>
      </c>
      <c r="B173" s="158">
        <v>2</v>
      </c>
      <c r="C173" s="158"/>
      <c r="D173" s="100" t="s">
        <v>487</v>
      </c>
      <c r="E173" s="207" t="s">
        <v>153</v>
      </c>
      <c r="F173" s="208" t="s">
        <v>154</v>
      </c>
      <c r="G173" s="141" t="s">
        <v>76</v>
      </c>
      <c r="H173" s="141" t="s">
        <v>715</v>
      </c>
      <c r="I173" s="141" t="s">
        <v>685</v>
      </c>
      <c r="J173" s="142">
        <v>284</v>
      </c>
    </row>
    <row r="174" spans="1:10" ht="16.8" x14ac:dyDescent="0.3">
      <c r="A174" s="485" t="s">
        <v>337</v>
      </c>
      <c r="B174" s="158">
        <v>2</v>
      </c>
      <c r="C174" s="158"/>
      <c r="D174" s="100" t="s">
        <v>702</v>
      </c>
      <c r="E174" s="207" t="s">
        <v>711</v>
      </c>
      <c r="F174" s="225" t="s">
        <v>154</v>
      </c>
      <c r="G174" s="141" t="s">
        <v>107</v>
      </c>
      <c r="H174" s="141" t="s">
        <v>79</v>
      </c>
      <c r="I174" s="141" t="s">
        <v>705</v>
      </c>
      <c r="J174" s="142">
        <v>126</v>
      </c>
    </row>
    <row r="175" spans="1:10" ht="16.8" x14ac:dyDescent="0.3">
      <c r="A175" s="485" t="s">
        <v>338</v>
      </c>
      <c r="B175" s="158">
        <v>2</v>
      </c>
      <c r="C175" s="158"/>
      <c r="D175" s="100" t="s">
        <v>681</v>
      </c>
      <c r="E175" s="207" t="s">
        <v>711</v>
      </c>
      <c r="F175" s="208" t="s">
        <v>154</v>
      </c>
      <c r="G175" s="215" t="s">
        <v>698</v>
      </c>
      <c r="H175" s="141" t="s">
        <v>742</v>
      </c>
      <c r="I175" s="141" t="s">
        <v>705</v>
      </c>
      <c r="J175" s="142">
        <v>126</v>
      </c>
    </row>
    <row r="176" spans="1:10" ht="16.8" x14ac:dyDescent="0.3">
      <c r="A176" s="485" t="s">
        <v>339</v>
      </c>
      <c r="B176" s="158">
        <v>2</v>
      </c>
      <c r="C176" s="158"/>
      <c r="D176" s="100" t="s">
        <v>681</v>
      </c>
      <c r="E176" s="207" t="s">
        <v>156</v>
      </c>
      <c r="F176" s="208" t="s">
        <v>694</v>
      </c>
      <c r="G176" s="141" t="s">
        <v>81</v>
      </c>
      <c r="H176" s="141" t="s">
        <v>736</v>
      </c>
      <c r="I176" s="141" t="s">
        <v>699</v>
      </c>
      <c r="J176" s="142">
        <v>128</v>
      </c>
    </row>
    <row r="177" spans="1:10" ht="16.8" x14ac:dyDescent="0.3">
      <c r="A177" s="485" t="s">
        <v>340</v>
      </c>
      <c r="B177" s="158">
        <v>2</v>
      </c>
      <c r="C177" s="158"/>
      <c r="D177" s="100" t="s">
        <v>684</v>
      </c>
      <c r="E177" s="214" t="s">
        <v>156</v>
      </c>
      <c r="F177" s="208" t="s">
        <v>154</v>
      </c>
      <c r="G177" s="215" t="s">
        <v>130</v>
      </c>
      <c r="H177" s="141" t="s">
        <v>743</v>
      </c>
      <c r="I177" s="141" t="s">
        <v>701</v>
      </c>
      <c r="J177" s="142">
        <v>105</v>
      </c>
    </row>
    <row r="178" spans="1:10" ht="16.8" x14ac:dyDescent="0.3">
      <c r="A178" s="485" t="s">
        <v>341</v>
      </c>
      <c r="B178" s="158">
        <v>2</v>
      </c>
      <c r="C178" s="158"/>
      <c r="D178" s="100" t="s">
        <v>684</v>
      </c>
      <c r="E178" s="207" t="s">
        <v>155</v>
      </c>
      <c r="F178" s="208" t="s">
        <v>712</v>
      </c>
      <c r="G178" s="141" t="s">
        <v>130</v>
      </c>
      <c r="H178" s="141" t="s">
        <v>82</v>
      </c>
      <c r="I178" s="141" t="s">
        <v>685</v>
      </c>
      <c r="J178" s="220">
        <v>286</v>
      </c>
    </row>
    <row r="179" spans="1:10" ht="16.8" x14ac:dyDescent="0.3">
      <c r="A179" s="485" t="s">
        <v>342</v>
      </c>
      <c r="B179" s="158">
        <v>2</v>
      </c>
      <c r="C179" s="158"/>
      <c r="D179" s="100" t="s">
        <v>684</v>
      </c>
      <c r="E179" s="207" t="s">
        <v>155</v>
      </c>
      <c r="F179" s="208" t="s">
        <v>712</v>
      </c>
      <c r="G179" s="141" t="s">
        <v>130</v>
      </c>
      <c r="H179" s="141" t="s">
        <v>82</v>
      </c>
      <c r="I179" s="141" t="s">
        <v>725</v>
      </c>
      <c r="J179" s="220">
        <v>71</v>
      </c>
    </row>
    <row r="180" spans="1:10" ht="16.8" x14ac:dyDescent="0.3">
      <c r="A180" s="485" t="s">
        <v>343</v>
      </c>
      <c r="B180" s="158">
        <v>2</v>
      </c>
      <c r="C180" s="158"/>
      <c r="D180" s="100" t="s">
        <v>487</v>
      </c>
      <c r="E180" s="207" t="s">
        <v>153</v>
      </c>
      <c r="F180" s="208" t="s">
        <v>154</v>
      </c>
      <c r="G180" s="215" t="s">
        <v>713</v>
      </c>
      <c r="H180" s="141" t="s">
        <v>79</v>
      </c>
      <c r="I180" s="141" t="s">
        <v>709</v>
      </c>
      <c r="J180" s="142">
        <v>90</v>
      </c>
    </row>
    <row r="181" spans="1:10" ht="16.8" x14ac:dyDescent="0.3">
      <c r="A181" s="485" t="s">
        <v>344</v>
      </c>
      <c r="B181" s="158">
        <v>2</v>
      </c>
      <c r="C181" s="158"/>
      <c r="D181" s="100" t="s">
        <v>689</v>
      </c>
      <c r="E181" s="214" t="s">
        <v>153</v>
      </c>
      <c r="F181" s="208" t="s">
        <v>154</v>
      </c>
      <c r="G181" s="215" t="s">
        <v>107</v>
      </c>
      <c r="H181" s="141" t="s">
        <v>78</v>
      </c>
      <c r="I181" s="141" t="s">
        <v>498</v>
      </c>
      <c r="J181" s="142">
        <v>105</v>
      </c>
    </row>
    <row r="182" spans="1:10" ht="16.8" x14ac:dyDescent="0.3">
      <c r="A182" s="485" t="s">
        <v>345</v>
      </c>
      <c r="B182" s="158">
        <v>2</v>
      </c>
      <c r="C182" s="158"/>
      <c r="D182" s="100" t="s">
        <v>702</v>
      </c>
      <c r="E182" s="207" t="s">
        <v>156</v>
      </c>
      <c r="F182" s="208" t="s">
        <v>154</v>
      </c>
      <c r="G182" s="141" t="s">
        <v>81</v>
      </c>
      <c r="H182" s="141" t="s">
        <v>694</v>
      </c>
      <c r="I182" s="141" t="s">
        <v>699</v>
      </c>
      <c r="J182" s="142">
        <v>129</v>
      </c>
    </row>
    <row r="183" spans="1:10" ht="16.8" x14ac:dyDescent="0.3">
      <c r="A183" s="485" t="s">
        <v>346</v>
      </c>
      <c r="B183" s="158">
        <v>2</v>
      </c>
      <c r="C183" s="158"/>
      <c r="D183" s="100" t="s">
        <v>696</v>
      </c>
      <c r="E183" s="207" t="s">
        <v>153</v>
      </c>
      <c r="F183" s="208" t="s">
        <v>154</v>
      </c>
      <c r="G183" s="141" t="s">
        <v>130</v>
      </c>
      <c r="H183" s="141" t="s">
        <v>695</v>
      </c>
      <c r="I183" s="141" t="s">
        <v>685</v>
      </c>
      <c r="J183" s="142">
        <v>297</v>
      </c>
    </row>
    <row r="184" spans="1:10" ht="16.8" x14ac:dyDescent="0.3">
      <c r="A184" s="485" t="s">
        <v>347</v>
      </c>
      <c r="B184" s="158">
        <v>2</v>
      </c>
      <c r="C184" s="158"/>
      <c r="D184" s="100" t="s">
        <v>702</v>
      </c>
      <c r="E184" s="207" t="s">
        <v>724</v>
      </c>
      <c r="F184" s="208" t="s">
        <v>154</v>
      </c>
      <c r="G184" s="141" t="s">
        <v>130</v>
      </c>
      <c r="H184" s="141" t="s">
        <v>82</v>
      </c>
      <c r="I184" s="141" t="s">
        <v>720</v>
      </c>
      <c r="J184" s="142">
        <v>188</v>
      </c>
    </row>
    <row r="185" spans="1:10" ht="16.8" x14ac:dyDescent="0.3">
      <c r="A185" s="485" t="s">
        <v>348</v>
      </c>
      <c r="B185" s="158">
        <v>2</v>
      </c>
      <c r="C185" s="158"/>
      <c r="D185" s="100" t="s">
        <v>689</v>
      </c>
      <c r="E185" s="207" t="s">
        <v>153</v>
      </c>
      <c r="F185" s="208" t="s">
        <v>154</v>
      </c>
      <c r="G185" s="141" t="s">
        <v>130</v>
      </c>
      <c r="H185" s="141" t="s">
        <v>82</v>
      </c>
      <c r="I185" s="141" t="s">
        <v>693</v>
      </c>
      <c r="J185" s="142">
        <v>110</v>
      </c>
    </row>
    <row r="186" spans="1:10" ht="16.8" x14ac:dyDescent="0.3">
      <c r="A186" s="486" t="s">
        <v>349</v>
      </c>
      <c r="B186" s="164">
        <v>2</v>
      </c>
      <c r="C186" s="164"/>
      <c r="D186" s="265" t="s">
        <v>702</v>
      </c>
      <c r="E186" s="269" t="s">
        <v>155</v>
      </c>
      <c r="F186" s="267" t="s">
        <v>154</v>
      </c>
      <c r="G186" s="267" t="s">
        <v>130</v>
      </c>
      <c r="H186" s="267" t="s">
        <v>78</v>
      </c>
      <c r="I186" s="267" t="s">
        <v>685</v>
      </c>
      <c r="J186" s="268">
        <v>303</v>
      </c>
    </row>
    <row r="187" spans="1:10" ht="16.8" x14ac:dyDescent="0.3">
      <c r="A187" s="485" t="s">
        <v>350</v>
      </c>
      <c r="B187" s="158">
        <v>3</v>
      </c>
      <c r="C187" s="158"/>
      <c r="D187" s="100" t="s">
        <v>702</v>
      </c>
      <c r="E187" s="207" t="s">
        <v>711</v>
      </c>
      <c r="F187" s="208" t="s">
        <v>154</v>
      </c>
      <c r="G187" s="215" t="s">
        <v>687</v>
      </c>
      <c r="H187" s="141" t="s">
        <v>78</v>
      </c>
      <c r="I187" s="141" t="s">
        <v>744</v>
      </c>
      <c r="J187" s="142">
        <v>64</v>
      </c>
    </row>
    <row r="188" spans="1:10" ht="16.8" x14ac:dyDescent="0.3">
      <c r="A188" s="485" t="s">
        <v>351</v>
      </c>
      <c r="B188" s="158">
        <v>3</v>
      </c>
      <c r="C188" s="158"/>
      <c r="D188" s="209" t="s">
        <v>681</v>
      </c>
      <c r="E188" s="207" t="s">
        <v>745</v>
      </c>
      <c r="F188" s="206" t="s">
        <v>154</v>
      </c>
      <c r="G188" s="206" t="s">
        <v>76</v>
      </c>
      <c r="H188" s="206" t="s">
        <v>731</v>
      </c>
      <c r="I188" s="206" t="s">
        <v>746</v>
      </c>
      <c r="J188" s="142">
        <v>113</v>
      </c>
    </row>
    <row r="189" spans="1:10" ht="16.8" x14ac:dyDescent="0.3">
      <c r="A189" s="485" t="s">
        <v>352</v>
      </c>
      <c r="B189" s="158">
        <v>3</v>
      </c>
      <c r="C189" s="158"/>
      <c r="D189" s="100" t="s">
        <v>681</v>
      </c>
      <c r="E189" s="207" t="s">
        <v>155</v>
      </c>
      <c r="F189" s="208" t="s">
        <v>154</v>
      </c>
      <c r="G189" s="141" t="s">
        <v>130</v>
      </c>
      <c r="H189" s="141" t="s">
        <v>688</v>
      </c>
      <c r="I189" s="141" t="s">
        <v>747</v>
      </c>
      <c r="J189" s="142">
        <v>27</v>
      </c>
    </row>
    <row r="190" spans="1:10" ht="16.8" x14ac:dyDescent="0.3">
      <c r="A190" s="485" t="s">
        <v>353</v>
      </c>
      <c r="B190" s="158">
        <v>3</v>
      </c>
      <c r="C190" s="158"/>
      <c r="D190" s="100" t="s">
        <v>487</v>
      </c>
      <c r="E190" s="214" t="s">
        <v>153</v>
      </c>
      <c r="F190" s="208" t="s">
        <v>154</v>
      </c>
      <c r="G190" s="215" t="s">
        <v>130</v>
      </c>
      <c r="H190" s="141" t="s">
        <v>79</v>
      </c>
      <c r="I190" s="141" t="s">
        <v>705</v>
      </c>
      <c r="J190" s="142">
        <v>101</v>
      </c>
    </row>
    <row r="191" spans="1:10" ht="16.8" x14ac:dyDescent="0.3">
      <c r="A191" s="485" t="s">
        <v>354</v>
      </c>
      <c r="B191" s="158">
        <v>3</v>
      </c>
      <c r="C191" s="158"/>
      <c r="D191" s="100" t="s">
        <v>487</v>
      </c>
      <c r="E191" s="214" t="s">
        <v>700</v>
      </c>
      <c r="F191" s="208" t="s">
        <v>688</v>
      </c>
      <c r="G191" s="215" t="s">
        <v>687</v>
      </c>
      <c r="H191" s="141" t="s">
        <v>82</v>
      </c>
      <c r="I191" s="141" t="s">
        <v>701</v>
      </c>
      <c r="J191" s="142">
        <v>93</v>
      </c>
    </row>
    <row r="192" spans="1:10" ht="16.8" x14ac:dyDescent="0.3">
      <c r="A192" s="485" t="s">
        <v>355</v>
      </c>
      <c r="B192" s="158">
        <v>3</v>
      </c>
      <c r="C192" s="158"/>
      <c r="D192" s="100" t="s">
        <v>684</v>
      </c>
      <c r="E192" s="214" t="s">
        <v>155</v>
      </c>
      <c r="F192" s="208" t="s">
        <v>154</v>
      </c>
      <c r="G192" s="215" t="s">
        <v>727</v>
      </c>
      <c r="H192" s="141" t="s">
        <v>82</v>
      </c>
      <c r="I192" s="141" t="s">
        <v>701</v>
      </c>
      <c r="J192" s="142">
        <v>93</v>
      </c>
    </row>
    <row r="193" spans="1:10" ht="16.8" x14ac:dyDescent="0.3">
      <c r="A193" s="485" t="s">
        <v>356</v>
      </c>
      <c r="B193" s="158">
        <v>3</v>
      </c>
      <c r="C193" s="100" t="s">
        <v>831</v>
      </c>
      <c r="D193" s="100" t="s">
        <v>689</v>
      </c>
      <c r="E193" s="207" t="s">
        <v>700</v>
      </c>
      <c r="F193" s="208" t="s">
        <v>154</v>
      </c>
      <c r="G193" s="141" t="s">
        <v>76</v>
      </c>
      <c r="H193" s="141" t="s">
        <v>79</v>
      </c>
      <c r="I193" s="141" t="s">
        <v>685</v>
      </c>
      <c r="J193" s="142">
        <v>198</v>
      </c>
    </row>
    <row r="194" spans="1:10" ht="16.8" x14ac:dyDescent="0.3">
      <c r="A194" s="485" t="s">
        <v>357</v>
      </c>
      <c r="B194" s="158">
        <v>3</v>
      </c>
      <c r="C194" s="158"/>
      <c r="D194" s="100" t="s">
        <v>681</v>
      </c>
      <c r="E194" s="214" t="s">
        <v>155</v>
      </c>
      <c r="F194" s="141" t="s">
        <v>154</v>
      </c>
      <c r="G194" s="215" t="s">
        <v>76</v>
      </c>
      <c r="H194" s="141" t="s">
        <v>731</v>
      </c>
      <c r="I194" s="141" t="s">
        <v>701</v>
      </c>
      <c r="J194" s="219">
        <v>94</v>
      </c>
    </row>
    <row r="195" spans="1:10" ht="16.8" x14ac:dyDescent="0.3">
      <c r="A195" s="485" t="s">
        <v>358</v>
      </c>
      <c r="B195" s="158">
        <v>3</v>
      </c>
      <c r="C195" s="158"/>
      <c r="D195" s="100" t="s">
        <v>681</v>
      </c>
      <c r="E195" s="207" t="s">
        <v>156</v>
      </c>
      <c r="F195" s="208" t="s">
        <v>154</v>
      </c>
      <c r="G195" s="215" t="s">
        <v>741</v>
      </c>
      <c r="H195" s="141" t="s">
        <v>82</v>
      </c>
      <c r="I195" s="141" t="s">
        <v>498</v>
      </c>
      <c r="J195" s="142">
        <v>88</v>
      </c>
    </row>
    <row r="196" spans="1:10" ht="16.8" x14ac:dyDescent="0.3">
      <c r="A196" s="485" t="s">
        <v>359</v>
      </c>
      <c r="B196" s="158">
        <v>3</v>
      </c>
      <c r="C196" s="158"/>
      <c r="D196" s="100" t="s">
        <v>684</v>
      </c>
      <c r="E196" s="214" t="s">
        <v>155</v>
      </c>
      <c r="F196" s="208" t="s">
        <v>154</v>
      </c>
      <c r="G196" s="215" t="s">
        <v>727</v>
      </c>
      <c r="H196" s="141" t="s">
        <v>82</v>
      </c>
      <c r="I196" s="141" t="s">
        <v>701</v>
      </c>
      <c r="J196" s="142">
        <v>95</v>
      </c>
    </row>
    <row r="197" spans="1:10" ht="16.8" x14ac:dyDescent="0.3">
      <c r="A197" s="485" t="s">
        <v>360</v>
      </c>
      <c r="B197" s="158">
        <v>3</v>
      </c>
      <c r="C197" s="158"/>
      <c r="D197" s="100" t="s">
        <v>681</v>
      </c>
      <c r="E197" s="207" t="s">
        <v>153</v>
      </c>
      <c r="F197" s="208" t="s">
        <v>154</v>
      </c>
      <c r="G197" s="141" t="s">
        <v>76</v>
      </c>
      <c r="H197" s="141" t="s">
        <v>708</v>
      </c>
      <c r="I197" s="141" t="s">
        <v>685</v>
      </c>
      <c r="J197" s="142">
        <v>203</v>
      </c>
    </row>
    <row r="198" spans="1:10" ht="16.8" x14ac:dyDescent="0.3">
      <c r="A198" s="485" t="s">
        <v>361</v>
      </c>
      <c r="B198" s="158">
        <v>3</v>
      </c>
      <c r="C198" s="158"/>
      <c r="D198" s="100" t="s">
        <v>681</v>
      </c>
      <c r="E198" s="207" t="s">
        <v>748</v>
      </c>
      <c r="F198" s="208" t="s">
        <v>154</v>
      </c>
      <c r="G198" s="215" t="s">
        <v>107</v>
      </c>
      <c r="H198" s="141" t="s">
        <v>715</v>
      </c>
      <c r="I198" s="141" t="s">
        <v>498</v>
      </c>
      <c r="J198" s="142">
        <v>89</v>
      </c>
    </row>
    <row r="199" spans="1:10" ht="16.8" x14ac:dyDescent="0.3">
      <c r="A199" s="485" t="s">
        <v>114</v>
      </c>
      <c r="B199" s="158">
        <v>3</v>
      </c>
      <c r="C199" s="100" t="s">
        <v>284</v>
      </c>
      <c r="D199" s="100" t="s">
        <v>84</v>
      </c>
      <c r="E199" s="217" t="s">
        <v>700</v>
      </c>
      <c r="F199" s="208" t="s">
        <v>154</v>
      </c>
      <c r="G199" s="141" t="s">
        <v>130</v>
      </c>
      <c r="H199" s="218" t="s">
        <v>82</v>
      </c>
      <c r="I199" s="141" t="s">
        <v>683</v>
      </c>
      <c r="J199" s="142">
        <v>30</v>
      </c>
    </row>
    <row r="200" spans="1:10" ht="16.8" x14ac:dyDescent="0.3">
      <c r="A200" s="485" t="s">
        <v>362</v>
      </c>
      <c r="B200" s="158">
        <v>3</v>
      </c>
      <c r="C200" s="158"/>
      <c r="D200" s="100" t="s">
        <v>681</v>
      </c>
      <c r="E200" s="214" t="s">
        <v>700</v>
      </c>
      <c r="F200" s="223" t="s">
        <v>154</v>
      </c>
      <c r="G200" s="215" t="s">
        <v>76</v>
      </c>
      <c r="H200" s="215" t="s">
        <v>82</v>
      </c>
      <c r="I200" s="215" t="s">
        <v>749</v>
      </c>
      <c r="J200" s="219">
        <v>48</v>
      </c>
    </row>
    <row r="201" spans="1:10" ht="16.8" x14ac:dyDescent="0.3">
      <c r="A201" s="485" t="s">
        <v>363</v>
      </c>
      <c r="B201" s="158">
        <v>3</v>
      </c>
      <c r="C201" s="158"/>
      <c r="D201" s="100" t="s">
        <v>487</v>
      </c>
      <c r="E201" s="207" t="s">
        <v>153</v>
      </c>
      <c r="F201" s="208" t="s">
        <v>154</v>
      </c>
      <c r="G201" s="141" t="s">
        <v>687</v>
      </c>
      <c r="H201" s="141" t="s">
        <v>9</v>
      </c>
      <c r="I201" s="141" t="s">
        <v>709</v>
      </c>
      <c r="J201" s="142">
        <v>81</v>
      </c>
    </row>
    <row r="202" spans="1:10" ht="16.8" x14ac:dyDescent="0.3">
      <c r="A202" s="485" t="s">
        <v>104</v>
      </c>
      <c r="B202" s="158">
        <v>3</v>
      </c>
      <c r="C202" s="158"/>
      <c r="D202" s="100" t="s">
        <v>689</v>
      </c>
      <c r="E202" s="207" t="s">
        <v>711</v>
      </c>
      <c r="F202" s="208" t="s">
        <v>154</v>
      </c>
      <c r="G202" s="206" t="s">
        <v>107</v>
      </c>
      <c r="H202" s="141" t="s">
        <v>708</v>
      </c>
      <c r="I202" s="141" t="s">
        <v>685</v>
      </c>
      <c r="J202" s="142">
        <v>206</v>
      </c>
    </row>
    <row r="203" spans="1:10" ht="16.8" x14ac:dyDescent="0.3">
      <c r="A203" s="485" t="s">
        <v>364</v>
      </c>
      <c r="B203" s="158">
        <v>3</v>
      </c>
      <c r="C203" s="158"/>
      <c r="D203" s="100" t="s">
        <v>696</v>
      </c>
      <c r="E203" s="207" t="s">
        <v>153</v>
      </c>
      <c r="F203" s="208" t="s">
        <v>154</v>
      </c>
      <c r="G203" s="141" t="s">
        <v>76</v>
      </c>
      <c r="H203" s="141" t="s">
        <v>682</v>
      </c>
      <c r="I203" s="141" t="s">
        <v>699</v>
      </c>
      <c r="J203" s="142">
        <v>117</v>
      </c>
    </row>
    <row r="204" spans="1:10" ht="16.8" x14ac:dyDescent="0.3">
      <c r="A204" s="485" t="s">
        <v>365</v>
      </c>
      <c r="B204" s="158">
        <v>3</v>
      </c>
      <c r="C204" s="158"/>
      <c r="D204" s="100" t="s">
        <v>681</v>
      </c>
      <c r="E204" s="207" t="s">
        <v>156</v>
      </c>
      <c r="F204" s="208" t="s">
        <v>154</v>
      </c>
      <c r="G204" s="141" t="s">
        <v>107</v>
      </c>
      <c r="H204" s="141" t="s">
        <v>78</v>
      </c>
      <c r="I204" s="141" t="s">
        <v>709</v>
      </c>
      <c r="J204" s="142">
        <v>83</v>
      </c>
    </row>
    <row r="205" spans="1:10" ht="16.8" x14ac:dyDescent="0.3">
      <c r="A205" s="485" t="s">
        <v>366</v>
      </c>
      <c r="B205" s="158">
        <v>3</v>
      </c>
      <c r="C205" s="158"/>
      <c r="D205" s="100" t="s">
        <v>487</v>
      </c>
      <c r="E205" s="207" t="s">
        <v>153</v>
      </c>
      <c r="F205" s="208" t="s">
        <v>154</v>
      </c>
      <c r="G205" s="141" t="s">
        <v>76</v>
      </c>
      <c r="H205" s="206" t="s">
        <v>715</v>
      </c>
      <c r="I205" s="206" t="s">
        <v>709</v>
      </c>
      <c r="J205" s="142">
        <v>84</v>
      </c>
    </row>
    <row r="206" spans="1:10" ht="16.8" x14ac:dyDescent="0.3">
      <c r="A206" s="485" t="s">
        <v>367</v>
      </c>
      <c r="B206" s="158">
        <v>3</v>
      </c>
      <c r="C206" s="158"/>
      <c r="D206" s="100" t="s">
        <v>696</v>
      </c>
      <c r="E206" s="214" t="s">
        <v>153</v>
      </c>
      <c r="F206" s="208" t="s">
        <v>727</v>
      </c>
      <c r="G206" s="215" t="s">
        <v>81</v>
      </c>
      <c r="H206" s="141" t="s">
        <v>82</v>
      </c>
      <c r="I206" s="141" t="s">
        <v>705</v>
      </c>
      <c r="J206" s="142">
        <v>106</v>
      </c>
    </row>
    <row r="207" spans="1:10" ht="16.8" x14ac:dyDescent="0.3">
      <c r="A207" s="485" t="s">
        <v>368</v>
      </c>
      <c r="B207" s="158">
        <v>3</v>
      </c>
      <c r="C207" s="158"/>
      <c r="D207" s="222" t="s">
        <v>487</v>
      </c>
      <c r="E207" s="214" t="s">
        <v>153</v>
      </c>
      <c r="F207" s="223" t="s">
        <v>688</v>
      </c>
      <c r="G207" s="215" t="s">
        <v>81</v>
      </c>
      <c r="H207" s="215" t="s">
        <v>79</v>
      </c>
      <c r="I207" s="215" t="s">
        <v>730</v>
      </c>
      <c r="J207" s="224">
        <v>84</v>
      </c>
    </row>
    <row r="208" spans="1:10" ht="16.8" x14ac:dyDescent="0.3">
      <c r="A208" s="485" t="s">
        <v>369</v>
      </c>
      <c r="B208" s="158">
        <v>3</v>
      </c>
      <c r="C208" s="158"/>
      <c r="D208" s="100" t="s">
        <v>84</v>
      </c>
      <c r="E208" s="207" t="s">
        <v>692</v>
      </c>
      <c r="F208" s="208" t="s">
        <v>154</v>
      </c>
      <c r="G208" s="141" t="s">
        <v>81</v>
      </c>
      <c r="H208" s="141" t="s">
        <v>78</v>
      </c>
      <c r="I208" s="141" t="s">
        <v>693</v>
      </c>
      <c r="J208" s="142">
        <v>88</v>
      </c>
    </row>
    <row r="209" spans="1:10" ht="16.8" x14ac:dyDescent="0.3">
      <c r="A209" s="484" t="s">
        <v>370</v>
      </c>
      <c r="B209" s="158">
        <v>3</v>
      </c>
      <c r="C209" s="158"/>
      <c r="D209" s="211" t="s">
        <v>696</v>
      </c>
      <c r="E209" s="212" t="s">
        <v>153</v>
      </c>
      <c r="F209" s="206" t="s">
        <v>154</v>
      </c>
      <c r="G209" s="206" t="s">
        <v>687</v>
      </c>
      <c r="H209" s="206" t="s">
        <v>682</v>
      </c>
      <c r="I209" s="206" t="s">
        <v>683</v>
      </c>
      <c r="J209" s="213">
        <v>47</v>
      </c>
    </row>
    <row r="210" spans="1:10" ht="16.8" x14ac:dyDescent="0.3">
      <c r="A210" s="485" t="s">
        <v>371</v>
      </c>
      <c r="B210" s="158">
        <v>3</v>
      </c>
      <c r="C210" s="158"/>
      <c r="D210" s="100" t="s">
        <v>689</v>
      </c>
      <c r="E210" s="207" t="s">
        <v>153</v>
      </c>
      <c r="F210" s="208" t="s">
        <v>154</v>
      </c>
      <c r="G210" s="215" t="s">
        <v>107</v>
      </c>
      <c r="H210" s="141" t="s">
        <v>9</v>
      </c>
      <c r="I210" s="141" t="s">
        <v>693</v>
      </c>
      <c r="J210" s="142">
        <v>88</v>
      </c>
    </row>
    <row r="211" spans="1:10" ht="16.8" x14ac:dyDescent="0.3">
      <c r="A211" s="485" t="s">
        <v>372</v>
      </c>
      <c r="B211" s="158">
        <v>3</v>
      </c>
      <c r="C211" s="158"/>
      <c r="D211" s="216" t="s">
        <v>684</v>
      </c>
      <c r="E211" s="217" t="s">
        <v>156</v>
      </c>
      <c r="F211" s="208" t="s">
        <v>712</v>
      </c>
      <c r="G211" s="218" t="s">
        <v>130</v>
      </c>
      <c r="H211" s="218" t="s">
        <v>82</v>
      </c>
      <c r="I211" s="141" t="s">
        <v>498</v>
      </c>
      <c r="J211" s="219">
        <v>91</v>
      </c>
    </row>
    <row r="212" spans="1:10" ht="16.8" x14ac:dyDescent="0.3">
      <c r="A212" s="485" t="s">
        <v>113</v>
      </c>
      <c r="B212" s="158">
        <v>3</v>
      </c>
      <c r="C212" s="158"/>
      <c r="D212" s="100" t="s">
        <v>689</v>
      </c>
      <c r="E212" s="207" t="s">
        <v>153</v>
      </c>
      <c r="F212" s="208" t="s">
        <v>154</v>
      </c>
      <c r="G212" s="141" t="s">
        <v>76</v>
      </c>
      <c r="H212" s="141" t="s">
        <v>79</v>
      </c>
      <c r="I212" s="141" t="s">
        <v>685</v>
      </c>
      <c r="J212" s="142">
        <v>213</v>
      </c>
    </row>
    <row r="213" spans="1:10" ht="16.8" x14ac:dyDescent="0.3">
      <c r="A213" s="485" t="s">
        <v>373</v>
      </c>
      <c r="B213" s="158">
        <v>3</v>
      </c>
      <c r="C213" s="158"/>
      <c r="D213" s="100" t="s">
        <v>729</v>
      </c>
      <c r="E213" s="207" t="s">
        <v>700</v>
      </c>
      <c r="F213" s="208" t="s">
        <v>154</v>
      </c>
      <c r="G213" s="141" t="s">
        <v>76</v>
      </c>
      <c r="H213" s="141" t="s">
        <v>708</v>
      </c>
      <c r="I213" s="141" t="s">
        <v>685</v>
      </c>
      <c r="J213" s="142">
        <v>213</v>
      </c>
    </row>
    <row r="214" spans="1:10" ht="16.8" x14ac:dyDescent="0.3">
      <c r="A214" s="485" t="s">
        <v>374</v>
      </c>
      <c r="B214" s="158">
        <v>3</v>
      </c>
      <c r="C214" s="158"/>
      <c r="D214" s="100" t="s">
        <v>681</v>
      </c>
      <c r="E214" s="207" t="s">
        <v>156</v>
      </c>
      <c r="F214" s="208" t="s">
        <v>154</v>
      </c>
      <c r="G214" s="215" t="s">
        <v>713</v>
      </c>
      <c r="H214" s="141" t="s">
        <v>682</v>
      </c>
      <c r="I214" s="141" t="s">
        <v>498</v>
      </c>
      <c r="J214" s="142">
        <v>92</v>
      </c>
    </row>
    <row r="215" spans="1:10" ht="16.8" x14ac:dyDescent="0.3">
      <c r="A215" s="485" t="s">
        <v>375</v>
      </c>
      <c r="B215" s="158">
        <v>3</v>
      </c>
      <c r="C215" s="158"/>
      <c r="D215" s="100" t="s">
        <v>684</v>
      </c>
      <c r="E215" s="207" t="s">
        <v>153</v>
      </c>
      <c r="F215" s="208" t="s">
        <v>694</v>
      </c>
      <c r="G215" s="141" t="s">
        <v>130</v>
      </c>
      <c r="H215" s="141" t="s">
        <v>695</v>
      </c>
      <c r="I215" s="141" t="s">
        <v>685</v>
      </c>
      <c r="J215" s="142">
        <v>214</v>
      </c>
    </row>
    <row r="216" spans="1:10" ht="16.8" x14ac:dyDescent="0.3">
      <c r="A216" s="485" t="s">
        <v>376</v>
      </c>
      <c r="B216" s="158">
        <v>3</v>
      </c>
      <c r="C216" s="158"/>
      <c r="D216" s="100" t="s">
        <v>681</v>
      </c>
      <c r="E216" s="214" t="s">
        <v>692</v>
      </c>
      <c r="F216" s="208" t="s">
        <v>154</v>
      </c>
      <c r="G216" s="215" t="s">
        <v>76</v>
      </c>
      <c r="H216" s="141" t="s">
        <v>715</v>
      </c>
      <c r="I216" s="141" t="s">
        <v>705</v>
      </c>
      <c r="J216" s="142">
        <v>108</v>
      </c>
    </row>
    <row r="217" spans="1:10" ht="16.8" x14ac:dyDescent="0.3">
      <c r="A217" s="485" t="s">
        <v>377</v>
      </c>
      <c r="B217" s="158">
        <v>3</v>
      </c>
      <c r="C217" s="158"/>
      <c r="D217" s="100" t="s">
        <v>681</v>
      </c>
      <c r="E217" s="214" t="s">
        <v>692</v>
      </c>
      <c r="F217" s="208" t="s">
        <v>154</v>
      </c>
      <c r="G217" s="215" t="s">
        <v>76</v>
      </c>
      <c r="H217" s="141" t="s">
        <v>715</v>
      </c>
      <c r="I217" s="141" t="s">
        <v>705</v>
      </c>
      <c r="J217" s="142">
        <v>108</v>
      </c>
    </row>
    <row r="218" spans="1:10" ht="16.8" x14ac:dyDescent="0.3">
      <c r="A218" s="485" t="s">
        <v>378</v>
      </c>
      <c r="B218" s="158">
        <v>3</v>
      </c>
      <c r="C218" s="158"/>
      <c r="D218" s="100" t="s">
        <v>681</v>
      </c>
      <c r="E218" s="214" t="s">
        <v>692</v>
      </c>
      <c r="F218" s="208" t="s">
        <v>154</v>
      </c>
      <c r="G218" s="215" t="s">
        <v>76</v>
      </c>
      <c r="H218" s="141" t="s">
        <v>715</v>
      </c>
      <c r="I218" s="141" t="s">
        <v>705</v>
      </c>
      <c r="J218" s="142">
        <v>108</v>
      </c>
    </row>
    <row r="219" spans="1:10" ht="16.8" x14ac:dyDescent="0.3">
      <c r="A219" s="485" t="s">
        <v>379</v>
      </c>
      <c r="B219" s="158">
        <v>3</v>
      </c>
      <c r="C219" s="158"/>
      <c r="D219" s="100" t="s">
        <v>689</v>
      </c>
      <c r="E219" s="214" t="s">
        <v>750</v>
      </c>
      <c r="F219" s="208" t="s">
        <v>154</v>
      </c>
      <c r="G219" s="215" t="s">
        <v>76</v>
      </c>
      <c r="H219" s="141" t="s">
        <v>715</v>
      </c>
      <c r="I219" s="141" t="s">
        <v>705</v>
      </c>
      <c r="J219" s="142">
        <v>107</v>
      </c>
    </row>
    <row r="220" spans="1:10" ht="16.8" x14ac:dyDescent="0.3">
      <c r="A220" s="485" t="s">
        <v>380</v>
      </c>
      <c r="B220" s="158">
        <v>3</v>
      </c>
      <c r="C220" s="158"/>
      <c r="D220" s="100" t="s">
        <v>686</v>
      </c>
      <c r="E220" s="207" t="s">
        <v>153</v>
      </c>
      <c r="F220" s="208" t="s">
        <v>154</v>
      </c>
      <c r="G220" s="141" t="s">
        <v>76</v>
      </c>
      <c r="H220" s="141" t="s">
        <v>79</v>
      </c>
      <c r="I220" s="141" t="s">
        <v>685</v>
      </c>
      <c r="J220" s="142">
        <v>216</v>
      </c>
    </row>
    <row r="221" spans="1:10" ht="16.8" x14ac:dyDescent="0.3">
      <c r="A221" s="485" t="s">
        <v>381</v>
      </c>
      <c r="B221" s="158">
        <v>3</v>
      </c>
      <c r="C221" s="158"/>
      <c r="D221" s="100" t="s">
        <v>681</v>
      </c>
      <c r="E221" s="214" t="s">
        <v>700</v>
      </c>
      <c r="F221" s="208" t="s">
        <v>154</v>
      </c>
      <c r="G221" s="215" t="s">
        <v>107</v>
      </c>
      <c r="H221" s="141" t="s">
        <v>82</v>
      </c>
      <c r="I221" s="141" t="s">
        <v>705</v>
      </c>
      <c r="J221" s="142">
        <v>109</v>
      </c>
    </row>
    <row r="222" spans="1:10" ht="16.8" x14ac:dyDescent="0.3">
      <c r="A222" s="485" t="s">
        <v>382</v>
      </c>
      <c r="B222" s="158">
        <v>3</v>
      </c>
      <c r="C222" s="158"/>
      <c r="D222" s="100" t="s">
        <v>681</v>
      </c>
      <c r="E222" s="207" t="s">
        <v>153</v>
      </c>
      <c r="F222" s="208" t="s">
        <v>154</v>
      </c>
      <c r="G222" s="141" t="s">
        <v>76</v>
      </c>
      <c r="H222" s="206" t="s">
        <v>82</v>
      </c>
      <c r="I222" s="206" t="s">
        <v>709</v>
      </c>
      <c r="J222" s="142">
        <v>84</v>
      </c>
    </row>
    <row r="223" spans="1:10" ht="16.8" x14ac:dyDescent="0.3">
      <c r="A223" s="485" t="s">
        <v>383</v>
      </c>
      <c r="B223" s="158">
        <v>3</v>
      </c>
      <c r="C223" s="158"/>
      <c r="D223" s="100" t="s">
        <v>84</v>
      </c>
      <c r="E223" s="207" t="s">
        <v>153</v>
      </c>
      <c r="F223" s="208" t="s">
        <v>154</v>
      </c>
      <c r="G223" s="141" t="s">
        <v>76</v>
      </c>
      <c r="H223" s="141" t="s">
        <v>682</v>
      </c>
      <c r="I223" s="141" t="s">
        <v>685</v>
      </c>
      <c r="J223" s="142">
        <v>216</v>
      </c>
    </row>
    <row r="224" spans="1:10" ht="16.8" x14ac:dyDescent="0.3">
      <c r="A224" s="485" t="s">
        <v>384</v>
      </c>
      <c r="B224" s="158">
        <v>3</v>
      </c>
      <c r="C224" s="158"/>
      <c r="D224" s="100" t="s">
        <v>84</v>
      </c>
      <c r="E224" s="207" t="s">
        <v>153</v>
      </c>
      <c r="F224" s="208" t="s">
        <v>154</v>
      </c>
      <c r="G224" s="141" t="s">
        <v>76</v>
      </c>
      <c r="H224" s="141" t="s">
        <v>736</v>
      </c>
      <c r="I224" s="141" t="s">
        <v>685</v>
      </c>
      <c r="J224" s="142">
        <v>217</v>
      </c>
    </row>
    <row r="225" spans="1:10" ht="16.8" x14ac:dyDescent="0.3">
      <c r="A225" s="485" t="s">
        <v>385</v>
      </c>
      <c r="B225" s="158">
        <v>3</v>
      </c>
      <c r="C225" s="158"/>
      <c r="D225" s="100" t="s">
        <v>84</v>
      </c>
      <c r="E225" s="214" t="s">
        <v>153</v>
      </c>
      <c r="F225" s="208" t="s">
        <v>154</v>
      </c>
      <c r="G225" s="215" t="s">
        <v>107</v>
      </c>
      <c r="H225" s="141" t="s">
        <v>78</v>
      </c>
      <c r="I225" s="141" t="s">
        <v>498</v>
      </c>
      <c r="J225" s="142">
        <v>92</v>
      </c>
    </row>
    <row r="226" spans="1:10" ht="16.8" x14ac:dyDescent="0.3">
      <c r="A226" s="485" t="s">
        <v>386</v>
      </c>
      <c r="B226" s="158">
        <v>3</v>
      </c>
      <c r="C226" s="158"/>
      <c r="D226" s="100" t="s">
        <v>681</v>
      </c>
      <c r="E226" s="207" t="s">
        <v>156</v>
      </c>
      <c r="F226" s="208" t="s">
        <v>154</v>
      </c>
      <c r="G226" s="141" t="s">
        <v>76</v>
      </c>
      <c r="H226" s="141" t="s">
        <v>82</v>
      </c>
      <c r="I226" s="141" t="s">
        <v>699</v>
      </c>
      <c r="J226" s="142">
        <v>119</v>
      </c>
    </row>
    <row r="227" spans="1:10" ht="16.8" x14ac:dyDescent="0.3">
      <c r="A227" s="485" t="s">
        <v>387</v>
      </c>
      <c r="B227" s="158">
        <v>3</v>
      </c>
      <c r="C227" s="158"/>
      <c r="D227" s="100" t="s">
        <v>681</v>
      </c>
      <c r="E227" s="214" t="s">
        <v>156</v>
      </c>
      <c r="F227" s="208" t="s">
        <v>154</v>
      </c>
      <c r="G227" s="215" t="s">
        <v>130</v>
      </c>
      <c r="H227" s="141" t="s">
        <v>751</v>
      </c>
      <c r="I227" s="141" t="s">
        <v>701</v>
      </c>
      <c r="J227" s="142">
        <v>96</v>
      </c>
    </row>
    <row r="228" spans="1:10" ht="16.8" x14ac:dyDescent="0.3">
      <c r="A228" s="485" t="s">
        <v>388</v>
      </c>
      <c r="B228" s="158">
        <v>3</v>
      </c>
      <c r="C228" s="158"/>
      <c r="D228" s="100" t="s">
        <v>487</v>
      </c>
      <c r="E228" s="207" t="s">
        <v>153</v>
      </c>
      <c r="F228" s="208" t="s">
        <v>154</v>
      </c>
      <c r="G228" s="141" t="s">
        <v>81</v>
      </c>
      <c r="H228" s="141" t="s">
        <v>78</v>
      </c>
      <c r="I228" s="141" t="s">
        <v>693</v>
      </c>
      <c r="J228" s="142">
        <v>92</v>
      </c>
    </row>
    <row r="229" spans="1:10" ht="16.8" x14ac:dyDescent="0.3">
      <c r="A229" s="485" t="s">
        <v>389</v>
      </c>
      <c r="B229" s="158">
        <v>3</v>
      </c>
      <c r="C229" s="158"/>
      <c r="D229" s="100" t="s">
        <v>696</v>
      </c>
      <c r="E229" s="207" t="s">
        <v>153</v>
      </c>
      <c r="F229" s="208" t="s">
        <v>154</v>
      </c>
      <c r="G229" s="141" t="s">
        <v>107</v>
      </c>
      <c r="H229" s="141" t="s">
        <v>79</v>
      </c>
      <c r="I229" s="141" t="s">
        <v>685</v>
      </c>
      <c r="J229" s="142">
        <v>223</v>
      </c>
    </row>
    <row r="230" spans="1:10" ht="16.8" x14ac:dyDescent="0.3">
      <c r="A230" s="485" t="s">
        <v>390</v>
      </c>
      <c r="B230" s="158">
        <v>3</v>
      </c>
      <c r="C230" s="158"/>
      <c r="D230" s="100" t="s">
        <v>84</v>
      </c>
      <c r="E230" s="207" t="s">
        <v>156</v>
      </c>
      <c r="F230" s="208" t="s">
        <v>704</v>
      </c>
      <c r="G230" s="215" t="s">
        <v>698</v>
      </c>
      <c r="H230" s="141" t="s">
        <v>697</v>
      </c>
      <c r="I230" s="141" t="s">
        <v>705</v>
      </c>
      <c r="J230" s="142">
        <v>110</v>
      </c>
    </row>
    <row r="231" spans="1:10" ht="16.8" x14ac:dyDescent="0.3">
      <c r="A231" s="485" t="s">
        <v>391</v>
      </c>
      <c r="B231" s="158">
        <v>3</v>
      </c>
      <c r="C231" s="158"/>
      <c r="D231" s="100" t="s">
        <v>696</v>
      </c>
      <c r="E231" s="207" t="s">
        <v>716</v>
      </c>
      <c r="F231" s="208" t="s">
        <v>755</v>
      </c>
      <c r="G231" s="215" t="s">
        <v>130</v>
      </c>
      <c r="H231" s="141" t="s">
        <v>697</v>
      </c>
      <c r="I231" s="141" t="s">
        <v>705</v>
      </c>
      <c r="J231" s="142">
        <v>111</v>
      </c>
    </row>
    <row r="232" spans="1:10" ht="16.8" x14ac:dyDescent="0.3">
      <c r="A232" s="485" t="s">
        <v>392</v>
      </c>
      <c r="B232" s="158">
        <v>3</v>
      </c>
      <c r="C232" s="158"/>
      <c r="D232" s="100" t="s">
        <v>696</v>
      </c>
      <c r="E232" s="214" t="s">
        <v>155</v>
      </c>
      <c r="F232" s="208" t="s">
        <v>154</v>
      </c>
      <c r="G232" s="215" t="s">
        <v>107</v>
      </c>
      <c r="H232" s="141" t="s">
        <v>82</v>
      </c>
      <c r="I232" s="141" t="s">
        <v>705</v>
      </c>
      <c r="J232" s="142">
        <v>112</v>
      </c>
    </row>
    <row r="233" spans="1:10" ht="16.8" x14ac:dyDescent="0.3">
      <c r="A233" s="485" t="s">
        <v>393</v>
      </c>
      <c r="B233" s="158">
        <v>3</v>
      </c>
      <c r="C233" s="158"/>
      <c r="D233" s="100" t="s">
        <v>84</v>
      </c>
      <c r="E233" s="207" t="s">
        <v>700</v>
      </c>
      <c r="F233" s="208" t="s">
        <v>154</v>
      </c>
      <c r="G233" s="141" t="s">
        <v>76</v>
      </c>
      <c r="H233" s="206" t="s">
        <v>82</v>
      </c>
      <c r="I233" s="206" t="s">
        <v>709</v>
      </c>
      <c r="J233" s="142">
        <v>86</v>
      </c>
    </row>
    <row r="234" spans="1:10" ht="16.8" x14ac:dyDescent="0.3">
      <c r="A234" s="485" t="s">
        <v>394</v>
      </c>
      <c r="B234" s="158">
        <v>3</v>
      </c>
      <c r="C234" s="158"/>
      <c r="D234" s="100" t="s">
        <v>84</v>
      </c>
      <c r="E234" s="207" t="s">
        <v>752</v>
      </c>
      <c r="F234" s="208" t="s">
        <v>154</v>
      </c>
      <c r="G234" s="141" t="s">
        <v>130</v>
      </c>
      <c r="H234" s="141" t="s">
        <v>79</v>
      </c>
      <c r="I234" s="141" t="s">
        <v>693</v>
      </c>
      <c r="J234" s="142">
        <v>96</v>
      </c>
    </row>
    <row r="235" spans="1:10" ht="16.8" x14ac:dyDescent="0.3">
      <c r="A235" s="485" t="s">
        <v>395</v>
      </c>
      <c r="B235" s="158">
        <v>3</v>
      </c>
      <c r="C235" s="158"/>
      <c r="D235" s="100" t="s">
        <v>681</v>
      </c>
      <c r="E235" s="207" t="s">
        <v>156</v>
      </c>
      <c r="F235" s="208" t="s">
        <v>154</v>
      </c>
      <c r="G235" s="141" t="s">
        <v>81</v>
      </c>
      <c r="H235" s="141" t="s">
        <v>82</v>
      </c>
      <c r="I235" s="141" t="s">
        <v>699</v>
      </c>
      <c r="J235" s="142">
        <v>120</v>
      </c>
    </row>
    <row r="236" spans="1:10" ht="16.8" x14ac:dyDescent="0.3">
      <c r="A236" s="485" t="s">
        <v>396</v>
      </c>
      <c r="B236" s="158">
        <v>3</v>
      </c>
      <c r="C236" s="158"/>
      <c r="D236" s="100" t="s">
        <v>487</v>
      </c>
      <c r="E236" s="207" t="s">
        <v>156</v>
      </c>
      <c r="F236" s="208" t="s">
        <v>688</v>
      </c>
      <c r="G236" s="141" t="s">
        <v>753</v>
      </c>
      <c r="H236" s="141" t="s">
        <v>78</v>
      </c>
      <c r="I236" s="141" t="s">
        <v>699</v>
      </c>
      <c r="J236" s="142">
        <v>121</v>
      </c>
    </row>
    <row r="237" spans="1:10" ht="16.8" x14ac:dyDescent="0.3">
      <c r="A237" s="485" t="s">
        <v>397</v>
      </c>
      <c r="B237" s="158">
        <v>3</v>
      </c>
      <c r="C237" s="158"/>
      <c r="D237" s="100" t="s">
        <v>696</v>
      </c>
      <c r="E237" s="207" t="s">
        <v>156</v>
      </c>
      <c r="F237" s="208" t="s">
        <v>154</v>
      </c>
      <c r="G237" s="141" t="s">
        <v>76</v>
      </c>
      <c r="H237" s="141" t="s">
        <v>754</v>
      </c>
      <c r="I237" s="141" t="s">
        <v>685</v>
      </c>
      <c r="J237" s="142">
        <v>236</v>
      </c>
    </row>
    <row r="238" spans="1:10" ht="16.8" x14ac:dyDescent="0.3">
      <c r="A238" s="485" t="s">
        <v>398</v>
      </c>
      <c r="B238" s="158">
        <v>3</v>
      </c>
      <c r="C238" s="158"/>
      <c r="D238" s="100" t="s">
        <v>681</v>
      </c>
      <c r="E238" s="214" t="s">
        <v>155</v>
      </c>
      <c r="F238" s="208" t="s">
        <v>154</v>
      </c>
      <c r="G238" s="215" t="s">
        <v>76</v>
      </c>
      <c r="H238" s="141" t="s">
        <v>682</v>
      </c>
      <c r="I238" s="141" t="s">
        <v>701</v>
      </c>
      <c r="J238" s="142">
        <v>98</v>
      </c>
    </row>
    <row r="239" spans="1:10" ht="16.8" x14ac:dyDescent="0.3">
      <c r="A239" s="485" t="s">
        <v>399</v>
      </c>
      <c r="B239" s="158">
        <v>3</v>
      </c>
      <c r="C239" s="158"/>
      <c r="D239" s="209" t="s">
        <v>702</v>
      </c>
      <c r="E239" s="207" t="s">
        <v>153</v>
      </c>
      <c r="F239" s="225" t="s">
        <v>755</v>
      </c>
      <c r="G239" s="141" t="s">
        <v>130</v>
      </c>
      <c r="H239" s="141" t="s">
        <v>82</v>
      </c>
      <c r="I239" s="141" t="s">
        <v>705</v>
      </c>
      <c r="J239" s="142">
        <v>114</v>
      </c>
    </row>
    <row r="240" spans="1:10" ht="16.8" x14ac:dyDescent="0.3">
      <c r="A240" s="485" t="s">
        <v>400</v>
      </c>
      <c r="B240" s="158">
        <v>3</v>
      </c>
      <c r="C240" s="158"/>
      <c r="D240" s="100" t="s">
        <v>684</v>
      </c>
      <c r="E240" s="214" t="s">
        <v>155</v>
      </c>
      <c r="F240" s="208" t="s">
        <v>154</v>
      </c>
      <c r="G240" s="215" t="s">
        <v>727</v>
      </c>
      <c r="H240" s="141" t="s">
        <v>82</v>
      </c>
      <c r="I240" s="141" t="s">
        <v>701</v>
      </c>
      <c r="J240" s="142">
        <v>99</v>
      </c>
    </row>
    <row r="241" spans="1:10" ht="16.8" x14ac:dyDescent="0.3">
      <c r="A241" s="485" t="s">
        <v>401</v>
      </c>
      <c r="B241" s="158">
        <v>3</v>
      </c>
      <c r="C241" s="158"/>
      <c r="D241" s="100" t="s">
        <v>681</v>
      </c>
      <c r="E241" s="214" t="s">
        <v>157</v>
      </c>
      <c r="F241" s="208" t="s">
        <v>154</v>
      </c>
      <c r="G241" s="215" t="s">
        <v>76</v>
      </c>
      <c r="H241" s="141" t="s">
        <v>79</v>
      </c>
      <c r="I241" s="141" t="s">
        <v>498</v>
      </c>
      <c r="J241" s="142">
        <v>99</v>
      </c>
    </row>
    <row r="242" spans="1:10" ht="16.8" x14ac:dyDescent="0.3">
      <c r="A242" s="485" t="s">
        <v>402</v>
      </c>
      <c r="B242" s="158">
        <v>3</v>
      </c>
      <c r="C242" s="158"/>
      <c r="D242" s="100" t="s">
        <v>689</v>
      </c>
      <c r="E242" s="207" t="s">
        <v>155</v>
      </c>
      <c r="F242" s="208" t="s">
        <v>688</v>
      </c>
      <c r="G242" s="215" t="s">
        <v>76</v>
      </c>
      <c r="H242" s="141" t="s">
        <v>715</v>
      </c>
      <c r="I242" s="141" t="s">
        <v>747</v>
      </c>
      <c r="J242" s="142">
        <v>27</v>
      </c>
    </row>
    <row r="243" spans="1:10" ht="16.8" x14ac:dyDescent="0.3">
      <c r="A243" s="485" t="s">
        <v>111</v>
      </c>
      <c r="B243" s="158">
        <v>3</v>
      </c>
      <c r="C243" s="158"/>
      <c r="D243" s="210" t="s">
        <v>689</v>
      </c>
      <c r="E243" s="207" t="s">
        <v>153</v>
      </c>
      <c r="F243" s="206" t="s">
        <v>154</v>
      </c>
      <c r="G243" s="141" t="s">
        <v>76</v>
      </c>
      <c r="H243" s="206" t="s">
        <v>690</v>
      </c>
      <c r="I243" s="141" t="s">
        <v>685</v>
      </c>
      <c r="J243" s="142">
        <v>244</v>
      </c>
    </row>
    <row r="244" spans="1:10" ht="16.8" x14ac:dyDescent="0.3">
      <c r="A244" s="485" t="s">
        <v>403</v>
      </c>
      <c r="B244" s="158">
        <v>3</v>
      </c>
      <c r="C244" s="158"/>
      <c r="D244" s="100" t="s">
        <v>684</v>
      </c>
      <c r="E244" s="214" t="s">
        <v>153</v>
      </c>
      <c r="F244" s="208" t="s">
        <v>154</v>
      </c>
      <c r="G244" s="215" t="s">
        <v>76</v>
      </c>
      <c r="H244" s="141" t="s">
        <v>79</v>
      </c>
      <c r="I244" s="141" t="s">
        <v>705</v>
      </c>
      <c r="J244" s="142">
        <v>115</v>
      </c>
    </row>
    <row r="245" spans="1:10" ht="16.8" x14ac:dyDescent="0.3">
      <c r="A245" s="485" t="s">
        <v>404</v>
      </c>
      <c r="B245" s="158">
        <v>3</v>
      </c>
      <c r="C245" s="158"/>
      <c r="D245" s="100" t="s">
        <v>84</v>
      </c>
      <c r="E245" s="207" t="s">
        <v>153</v>
      </c>
      <c r="F245" s="208" t="s">
        <v>154</v>
      </c>
      <c r="G245" s="141" t="s">
        <v>81</v>
      </c>
      <c r="H245" s="141" t="s">
        <v>78</v>
      </c>
      <c r="I245" s="141" t="s">
        <v>685</v>
      </c>
      <c r="J245" s="142">
        <v>245</v>
      </c>
    </row>
    <row r="246" spans="1:10" ht="16.8" x14ac:dyDescent="0.3">
      <c r="A246" s="485" t="s">
        <v>405</v>
      </c>
      <c r="B246" s="158">
        <v>3</v>
      </c>
      <c r="C246" s="158"/>
      <c r="D246" s="210" t="s">
        <v>84</v>
      </c>
      <c r="E246" s="207" t="s">
        <v>757</v>
      </c>
      <c r="F246" s="226" t="s">
        <v>154</v>
      </c>
      <c r="G246" s="206" t="s">
        <v>109</v>
      </c>
      <c r="H246" s="206" t="s">
        <v>79</v>
      </c>
      <c r="I246" s="206" t="s">
        <v>732</v>
      </c>
      <c r="J246" s="142">
        <v>212</v>
      </c>
    </row>
    <row r="247" spans="1:10" ht="16.8" x14ac:dyDescent="0.3">
      <c r="A247" s="485" t="s">
        <v>406</v>
      </c>
      <c r="B247" s="158">
        <v>3</v>
      </c>
      <c r="C247" s="158"/>
      <c r="D247" s="100" t="s">
        <v>84</v>
      </c>
      <c r="E247" s="207" t="s">
        <v>153</v>
      </c>
      <c r="F247" s="208" t="s">
        <v>154</v>
      </c>
      <c r="G247" s="206" t="s">
        <v>107</v>
      </c>
      <c r="H247" s="141" t="s">
        <v>682</v>
      </c>
      <c r="I247" s="141" t="s">
        <v>701</v>
      </c>
      <c r="J247" s="142">
        <v>100</v>
      </c>
    </row>
    <row r="248" spans="1:10" ht="16.8" x14ac:dyDescent="0.3">
      <c r="A248" s="485" t="s">
        <v>407</v>
      </c>
      <c r="B248" s="158">
        <v>3</v>
      </c>
      <c r="C248" s="158"/>
      <c r="D248" s="100" t="s">
        <v>696</v>
      </c>
      <c r="E248" s="207" t="s">
        <v>156</v>
      </c>
      <c r="F248" s="208" t="s">
        <v>154</v>
      </c>
      <c r="G248" s="141" t="s">
        <v>76</v>
      </c>
      <c r="H248" s="141" t="s">
        <v>82</v>
      </c>
      <c r="I248" s="141" t="s">
        <v>699</v>
      </c>
      <c r="J248" s="142">
        <v>124</v>
      </c>
    </row>
    <row r="249" spans="1:10" ht="16.8" x14ac:dyDescent="0.3">
      <c r="A249" s="485" t="s">
        <v>408</v>
      </c>
      <c r="B249" s="158">
        <v>3</v>
      </c>
      <c r="C249" s="158"/>
      <c r="D249" s="100" t="s">
        <v>487</v>
      </c>
      <c r="E249" s="207" t="s">
        <v>157</v>
      </c>
      <c r="F249" s="208" t="s">
        <v>154</v>
      </c>
      <c r="G249" s="215" t="s">
        <v>758</v>
      </c>
      <c r="H249" s="141" t="s">
        <v>78</v>
      </c>
      <c r="I249" s="215" t="s">
        <v>759</v>
      </c>
      <c r="J249" s="219">
        <v>31</v>
      </c>
    </row>
    <row r="250" spans="1:10" ht="16.8" x14ac:dyDescent="0.3">
      <c r="A250" s="485" t="s">
        <v>409</v>
      </c>
      <c r="B250" s="158">
        <v>3</v>
      </c>
      <c r="C250" s="158"/>
      <c r="D250" s="100" t="s">
        <v>487</v>
      </c>
      <c r="E250" s="207" t="s">
        <v>157</v>
      </c>
      <c r="F250" s="208" t="s">
        <v>154</v>
      </c>
      <c r="G250" s="141" t="s">
        <v>713</v>
      </c>
      <c r="H250" s="141" t="s">
        <v>78</v>
      </c>
      <c r="I250" s="141" t="s">
        <v>685</v>
      </c>
      <c r="J250" s="142">
        <v>249</v>
      </c>
    </row>
    <row r="251" spans="1:10" ht="16.8" x14ac:dyDescent="0.3">
      <c r="A251" s="485" t="s">
        <v>410</v>
      </c>
      <c r="B251" s="158">
        <v>3</v>
      </c>
      <c r="C251" s="158"/>
      <c r="D251" s="100" t="s">
        <v>696</v>
      </c>
      <c r="E251" s="207" t="s">
        <v>142</v>
      </c>
      <c r="F251" s="208" t="s">
        <v>154</v>
      </c>
      <c r="G251" s="141" t="s">
        <v>760</v>
      </c>
      <c r="H251" s="141" t="s">
        <v>682</v>
      </c>
      <c r="I251" s="141" t="s">
        <v>685</v>
      </c>
      <c r="J251" s="142">
        <v>250</v>
      </c>
    </row>
    <row r="252" spans="1:10" ht="16.8" x14ac:dyDescent="0.3">
      <c r="A252" s="485" t="s">
        <v>85</v>
      </c>
      <c r="B252" s="158">
        <v>3</v>
      </c>
      <c r="C252" s="158"/>
      <c r="D252" s="100" t="s">
        <v>681</v>
      </c>
      <c r="E252" s="207" t="s">
        <v>156</v>
      </c>
      <c r="F252" s="208" t="s">
        <v>154</v>
      </c>
      <c r="G252" s="141" t="s">
        <v>76</v>
      </c>
      <c r="H252" s="141" t="s">
        <v>715</v>
      </c>
      <c r="I252" s="141" t="s">
        <v>685</v>
      </c>
      <c r="J252" s="220">
        <v>251</v>
      </c>
    </row>
    <row r="253" spans="1:10" ht="16.8" x14ac:dyDescent="0.3">
      <c r="A253" s="485" t="s">
        <v>411</v>
      </c>
      <c r="B253" s="158">
        <v>3</v>
      </c>
      <c r="C253" s="158"/>
      <c r="D253" s="100" t="s">
        <v>696</v>
      </c>
      <c r="E253" s="214" t="s">
        <v>155</v>
      </c>
      <c r="F253" s="208" t="s">
        <v>154</v>
      </c>
      <c r="G253" s="215" t="s">
        <v>81</v>
      </c>
      <c r="H253" s="141" t="s">
        <v>682</v>
      </c>
      <c r="I253" s="141" t="s">
        <v>701</v>
      </c>
      <c r="J253" s="142">
        <v>100</v>
      </c>
    </row>
    <row r="254" spans="1:10" ht="16.8" x14ac:dyDescent="0.3">
      <c r="A254" s="485" t="s">
        <v>412</v>
      </c>
      <c r="B254" s="158">
        <v>3</v>
      </c>
      <c r="C254" s="158"/>
      <c r="D254" s="100" t="s">
        <v>689</v>
      </c>
      <c r="E254" s="214" t="s">
        <v>156</v>
      </c>
      <c r="F254" s="208" t="s">
        <v>154</v>
      </c>
      <c r="G254" s="215" t="s">
        <v>107</v>
      </c>
      <c r="H254" s="141" t="s">
        <v>82</v>
      </c>
      <c r="I254" s="141" t="s">
        <v>705</v>
      </c>
      <c r="J254" s="142">
        <v>119</v>
      </c>
    </row>
    <row r="255" spans="1:10" ht="16.8" x14ac:dyDescent="0.3">
      <c r="A255" s="485" t="s">
        <v>413</v>
      </c>
      <c r="B255" s="158">
        <v>3</v>
      </c>
      <c r="C255" s="158"/>
      <c r="D255" s="100" t="s">
        <v>702</v>
      </c>
      <c r="E255" s="207" t="s">
        <v>700</v>
      </c>
      <c r="F255" s="208" t="s">
        <v>154</v>
      </c>
      <c r="G255" s="141" t="s">
        <v>81</v>
      </c>
      <c r="H255" s="141" t="s">
        <v>82</v>
      </c>
      <c r="I255" s="141" t="s">
        <v>693</v>
      </c>
      <c r="J255" s="142">
        <v>99</v>
      </c>
    </row>
    <row r="256" spans="1:10" ht="16.8" x14ac:dyDescent="0.3">
      <c r="A256" s="485" t="s">
        <v>414</v>
      </c>
      <c r="B256" s="158">
        <v>3</v>
      </c>
      <c r="C256" s="158"/>
      <c r="D256" s="100" t="s">
        <v>702</v>
      </c>
      <c r="E256" s="207" t="s">
        <v>156</v>
      </c>
      <c r="F256" s="207" t="s">
        <v>154</v>
      </c>
      <c r="G256" s="141" t="s">
        <v>130</v>
      </c>
      <c r="H256" s="141" t="s">
        <v>78</v>
      </c>
      <c r="I256" s="141" t="s">
        <v>683</v>
      </c>
      <c r="J256" s="142">
        <v>8</v>
      </c>
    </row>
    <row r="257" spans="1:10" ht="16.8" x14ac:dyDescent="0.3">
      <c r="A257" s="485" t="s">
        <v>415</v>
      </c>
      <c r="B257" s="158">
        <v>3</v>
      </c>
      <c r="C257" s="158"/>
      <c r="D257" s="100" t="s">
        <v>681</v>
      </c>
      <c r="E257" s="207" t="s">
        <v>156</v>
      </c>
      <c r="F257" s="208" t="s">
        <v>154</v>
      </c>
      <c r="G257" s="215" t="s">
        <v>81</v>
      </c>
      <c r="H257" s="141" t="s">
        <v>682</v>
      </c>
      <c r="I257" s="141" t="s">
        <v>498</v>
      </c>
      <c r="J257" s="142">
        <v>102</v>
      </c>
    </row>
    <row r="258" spans="1:10" ht="16.8" x14ac:dyDescent="0.3">
      <c r="A258" s="485" t="s">
        <v>416</v>
      </c>
      <c r="B258" s="158">
        <v>3</v>
      </c>
      <c r="C258" s="158"/>
      <c r="D258" s="100" t="s">
        <v>681</v>
      </c>
      <c r="E258" s="207" t="s">
        <v>156</v>
      </c>
      <c r="F258" s="208" t="s">
        <v>154</v>
      </c>
      <c r="G258" s="141" t="s">
        <v>81</v>
      </c>
      <c r="H258" s="141" t="s">
        <v>682</v>
      </c>
      <c r="I258" s="141" t="s">
        <v>685</v>
      </c>
      <c r="J258" s="142">
        <v>252</v>
      </c>
    </row>
    <row r="259" spans="1:10" ht="16.8" x14ac:dyDescent="0.3">
      <c r="A259" s="485" t="s">
        <v>417</v>
      </c>
      <c r="B259" s="158">
        <v>3</v>
      </c>
      <c r="C259" s="158"/>
      <c r="D259" s="100" t="s">
        <v>696</v>
      </c>
      <c r="E259" s="207" t="s">
        <v>155</v>
      </c>
      <c r="F259" s="208" t="s">
        <v>154</v>
      </c>
      <c r="G259" s="141" t="s">
        <v>76</v>
      </c>
      <c r="H259" s="141" t="s">
        <v>743</v>
      </c>
      <c r="I259" s="141" t="s">
        <v>685</v>
      </c>
      <c r="J259" s="142">
        <v>258</v>
      </c>
    </row>
    <row r="260" spans="1:10" ht="16.8" x14ac:dyDescent="0.3">
      <c r="A260" s="485" t="s">
        <v>418</v>
      </c>
      <c r="B260" s="158">
        <v>3</v>
      </c>
      <c r="C260" s="158"/>
      <c r="D260" s="100" t="s">
        <v>684</v>
      </c>
      <c r="E260" s="207" t="s">
        <v>156</v>
      </c>
      <c r="F260" s="208" t="s">
        <v>154</v>
      </c>
      <c r="G260" s="141" t="s">
        <v>109</v>
      </c>
      <c r="H260" s="141" t="s">
        <v>82</v>
      </c>
      <c r="I260" s="141" t="s">
        <v>685</v>
      </c>
      <c r="J260" s="143">
        <v>263</v>
      </c>
    </row>
    <row r="261" spans="1:10" ht="16.8" x14ac:dyDescent="0.3">
      <c r="A261" s="485" t="s">
        <v>419</v>
      </c>
      <c r="B261" s="158">
        <v>3</v>
      </c>
      <c r="C261" s="158"/>
      <c r="D261" s="100" t="s">
        <v>696</v>
      </c>
      <c r="E261" s="207" t="s">
        <v>156</v>
      </c>
      <c r="F261" s="208" t="s">
        <v>154</v>
      </c>
      <c r="G261" s="141" t="s">
        <v>76</v>
      </c>
      <c r="H261" s="141" t="s">
        <v>682</v>
      </c>
      <c r="I261" s="141" t="s">
        <v>685</v>
      </c>
      <c r="J261" s="142">
        <v>266</v>
      </c>
    </row>
    <row r="262" spans="1:10" ht="16.8" x14ac:dyDescent="0.3">
      <c r="A262" s="485" t="s">
        <v>420</v>
      </c>
      <c r="B262" s="158">
        <v>3</v>
      </c>
      <c r="C262" s="158"/>
      <c r="D262" s="100" t="s">
        <v>696</v>
      </c>
      <c r="E262" s="214" t="s">
        <v>153</v>
      </c>
      <c r="F262" s="208" t="s">
        <v>154</v>
      </c>
      <c r="G262" s="215" t="s">
        <v>76</v>
      </c>
      <c r="H262" s="141" t="s">
        <v>682</v>
      </c>
      <c r="I262" s="141" t="s">
        <v>725</v>
      </c>
      <c r="J262" s="142">
        <v>70</v>
      </c>
    </row>
    <row r="263" spans="1:10" ht="16.8" x14ac:dyDescent="0.3">
      <c r="A263" s="485" t="s">
        <v>421</v>
      </c>
      <c r="B263" s="158">
        <v>3</v>
      </c>
      <c r="C263" s="158"/>
      <c r="D263" s="100" t="s">
        <v>696</v>
      </c>
      <c r="E263" s="214" t="s">
        <v>153</v>
      </c>
      <c r="F263" s="208" t="s">
        <v>154</v>
      </c>
      <c r="G263" s="215" t="s">
        <v>76</v>
      </c>
      <c r="H263" s="141" t="s">
        <v>682</v>
      </c>
      <c r="I263" s="141" t="s">
        <v>725</v>
      </c>
      <c r="J263" s="142">
        <v>70</v>
      </c>
    </row>
    <row r="264" spans="1:10" ht="16.8" x14ac:dyDescent="0.3">
      <c r="A264" s="485" t="s">
        <v>422</v>
      </c>
      <c r="B264" s="158">
        <v>3</v>
      </c>
      <c r="C264" s="158"/>
      <c r="D264" s="100" t="s">
        <v>684</v>
      </c>
      <c r="E264" s="207" t="s">
        <v>153</v>
      </c>
      <c r="F264" s="208" t="s">
        <v>154</v>
      </c>
      <c r="G264" s="141" t="s">
        <v>76</v>
      </c>
      <c r="H264" s="141" t="s">
        <v>79</v>
      </c>
      <c r="I264" s="141" t="s">
        <v>685</v>
      </c>
      <c r="J264" s="142">
        <v>270</v>
      </c>
    </row>
    <row r="265" spans="1:10" ht="16.8" x14ac:dyDescent="0.3">
      <c r="A265" s="485" t="s">
        <v>423</v>
      </c>
      <c r="B265" s="158">
        <v>3</v>
      </c>
      <c r="C265" s="158"/>
      <c r="D265" s="100" t="s">
        <v>696</v>
      </c>
      <c r="E265" s="207" t="s">
        <v>153</v>
      </c>
      <c r="F265" s="208" t="s">
        <v>154</v>
      </c>
      <c r="G265" s="141" t="s">
        <v>76</v>
      </c>
      <c r="H265" s="141" t="s">
        <v>79</v>
      </c>
      <c r="I265" s="141" t="s">
        <v>685</v>
      </c>
      <c r="J265" s="142">
        <v>270</v>
      </c>
    </row>
    <row r="266" spans="1:10" ht="16.8" x14ac:dyDescent="0.3">
      <c r="A266" s="485" t="s">
        <v>424</v>
      </c>
      <c r="B266" s="158">
        <v>3</v>
      </c>
      <c r="C266" s="158"/>
      <c r="D266" s="100" t="s">
        <v>684</v>
      </c>
      <c r="E266" s="207" t="s">
        <v>153</v>
      </c>
      <c r="F266" s="208" t="s">
        <v>154</v>
      </c>
      <c r="G266" s="141" t="s">
        <v>76</v>
      </c>
      <c r="H266" s="141" t="s">
        <v>79</v>
      </c>
      <c r="I266" s="141" t="s">
        <v>685</v>
      </c>
      <c r="J266" s="142">
        <v>271</v>
      </c>
    </row>
    <row r="267" spans="1:10" ht="16.8" x14ac:dyDescent="0.3">
      <c r="A267" s="485" t="s">
        <v>425</v>
      </c>
      <c r="B267" s="158">
        <v>3</v>
      </c>
      <c r="C267" s="158"/>
      <c r="D267" s="100" t="s">
        <v>696</v>
      </c>
      <c r="E267" s="207" t="s">
        <v>156</v>
      </c>
      <c r="F267" s="208" t="s">
        <v>154</v>
      </c>
      <c r="G267" s="141" t="s">
        <v>130</v>
      </c>
      <c r="H267" s="141" t="s">
        <v>682</v>
      </c>
      <c r="I267" s="141" t="s">
        <v>761</v>
      </c>
      <c r="J267" s="219">
        <v>120</v>
      </c>
    </row>
    <row r="268" spans="1:10" ht="16.8" x14ac:dyDescent="0.3">
      <c r="A268" s="485" t="s">
        <v>426</v>
      </c>
      <c r="B268" s="158">
        <v>3</v>
      </c>
      <c r="C268" s="158"/>
      <c r="D268" s="100" t="s">
        <v>696</v>
      </c>
      <c r="E268" s="207" t="s">
        <v>156</v>
      </c>
      <c r="F268" s="208" t="s">
        <v>154</v>
      </c>
      <c r="G268" s="215" t="s">
        <v>76</v>
      </c>
      <c r="H268" s="141" t="s">
        <v>682</v>
      </c>
      <c r="I268" s="141" t="s">
        <v>739</v>
      </c>
      <c r="J268" s="142">
        <v>132</v>
      </c>
    </row>
    <row r="269" spans="1:10" ht="16.8" x14ac:dyDescent="0.3">
      <c r="A269" s="485" t="s">
        <v>427</v>
      </c>
      <c r="B269" s="158">
        <v>3</v>
      </c>
      <c r="C269" s="158"/>
      <c r="D269" s="100" t="s">
        <v>684</v>
      </c>
      <c r="E269" s="207" t="s">
        <v>700</v>
      </c>
      <c r="F269" s="208" t="s">
        <v>154</v>
      </c>
      <c r="G269" s="215" t="s">
        <v>81</v>
      </c>
      <c r="H269" s="141" t="s">
        <v>78</v>
      </c>
      <c r="I269" s="141" t="s">
        <v>761</v>
      </c>
      <c r="J269" s="219">
        <v>121</v>
      </c>
    </row>
    <row r="270" spans="1:10" ht="16.8" x14ac:dyDescent="0.3">
      <c r="A270" s="485" t="s">
        <v>428</v>
      </c>
      <c r="B270" s="158">
        <v>3</v>
      </c>
      <c r="C270" s="158"/>
      <c r="D270" s="100" t="s">
        <v>702</v>
      </c>
      <c r="E270" s="207" t="s">
        <v>700</v>
      </c>
      <c r="F270" s="208" t="s">
        <v>154</v>
      </c>
      <c r="G270" s="141" t="s">
        <v>81</v>
      </c>
      <c r="H270" s="141" t="s">
        <v>82</v>
      </c>
      <c r="I270" s="141" t="s">
        <v>693</v>
      </c>
      <c r="J270" s="142">
        <v>103</v>
      </c>
    </row>
    <row r="271" spans="1:10" ht="16.8" x14ac:dyDescent="0.3">
      <c r="A271" s="485" t="s">
        <v>429</v>
      </c>
      <c r="B271" s="158">
        <v>3</v>
      </c>
      <c r="C271" s="158"/>
      <c r="D271" s="100" t="s">
        <v>84</v>
      </c>
      <c r="E271" s="207" t="s">
        <v>153</v>
      </c>
      <c r="F271" s="208" t="s">
        <v>154</v>
      </c>
      <c r="G271" s="141" t="s">
        <v>107</v>
      </c>
      <c r="H271" s="141" t="s">
        <v>79</v>
      </c>
      <c r="I271" s="141" t="s">
        <v>685</v>
      </c>
      <c r="J271" s="142">
        <v>275</v>
      </c>
    </row>
    <row r="272" spans="1:10" ht="16.8" x14ac:dyDescent="0.3">
      <c r="A272" s="485" t="s">
        <v>430</v>
      </c>
      <c r="B272" s="158">
        <v>3</v>
      </c>
      <c r="C272" s="158"/>
      <c r="D272" s="100" t="s">
        <v>696</v>
      </c>
      <c r="E272" s="214" t="s">
        <v>156</v>
      </c>
      <c r="F272" s="208" t="s">
        <v>154</v>
      </c>
      <c r="G272" s="215" t="s">
        <v>76</v>
      </c>
      <c r="H272" s="141" t="s">
        <v>78</v>
      </c>
      <c r="I272" s="141" t="s">
        <v>725</v>
      </c>
      <c r="J272" s="142">
        <v>71</v>
      </c>
    </row>
    <row r="273" spans="1:10" ht="16.8" x14ac:dyDescent="0.3">
      <c r="A273" s="485" t="s">
        <v>431</v>
      </c>
      <c r="B273" s="158">
        <v>3</v>
      </c>
      <c r="C273" s="158"/>
      <c r="D273" s="100" t="s">
        <v>696</v>
      </c>
      <c r="E273" s="207" t="s">
        <v>711</v>
      </c>
      <c r="F273" s="208" t="s">
        <v>154</v>
      </c>
      <c r="G273" s="141" t="s">
        <v>76</v>
      </c>
      <c r="H273" s="141" t="s">
        <v>78</v>
      </c>
      <c r="I273" s="141" t="s">
        <v>762</v>
      </c>
      <c r="J273" s="142">
        <v>115</v>
      </c>
    </row>
    <row r="274" spans="1:10" ht="16.8" x14ac:dyDescent="0.3">
      <c r="A274" s="485" t="s">
        <v>432</v>
      </c>
      <c r="B274" s="158">
        <v>3</v>
      </c>
      <c r="C274" s="158"/>
      <c r="D274" s="100" t="s">
        <v>689</v>
      </c>
      <c r="E274" s="214" t="s">
        <v>153</v>
      </c>
      <c r="F274" s="208" t="s">
        <v>154</v>
      </c>
      <c r="G274" s="215" t="s">
        <v>76</v>
      </c>
      <c r="H274" s="141" t="s">
        <v>82</v>
      </c>
      <c r="I274" s="141" t="s">
        <v>498</v>
      </c>
      <c r="J274" s="142">
        <v>104</v>
      </c>
    </row>
    <row r="275" spans="1:10" ht="16.8" x14ac:dyDescent="0.3">
      <c r="A275" s="485" t="s">
        <v>433</v>
      </c>
      <c r="B275" s="158">
        <v>3</v>
      </c>
      <c r="C275" s="158"/>
      <c r="D275" s="100" t="s">
        <v>689</v>
      </c>
      <c r="E275" s="207" t="s">
        <v>763</v>
      </c>
      <c r="F275" s="208" t="s">
        <v>154</v>
      </c>
      <c r="G275" s="141" t="s">
        <v>130</v>
      </c>
      <c r="H275" s="141" t="s">
        <v>79</v>
      </c>
      <c r="I275" s="141" t="s">
        <v>693</v>
      </c>
      <c r="J275" s="142">
        <v>103</v>
      </c>
    </row>
    <row r="276" spans="1:10" ht="16.8" x14ac:dyDescent="0.3">
      <c r="A276" s="485" t="s">
        <v>434</v>
      </c>
      <c r="B276" s="158">
        <v>3</v>
      </c>
      <c r="C276" s="158"/>
      <c r="D276" s="100" t="s">
        <v>689</v>
      </c>
      <c r="E276" s="207" t="s">
        <v>692</v>
      </c>
      <c r="F276" s="223" t="s">
        <v>154</v>
      </c>
      <c r="G276" s="215" t="s">
        <v>76</v>
      </c>
      <c r="H276" s="215" t="s">
        <v>715</v>
      </c>
      <c r="I276" s="215" t="s">
        <v>764</v>
      </c>
      <c r="J276" s="219">
        <v>111</v>
      </c>
    </row>
    <row r="277" spans="1:10" ht="16.8" x14ac:dyDescent="0.3">
      <c r="A277" s="487" t="s">
        <v>435</v>
      </c>
      <c r="B277" s="158">
        <v>3</v>
      </c>
      <c r="C277" s="158"/>
      <c r="D277" s="222" t="s">
        <v>84</v>
      </c>
      <c r="E277" s="214" t="s">
        <v>153</v>
      </c>
      <c r="F277" s="223" t="s">
        <v>154</v>
      </c>
      <c r="G277" s="215" t="s">
        <v>107</v>
      </c>
      <c r="H277" s="215" t="s">
        <v>79</v>
      </c>
      <c r="I277" s="215" t="s">
        <v>759</v>
      </c>
      <c r="J277" s="224">
        <v>35</v>
      </c>
    </row>
    <row r="278" spans="1:10" ht="16.8" x14ac:dyDescent="0.3">
      <c r="A278" s="485" t="s">
        <v>436</v>
      </c>
      <c r="B278" s="158">
        <v>3</v>
      </c>
      <c r="C278" s="348"/>
      <c r="D278" s="227" t="s">
        <v>681</v>
      </c>
      <c r="E278" s="207" t="s">
        <v>153</v>
      </c>
      <c r="F278" s="208" t="s">
        <v>154</v>
      </c>
      <c r="G278" s="141" t="s">
        <v>81</v>
      </c>
      <c r="H278" s="141" t="s">
        <v>734</v>
      </c>
      <c r="I278" s="141" t="s">
        <v>744</v>
      </c>
      <c r="J278" s="142">
        <v>73</v>
      </c>
    </row>
    <row r="279" spans="1:10" ht="16.8" x14ac:dyDescent="0.3">
      <c r="A279" s="485" t="s">
        <v>437</v>
      </c>
      <c r="B279" s="158">
        <v>3</v>
      </c>
      <c r="C279" s="158"/>
      <c r="D279" s="100" t="s">
        <v>689</v>
      </c>
      <c r="E279" s="207" t="s">
        <v>156</v>
      </c>
      <c r="F279" s="208" t="s">
        <v>154</v>
      </c>
      <c r="G279" s="141" t="s">
        <v>106</v>
      </c>
      <c r="H279" s="141" t="s">
        <v>78</v>
      </c>
      <c r="I279" s="141" t="s">
        <v>685</v>
      </c>
      <c r="J279" s="142">
        <v>281</v>
      </c>
    </row>
    <row r="280" spans="1:10" ht="16.8" x14ac:dyDescent="0.3">
      <c r="A280" s="485" t="s">
        <v>438</v>
      </c>
      <c r="B280" s="158">
        <v>3</v>
      </c>
      <c r="C280" s="158"/>
      <c r="D280" s="100" t="s">
        <v>681</v>
      </c>
      <c r="E280" s="207" t="s">
        <v>153</v>
      </c>
      <c r="F280" s="208" t="s">
        <v>154</v>
      </c>
      <c r="G280" s="141" t="s">
        <v>76</v>
      </c>
      <c r="H280" s="206" t="s">
        <v>715</v>
      </c>
      <c r="I280" s="206" t="s">
        <v>709</v>
      </c>
      <c r="J280" s="142">
        <v>90</v>
      </c>
    </row>
    <row r="281" spans="1:10" ht="16.8" x14ac:dyDescent="0.3">
      <c r="A281" s="485" t="s">
        <v>439</v>
      </c>
      <c r="B281" s="158">
        <v>3</v>
      </c>
      <c r="C281" s="158"/>
      <c r="D281" s="100" t="s">
        <v>689</v>
      </c>
      <c r="E281" s="207" t="s">
        <v>153</v>
      </c>
      <c r="F281" s="208" t="s">
        <v>154</v>
      </c>
      <c r="G281" s="215" t="s">
        <v>76</v>
      </c>
      <c r="H281" s="141" t="s">
        <v>82</v>
      </c>
      <c r="I281" s="141" t="s">
        <v>747</v>
      </c>
      <c r="J281" s="142">
        <v>28</v>
      </c>
    </row>
    <row r="282" spans="1:10" ht="16.8" x14ac:dyDescent="0.3">
      <c r="A282" s="485" t="s">
        <v>440</v>
      </c>
      <c r="B282" s="158">
        <v>3</v>
      </c>
      <c r="C282" s="158"/>
      <c r="D282" s="100" t="s">
        <v>681</v>
      </c>
      <c r="E282" s="207" t="s">
        <v>155</v>
      </c>
      <c r="F282" s="208" t="s">
        <v>154</v>
      </c>
      <c r="G282" s="141" t="s">
        <v>76</v>
      </c>
      <c r="H282" s="141" t="s">
        <v>79</v>
      </c>
      <c r="I282" s="141" t="s">
        <v>685</v>
      </c>
      <c r="J282" s="142">
        <v>284</v>
      </c>
    </row>
    <row r="283" spans="1:10" ht="16.8" x14ac:dyDescent="0.3">
      <c r="A283" s="485" t="s">
        <v>441</v>
      </c>
      <c r="B283" s="158">
        <v>3</v>
      </c>
      <c r="C283" s="348"/>
      <c r="D283" s="227" t="s">
        <v>696</v>
      </c>
      <c r="E283" s="207" t="s">
        <v>153</v>
      </c>
      <c r="F283" s="208" t="s">
        <v>154</v>
      </c>
      <c r="G283" s="141" t="s">
        <v>76</v>
      </c>
      <c r="H283" s="141" t="s">
        <v>682</v>
      </c>
      <c r="I283" s="141" t="s">
        <v>699</v>
      </c>
      <c r="J283" s="142">
        <v>128</v>
      </c>
    </row>
    <row r="284" spans="1:10" ht="16.8" x14ac:dyDescent="0.3">
      <c r="A284" s="485" t="s">
        <v>442</v>
      </c>
      <c r="B284" s="158">
        <v>3</v>
      </c>
      <c r="C284" s="158"/>
      <c r="D284" s="100" t="s">
        <v>684</v>
      </c>
      <c r="E284" s="207" t="s">
        <v>155</v>
      </c>
      <c r="F284" s="208" t="s">
        <v>712</v>
      </c>
      <c r="G284" s="141" t="s">
        <v>130</v>
      </c>
      <c r="H284" s="141" t="s">
        <v>82</v>
      </c>
      <c r="I284" s="141" t="s">
        <v>685</v>
      </c>
      <c r="J284" s="220">
        <v>286</v>
      </c>
    </row>
    <row r="285" spans="1:10" ht="16.8" x14ac:dyDescent="0.3">
      <c r="A285" s="485" t="s">
        <v>443</v>
      </c>
      <c r="B285" s="158">
        <v>3</v>
      </c>
      <c r="C285" s="158"/>
      <c r="D285" s="210" t="s">
        <v>684</v>
      </c>
      <c r="E285" s="212" t="s">
        <v>157</v>
      </c>
      <c r="F285" s="225" t="s">
        <v>154</v>
      </c>
      <c r="G285" s="141" t="s">
        <v>130</v>
      </c>
      <c r="H285" s="141" t="s">
        <v>82</v>
      </c>
      <c r="I285" s="141" t="s">
        <v>725</v>
      </c>
      <c r="J285" s="142">
        <v>71</v>
      </c>
    </row>
    <row r="286" spans="1:10" ht="16.8" x14ac:dyDescent="0.3">
      <c r="A286" s="485" t="s">
        <v>444</v>
      </c>
      <c r="B286" s="158">
        <v>3</v>
      </c>
      <c r="C286" s="158"/>
      <c r="D286" s="100" t="s">
        <v>84</v>
      </c>
      <c r="E286" s="207" t="s">
        <v>153</v>
      </c>
      <c r="F286" s="208" t="s">
        <v>154</v>
      </c>
      <c r="G286" s="141" t="s">
        <v>130</v>
      </c>
      <c r="H286" s="141" t="s">
        <v>79</v>
      </c>
      <c r="I286" s="141" t="s">
        <v>709</v>
      </c>
      <c r="J286" s="142">
        <v>90</v>
      </c>
    </row>
    <row r="287" spans="1:10" ht="16.8" x14ac:dyDescent="0.3">
      <c r="A287" s="485" t="s">
        <v>445</v>
      </c>
      <c r="B287" s="158">
        <v>3</v>
      </c>
      <c r="C287" s="158"/>
      <c r="D287" s="100" t="s">
        <v>684</v>
      </c>
      <c r="E287" s="214" t="s">
        <v>155</v>
      </c>
      <c r="F287" s="208" t="s">
        <v>154</v>
      </c>
      <c r="G287" s="215" t="s">
        <v>727</v>
      </c>
      <c r="H287" s="141" t="s">
        <v>82</v>
      </c>
      <c r="I287" s="141" t="s">
        <v>701</v>
      </c>
      <c r="J287" s="142">
        <v>106</v>
      </c>
    </row>
    <row r="288" spans="1:10" ht="16.8" x14ac:dyDescent="0.3">
      <c r="A288" s="485" t="s">
        <v>446</v>
      </c>
      <c r="B288" s="158">
        <v>3</v>
      </c>
      <c r="C288" s="158"/>
      <c r="D288" s="100" t="s">
        <v>689</v>
      </c>
      <c r="E288" s="207" t="s">
        <v>700</v>
      </c>
      <c r="F288" s="208" t="s">
        <v>712</v>
      </c>
      <c r="G288" s="141" t="s">
        <v>76</v>
      </c>
      <c r="H288" s="141" t="s">
        <v>715</v>
      </c>
      <c r="I288" s="141" t="s">
        <v>693</v>
      </c>
      <c r="J288" s="142">
        <v>108</v>
      </c>
    </row>
    <row r="289" spans="1:10" ht="16.8" x14ac:dyDescent="0.3">
      <c r="A289" s="485" t="s">
        <v>447</v>
      </c>
      <c r="B289" s="158">
        <v>3</v>
      </c>
      <c r="C289" s="158"/>
      <c r="D289" s="100" t="s">
        <v>684</v>
      </c>
      <c r="E289" s="207" t="s">
        <v>153</v>
      </c>
      <c r="F289" s="208" t="s">
        <v>154</v>
      </c>
      <c r="G289" s="141" t="s">
        <v>76</v>
      </c>
      <c r="H289" s="141" t="s">
        <v>727</v>
      </c>
      <c r="I289" s="141" t="s">
        <v>720</v>
      </c>
      <c r="J289" s="142">
        <v>186</v>
      </c>
    </row>
    <row r="290" spans="1:10" ht="16.8" x14ac:dyDescent="0.3">
      <c r="A290" s="485" t="s">
        <v>448</v>
      </c>
      <c r="B290" s="158">
        <v>3</v>
      </c>
      <c r="C290" s="158"/>
      <c r="D290" s="100" t="s">
        <v>684</v>
      </c>
      <c r="E290" s="207" t="s">
        <v>153</v>
      </c>
      <c r="F290" s="208" t="s">
        <v>154</v>
      </c>
      <c r="G290" s="141" t="s">
        <v>174</v>
      </c>
      <c r="H290" s="141" t="s">
        <v>727</v>
      </c>
      <c r="I290" s="141" t="s">
        <v>720</v>
      </c>
      <c r="J290" s="142">
        <v>186</v>
      </c>
    </row>
    <row r="291" spans="1:10" ht="16.8" x14ac:dyDescent="0.3">
      <c r="A291" s="485" t="s">
        <v>449</v>
      </c>
      <c r="B291" s="158">
        <v>3</v>
      </c>
      <c r="C291" s="158"/>
      <c r="D291" s="100" t="s">
        <v>84</v>
      </c>
      <c r="E291" s="207" t="s">
        <v>155</v>
      </c>
      <c r="F291" s="208" t="s">
        <v>154</v>
      </c>
      <c r="G291" s="141" t="s">
        <v>76</v>
      </c>
      <c r="H291" s="141" t="s">
        <v>682</v>
      </c>
      <c r="I291" s="141" t="s">
        <v>693</v>
      </c>
      <c r="J291" s="142">
        <v>108</v>
      </c>
    </row>
    <row r="292" spans="1:10" ht="16.8" x14ac:dyDescent="0.3">
      <c r="A292" s="485" t="s">
        <v>450</v>
      </c>
      <c r="B292" s="158">
        <v>3</v>
      </c>
      <c r="C292" s="158"/>
      <c r="D292" s="100" t="s">
        <v>681</v>
      </c>
      <c r="E292" s="207" t="s">
        <v>156</v>
      </c>
      <c r="F292" s="208" t="s">
        <v>154</v>
      </c>
      <c r="G292" s="215" t="s">
        <v>81</v>
      </c>
      <c r="H292" s="141" t="s">
        <v>82</v>
      </c>
      <c r="I292" s="141" t="s">
        <v>720</v>
      </c>
      <c r="J292" s="142">
        <v>187</v>
      </c>
    </row>
    <row r="293" spans="1:10" ht="16.8" x14ac:dyDescent="0.3">
      <c r="A293" s="485" t="s">
        <v>451</v>
      </c>
      <c r="B293" s="158">
        <v>3</v>
      </c>
      <c r="C293" s="158"/>
      <c r="D293" s="100" t="s">
        <v>487</v>
      </c>
      <c r="E293" s="207" t="s">
        <v>153</v>
      </c>
      <c r="F293" s="208" t="s">
        <v>154</v>
      </c>
      <c r="G293" s="215" t="s">
        <v>81</v>
      </c>
      <c r="H293" s="141" t="s">
        <v>78</v>
      </c>
      <c r="I293" s="141" t="s">
        <v>744</v>
      </c>
      <c r="J293" s="142">
        <v>74</v>
      </c>
    </row>
    <row r="294" spans="1:10" ht="16.8" x14ac:dyDescent="0.3">
      <c r="A294" s="485" t="s">
        <v>452</v>
      </c>
      <c r="B294" s="158">
        <v>3</v>
      </c>
      <c r="C294" s="158"/>
      <c r="D294" s="100" t="s">
        <v>681</v>
      </c>
      <c r="E294" s="207" t="s">
        <v>155</v>
      </c>
      <c r="F294" s="208" t="s">
        <v>154</v>
      </c>
      <c r="G294" s="141" t="s">
        <v>76</v>
      </c>
      <c r="H294" s="141" t="s">
        <v>731</v>
      </c>
      <c r="I294" s="141" t="s">
        <v>685</v>
      </c>
      <c r="J294" s="142">
        <v>300</v>
      </c>
    </row>
    <row r="295" spans="1:10" ht="16.8" x14ac:dyDescent="0.3">
      <c r="A295" s="485" t="s">
        <v>453</v>
      </c>
      <c r="B295" s="158">
        <v>3</v>
      </c>
      <c r="C295" s="158"/>
      <c r="D295" s="100" t="s">
        <v>681</v>
      </c>
      <c r="E295" s="207" t="s">
        <v>155</v>
      </c>
      <c r="F295" s="208" t="s">
        <v>154</v>
      </c>
      <c r="G295" s="141" t="s">
        <v>76</v>
      </c>
      <c r="H295" s="141" t="s">
        <v>682</v>
      </c>
      <c r="I295" s="141" t="s">
        <v>685</v>
      </c>
      <c r="J295" s="142">
        <v>300</v>
      </c>
    </row>
    <row r="296" spans="1:10" ht="16.8" x14ac:dyDescent="0.3">
      <c r="A296" s="485" t="s">
        <v>454</v>
      </c>
      <c r="B296" s="158">
        <v>3</v>
      </c>
      <c r="C296" s="158"/>
      <c r="D296" s="100" t="s">
        <v>689</v>
      </c>
      <c r="E296" s="207" t="s">
        <v>711</v>
      </c>
      <c r="F296" s="208" t="s">
        <v>704</v>
      </c>
      <c r="G296" s="141" t="s">
        <v>130</v>
      </c>
      <c r="H296" s="141" t="s">
        <v>82</v>
      </c>
      <c r="I296" s="141" t="s">
        <v>747</v>
      </c>
      <c r="J296" s="142">
        <v>29</v>
      </c>
    </row>
    <row r="297" spans="1:10" ht="16.8" x14ac:dyDescent="0.3">
      <c r="A297" s="485" t="s">
        <v>455</v>
      </c>
      <c r="B297" s="158">
        <v>3</v>
      </c>
      <c r="C297" s="158"/>
      <c r="D297" s="100" t="s">
        <v>84</v>
      </c>
      <c r="E297" s="207" t="s">
        <v>155</v>
      </c>
      <c r="F297" s="208" t="s">
        <v>154</v>
      </c>
      <c r="G297" s="141" t="s">
        <v>107</v>
      </c>
      <c r="H297" s="141" t="s">
        <v>82</v>
      </c>
      <c r="I297" s="141" t="s">
        <v>685</v>
      </c>
      <c r="J297" s="142">
        <v>302</v>
      </c>
    </row>
    <row r="298" spans="1:10" ht="16.8" x14ac:dyDescent="0.3">
      <c r="A298" s="486" t="s">
        <v>456</v>
      </c>
      <c r="B298" s="164">
        <v>3</v>
      </c>
      <c r="C298" s="164"/>
      <c r="D298" s="265" t="s">
        <v>689</v>
      </c>
      <c r="E298" s="269" t="s">
        <v>153</v>
      </c>
      <c r="F298" s="266" t="s">
        <v>154</v>
      </c>
      <c r="G298" s="267" t="s">
        <v>130</v>
      </c>
      <c r="H298" s="267" t="s">
        <v>82</v>
      </c>
      <c r="I298" s="267" t="s">
        <v>693</v>
      </c>
      <c r="J298" s="268">
        <v>110</v>
      </c>
    </row>
    <row r="299" spans="1:10" ht="16.8" x14ac:dyDescent="0.3">
      <c r="A299" s="488" t="s">
        <v>457</v>
      </c>
      <c r="B299" s="158">
        <v>4</v>
      </c>
      <c r="C299" s="158"/>
      <c r="D299" s="231" t="s">
        <v>684</v>
      </c>
      <c r="E299" s="237" t="s">
        <v>765</v>
      </c>
      <c r="F299" s="233" t="s">
        <v>154</v>
      </c>
      <c r="G299" s="235" t="s">
        <v>81</v>
      </c>
      <c r="H299" s="235" t="s">
        <v>78</v>
      </c>
      <c r="I299" s="235" t="s">
        <v>693</v>
      </c>
      <c r="J299" s="238">
        <v>84</v>
      </c>
    </row>
    <row r="300" spans="1:10" ht="16.8" x14ac:dyDescent="0.3">
      <c r="A300" s="488" t="s">
        <v>458</v>
      </c>
      <c r="B300" s="158">
        <v>4</v>
      </c>
      <c r="C300" s="158"/>
      <c r="D300" s="472" t="s">
        <v>681</v>
      </c>
      <c r="E300" s="237" t="s">
        <v>711</v>
      </c>
      <c r="F300" s="235" t="s">
        <v>704</v>
      </c>
      <c r="G300" s="235" t="s">
        <v>81</v>
      </c>
      <c r="H300" s="235" t="s">
        <v>78</v>
      </c>
      <c r="I300" s="235" t="s">
        <v>766</v>
      </c>
      <c r="J300" s="238">
        <v>174</v>
      </c>
    </row>
    <row r="301" spans="1:10" ht="16.8" x14ac:dyDescent="0.3">
      <c r="A301" s="488" t="s">
        <v>459</v>
      </c>
      <c r="B301" s="158">
        <v>4</v>
      </c>
      <c r="C301" s="158"/>
      <c r="D301" s="231" t="s">
        <v>681</v>
      </c>
      <c r="E301" s="237" t="s">
        <v>156</v>
      </c>
      <c r="F301" s="233" t="s">
        <v>154</v>
      </c>
      <c r="G301" s="235" t="s">
        <v>76</v>
      </c>
      <c r="H301" s="235" t="s">
        <v>682</v>
      </c>
      <c r="I301" s="235" t="s">
        <v>685</v>
      </c>
      <c r="J301" s="238">
        <v>196</v>
      </c>
    </row>
    <row r="302" spans="1:10" ht="16.8" x14ac:dyDescent="0.3">
      <c r="A302" s="488" t="s">
        <v>460</v>
      </c>
      <c r="B302" s="158">
        <v>4</v>
      </c>
      <c r="C302" s="158"/>
      <c r="D302" s="231" t="s">
        <v>696</v>
      </c>
      <c r="E302" s="237" t="s">
        <v>156</v>
      </c>
      <c r="F302" s="233" t="s">
        <v>154</v>
      </c>
      <c r="G302" s="235" t="s">
        <v>767</v>
      </c>
      <c r="H302" s="235" t="s">
        <v>82</v>
      </c>
      <c r="I302" s="235" t="s">
        <v>699</v>
      </c>
      <c r="J302" s="238">
        <v>116</v>
      </c>
    </row>
    <row r="303" spans="1:10" ht="16.8" x14ac:dyDescent="0.3">
      <c r="A303" s="488" t="s">
        <v>115</v>
      </c>
      <c r="B303" s="158">
        <v>4</v>
      </c>
      <c r="C303" s="100" t="s">
        <v>284</v>
      </c>
      <c r="D303" s="231" t="s">
        <v>696</v>
      </c>
      <c r="E303" s="237" t="s">
        <v>156</v>
      </c>
      <c r="F303" s="233" t="s">
        <v>154</v>
      </c>
      <c r="G303" s="235" t="s">
        <v>76</v>
      </c>
      <c r="H303" s="235" t="s">
        <v>682</v>
      </c>
      <c r="I303" s="235" t="s">
        <v>829</v>
      </c>
      <c r="J303" s="238">
        <v>68</v>
      </c>
    </row>
    <row r="304" spans="1:10" ht="16.8" x14ac:dyDescent="0.3">
      <c r="A304" s="488" t="s">
        <v>461</v>
      </c>
      <c r="B304" s="158">
        <v>4</v>
      </c>
      <c r="C304" s="158"/>
      <c r="D304" s="231" t="s">
        <v>487</v>
      </c>
      <c r="E304" s="232" t="s">
        <v>153</v>
      </c>
      <c r="F304" s="233" t="s">
        <v>704</v>
      </c>
      <c r="G304" s="234" t="s">
        <v>81</v>
      </c>
      <c r="H304" s="235" t="s">
        <v>82</v>
      </c>
      <c r="I304" s="235" t="s">
        <v>761</v>
      </c>
      <c r="J304" s="236">
        <v>98</v>
      </c>
    </row>
    <row r="305" spans="1:10" ht="16.8" x14ac:dyDescent="0.3">
      <c r="A305" s="488" t="s">
        <v>462</v>
      </c>
      <c r="B305" s="158">
        <v>4</v>
      </c>
      <c r="C305" s="158"/>
      <c r="D305" s="472" t="s">
        <v>487</v>
      </c>
      <c r="E305" s="237" t="s">
        <v>153</v>
      </c>
      <c r="F305" s="235" t="s">
        <v>704</v>
      </c>
      <c r="G305" s="235" t="s">
        <v>81</v>
      </c>
      <c r="H305" s="235" t="s">
        <v>82</v>
      </c>
      <c r="I305" s="235" t="s">
        <v>683</v>
      </c>
      <c r="J305" s="238">
        <v>17</v>
      </c>
    </row>
    <row r="306" spans="1:10" ht="16.8" x14ac:dyDescent="0.3">
      <c r="A306" s="488" t="s">
        <v>463</v>
      </c>
      <c r="B306" s="158">
        <v>4</v>
      </c>
      <c r="C306" s="158"/>
      <c r="D306" s="231" t="s">
        <v>684</v>
      </c>
      <c r="E306" s="232" t="s">
        <v>700</v>
      </c>
      <c r="F306" s="235" t="s">
        <v>154</v>
      </c>
      <c r="G306" s="234" t="s">
        <v>130</v>
      </c>
      <c r="H306" s="235" t="s">
        <v>736</v>
      </c>
      <c r="I306" s="235" t="s">
        <v>701</v>
      </c>
      <c r="J306" s="236">
        <v>93</v>
      </c>
    </row>
    <row r="307" spans="1:10" ht="16.8" x14ac:dyDescent="0.3">
      <c r="A307" s="488" t="s">
        <v>464</v>
      </c>
      <c r="B307" s="158">
        <v>4</v>
      </c>
      <c r="C307" s="158"/>
      <c r="D307" s="231" t="s">
        <v>681</v>
      </c>
      <c r="E307" s="232" t="s">
        <v>155</v>
      </c>
      <c r="F307" s="233" t="s">
        <v>154</v>
      </c>
      <c r="G307" s="234" t="s">
        <v>81</v>
      </c>
      <c r="H307" s="235" t="s">
        <v>82</v>
      </c>
      <c r="I307" s="235" t="s">
        <v>701</v>
      </c>
      <c r="J307" s="238">
        <v>95</v>
      </c>
    </row>
    <row r="308" spans="1:10" ht="16.8" x14ac:dyDescent="0.3">
      <c r="A308" s="488" t="s">
        <v>465</v>
      </c>
      <c r="B308" s="158">
        <v>4</v>
      </c>
      <c r="C308" s="158"/>
      <c r="D308" s="231" t="s">
        <v>84</v>
      </c>
      <c r="E308" s="237" t="s">
        <v>153</v>
      </c>
      <c r="F308" s="233" t="s">
        <v>154</v>
      </c>
      <c r="G308" s="234" t="s">
        <v>713</v>
      </c>
      <c r="H308" s="235" t="s">
        <v>682</v>
      </c>
      <c r="I308" s="235" t="s">
        <v>768</v>
      </c>
      <c r="J308" s="238">
        <v>125</v>
      </c>
    </row>
    <row r="309" spans="1:10" ht="16.8" x14ac:dyDescent="0.3">
      <c r="A309" s="488" t="s">
        <v>466</v>
      </c>
      <c r="B309" s="158">
        <v>4</v>
      </c>
      <c r="C309" s="158"/>
      <c r="D309" s="231" t="s">
        <v>681</v>
      </c>
      <c r="E309" s="237" t="s">
        <v>700</v>
      </c>
      <c r="F309" s="233" t="s">
        <v>154</v>
      </c>
      <c r="G309" s="235" t="s">
        <v>81</v>
      </c>
      <c r="H309" s="235" t="s">
        <v>82</v>
      </c>
      <c r="I309" s="235" t="s">
        <v>709</v>
      </c>
      <c r="J309" s="238">
        <v>81</v>
      </c>
    </row>
    <row r="310" spans="1:10" ht="16.8" x14ac:dyDescent="0.3">
      <c r="A310" s="488" t="s">
        <v>467</v>
      </c>
      <c r="B310" s="158">
        <v>4</v>
      </c>
      <c r="C310" s="158"/>
      <c r="D310" s="231" t="s">
        <v>84</v>
      </c>
      <c r="E310" s="232" t="s">
        <v>156</v>
      </c>
      <c r="F310" s="233" t="s">
        <v>154</v>
      </c>
      <c r="G310" s="234" t="s">
        <v>130</v>
      </c>
      <c r="H310" s="235" t="s">
        <v>82</v>
      </c>
      <c r="I310" s="235" t="s">
        <v>705</v>
      </c>
      <c r="J310" s="238">
        <v>104</v>
      </c>
    </row>
    <row r="311" spans="1:10" ht="16.8" x14ac:dyDescent="0.3">
      <c r="A311" s="488" t="s">
        <v>468</v>
      </c>
      <c r="B311" s="158">
        <v>4</v>
      </c>
      <c r="C311" s="158"/>
      <c r="D311" s="231" t="s">
        <v>84</v>
      </c>
      <c r="E311" s="232" t="s">
        <v>156</v>
      </c>
      <c r="F311" s="233" t="s">
        <v>154</v>
      </c>
      <c r="G311" s="234" t="s">
        <v>756</v>
      </c>
      <c r="H311" s="235" t="s">
        <v>82</v>
      </c>
      <c r="I311" s="235" t="s">
        <v>705</v>
      </c>
      <c r="J311" s="238">
        <v>104</v>
      </c>
    </row>
    <row r="312" spans="1:10" ht="16.8" x14ac:dyDescent="0.3">
      <c r="A312" s="488" t="s">
        <v>469</v>
      </c>
      <c r="B312" s="158">
        <v>4</v>
      </c>
      <c r="C312" s="158"/>
      <c r="D312" s="231" t="s">
        <v>689</v>
      </c>
      <c r="E312" s="232" t="s">
        <v>156</v>
      </c>
      <c r="F312" s="233" t="s">
        <v>154</v>
      </c>
      <c r="G312" s="235" t="s">
        <v>76</v>
      </c>
      <c r="H312" s="235" t="s">
        <v>79</v>
      </c>
      <c r="I312" s="235" t="s">
        <v>685</v>
      </c>
      <c r="J312" s="236">
        <v>206</v>
      </c>
    </row>
    <row r="313" spans="1:10" ht="16.8" x14ac:dyDescent="0.3">
      <c r="A313" s="488" t="s">
        <v>470</v>
      </c>
      <c r="B313" s="158">
        <v>4</v>
      </c>
      <c r="C313" s="158"/>
      <c r="D313" s="231" t="s">
        <v>681</v>
      </c>
      <c r="E313" s="232" t="s">
        <v>153</v>
      </c>
      <c r="F313" s="473" t="s">
        <v>154</v>
      </c>
      <c r="G313" s="234" t="s">
        <v>76</v>
      </c>
      <c r="H313" s="234" t="s">
        <v>715</v>
      </c>
      <c r="I313" s="234" t="s">
        <v>730</v>
      </c>
      <c r="J313" s="236">
        <v>82</v>
      </c>
    </row>
    <row r="314" spans="1:10" ht="16.8" x14ac:dyDescent="0.3">
      <c r="A314" s="488" t="s">
        <v>471</v>
      </c>
      <c r="B314" s="158">
        <v>4</v>
      </c>
      <c r="C314" s="158"/>
      <c r="D314" s="231" t="s">
        <v>84</v>
      </c>
      <c r="E314" s="237" t="s">
        <v>711</v>
      </c>
      <c r="F314" s="233" t="s">
        <v>154</v>
      </c>
      <c r="G314" s="235" t="s">
        <v>106</v>
      </c>
      <c r="H314" s="235" t="s">
        <v>79</v>
      </c>
      <c r="I314" s="235" t="s">
        <v>709</v>
      </c>
      <c r="J314" s="238">
        <v>83</v>
      </c>
    </row>
    <row r="315" spans="1:10" ht="16.8" x14ac:dyDescent="0.3">
      <c r="A315" s="488" t="s">
        <v>472</v>
      </c>
      <c r="B315" s="158">
        <v>4</v>
      </c>
      <c r="C315" s="158"/>
      <c r="D315" s="231" t="s">
        <v>696</v>
      </c>
      <c r="E315" s="232" t="s">
        <v>153</v>
      </c>
      <c r="F315" s="233" t="s">
        <v>727</v>
      </c>
      <c r="G315" s="234" t="s">
        <v>76</v>
      </c>
      <c r="H315" s="235" t="s">
        <v>79</v>
      </c>
      <c r="I315" s="235" t="s">
        <v>705</v>
      </c>
      <c r="J315" s="238">
        <v>106</v>
      </c>
    </row>
    <row r="316" spans="1:10" ht="16.8" x14ac:dyDescent="0.3">
      <c r="A316" s="488" t="s">
        <v>473</v>
      </c>
      <c r="B316" s="158">
        <v>4</v>
      </c>
      <c r="C316" s="158"/>
      <c r="D316" s="231" t="s">
        <v>681</v>
      </c>
      <c r="E316" s="237" t="s">
        <v>153</v>
      </c>
      <c r="F316" s="233" t="s">
        <v>154</v>
      </c>
      <c r="G316" s="235" t="s">
        <v>76</v>
      </c>
      <c r="H316" s="235" t="s">
        <v>682</v>
      </c>
      <c r="I316" s="235" t="s">
        <v>693</v>
      </c>
      <c r="J316" s="238">
        <v>88</v>
      </c>
    </row>
    <row r="317" spans="1:10" ht="16.8" x14ac:dyDescent="0.3">
      <c r="A317" s="488" t="s">
        <v>474</v>
      </c>
      <c r="B317" s="158">
        <v>4</v>
      </c>
      <c r="C317" s="158"/>
      <c r="D317" s="231" t="s">
        <v>702</v>
      </c>
      <c r="E317" s="237" t="s">
        <v>156</v>
      </c>
      <c r="F317" s="233" t="s">
        <v>154</v>
      </c>
      <c r="G317" s="235" t="s">
        <v>130</v>
      </c>
      <c r="H317" s="235" t="s">
        <v>82</v>
      </c>
      <c r="I317" s="235" t="s">
        <v>699</v>
      </c>
      <c r="J317" s="238">
        <v>118</v>
      </c>
    </row>
    <row r="318" spans="1:10" ht="16.8" x14ac:dyDescent="0.3">
      <c r="A318" s="488" t="s">
        <v>475</v>
      </c>
      <c r="B318" s="158">
        <v>4</v>
      </c>
      <c r="C318" s="158"/>
      <c r="D318" s="240" t="s">
        <v>684</v>
      </c>
      <c r="E318" s="241" t="s">
        <v>156</v>
      </c>
      <c r="F318" s="233" t="s">
        <v>712</v>
      </c>
      <c r="G318" s="242" t="s">
        <v>130</v>
      </c>
      <c r="H318" s="242" t="s">
        <v>82</v>
      </c>
      <c r="I318" s="235" t="s">
        <v>498</v>
      </c>
      <c r="J318" s="236">
        <v>91</v>
      </c>
    </row>
    <row r="319" spans="1:10" ht="16.8" x14ac:dyDescent="0.3">
      <c r="A319" s="488" t="s">
        <v>476</v>
      </c>
      <c r="B319" s="158">
        <v>4</v>
      </c>
      <c r="C319" s="158"/>
      <c r="D319" s="231" t="s">
        <v>689</v>
      </c>
      <c r="E319" s="232" t="s">
        <v>153</v>
      </c>
      <c r="F319" s="233" t="s">
        <v>154</v>
      </c>
      <c r="G319" s="234" t="s">
        <v>81</v>
      </c>
      <c r="H319" s="235" t="s">
        <v>82</v>
      </c>
      <c r="I319" s="235" t="s">
        <v>725</v>
      </c>
      <c r="J319" s="238">
        <v>63</v>
      </c>
    </row>
    <row r="320" spans="1:10" ht="16.8" x14ac:dyDescent="0.3">
      <c r="A320" s="488" t="s">
        <v>477</v>
      </c>
      <c r="B320" s="158">
        <v>4</v>
      </c>
      <c r="C320" s="158"/>
      <c r="D320" s="231" t="s">
        <v>696</v>
      </c>
      <c r="E320" s="232" t="s">
        <v>700</v>
      </c>
      <c r="F320" s="233" t="s">
        <v>688</v>
      </c>
      <c r="G320" s="234" t="s">
        <v>81</v>
      </c>
      <c r="H320" s="234" t="s">
        <v>715</v>
      </c>
      <c r="I320" s="235" t="s">
        <v>762</v>
      </c>
      <c r="J320" s="238">
        <v>110</v>
      </c>
    </row>
    <row r="321" spans="1:10" ht="16.8" x14ac:dyDescent="0.3">
      <c r="A321" s="488" t="s">
        <v>478</v>
      </c>
      <c r="B321" s="158">
        <v>4</v>
      </c>
      <c r="C321" s="158"/>
      <c r="D321" s="231" t="s">
        <v>681</v>
      </c>
      <c r="E321" s="237" t="s">
        <v>155</v>
      </c>
      <c r="F321" s="233" t="s">
        <v>154</v>
      </c>
      <c r="G321" s="235" t="s">
        <v>713</v>
      </c>
      <c r="H321" s="235" t="s">
        <v>682</v>
      </c>
      <c r="I321" s="235" t="s">
        <v>685</v>
      </c>
      <c r="J321" s="238">
        <v>214</v>
      </c>
    </row>
    <row r="322" spans="1:10" ht="16.8" x14ac:dyDescent="0.3">
      <c r="A322" s="488" t="s">
        <v>479</v>
      </c>
      <c r="B322" s="158">
        <v>4</v>
      </c>
      <c r="C322" s="158"/>
      <c r="D322" s="239" t="s">
        <v>684</v>
      </c>
      <c r="E322" s="232" t="s">
        <v>153</v>
      </c>
      <c r="F322" s="234" t="s">
        <v>154</v>
      </c>
      <c r="G322" s="234" t="s">
        <v>76</v>
      </c>
      <c r="H322" s="234" t="s">
        <v>79</v>
      </c>
      <c r="I322" s="235" t="s">
        <v>685</v>
      </c>
      <c r="J322" s="236">
        <v>215</v>
      </c>
    </row>
    <row r="323" spans="1:10" ht="16.8" x14ac:dyDescent="0.3">
      <c r="A323" s="488" t="s">
        <v>480</v>
      </c>
      <c r="B323" s="158">
        <v>4</v>
      </c>
      <c r="C323" s="158"/>
      <c r="D323" s="231" t="s">
        <v>84</v>
      </c>
      <c r="E323" s="232" t="s">
        <v>691</v>
      </c>
      <c r="F323" s="233" t="s">
        <v>154</v>
      </c>
      <c r="G323" s="234" t="s">
        <v>76</v>
      </c>
      <c r="H323" s="235" t="s">
        <v>682</v>
      </c>
      <c r="I323" s="235" t="s">
        <v>732</v>
      </c>
      <c r="J323" s="238">
        <v>210</v>
      </c>
    </row>
    <row r="324" spans="1:10" ht="16.8" x14ac:dyDescent="0.3">
      <c r="A324" s="488" t="s">
        <v>481</v>
      </c>
      <c r="B324" s="158">
        <v>4</v>
      </c>
      <c r="C324" s="158"/>
      <c r="D324" s="231" t="s">
        <v>696</v>
      </c>
      <c r="E324" s="237" t="s">
        <v>156</v>
      </c>
      <c r="F324" s="233" t="s">
        <v>154</v>
      </c>
      <c r="G324" s="235" t="s">
        <v>76</v>
      </c>
      <c r="H324" s="235" t="s">
        <v>82</v>
      </c>
      <c r="I324" s="235" t="s">
        <v>699</v>
      </c>
      <c r="J324" s="238">
        <v>118</v>
      </c>
    </row>
    <row r="325" spans="1:10" ht="16.8" x14ac:dyDescent="0.3">
      <c r="A325" s="488" t="s">
        <v>482</v>
      </c>
      <c r="B325" s="158">
        <v>4</v>
      </c>
      <c r="C325" s="100" t="s">
        <v>831</v>
      </c>
      <c r="D325" s="239" t="s">
        <v>689</v>
      </c>
      <c r="E325" s="232" t="s">
        <v>156</v>
      </c>
      <c r="F325" s="234" t="s">
        <v>154</v>
      </c>
      <c r="G325" s="234" t="s">
        <v>76</v>
      </c>
      <c r="H325" s="234" t="s">
        <v>78</v>
      </c>
      <c r="I325" s="235" t="s">
        <v>685</v>
      </c>
      <c r="J325" s="236">
        <v>217</v>
      </c>
    </row>
    <row r="326" spans="1:10" ht="16.8" x14ac:dyDescent="0.3">
      <c r="A326" s="488" t="s">
        <v>483</v>
      </c>
      <c r="B326" s="158">
        <v>4</v>
      </c>
      <c r="C326" s="158"/>
      <c r="D326" s="231" t="s">
        <v>681</v>
      </c>
      <c r="E326" s="232" t="s">
        <v>156</v>
      </c>
      <c r="F326" s="233" t="s">
        <v>154</v>
      </c>
      <c r="G326" s="234" t="s">
        <v>130</v>
      </c>
      <c r="H326" s="235" t="s">
        <v>79</v>
      </c>
      <c r="I326" s="235" t="s">
        <v>701</v>
      </c>
      <c r="J326" s="238">
        <v>97</v>
      </c>
    </row>
    <row r="327" spans="1:10" ht="16.8" x14ac:dyDescent="0.3">
      <c r="A327" s="488" t="s">
        <v>484</v>
      </c>
      <c r="B327" s="158">
        <v>4</v>
      </c>
      <c r="C327" s="158"/>
      <c r="D327" s="231" t="s">
        <v>696</v>
      </c>
      <c r="E327" s="237" t="s">
        <v>153</v>
      </c>
      <c r="F327" s="233" t="s">
        <v>154</v>
      </c>
      <c r="G327" s="235" t="s">
        <v>107</v>
      </c>
      <c r="H327" s="235" t="s">
        <v>78</v>
      </c>
      <c r="I327" s="235" t="s">
        <v>685</v>
      </c>
      <c r="J327" s="238">
        <v>221</v>
      </c>
    </row>
    <row r="328" spans="1:10" ht="16.8" x14ac:dyDescent="0.3">
      <c r="A328" s="488" t="s">
        <v>485</v>
      </c>
      <c r="B328" s="158">
        <v>4</v>
      </c>
      <c r="C328" s="158"/>
      <c r="D328" s="231" t="s">
        <v>487</v>
      </c>
      <c r="E328" s="237" t="s">
        <v>156</v>
      </c>
      <c r="F328" s="233" t="s">
        <v>154</v>
      </c>
      <c r="G328" s="235" t="s">
        <v>130</v>
      </c>
      <c r="H328" s="235" t="s">
        <v>82</v>
      </c>
      <c r="I328" s="235" t="s">
        <v>685</v>
      </c>
      <c r="J328" s="238">
        <v>221</v>
      </c>
    </row>
    <row r="329" spans="1:10" ht="16.8" x14ac:dyDescent="0.3">
      <c r="A329" s="488" t="s">
        <v>486</v>
      </c>
      <c r="B329" s="158">
        <v>4</v>
      </c>
      <c r="C329" s="158"/>
      <c r="D329" s="231" t="s">
        <v>696</v>
      </c>
      <c r="E329" s="237" t="s">
        <v>157</v>
      </c>
      <c r="F329" s="233" t="s">
        <v>154</v>
      </c>
      <c r="G329" s="235" t="s">
        <v>130</v>
      </c>
      <c r="H329" s="235" t="s">
        <v>79</v>
      </c>
      <c r="I329" s="235" t="s">
        <v>685</v>
      </c>
      <c r="J329" s="238">
        <v>222</v>
      </c>
    </row>
    <row r="330" spans="1:10" ht="16.8" x14ac:dyDescent="0.3">
      <c r="A330" s="488" t="s">
        <v>487</v>
      </c>
      <c r="B330" s="158">
        <v>4</v>
      </c>
      <c r="C330" s="158"/>
      <c r="D330" s="231" t="s">
        <v>487</v>
      </c>
      <c r="E330" s="237" t="s">
        <v>700</v>
      </c>
      <c r="F330" s="233" t="s">
        <v>694</v>
      </c>
      <c r="G330" s="235" t="s">
        <v>81</v>
      </c>
      <c r="H330" s="235" t="s">
        <v>79</v>
      </c>
      <c r="I330" s="235" t="s">
        <v>685</v>
      </c>
      <c r="J330" s="238">
        <v>224</v>
      </c>
    </row>
    <row r="331" spans="1:10" ht="16.8" x14ac:dyDescent="0.3">
      <c r="A331" s="488" t="s">
        <v>83</v>
      </c>
      <c r="B331" s="158">
        <v>4</v>
      </c>
      <c r="C331" s="158"/>
      <c r="D331" s="231" t="s">
        <v>84</v>
      </c>
      <c r="E331" s="237" t="s">
        <v>156</v>
      </c>
      <c r="F331" s="233" t="s">
        <v>154</v>
      </c>
      <c r="G331" s="235" t="s">
        <v>81</v>
      </c>
      <c r="H331" s="235" t="s">
        <v>82</v>
      </c>
      <c r="I331" s="235" t="s">
        <v>685</v>
      </c>
      <c r="J331" s="238">
        <v>224</v>
      </c>
    </row>
    <row r="332" spans="1:10" ht="16.8" x14ac:dyDescent="0.3">
      <c r="A332" s="488" t="s">
        <v>488</v>
      </c>
      <c r="B332" s="158">
        <v>4</v>
      </c>
      <c r="C332" s="158"/>
      <c r="D332" s="231" t="s">
        <v>84</v>
      </c>
      <c r="E332" s="237" t="s">
        <v>156</v>
      </c>
      <c r="F332" s="233" t="s">
        <v>712</v>
      </c>
      <c r="G332" s="235" t="s">
        <v>130</v>
      </c>
      <c r="H332" s="235" t="s">
        <v>9</v>
      </c>
      <c r="I332" s="235" t="s">
        <v>709</v>
      </c>
      <c r="J332" s="238">
        <v>85</v>
      </c>
    </row>
    <row r="333" spans="1:10" ht="16.8" x14ac:dyDescent="0.3">
      <c r="A333" s="488" t="s">
        <v>489</v>
      </c>
      <c r="B333" s="158">
        <v>4</v>
      </c>
      <c r="C333" s="158"/>
      <c r="D333" s="231" t="s">
        <v>729</v>
      </c>
      <c r="E333" s="237" t="s">
        <v>156</v>
      </c>
      <c r="F333" s="233" t="s">
        <v>154</v>
      </c>
      <c r="G333" s="234" t="s">
        <v>173</v>
      </c>
      <c r="H333" s="235" t="s">
        <v>82</v>
      </c>
      <c r="I333" s="235" t="s">
        <v>720</v>
      </c>
      <c r="J333" s="238">
        <v>163</v>
      </c>
    </row>
    <row r="334" spans="1:10" ht="16.8" x14ac:dyDescent="0.3">
      <c r="A334" s="488" t="s">
        <v>490</v>
      </c>
      <c r="B334" s="158">
        <v>4</v>
      </c>
      <c r="C334" s="158"/>
      <c r="D334" s="231" t="s">
        <v>84</v>
      </c>
      <c r="E334" s="232" t="s">
        <v>153</v>
      </c>
      <c r="F334" s="473" t="s">
        <v>154</v>
      </c>
      <c r="G334" s="234" t="s">
        <v>107</v>
      </c>
      <c r="H334" s="234" t="s">
        <v>727</v>
      </c>
      <c r="I334" s="234" t="s">
        <v>769</v>
      </c>
      <c r="J334" s="236">
        <v>114</v>
      </c>
    </row>
    <row r="335" spans="1:10" ht="16.8" x14ac:dyDescent="0.3">
      <c r="A335" s="488" t="s">
        <v>491</v>
      </c>
      <c r="B335" s="158">
        <v>4</v>
      </c>
      <c r="C335" s="158"/>
      <c r="D335" s="472" t="s">
        <v>681</v>
      </c>
      <c r="E335" s="237" t="s">
        <v>156</v>
      </c>
      <c r="F335" s="235" t="s">
        <v>154</v>
      </c>
      <c r="G335" s="235" t="s">
        <v>130</v>
      </c>
      <c r="H335" s="235" t="s">
        <v>79</v>
      </c>
      <c r="I335" s="235" t="s">
        <v>766</v>
      </c>
      <c r="J335" s="238">
        <v>174</v>
      </c>
    </row>
    <row r="336" spans="1:10" ht="16.8" x14ac:dyDescent="0.3">
      <c r="A336" s="488" t="s">
        <v>492</v>
      </c>
      <c r="B336" s="158">
        <v>4</v>
      </c>
      <c r="C336" s="158"/>
      <c r="D336" s="231" t="s">
        <v>84</v>
      </c>
      <c r="E336" s="237" t="s">
        <v>153</v>
      </c>
      <c r="F336" s="233" t="s">
        <v>154</v>
      </c>
      <c r="G336" s="234" t="s">
        <v>174</v>
      </c>
      <c r="H336" s="235" t="s">
        <v>79</v>
      </c>
      <c r="I336" s="235" t="s">
        <v>720</v>
      </c>
      <c r="J336" s="238">
        <v>164</v>
      </c>
    </row>
    <row r="337" spans="1:10" ht="16.8" x14ac:dyDescent="0.3">
      <c r="A337" s="488" t="s">
        <v>493</v>
      </c>
      <c r="B337" s="158">
        <v>4</v>
      </c>
      <c r="C337" s="158"/>
      <c r="D337" s="231" t="s">
        <v>689</v>
      </c>
      <c r="E337" s="232" t="s">
        <v>156</v>
      </c>
      <c r="F337" s="233" t="s">
        <v>154</v>
      </c>
      <c r="G337" s="234" t="s">
        <v>109</v>
      </c>
      <c r="H337" s="235" t="s">
        <v>727</v>
      </c>
      <c r="I337" s="235" t="s">
        <v>701</v>
      </c>
      <c r="J337" s="238">
        <v>98</v>
      </c>
    </row>
    <row r="338" spans="1:10" ht="16.8" x14ac:dyDescent="0.3">
      <c r="A338" s="488" t="s">
        <v>494</v>
      </c>
      <c r="B338" s="158">
        <v>4</v>
      </c>
      <c r="C338" s="158"/>
      <c r="D338" s="231" t="s">
        <v>681</v>
      </c>
      <c r="E338" s="232" t="s">
        <v>700</v>
      </c>
      <c r="F338" s="233" t="s">
        <v>154</v>
      </c>
      <c r="G338" s="235" t="s">
        <v>76</v>
      </c>
      <c r="H338" s="235" t="s">
        <v>82</v>
      </c>
      <c r="I338" s="235" t="s">
        <v>762</v>
      </c>
      <c r="J338" s="238">
        <v>113</v>
      </c>
    </row>
    <row r="339" spans="1:10" ht="16.8" x14ac:dyDescent="0.3">
      <c r="A339" s="488" t="s">
        <v>495</v>
      </c>
      <c r="B339" s="158">
        <v>4</v>
      </c>
      <c r="C339" s="158"/>
      <c r="D339" s="231" t="s">
        <v>681</v>
      </c>
      <c r="E339" s="232" t="s">
        <v>153</v>
      </c>
      <c r="F339" s="233" t="s">
        <v>154</v>
      </c>
      <c r="G339" s="234" t="s">
        <v>76</v>
      </c>
      <c r="H339" s="234" t="s">
        <v>78</v>
      </c>
      <c r="I339" s="234" t="s">
        <v>701</v>
      </c>
      <c r="J339" s="236">
        <v>98</v>
      </c>
    </row>
    <row r="340" spans="1:10" ht="16.8" x14ac:dyDescent="0.3">
      <c r="A340" s="488" t="s">
        <v>496</v>
      </c>
      <c r="B340" s="158">
        <v>4</v>
      </c>
      <c r="C340" s="158"/>
      <c r="D340" s="231" t="s">
        <v>696</v>
      </c>
      <c r="E340" s="237" t="s">
        <v>155</v>
      </c>
      <c r="F340" s="233" t="s">
        <v>154</v>
      </c>
      <c r="G340" s="235" t="s">
        <v>76</v>
      </c>
      <c r="H340" s="235" t="s">
        <v>682</v>
      </c>
      <c r="I340" s="235" t="s">
        <v>685</v>
      </c>
      <c r="J340" s="238">
        <v>233</v>
      </c>
    </row>
    <row r="341" spans="1:10" ht="16.8" x14ac:dyDescent="0.3">
      <c r="A341" s="488" t="s">
        <v>497</v>
      </c>
      <c r="B341" s="158">
        <v>4</v>
      </c>
      <c r="C341" s="158"/>
      <c r="D341" s="231" t="s">
        <v>681</v>
      </c>
      <c r="E341" s="232" t="s">
        <v>153</v>
      </c>
      <c r="F341" s="233" t="s">
        <v>154</v>
      </c>
      <c r="G341" s="234" t="s">
        <v>130</v>
      </c>
      <c r="H341" s="235" t="s">
        <v>82</v>
      </c>
      <c r="I341" s="235" t="s">
        <v>498</v>
      </c>
      <c r="J341" s="238">
        <v>94</v>
      </c>
    </row>
    <row r="342" spans="1:10" ht="16.8" x14ac:dyDescent="0.3">
      <c r="A342" s="488" t="s">
        <v>498</v>
      </c>
      <c r="B342" s="158">
        <v>4</v>
      </c>
      <c r="C342" s="158"/>
      <c r="D342" s="231" t="s">
        <v>689</v>
      </c>
      <c r="E342" s="237" t="s">
        <v>156</v>
      </c>
      <c r="F342" s="233" t="s">
        <v>154</v>
      </c>
      <c r="G342" s="234" t="s">
        <v>76</v>
      </c>
      <c r="H342" s="235" t="s">
        <v>79</v>
      </c>
      <c r="I342" s="235" t="s">
        <v>498</v>
      </c>
      <c r="J342" s="238">
        <v>95</v>
      </c>
    </row>
    <row r="343" spans="1:10" ht="16.8" x14ac:dyDescent="0.3">
      <c r="A343" s="488" t="s">
        <v>499</v>
      </c>
      <c r="B343" s="158">
        <v>4</v>
      </c>
      <c r="C343" s="158"/>
      <c r="D343" s="231" t="s">
        <v>681</v>
      </c>
      <c r="E343" s="232" t="s">
        <v>153</v>
      </c>
      <c r="F343" s="233" t="s">
        <v>154</v>
      </c>
      <c r="G343" s="234" t="s">
        <v>130</v>
      </c>
      <c r="H343" s="235" t="s">
        <v>682</v>
      </c>
      <c r="I343" s="235" t="s">
        <v>725</v>
      </c>
      <c r="J343" s="238">
        <v>65</v>
      </c>
    </row>
    <row r="344" spans="1:10" ht="16.8" x14ac:dyDescent="0.3">
      <c r="A344" s="488" t="s">
        <v>500</v>
      </c>
      <c r="B344" s="158">
        <v>4</v>
      </c>
      <c r="C344" s="158"/>
      <c r="D344" s="231" t="s">
        <v>681</v>
      </c>
      <c r="E344" s="237" t="s">
        <v>156</v>
      </c>
      <c r="F344" s="233" t="s">
        <v>154</v>
      </c>
      <c r="G344" s="235" t="s">
        <v>130</v>
      </c>
      <c r="H344" s="235" t="s">
        <v>78</v>
      </c>
      <c r="I344" s="235" t="s">
        <v>685</v>
      </c>
      <c r="J344" s="238">
        <v>235</v>
      </c>
    </row>
    <row r="345" spans="1:10" ht="16.8" x14ac:dyDescent="0.3">
      <c r="A345" s="488" t="s">
        <v>501</v>
      </c>
      <c r="B345" s="158">
        <v>4</v>
      </c>
      <c r="C345" s="158"/>
      <c r="D345" s="231" t="s">
        <v>696</v>
      </c>
      <c r="E345" s="232" t="s">
        <v>155</v>
      </c>
      <c r="F345" s="233" t="s">
        <v>154</v>
      </c>
      <c r="G345" s="234" t="s">
        <v>106</v>
      </c>
      <c r="H345" s="235" t="s">
        <v>82</v>
      </c>
      <c r="I345" s="235" t="s">
        <v>498</v>
      </c>
      <c r="J345" s="238">
        <v>96</v>
      </c>
    </row>
    <row r="346" spans="1:10" ht="16.8" x14ac:dyDescent="0.3">
      <c r="A346" s="488" t="s">
        <v>502</v>
      </c>
      <c r="B346" s="158">
        <v>4</v>
      </c>
      <c r="C346" s="158"/>
      <c r="D346" s="231" t="s">
        <v>696</v>
      </c>
      <c r="E346" s="237" t="s">
        <v>155</v>
      </c>
      <c r="F346" s="243" t="s">
        <v>154</v>
      </c>
      <c r="G346" s="234" t="s">
        <v>76</v>
      </c>
      <c r="H346" s="234" t="s">
        <v>695</v>
      </c>
      <c r="I346" s="235" t="s">
        <v>683</v>
      </c>
      <c r="J346" s="238">
        <v>174</v>
      </c>
    </row>
    <row r="347" spans="1:10" ht="16.8" x14ac:dyDescent="0.3">
      <c r="A347" s="488" t="s">
        <v>503</v>
      </c>
      <c r="B347" s="158">
        <v>4</v>
      </c>
      <c r="C347" s="158"/>
      <c r="D347" s="231" t="s">
        <v>684</v>
      </c>
      <c r="E347" s="237" t="s">
        <v>153</v>
      </c>
      <c r="F347" s="233" t="s">
        <v>154</v>
      </c>
      <c r="G347" s="235" t="s">
        <v>130</v>
      </c>
      <c r="H347" s="235" t="s">
        <v>82</v>
      </c>
      <c r="I347" s="235" t="s">
        <v>709</v>
      </c>
      <c r="J347" s="238">
        <v>87</v>
      </c>
    </row>
    <row r="348" spans="1:10" ht="16.8" x14ac:dyDescent="0.3">
      <c r="A348" s="488" t="s">
        <v>504</v>
      </c>
      <c r="B348" s="158">
        <v>4</v>
      </c>
      <c r="C348" s="158"/>
      <c r="D348" s="231" t="s">
        <v>684</v>
      </c>
      <c r="E348" s="232" t="s">
        <v>153</v>
      </c>
      <c r="F348" s="233" t="s">
        <v>154</v>
      </c>
      <c r="G348" s="234" t="s">
        <v>130</v>
      </c>
      <c r="H348" s="235" t="s">
        <v>727</v>
      </c>
      <c r="I348" s="235" t="s">
        <v>705</v>
      </c>
      <c r="J348" s="238">
        <v>114</v>
      </c>
    </row>
    <row r="349" spans="1:10" ht="16.8" x14ac:dyDescent="0.3">
      <c r="A349" s="488" t="s">
        <v>505</v>
      </c>
      <c r="B349" s="158">
        <v>4</v>
      </c>
      <c r="C349" s="158"/>
      <c r="D349" s="231" t="s">
        <v>684</v>
      </c>
      <c r="E349" s="237" t="s">
        <v>770</v>
      </c>
      <c r="F349" s="233" t="s">
        <v>154</v>
      </c>
      <c r="G349" s="235" t="s">
        <v>81</v>
      </c>
      <c r="H349" s="235" t="s">
        <v>682</v>
      </c>
      <c r="I349" s="235" t="s">
        <v>693</v>
      </c>
      <c r="J349" s="238">
        <v>97</v>
      </c>
    </row>
    <row r="350" spans="1:10" ht="16.8" x14ac:dyDescent="0.3">
      <c r="A350" s="488" t="s">
        <v>506</v>
      </c>
      <c r="B350" s="158">
        <v>4</v>
      </c>
      <c r="C350" s="158"/>
      <c r="D350" s="231" t="s">
        <v>681</v>
      </c>
      <c r="E350" s="237" t="s">
        <v>156</v>
      </c>
      <c r="F350" s="233" t="s">
        <v>154</v>
      </c>
      <c r="G350" s="235" t="s">
        <v>81</v>
      </c>
      <c r="H350" s="235" t="s">
        <v>82</v>
      </c>
      <c r="I350" s="235" t="s">
        <v>683</v>
      </c>
      <c r="J350" s="238">
        <v>116</v>
      </c>
    </row>
    <row r="351" spans="1:10" ht="16.8" x14ac:dyDescent="0.3">
      <c r="A351" s="488" t="s">
        <v>507</v>
      </c>
      <c r="B351" s="158">
        <v>4</v>
      </c>
      <c r="C351" s="158"/>
      <c r="D351" s="231" t="s">
        <v>487</v>
      </c>
      <c r="E351" s="237" t="s">
        <v>771</v>
      </c>
      <c r="F351" s="233" t="s">
        <v>694</v>
      </c>
      <c r="G351" s="235" t="s">
        <v>81</v>
      </c>
      <c r="H351" s="235" t="s">
        <v>79</v>
      </c>
      <c r="I351" s="235" t="s">
        <v>693</v>
      </c>
      <c r="J351" s="238">
        <v>97</v>
      </c>
    </row>
    <row r="352" spans="1:10" ht="16.8" x14ac:dyDescent="0.3">
      <c r="A352" s="488" t="s">
        <v>508</v>
      </c>
      <c r="B352" s="158">
        <v>4</v>
      </c>
      <c r="C352" s="158"/>
      <c r="D352" s="231" t="s">
        <v>84</v>
      </c>
      <c r="E352" s="237" t="s">
        <v>156</v>
      </c>
      <c r="F352" s="233" t="s">
        <v>154</v>
      </c>
      <c r="G352" s="235" t="s">
        <v>76</v>
      </c>
      <c r="H352" s="235" t="s">
        <v>727</v>
      </c>
      <c r="I352" s="235" t="s">
        <v>685</v>
      </c>
      <c r="J352" s="238">
        <v>243</v>
      </c>
    </row>
    <row r="353" spans="1:10" ht="16.8" x14ac:dyDescent="0.3">
      <c r="A353" s="488" t="s">
        <v>509</v>
      </c>
      <c r="B353" s="158">
        <v>4</v>
      </c>
      <c r="C353" s="158"/>
      <c r="D353" s="231" t="s">
        <v>681</v>
      </c>
      <c r="E353" s="237" t="s">
        <v>153</v>
      </c>
      <c r="F353" s="233" t="s">
        <v>154</v>
      </c>
      <c r="G353" s="234" t="s">
        <v>76</v>
      </c>
      <c r="H353" s="235" t="s">
        <v>82</v>
      </c>
      <c r="I353" s="235" t="s">
        <v>701</v>
      </c>
      <c r="J353" s="238">
        <v>99</v>
      </c>
    </row>
    <row r="354" spans="1:10" ht="16.8" x14ac:dyDescent="0.3">
      <c r="A354" s="488" t="s">
        <v>112</v>
      </c>
      <c r="B354" s="158">
        <v>4</v>
      </c>
      <c r="C354" s="158"/>
      <c r="D354" s="231" t="s">
        <v>689</v>
      </c>
      <c r="E354" s="237" t="s">
        <v>153</v>
      </c>
      <c r="F354" s="235" t="s">
        <v>154</v>
      </c>
      <c r="G354" s="235" t="s">
        <v>76</v>
      </c>
      <c r="H354" s="235" t="s">
        <v>79</v>
      </c>
      <c r="I354" s="235" t="s">
        <v>685</v>
      </c>
      <c r="J354" s="238">
        <v>244</v>
      </c>
    </row>
    <row r="355" spans="1:10" ht="16.8" x14ac:dyDescent="0.3">
      <c r="A355" s="488" t="s">
        <v>510</v>
      </c>
      <c r="B355" s="158">
        <v>4</v>
      </c>
      <c r="C355" s="158"/>
      <c r="D355" s="231" t="s">
        <v>696</v>
      </c>
      <c r="E355" s="237" t="s">
        <v>156</v>
      </c>
      <c r="F355" s="233" t="s">
        <v>154</v>
      </c>
      <c r="G355" s="235" t="s">
        <v>76</v>
      </c>
      <c r="H355" s="235" t="s">
        <v>82</v>
      </c>
      <c r="I355" s="235" t="s">
        <v>699</v>
      </c>
      <c r="J355" s="238">
        <v>123</v>
      </c>
    </row>
    <row r="356" spans="1:10" ht="16.8" x14ac:dyDescent="0.3">
      <c r="A356" s="488" t="s">
        <v>511</v>
      </c>
      <c r="B356" s="158">
        <v>4</v>
      </c>
      <c r="C356" s="158"/>
      <c r="D356" s="239" t="s">
        <v>681</v>
      </c>
      <c r="E356" s="232" t="s">
        <v>157</v>
      </c>
      <c r="F356" s="234" t="s">
        <v>154</v>
      </c>
      <c r="G356" s="234" t="s">
        <v>130</v>
      </c>
      <c r="H356" s="234" t="s">
        <v>715</v>
      </c>
      <c r="I356" s="235" t="s">
        <v>685</v>
      </c>
      <c r="J356" s="245">
        <v>251</v>
      </c>
    </row>
    <row r="357" spans="1:10" ht="16.8" x14ac:dyDescent="0.3">
      <c r="A357" s="488" t="s">
        <v>512</v>
      </c>
      <c r="B357" s="158">
        <v>4</v>
      </c>
      <c r="C357" s="158"/>
      <c r="D357" s="231" t="s">
        <v>681</v>
      </c>
      <c r="E357" s="237" t="s">
        <v>153</v>
      </c>
      <c r="F357" s="233" t="s">
        <v>704</v>
      </c>
      <c r="G357" s="234" t="s">
        <v>81</v>
      </c>
      <c r="H357" s="235" t="s">
        <v>772</v>
      </c>
      <c r="I357" s="235" t="s">
        <v>744</v>
      </c>
      <c r="J357" s="238">
        <v>70</v>
      </c>
    </row>
    <row r="358" spans="1:10" ht="16.8" x14ac:dyDescent="0.3">
      <c r="A358" s="488" t="s">
        <v>513</v>
      </c>
      <c r="B358" s="158">
        <v>4</v>
      </c>
      <c r="C358" s="158"/>
      <c r="D358" s="231" t="s">
        <v>696</v>
      </c>
      <c r="E358" s="237" t="s">
        <v>153</v>
      </c>
      <c r="F358" s="233" t="s">
        <v>154</v>
      </c>
      <c r="G358" s="235" t="s">
        <v>130</v>
      </c>
      <c r="H358" s="235" t="s">
        <v>695</v>
      </c>
      <c r="I358" s="235" t="s">
        <v>699</v>
      </c>
      <c r="J358" s="238">
        <v>125</v>
      </c>
    </row>
    <row r="359" spans="1:10" ht="16.8" x14ac:dyDescent="0.3">
      <c r="A359" s="488" t="s">
        <v>514</v>
      </c>
      <c r="B359" s="158">
        <v>4</v>
      </c>
      <c r="C359" s="158"/>
      <c r="D359" s="231" t="s">
        <v>696</v>
      </c>
      <c r="E359" s="232" t="s">
        <v>716</v>
      </c>
      <c r="F359" s="233" t="s">
        <v>755</v>
      </c>
      <c r="G359" s="234" t="s">
        <v>81</v>
      </c>
      <c r="H359" s="235" t="s">
        <v>79</v>
      </c>
      <c r="I359" s="235" t="s">
        <v>705</v>
      </c>
      <c r="J359" s="238">
        <v>120</v>
      </c>
    </row>
    <row r="360" spans="1:10" ht="16.8" x14ac:dyDescent="0.3">
      <c r="A360" s="488" t="s">
        <v>515</v>
      </c>
      <c r="B360" s="158">
        <v>4</v>
      </c>
      <c r="C360" s="158"/>
      <c r="D360" s="231" t="s">
        <v>84</v>
      </c>
      <c r="E360" s="237" t="s">
        <v>692</v>
      </c>
      <c r="F360" s="473" t="s">
        <v>154</v>
      </c>
      <c r="G360" s="234" t="s">
        <v>76</v>
      </c>
      <c r="H360" s="234" t="s">
        <v>708</v>
      </c>
      <c r="I360" s="234" t="s">
        <v>764</v>
      </c>
      <c r="J360" s="236">
        <v>107</v>
      </c>
    </row>
    <row r="361" spans="1:10" ht="16.8" x14ac:dyDescent="0.3">
      <c r="A361" s="488" t="s">
        <v>516</v>
      </c>
      <c r="B361" s="158">
        <v>4</v>
      </c>
      <c r="C361" s="158"/>
      <c r="D361" s="231" t="s">
        <v>689</v>
      </c>
      <c r="E361" s="237" t="s">
        <v>153</v>
      </c>
      <c r="F361" s="233" t="s">
        <v>154</v>
      </c>
      <c r="G361" s="234" t="s">
        <v>81</v>
      </c>
      <c r="H361" s="235" t="s">
        <v>82</v>
      </c>
      <c r="I361" s="235" t="s">
        <v>701</v>
      </c>
      <c r="J361" s="238">
        <v>101</v>
      </c>
    </row>
    <row r="362" spans="1:10" ht="16.8" x14ac:dyDescent="0.3">
      <c r="A362" s="488" t="s">
        <v>517</v>
      </c>
      <c r="B362" s="158">
        <v>4</v>
      </c>
      <c r="C362" s="158"/>
      <c r="D362" s="231" t="s">
        <v>684</v>
      </c>
      <c r="E362" s="237" t="s">
        <v>155</v>
      </c>
      <c r="F362" s="233" t="s">
        <v>154</v>
      </c>
      <c r="G362" s="235" t="s">
        <v>76</v>
      </c>
      <c r="H362" s="235" t="s">
        <v>79</v>
      </c>
      <c r="I362" s="235" t="s">
        <v>685</v>
      </c>
      <c r="J362" s="238">
        <v>257</v>
      </c>
    </row>
    <row r="363" spans="1:10" ht="16.8" x14ac:dyDescent="0.3">
      <c r="A363" s="488" t="s">
        <v>518</v>
      </c>
      <c r="B363" s="158">
        <v>4</v>
      </c>
      <c r="C363" s="158"/>
      <c r="D363" s="231" t="s">
        <v>684</v>
      </c>
      <c r="E363" s="237" t="s">
        <v>156</v>
      </c>
      <c r="F363" s="233" t="s">
        <v>154</v>
      </c>
      <c r="G363" s="235" t="s">
        <v>130</v>
      </c>
      <c r="H363" s="235" t="s">
        <v>79</v>
      </c>
      <c r="I363" s="235" t="s">
        <v>685</v>
      </c>
      <c r="J363" s="238">
        <v>261</v>
      </c>
    </row>
    <row r="364" spans="1:10" ht="16.8" x14ac:dyDescent="0.3">
      <c r="A364" s="488" t="s">
        <v>519</v>
      </c>
      <c r="B364" s="158">
        <v>4</v>
      </c>
      <c r="C364" s="158"/>
      <c r="D364" s="231" t="s">
        <v>684</v>
      </c>
      <c r="E364" s="232" t="s">
        <v>156</v>
      </c>
      <c r="F364" s="233" t="s">
        <v>154</v>
      </c>
      <c r="G364" s="234" t="s">
        <v>698</v>
      </c>
      <c r="H364" s="235" t="s">
        <v>82</v>
      </c>
      <c r="I364" s="235" t="s">
        <v>701</v>
      </c>
      <c r="J364" s="238">
        <v>103</v>
      </c>
    </row>
    <row r="365" spans="1:10" ht="16.8" x14ac:dyDescent="0.3">
      <c r="A365" s="488" t="s">
        <v>520</v>
      </c>
      <c r="B365" s="158">
        <v>4</v>
      </c>
      <c r="C365" s="158"/>
      <c r="D365" s="231" t="s">
        <v>696</v>
      </c>
      <c r="E365" s="237" t="s">
        <v>711</v>
      </c>
      <c r="F365" s="235" t="s">
        <v>154</v>
      </c>
      <c r="G365" s="235" t="s">
        <v>174</v>
      </c>
      <c r="H365" s="235" t="s">
        <v>715</v>
      </c>
      <c r="I365" s="235" t="s">
        <v>701</v>
      </c>
      <c r="J365" s="236">
        <v>101</v>
      </c>
    </row>
    <row r="366" spans="1:10" ht="16.8" x14ac:dyDescent="0.3">
      <c r="A366" s="488" t="s">
        <v>521</v>
      </c>
      <c r="B366" s="158">
        <v>4</v>
      </c>
      <c r="C366" s="158"/>
      <c r="D366" s="231" t="s">
        <v>689</v>
      </c>
      <c r="E366" s="232" t="s">
        <v>156</v>
      </c>
      <c r="F366" s="235" t="s">
        <v>154</v>
      </c>
      <c r="G366" s="235" t="s">
        <v>76</v>
      </c>
      <c r="H366" s="235" t="s">
        <v>79</v>
      </c>
      <c r="I366" s="235" t="s">
        <v>685</v>
      </c>
      <c r="J366" s="236">
        <v>262</v>
      </c>
    </row>
    <row r="367" spans="1:10" ht="16.8" x14ac:dyDescent="0.3">
      <c r="A367" s="488" t="s">
        <v>522</v>
      </c>
      <c r="B367" s="158">
        <v>4</v>
      </c>
      <c r="C367" s="158"/>
      <c r="D367" s="231" t="s">
        <v>684</v>
      </c>
      <c r="E367" s="237" t="s">
        <v>153</v>
      </c>
      <c r="F367" s="233" t="s">
        <v>154</v>
      </c>
      <c r="G367" s="234" t="s">
        <v>81</v>
      </c>
      <c r="H367" s="235" t="s">
        <v>82</v>
      </c>
      <c r="I367" s="235" t="s">
        <v>701</v>
      </c>
      <c r="J367" s="238">
        <v>103</v>
      </c>
    </row>
    <row r="368" spans="1:10" ht="16.8" x14ac:dyDescent="0.3">
      <c r="A368" s="488" t="s">
        <v>523</v>
      </c>
      <c r="B368" s="158">
        <v>4</v>
      </c>
      <c r="C368" s="158"/>
      <c r="D368" s="231" t="s">
        <v>681</v>
      </c>
      <c r="E368" s="237" t="s">
        <v>156</v>
      </c>
      <c r="F368" s="233" t="s">
        <v>712</v>
      </c>
      <c r="G368" s="235" t="s">
        <v>76</v>
      </c>
      <c r="H368" s="235" t="s">
        <v>708</v>
      </c>
      <c r="I368" s="235" t="s">
        <v>699</v>
      </c>
      <c r="J368" s="238">
        <v>126</v>
      </c>
    </row>
    <row r="369" spans="1:10" ht="16.8" x14ac:dyDescent="0.3">
      <c r="A369" s="488" t="s">
        <v>828</v>
      </c>
      <c r="B369" s="158">
        <v>4</v>
      </c>
      <c r="C369" s="158"/>
      <c r="D369" s="231" t="s">
        <v>689</v>
      </c>
      <c r="E369" s="232" t="s">
        <v>153</v>
      </c>
      <c r="F369" s="233" t="s">
        <v>154</v>
      </c>
      <c r="G369" s="234" t="s">
        <v>130</v>
      </c>
      <c r="H369" s="235" t="s">
        <v>82</v>
      </c>
      <c r="I369" s="235" t="s">
        <v>739</v>
      </c>
      <c r="J369" s="238">
        <v>132</v>
      </c>
    </row>
    <row r="370" spans="1:10" ht="16.8" x14ac:dyDescent="0.3">
      <c r="A370" s="488" t="s">
        <v>524</v>
      </c>
      <c r="B370" s="158">
        <v>4</v>
      </c>
      <c r="C370" s="158"/>
      <c r="D370" s="231" t="s">
        <v>696</v>
      </c>
      <c r="E370" s="237" t="s">
        <v>155</v>
      </c>
      <c r="F370" s="233" t="s">
        <v>694</v>
      </c>
      <c r="G370" s="235" t="s">
        <v>130</v>
      </c>
      <c r="H370" s="235" t="s">
        <v>715</v>
      </c>
      <c r="I370" s="235" t="s">
        <v>693</v>
      </c>
      <c r="J370" s="238">
        <v>101</v>
      </c>
    </row>
    <row r="371" spans="1:10" ht="16.8" x14ac:dyDescent="0.3">
      <c r="A371" s="488" t="s">
        <v>525</v>
      </c>
      <c r="B371" s="158">
        <v>4</v>
      </c>
      <c r="C371" s="158"/>
      <c r="D371" s="231" t="s">
        <v>696</v>
      </c>
      <c r="E371" s="237" t="s">
        <v>692</v>
      </c>
      <c r="F371" s="243" t="s">
        <v>154</v>
      </c>
      <c r="G371" s="234" t="s">
        <v>81</v>
      </c>
      <c r="H371" s="234" t="s">
        <v>78</v>
      </c>
      <c r="I371" s="235" t="s">
        <v>683</v>
      </c>
      <c r="J371" s="238">
        <v>166</v>
      </c>
    </row>
    <row r="372" spans="1:10" ht="16.8" x14ac:dyDescent="0.3">
      <c r="A372" s="488" t="s">
        <v>526</v>
      </c>
      <c r="B372" s="158">
        <v>4</v>
      </c>
      <c r="C372" s="158"/>
      <c r="D372" s="231" t="s">
        <v>696</v>
      </c>
      <c r="E372" s="237" t="s">
        <v>156</v>
      </c>
      <c r="F372" s="473" t="s">
        <v>154</v>
      </c>
      <c r="G372" s="234" t="s">
        <v>687</v>
      </c>
      <c r="H372" s="234" t="s">
        <v>82</v>
      </c>
      <c r="I372" s="234" t="s">
        <v>749</v>
      </c>
      <c r="J372" s="236">
        <v>52</v>
      </c>
    </row>
    <row r="373" spans="1:10" ht="16.8" x14ac:dyDescent="0.3">
      <c r="A373" s="488" t="s">
        <v>526</v>
      </c>
      <c r="B373" s="158">
        <v>4</v>
      </c>
      <c r="C373" s="158"/>
      <c r="D373" s="231" t="s">
        <v>684</v>
      </c>
      <c r="E373" s="237" t="s">
        <v>156</v>
      </c>
      <c r="F373" s="233" t="s">
        <v>154</v>
      </c>
      <c r="G373" s="234" t="s">
        <v>687</v>
      </c>
      <c r="H373" s="235" t="s">
        <v>82</v>
      </c>
      <c r="I373" s="235" t="s">
        <v>720</v>
      </c>
      <c r="J373" s="238">
        <v>176</v>
      </c>
    </row>
    <row r="374" spans="1:10" ht="16.8" x14ac:dyDescent="0.3">
      <c r="A374" s="488" t="s">
        <v>527</v>
      </c>
      <c r="B374" s="158">
        <v>4</v>
      </c>
      <c r="C374" s="158"/>
      <c r="D374" s="231" t="s">
        <v>681</v>
      </c>
      <c r="E374" s="232" t="s">
        <v>153</v>
      </c>
      <c r="F374" s="233" t="s">
        <v>154</v>
      </c>
      <c r="G374" s="234" t="s">
        <v>109</v>
      </c>
      <c r="H374" s="235" t="s">
        <v>79</v>
      </c>
      <c r="I374" s="235" t="s">
        <v>705</v>
      </c>
      <c r="J374" s="238">
        <v>123</v>
      </c>
    </row>
    <row r="375" spans="1:10" ht="16.8" x14ac:dyDescent="0.3">
      <c r="A375" s="488" t="s">
        <v>528</v>
      </c>
      <c r="B375" s="158">
        <v>4</v>
      </c>
      <c r="C375" s="158"/>
      <c r="D375" s="231" t="s">
        <v>696</v>
      </c>
      <c r="E375" s="237" t="s">
        <v>156</v>
      </c>
      <c r="F375" s="233" t="s">
        <v>154</v>
      </c>
      <c r="G375" s="235" t="s">
        <v>106</v>
      </c>
      <c r="H375" s="235" t="s">
        <v>682</v>
      </c>
      <c r="I375" s="235" t="s">
        <v>685</v>
      </c>
      <c r="J375" s="238">
        <v>271</v>
      </c>
    </row>
    <row r="376" spans="1:10" ht="16.8" x14ac:dyDescent="0.3">
      <c r="A376" s="488" t="s">
        <v>529</v>
      </c>
      <c r="B376" s="158">
        <v>4</v>
      </c>
      <c r="C376" s="158"/>
      <c r="D376" s="231" t="s">
        <v>684</v>
      </c>
      <c r="E376" s="237" t="s">
        <v>700</v>
      </c>
      <c r="F376" s="233" t="s">
        <v>154</v>
      </c>
      <c r="G376" s="235" t="s">
        <v>76</v>
      </c>
      <c r="H376" s="235" t="s">
        <v>79</v>
      </c>
      <c r="I376" s="235" t="s">
        <v>685</v>
      </c>
      <c r="J376" s="238">
        <v>272</v>
      </c>
    </row>
    <row r="377" spans="1:10" ht="16.8" x14ac:dyDescent="0.3">
      <c r="A377" s="488" t="s">
        <v>530</v>
      </c>
      <c r="B377" s="158">
        <v>4</v>
      </c>
      <c r="C377" s="158"/>
      <c r="D377" s="231" t="s">
        <v>696</v>
      </c>
      <c r="E377" s="237" t="s">
        <v>156</v>
      </c>
      <c r="F377" s="233" t="s">
        <v>154</v>
      </c>
      <c r="G377" s="235" t="s">
        <v>130</v>
      </c>
      <c r="H377" s="235" t="s">
        <v>79</v>
      </c>
      <c r="I377" s="235" t="s">
        <v>720</v>
      </c>
      <c r="J377" s="238">
        <v>177</v>
      </c>
    </row>
    <row r="378" spans="1:10" ht="16.8" x14ac:dyDescent="0.3">
      <c r="A378" s="488" t="s">
        <v>531</v>
      </c>
      <c r="B378" s="158">
        <v>4</v>
      </c>
      <c r="C378" s="158"/>
      <c r="D378" s="231" t="s">
        <v>487</v>
      </c>
      <c r="E378" s="232" t="s">
        <v>700</v>
      </c>
      <c r="F378" s="233" t="s">
        <v>712</v>
      </c>
      <c r="G378" s="234" t="s">
        <v>107</v>
      </c>
      <c r="H378" s="234" t="s">
        <v>697</v>
      </c>
      <c r="I378" s="234" t="s">
        <v>769</v>
      </c>
      <c r="J378" s="236">
        <v>117</v>
      </c>
    </row>
    <row r="379" spans="1:10" ht="16.8" x14ac:dyDescent="0.3">
      <c r="A379" s="488" t="s">
        <v>532</v>
      </c>
      <c r="B379" s="158">
        <v>4</v>
      </c>
      <c r="C379" s="158"/>
      <c r="D379" s="231" t="s">
        <v>684</v>
      </c>
      <c r="E379" s="237" t="s">
        <v>156</v>
      </c>
      <c r="F379" s="233" t="s">
        <v>154</v>
      </c>
      <c r="G379" s="234" t="s">
        <v>76</v>
      </c>
      <c r="H379" s="235" t="s">
        <v>78</v>
      </c>
      <c r="I379" s="235" t="s">
        <v>720</v>
      </c>
      <c r="J379" s="238">
        <v>178</v>
      </c>
    </row>
    <row r="380" spans="1:10" ht="16.8" x14ac:dyDescent="0.3">
      <c r="A380" s="489" t="s">
        <v>533</v>
      </c>
      <c r="B380" s="158">
        <v>4</v>
      </c>
      <c r="C380" s="158"/>
      <c r="D380" s="239" t="s">
        <v>684</v>
      </c>
      <c r="E380" s="232" t="s">
        <v>700</v>
      </c>
      <c r="F380" s="473" t="s">
        <v>154</v>
      </c>
      <c r="G380" s="234" t="s">
        <v>130</v>
      </c>
      <c r="H380" s="234" t="s">
        <v>708</v>
      </c>
      <c r="I380" s="234" t="s">
        <v>737</v>
      </c>
      <c r="J380" s="474">
        <v>57</v>
      </c>
    </row>
    <row r="381" spans="1:10" ht="16.8" x14ac:dyDescent="0.3">
      <c r="A381" s="488" t="s">
        <v>534</v>
      </c>
      <c r="B381" s="158">
        <v>4</v>
      </c>
      <c r="C381" s="158"/>
      <c r="D381" s="231" t="s">
        <v>681</v>
      </c>
      <c r="E381" s="237" t="s">
        <v>156</v>
      </c>
      <c r="F381" s="233" t="s">
        <v>712</v>
      </c>
      <c r="G381" s="235" t="s">
        <v>76</v>
      </c>
      <c r="H381" s="235" t="s">
        <v>708</v>
      </c>
      <c r="I381" s="235" t="s">
        <v>699</v>
      </c>
      <c r="J381" s="238">
        <v>126</v>
      </c>
    </row>
    <row r="382" spans="1:10" ht="16.8" x14ac:dyDescent="0.3">
      <c r="A382" s="488" t="s">
        <v>535</v>
      </c>
      <c r="B382" s="158">
        <v>4</v>
      </c>
      <c r="C382" s="158"/>
      <c r="D382" s="231" t="s">
        <v>684</v>
      </c>
      <c r="E382" s="237" t="s">
        <v>156</v>
      </c>
      <c r="F382" s="233" t="s">
        <v>154</v>
      </c>
      <c r="G382" s="235" t="s">
        <v>76</v>
      </c>
      <c r="H382" s="235" t="s">
        <v>773</v>
      </c>
      <c r="I382" s="235" t="s">
        <v>699</v>
      </c>
      <c r="J382" s="238">
        <v>127</v>
      </c>
    </row>
    <row r="383" spans="1:10" ht="16.8" x14ac:dyDescent="0.3">
      <c r="A383" s="488" t="s">
        <v>536</v>
      </c>
      <c r="B383" s="158">
        <v>4</v>
      </c>
      <c r="C383" s="158"/>
      <c r="D383" s="231" t="s">
        <v>84</v>
      </c>
      <c r="E383" s="237" t="s">
        <v>155</v>
      </c>
      <c r="F383" s="233" t="s">
        <v>694</v>
      </c>
      <c r="G383" s="235" t="s">
        <v>130</v>
      </c>
      <c r="H383" s="235" t="s">
        <v>774</v>
      </c>
      <c r="I383" s="235" t="s">
        <v>685</v>
      </c>
      <c r="J383" s="238">
        <v>275</v>
      </c>
    </row>
    <row r="384" spans="1:10" ht="16.8" x14ac:dyDescent="0.3">
      <c r="A384" s="488" t="s">
        <v>537</v>
      </c>
      <c r="B384" s="158">
        <v>4</v>
      </c>
      <c r="C384" s="158"/>
      <c r="D384" s="231" t="s">
        <v>696</v>
      </c>
      <c r="E384" s="237" t="s">
        <v>700</v>
      </c>
      <c r="F384" s="233" t="s">
        <v>154</v>
      </c>
      <c r="G384" s="235" t="s">
        <v>109</v>
      </c>
      <c r="H384" s="235" t="s">
        <v>78</v>
      </c>
      <c r="I384" s="235" t="s">
        <v>683</v>
      </c>
      <c r="J384" s="475" t="s">
        <v>144</v>
      </c>
    </row>
    <row r="385" spans="1:10" ht="16.8" x14ac:dyDescent="0.3">
      <c r="A385" s="488" t="s">
        <v>538</v>
      </c>
      <c r="B385" s="158">
        <v>4</v>
      </c>
      <c r="C385" s="158"/>
      <c r="D385" s="231" t="s">
        <v>696</v>
      </c>
      <c r="E385" s="237" t="s">
        <v>156</v>
      </c>
      <c r="F385" s="233" t="s">
        <v>154</v>
      </c>
      <c r="G385" s="235" t="s">
        <v>76</v>
      </c>
      <c r="H385" s="235" t="s">
        <v>682</v>
      </c>
      <c r="I385" s="235" t="s">
        <v>685</v>
      </c>
      <c r="J385" s="238">
        <v>282</v>
      </c>
    </row>
    <row r="386" spans="1:10" ht="16.8" x14ac:dyDescent="0.3">
      <c r="A386" s="488" t="s">
        <v>539</v>
      </c>
      <c r="B386" s="158">
        <v>4</v>
      </c>
      <c r="C386" s="158"/>
      <c r="D386" s="231" t="s">
        <v>681</v>
      </c>
      <c r="E386" s="237" t="s">
        <v>153</v>
      </c>
      <c r="F386" s="233" t="s">
        <v>712</v>
      </c>
      <c r="G386" s="234" t="s">
        <v>130</v>
      </c>
      <c r="H386" s="235" t="s">
        <v>78</v>
      </c>
      <c r="I386" s="235" t="s">
        <v>701</v>
      </c>
      <c r="J386" s="238">
        <v>104</v>
      </c>
    </row>
    <row r="387" spans="1:10" ht="16.8" x14ac:dyDescent="0.3">
      <c r="A387" s="488" t="s">
        <v>540</v>
      </c>
      <c r="B387" s="158">
        <v>4</v>
      </c>
      <c r="C387" s="158"/>
      <c r="D387" s="231" t="s">
        <v>487</v>
      </c>
      <c r="E387" s="237" t="s">
        <v>153</v>
      </c>
      <c r="F387" s="233" t="s">
        <v>154</v>
      </c>
      <c r="G387" s="235" t="s">
        <v>81</v>
      </c>
      <c r="H387" s="235" t="s">
        <v>82</v>
      </c>
      <c r="I387" s="235" t="s">
        <v>699</v>
      </c>
      <c r="J387" s="238">
        <v>127</v>
      </c>
    </row>
    <row r="388" spans="1:10" ht="16.8" x14ac:dyDescent="0.3">
      <c r="A388" s="489" t="s">
        <v>541</v>
      </c>
      <c r="B388" s="158">
        <v>4</v>
      </c>
      <c r="C388" s="158"/>
      <c r="D388" s="239" t="s">
        <v>84</v>
      </c>
      <c r="E388" s="232" t="s">
        <v>153</v>
      </c>
      <c r="F388" s="473" t="s">
        <v>154</v>
      </c>
      <c r="G388" s="234" t="s">
        <v>130</v>
      </c>
      <c r="H388" s="234" t="s">
        <v>78</v>
      </c>
      <c r="I388" s="234" t="s">
        <v>737</v>
      </c>
      <c r="J388" s="474">
        <v>59</v>
      </c>
    </row>
    <row r="389" spans="1:10" ht="16.8" x14ac:dyDescent="0.3">
      <c r="A389" s="489" t="s">
        <v>542</v>
      </c>
      <c r="B389" s="158">
        <v>4</v>
      </c>
      <c r="C389" s="158"/>
      <c r="D389" s="239" t="s">
        <v>84</v>
      </c>
      <c r="E389" s="232" t="s">
        <v>153</v>
      </c>
      <c r="F389" s="473" t="s">
        <v>154</v>
      </c>
      <c r="G389" s="234" t="s">
        <v>130</v>
      </c>
      <c r="H389" s="234" t="s">
        <v>78</v>
      </c>
      <c r="I389" s="234" t="s">
        <v>737</v>
      </c>
      <c r="J389" s="474">
        <v>59</v>
      </c>
    </row>
    <row r="390" spans="1:10" ht="16.8" x14ac:dyDescent="0.3">
      <c r="A390" s="488" t="s">
        <v>543</v>
      </c>
      <c r="B390" s="158">
        <v>4</v>
      </c>
      <c r="C390" s="158"/>
      <c r="D390" s="231" t="s">
        <v>696</v>
      </c>
      <c r="E390" s="237" t="s">
        <v>711</v>
      </c>
      <c r="F390" s="233" t="s">
        <v>755</v>
      </c>
      <c r="G390" s="234" t="s">
        <v>130</v>
      </c>
      <c r="H390" s="235" t="s">
        <v>79</v>
      </c>
      <c r="I390" s="235" t="s">
        <v>705</v>
      </c>
      <c r="J390" s="238">
        <v>126</v>
      </c>
    </row>
    <row r="391" spans="1:10" ht="16.8" x14ac:dyDescent="0.3">
      <c r="A391" s="488" t="s">
        <v>544</v>
      </c>
      <c r="B391" s="158">
        <v>4</v>
      </c>
      <c r="C391" s="158"/>
      <c r="D391" s="231" t="s">
        <v>689</v>
      </c>
      <c r="E391" s="237" t="s">
        <v>775</v>
      </c>
      <c r="F391" s="233" t="s">
        <v>154</v>
      </c>
      <c r="G391" s="235" t="s">
        <v>76</v>
      </c>
      <c r="H391" s="235" t="s">
        <v>79</v>
      </c>
      <c r="I391" s="235" t="s">
        <v>693</v>
      </c>
      <c r="J391" s="238">
        <v>106</v>
      </c>
    </row>
    <row r="392" spans="1:10" ht="16.8" x14ac:dyDescent="0.3">
      <c r="A392" s="488" t="s">
        <v>545</v>
      </c>
      <c r="B392" s="158">
        <v>4</v>
      </c>
      <c r="C392" s="158"/>
      <c r="D392" s="231" t="s">
        <v>684</v>
      </c>
      <c r="E392" s="232" t="s">
        <v>156</v>
      </c>
      <c r="F392" s="233" t="s">
        <v>712</v>
      </c>
      <c r="G392" s="234" t="s">
        <v>130</v>
      </c>
      <c r="H392" s="235" t="s">
        <v>727</v>
      </c>
      <c r="I392" s="235" t="s">
        <v>701</v>
      </c>
      <c r="J392" s="238">
        <v>105</v>
      </c>
    </row>
    <row r="393" spans="1:10" ht="16.8" x14ac:dyDescent="0.3">
      <c r="A393" s="488" t="s">
        <v>546</v>
      </c>
      <c r="B393" s="158">
        <v>4</v>
      </c>
      <c r="C393" s="158"/>
      <c r="D393" s="231" t="s">
        <v>684</v>
      </c>
      <c r="E393" s="232" t="s">
        <v>156</v>
      </c>
      <c r="F393" s="233" t="s">
        <v>712</v>
      </c>
      <c r="G393" s="234" t="s">
        <v>130</v>
      </c>
      <c r="H393" s="235" t="s">
        <v>727</v>
      </c>
      <c r="I393" s="235" t="s">
        <v>701</v>
      </c>
      <c r="J393" s="238">
        <v>106</v>
      </c>
    </row>
    <row r="394" spans="1:10" ht="16.8" x14ac:dyDescent="0.3">
      <c r="A394" s="488" t="s">
        <v>547</v>
      </c>
      <c r="B394" s="158">
        <v>4</v>
      </c>
      <c r="C394" s="158"/>
      <c r="D394" s="231" t="s">
        <v>684</v>
      </c>
      <c r="E394" s="237" t="s">
        <v>155</v>
      </c>
      <c r="F394" s="233" t="s">
        <v>712</v>
      </c>
      <c r="G394" s="235" t="s">
        <v>130</v>
      </c>
      <c r="H394" s="235" t="s">
        <v>82</v>
      </c>
      <c r="I394" s="235" t="s">
        <v>685</v>
      </c>
      <c r="J394" s="244">
        <v>286</v>
      </c>
    </row>
    <row r="395" spans="1:10" ht="16.8" x14ac:dyDescent="0.3">
      <c r="A395" s="488" t="s">
        <v>548</v>
      </c>
      <c r="B395" s="158">
        <v>4</v>
      </c>
      <c r="C395" s="158"/>
      <c r="D395" s="231" t="s">
        <v>684</v>
      </c>
      <c r="E395" s="232" t="s">
        <v>700</v>
      </c>
      <c r="F395" s="233" t="s">
        <v>154</v>
      </c>
      <c r="G395" s="234" t="s">
        <v>713</v>
      </c>
      <c r="H395" s="235" t="s">
        <v>82</v>
      </c>
      <c r="I395" s="235" t="s">
        <v>714</v>
      </c>
      <c r="J395" s="238">
        <v>67</v>
      </c>
    </row>
    <row r="396" spans="1:10" ht="16.8" x14ac:dyDescent="0.3">
      <c r="A396" s="488" t="s">
        <v>549</v>
      </c>
      <c r="B396" s="158">
        <v>4</v>
      </c>
      <c r="C396" s="158"/>
      <c r="D396" s="231" t="s">
        <v>684</v>
      </c>
      <c r="E396" s="237" t="s">
        <v>157</v>
      </c>
      <c r="F396" s="243" t="s">
        <v>154</v>
      </c>
      <c r="G396" s="235" t="s">
        <v>130</v>
      </c>
      <c r="H396" s="235" t="s">
        <v>82</v>
      </c>
      <c r="I396" s="235" t="s">
        <v>725</v>
      </c>
      <c r="J396" s="238">
        <v>72</v>
      </c>
    </row>
    <row r="397" spans="1:10" ht="16.8" x14ac:dyDescent="0.3">
      <c r="A397" s="488" t="s">
        <v>550</v>
      </c>
      <c r="B397" s="158">
        <v>4</v>
      </c>
      <c r="C397" s="158"/>
      <c r="D397" s="231" t="s">
        <v>487</v>
      </c>
      <c r="E397" s="237" t="s">
        <v>691</v>
      </c>
      <c r="F397" s="233" t="s">
        <v>154</v>
      </c>
      <c r="G397" s="235" t="s">
        <v>76</v>
      </c>
      <c r="H397" s="235" t="s">
        <v>682</v>
      </c>
      <c r="I397" s="235" t="s">
        <v>685</v>
      </c>
      <c r="J397" s="238">
        <v>294</v>
      </c>
    </row>
    <row r="398" spans="1:10" ht="16.8" x14ac:dyDescent="0.3">
      <c r="A398" s="488" t="s">
        <v>551</v>
      </c>
      <c r="B398" s="158">
        <v>4</v>
      </c>
      <c r="C398" s="158"/>
      <c r="D398" s="231" t="s">
        <v>681</v>
      </c>
      <c r="E398" s="237" t="s">
        <v>153</v>
      </c>
      <c r="F398" s="233" t="s">
        <v>704</v>
      </c>
      <c r="G398" s="234" t="s">
        <v>81</v>
      </c>
      <c r="H398" s="235" t="s">
        <v>772</v>
      </c>
      <c r="I398" s="235" t="s">
        <v>744</v>
      </c>
      <c r="J398" s="238">
        <v>73</v>
      </c>
    </row>
    <row r="399" spans="1:10" ht="16.8" x14ac:dyDescent="0.3">
      <c r="A399" s="488" t="s">
        <v>552</v>
      </c>
      <c r="B399" s="158">
        <v>4</v>
      </c>
      <c r="C399" s="158"/>
      <c r="D399" s="231" t="s">
        <v>681</v>
      </c>
      <c r="E399" s="232" t="s">
        <v>156</v>
      </c>
      <c r="F399" s="233" t="s">
        <v>154</v>
      </c>
      <c r="G399" s="234" t="s">
        <v>76</v>
      </c>
      <c r="H399" s="235" t="s">
        <v>715</v>
      </c>
      <c r="I399" s="235" t="s">
        <v>725</v>
      </c>
      <c r="J399" s="238">
        <v>72</v>
      </c>
    </row>
    <row r="400" spans="1:10" ht="16.8" x14ac:dyDescent="0.3">
      <c r="A400" s="488" t="s">
        <v>553</v>
      </c>
      <c r="B400" s="158">
        <v>4</v>
      </c>
      <c r="C400" s="158"/>
      <c r="D400" s="231" t="s">
        <v>681</v>
      </c>
      <c r="E400" s="237" t="s">
        <v>153</v>
      </c>
      <c r="F400" s="233" t="s">
        <v>712</v>
      </c>
      <c r="G400" s="235" t="s">
        <v>76</v>
      </c>
      <c r="H400" s="235" t="s">
        <v>736</v>
      </c>
      <c r="I400" s="235" t="s">
        <v>709</v>
      </c>
      <c r="J400" s="238">
        <v>91</v>
      </c>
    </row>
    <row r="401" spans="1:10" ht="16.8" x14ac:dyDescent="0.3">
      <c r="A401" s="488" t="s">
        <v>554</v>
      </c>
      <c r="B401" s="158">
        <v>4</v>
      </c>
      <c r="C401" s="158"/>
      <c r="D401" s="472" t="s">
        <v>84</v>
      </c>
      <c r="E401" s="237" t="s">
        <v>155</v>
      </c>
      <c r="F401" s="233" t="s">
        <v>154</v>
      </c>
      <c r="G401" s="235" t="s">
        <v>130</v>
      </c>
      <c r="H401" s="235" t="s">
        <v>682</v>
      </c>
      <c r="I401" s="235" t="s">
        <v>683</v>
      </c>
      <c r="J401" s="238">
        <v>233</v>
      </c>
    </row>
    <row r="402" spans="1:10" ht="16.8" x14ac:dyDescent="0.3">
      <c r="A402" s="488" t="s">
        <v>555</v>
      </c>
      <c r="B402" s="158">
        <v>4</v>
      </c>
      <c r="C402" s="158"/>
      <c r="D402" s="231" t="s">
        <v>684</v>
      </c>
      <c r="E402" s="237" t="s">
        <v>155</v>
      </c>
      <c r="F402" s="473" t="s">
        <v>154</v>
      </c>
      <c r="G402" s="234" t="s">
        <v>107</v>
      </c>
      <c r="H402" s="234" t="s">
        <v>776</v>
      </c>
      <c r="I402" s="234" t="s">
        <v>764</v>
      </c>
      <c r="J402" s="236">
        <v>118</v>
      </c>
    </row>
    <row r="403" spans="1:10" ht="16.8" x14ac:dyDescent="0.3">
      <c r="A403" s="488" t="s">
        <v>556</v>
      </c>
      <c r="B403" s="158">
        <v>4</v>
      </c>
      <c r="C403" s="158"/>
      <c r="D403" s="231" t="s">
        <v>681</v>
      </c>
      <c r="E403" s="237" t="s">
        <v>716</v>
      </c>
      <c r="F403" s="233" t="s">
        <v>154</v>
      </c>
      <c r="G403" s="235" t="s">
        <v>81</v>
      </c>
      <c r="H403" s="235" t="s">
        <v>82</v>
      </c>
      <c r="I403" s="235" t="s">
        <v>709</v>
      </c>
      <c r="J403" s="238">
        <v>92</v>
      </c>
    </row>
    <row r="404" spans="1:10" ht="16.8" x14ac:dyDescent="0.3">
      <c r="A404" s="488" t="s">
        <v>557</v>
      </c>
      <c r="B404" s="158">
        <v>4</v>
      </c>
      <c r="C404" s="158"/>
      <c r="D404" s="231" t="s">
        <v>487</v>
      </c>
      <c r="E404" s="232" t="s">
        <v>778</v>
      </c>
      <c r="F404" s="233" t="s">
        <v>734</v>
      </c>
      <c r="G404" s="234" t="s">
        <v>779</v>
      </c>
      <c r="H404" s="235" t="s">
        <v>79</v>
      </c>
      <c r="I404" s="235" t="s">
        <v>720</v>
      </c>
      <c r="J404" s="238">
        <v>189</v>
      </c>
    </row>
    <row r="405" spans="1:10" ht="16.8" x14ac:dyDescent="0.3">
      <c r="A405" s="488" t="s">
        <v>557</v>
      </c>
      <c r="B405" s="158">
        <v>4</v>
      </c>
      <c r="C405" s="158"/>
      <c r="D405" s="231" t="s">
        <v>487</v>
      </c>
      <c r="E405" s="237" t="s">
        <v>153</v>
      </c>
      <c r="F405" s="233" t="s">
        <v>154</v>
      </c>
      <c r="G405" s="235" t="s">
        <v>777</v>
      </c>
      <c r="H405" s="235" t="s">
        <v>79</v>
      </c>
      <c r="I405" s="235" t="s">
        <v>709</v>
      </c>
      <c r="J405" s="238">
        <v>92</v>
      </c>
    </row>
    <row r="406" spans="1:10" ht="16.8" x14ac:dyDescent="0.3">
      <c r="A406" s="490" t="s">
        <v>558</v>
      </c>
      <c r="B406" s="164">
        <v>4</v>
      </c>
      <c r="C406" s="164"/>
      <c r="D406" s="343" t="s">
        <v>84</v>
      </c>
      <c r="E406" s="350" t="s">
        <v>153</v>
      </c>
      <c r="F406" s="345" t="s">
        <v>154</v>
      </c>
      <c r="G406" s="351" t="s">
        <v>130</v>
      </c>
      <c r="H406" s="346" t="s">
        <v>82</v>
      </c>
      <c r="I406" s="346" t="s">
        <v>498</v>
      </c>
      <c r="J406" s="347">
        <v>106</v>
      </c>
    </row>
    <row r="407" spans="1:10" ht="16.8" x14ac:dyDescent="0.3">
      <c r="A407" s="488" t="s">
        <v>559</v>
      </c>
      <c r="B407" s="158">
        <v>5</v>
      </c>
      <c r="C407" s="158"/>
      <c r="D407" s="231" t="s">
        <v>696</v>
      </c>
      <c r="E407" s="232" t="s">
        <v>780</v>
      </c>
      <c r="F407" s="233" t="s">
        <v>734</v>
      </c>
      <c r="G407" s="234" t="s">
        <v>76</v>
      </c>
      <c r="H407" s="234" t="s">
        <v>79</v>
      </c>
      <c r="I407" s="235" t="s">
        <v>685</v>
      </c>
      <c r="J407" s="236">
        <v>201</v>
      </c>
    </row>
    <row r="408" spans="1:10" ht="16.8" x14ac:dyDescent="0.3">
      <c r="A408" s="488" t="s">
        <v>560</v>
      </c>
      <c r="B408" s="158">
        <v>5</v>
      </c>
      <c r="C408" s="158"/>
      <c r="D408" s="231" t="s">
        <v>681</v>
      </c>
      <c r="E408" s="237" t="s">
        <v>153</v>
      </c>
      <c r="F408" s="233" t="s">
        <v>154</v>
      </c>
      <c r="G408" s="235" t="s">
        <v>174</v>
      </c>
      <c r="H408" s="235" t="s">
        <v>82</v>
      </c>
      <c r="I408" s="235" t="s">
        <v>709</v>
      </c>
      <c r="J408" s="238">
        <v>81</v>
      </c>
    </row>
    <row r="409" spans="1:10" ht="16.8" x14ac:dyDescent="0.3">
      <c r="A409" s="488" t="s">
        <v>561</v>
      </c>
      <c r="B409" s="158">
        <v>5</v>
      </c>
      <c r="C409" s="158"/>
      <c r="D409" s="231" t="s">
        <v>681</v>
      </c>
      <c r="E409" s="237" t="s">
        <v>156</v>
      </c>
      <c r="F409" s="233" t="s">
        <v>154</v>
      </c>
      <c r="G409" s="235" t="s">
        <v>130</v>
      </c>
      <c r="H409" s="235" t="s">
        <v>82</v>
      </c>
      <c r="I409" s="235" t="s">
        <v>740</v>
      </c>
      <c r="J409" s="238">
        <v>61</v>
      </c>
    </row>
    <row r="410" spans="1:10" ht="16.8" x14ac:dyDescent="0.3">
      <c r="A410" s="488" t="s">
        <v>562</v>
      </c>
      <c r="B410" s="158">
        <v>5</v>
      </c>
      <c r="C410" s="158"/>
      <c r="D410" s="231" t="s">
        <v>702</v>
      </c>
      <c r="E410" s="237" t="s">
        <v>156</v>
      </c>
      <c r="F410" s="233" t="s">
        <v>154</v>
      </c>
      <c r="G410" s="235" t="s">
        <v>130</v>
      </c>
      <c r="H410" s="235" t="s">
        <v>82</v>
      </c>
      <c r="I410" s="235" t="s">
        <v>699</v>
      </c>
      <c r="J410" s="238">
        <v>116</v>
      </c>
    </row>
    <row r="411" spans="1:10" ht="16.8" x14ac:dyDescent="0.3">
      <c r="A411" s="488" t="s">
        <v>563</v>
      </c>
      <c r="B411" s="158">
        <v>5</v>
      </c>
      <c r="C411" s="158"/>
      <c r="D411" s="231" t="s">
        <v>689</v>
      </c>
      <c r="E411" s="237" t="s">
        <v>153</v>
      </c>
      <c r="F411" s="233" t="s">
        <v>154</v>
      </c>
      <c r="G411" s="235" t="s">
        <v>76</v>
      </c>
      <c r="H411" s="235" t="s">
        <v>82</v>
      </c>
      <c r="I411" s="235" t="s">
        <v>699</v>
      </c>
      <c r="J411" s="238">
        <v>117</v>
      </c>
    </row>
    <row r="412" spans="1:10" ht="16.8" x14ac:dyDescent="0.3">
      <c r="A412" s="488" t="s">
        <v>564</v>
      </c>
      <c r="B412" s="158">
        <v>5</v>
      </c>
      <c r="C412" s="158"/>
      <c r="D412" s="231" t="s">
        <v>84</v>
      </c>
      <c r="E412" s="232" t="s">
        <v>700</v>
      </c>
      <c r="F412" s="233" t="s">
        <v>154</v>
      </c>
      <c r="G412" s="234" t="s">
        <v>713</v>
      </c>
      <c r="H412" s="235" t="s">
        <v>82</v>
      </c>
      <c r="I412" s="235" t="s">
        <v>761</v>
      </c>
      <c r="J412" s="236">
        <v>99</v>
      </c>
    </row>
    <row r="413" spans="1:10" ht="16.8" x14ac:dyDescent="0.3">
      <c r="A413" s="488" t="s">
        <v>565</v>
      </c>
      <c r="B413" s="158">
        <v>5</v>
      </c>
      <c r="C413" s="158"/>
      <c r="D413" s="231" t="s">
        <v>84</v>
      </c>
      <c r="E413" s="237" t="s">
        <v>156</v>
      </c>
      <c r="F413" s="233" t="s">
        <v>154</v>
      </c>
      <c r="G413" s="234" t="s">
        <v>713</v>
      </c>
      <c r="H413" s="235" t="s">
        <v>727</v>
      </c>
      <c r="I413" s="235" t="s">
        <v>498</v>
      </c>
      <c r="J413" s="238">
        <v>89</v>
      </c>
    </row>
    <row r="414" spans="1:10" ht="16.8" x14ac:dyDescent="0.3">
      <c r="A414" s="488" t="s">
        <v>566</v>
      </c>
      <c r="B414" s="158">
        <v>5</v>
      </c>
      <c r="C414" s="158"/>
      <c r="D414" s="231" t="s">
        <v>696</v>
      </c>
      <c r="E414" s="232" t="s">
        <v>153</v>
      </c>
      <c r="F414" s="233" t="s">
        <v>688</v>
      </c>
      <c r="G414" s="234" t="s">
        <v>130</v>
      </c>
      <c r="H414" s="235" t="s">
        <v>79</v>
      </c>
      <c r="I414" s="235" t="s">
        <v>685</v>
      </c>
      <c r="J414" s="236">
        <v>207</v>
      </c>
    </row>
    <row r="415" spans="1:10" ht="16.8" x14ac:dyDescent="0.3">
      <c r="A415" s="488" t="s">
        <v>567</v>
      </c>
      <c r="B415" s="158">
        <v>5</v>
      </c>
      <c r="C415" s="158"/>
      <c r="D415" s="231" t="s">
        <v>689</v>
      </c>
      <c r="E415" s="237" t="s">
        <v>153</v>
      </c>
      <c r="F415" s="233" t="s">
        <v>688</v>
      </c>
      <c r="G415" s="235" t="s">
        <v>76</v>
      </c>
      <c r="H415" s="235" t="s">
        <v>79</v>
      </c>
      <c r="I415" s="235" t="s">
        <v>693</v>
      </c>
      <c r="J415" s="238">
        <v>87</v>
      </c>
    </row>
    <row r="416" spans="1:10" ht="16.8" x14ac:dyDescent="0.3">
      <c r="A416" s="488" t="s">
        <v>568</v>
      </c>
      <c r="B416" s="158">
        <v>5</v>
      </c>
      <c r="C416" s="158"/>
      <c r="D416" s="231" t="s">
        <v>702</v>
      </c>
      <c r="E416" s="237" t="s">
        <v>711</v>
      </c>
      <c r="F416" s="233" t="s">
        <v>154</v>
      </c>
      <c r="G416" s="235" t="s">
        <v>130</v>
      </c>
      <c r="H416" s="235" t="s">
        <v>82</v>
      </c>
      <c r="I416" s="235" t="s">
        <v>685</v>
      </c>
      <c r="J416" s="238">
        <v>211</v>
      </c>
    </row>
    <row r="417" spans="1:10" ht="16.8" x14ac:dyDescent="0.3">
      <c r="A417" s="488" t="s">
        <v>569</v>
      </c>
      <c r="B417" s="158">
        <v>5</v>
      </c>
      <c r="C417" s="158"/>
      <c r="D417" s="239" t="s">
        <v>487</v>
      </c>
      <c r="E417" s="237" t="s">
        <v>782</v>
      </c>
      <c r="F417" s="233" t="s">
        <v>694</v>
      </c>
      <c r="G417" s="234" t="s">
        <v>81</v>
      </c>
      <c r="H417" s="235" t="s">
        <v>82</v>
      </c>
      <c r="I417" s="235" t="s">
        <v>685</v>
      </c>
      <c r="J417" s="236">
        <v>211</v>
      </c>
    </row>
    <row r="418" spans="1:10" ht="16.8" x14ac:dyDescent="0.3">
      <c r="A418" s="488" t="s">
        <v>570</v>
      </c>
      <c r="B418" s="158">
        <v>5</v>
      </c>
      <c r="C418" s="158"/>
      <c r="D418" s="231" t="s">
        <v>696</v>
      </c>
      <c r="E418" s="237" t="s">
        <v>711</v>
      </c>
      <c r="F418" s="233" t="s">
        <v>154</v>
      </c>
      <c r="G418" s="234" t="s">
        <v>130</v>
      </c>
      <c r="H418" s="235" t="s">
        <v>697</v>
      </c>
      <c r="I418" s="235" t="s">
        <v>705</v>
      </c>
      <c r="J418" s="238">
        <v>107</v>
      </c>
    </row>
    <row r="419" spans="1:10" ht="16.8" x14ac:dyDescent="0.3">
      <c r="A419" s="488" t="s">
        <v>571</v>
      </c>
      <c r="B419" s="158">
        <v>5</v>
      </c>
      <c r="C419" s="158"/>
      <c r="D419" s="240" t="s">
        <v>684</v>
      </c>
      <c r="E419" s="241" t="s">
        <v>156</v>
      </c>
      <c r="F419" s="233" t="s">
        <v>712</v>
      </c>
      <c r="G419" s="242" t="s">
        <v>130</v>
      </c>
      <c r="H419" s="242" t="s">
        <v>82</v>
      </c>
      <c r="I419" s="235" t="s">
        <v>498</v>
      </c>
      <c r="J419" s="236">
        <v>91</v>
      </c>
    </row>
    <row r="420" spans="1:10" ht="16.8" x14ac:dyDescent="0.3">
      <c r="A420" s="489" t="s">
        <v>572</v>
      </c>
      <c r="B420" s="158">
        <v>5</v>
      </c>
      <c r="C420" s="158"/>
      <c r="D420" s="239" t="s">
        <v>681</v>
      </c>
      <c r="E420" s="232" t="s">
        <v>153</v>
      </c>
      <c r="F420" s="473" t="s">
        <v>154</v>
      </c>
      <c r="G420" s="234" t="s">
        <v>76</v>
      </c>
      <c r="H420" s="234" t="s">
        <v>78</v>
      </c>
      <c r="I420" s="234" t="s">
        <v>737</v>
      </c>
      <c r="J420" s="474">
        <v>53</v>
      </c>
    </row>
    <row r="421" spans="1:10" ht="16.8" x14ac:dyDescent="0.3">
      <c r="A421" s="488" t="s">
        <v>573</v>
      </c>
      <c r="B421" s="158">
        <v>5</v>
      </c>
      <c r="C421" s="158"/>
      <c r="D421" s="231" t="s">
        <v>686</v>
      </c>
      <c r="E421" s="237" t="s">
        <v>153</v>
      </c>
      <c r="F421" s="233" t="s">
        <v>154</v>
      </c>
      <c r="G421" s="235" t="s">
        <v>130</v>
      </c>
      <c r="H421" s="235" t="s">
        <v>79</v>
      </c>
      <c r="I421" s="235" t="s">
        <v>685</v>
      </c>
      <c r="J421" s="238">
        <v>216</v>
      </c>
    </row>
    <row r="422" spans="1:10" ht="16.8" x14ac:dyDescent="0.3">
      <c r="A422" s="488" t="s">
        <v>574</v>
      </c>
      <c r="B422" s="158">
        <v>5</v>
      </c>
      <c r="C422" s="158"/>
      <c r="D422" s="231" t="s">
        <v>696</v>
      </c>
      <c r="E422" s="237" t="s">
        <v>153</v>
      </c>
      <c r="F422" s="233" t="s">
        <v>154</v>
      </c>
      <c r="G422" s="234" t="s">
        <v>81</v>
      </c>
      <c r="H422" s="235" t="s">
        <v>78</v>
      </c>
      <c r="I422" s="235" t="s">
        <v>720</v>
      </c>
      <c r="J422" s="238">
        <v>161</v>
      </c>
    </row>
    <row r="423" spans="1:10" ht="16.8" x14ac:dyDescent="0.3">
      <c r="A423" s="488" t="s">
        <v>283</v>
      </c>
      <c r="B423" s="158">
        <v>5</v>
      </c>
      <c r="C423" s="158" t="s">
        <v>284</v>
      </c>
      <c r="D423" s="231" t="s">
        <v>84</v>
      </c>
      <c r="E423" s="237" t="s">
        <v>153</v>
      </c>
      <c r="F423" s="235" t="s">
        <v>154</v>
      </c>
      <c r="G423" s="235" t="s">
        <v>130</v>
      </c>
      <c r="H423" s="235" t="s">
        <v>79</v>
      </c>
      <c r="I423" s="235" t="s">
        <v>693</v>
      </c>
      <c r="J423" s="238">
        <v>90</v>
      </c>
    </row>
    <row r="424" spans="1:10" ht="16.8" x14ac:dyDescent="0.3">
      <c r="A424" s="488" t="s">
        <v>575</v>
      </c>
      <c r="B424" s="158">
        <v>5</v>
      </c>
      <c r="C424" s="158"/>
      <c r="D424" s="231" t="s">
        <v>684</v>
      </c>
      <c r="E424" s="237" t="s">
        <v>153</v>
      </c>
      <c r="F424" s="233" t="s">
        <v>154</v>
      </c>
      <c r="G424" s="235" t="s">
        <v>130</v>
      </c>
      <c r="H424" s="235" t="s">
        <v>78</v>
      </c>
      <c r="I424" s="235" t="s">
        <v>699</v>
      </c>
      <c r="J424" s="238">
        <v>118</v>
      </c>
    </row>
    <row r="425" spans="1:10" ht="16.8" x14ac:dyDescent="0.3">
      <c r="A425" s="488" t="s">
        <v>576</v>
      </c>
      <c r="B425" s="158">
        <v>5</v>
      </c>
      <c r="C425" s="158"/>
      <c r="D425" s="231" t="s">
        <v>689</v>
      </c>
      <c r="E425" s="237" t="s">
        <v>153</v>
      </c>
      <c r="F425" s="233" t="s">
        <v>154</v>
      </c>
      <c r="G425" s="234" t="s">
        <v>81</v>
      </c>
      <c r="H425" s="235" t="s">
        <v>715</v>
      </c>
      <c r="I425" s="235" t="s">
        <v>701</v>
      </c>
      <c r="J425" s="238">
        <v>97</v>
      </c>
    </row>
    <row r="426" spans="1:10" ht="16.8" x14ac:dyDescent="0.3">
      <c r="A426" s="488" t="s">
        <v>577</v>
      </c>
      <c r="B426" s="158">
        <v>5</v>
      </c>
      <c r="C426" s="158"/>
      <c r="D426" s="231" t="s">
        <v>696</v>
      </c>
      <c r="E426" s="237" t="s">
        <v>156</v>
      </c>
      <c r="F426" s="233" t="s">
        <v>154</v>
      </c>
      <c r="G426" s="234" t="s">
        <v>76</v>
      </c>
      <c r="H426" s="235" t="s">
        <v>82</v>
      </c>
      <c r="I426" s="235" t="s">
        <v>498</v>
      </c>
      <c r="J426" s="238">
        <v>93</v>
      </c>
    </row>
    <row r="427" spans="1:10" ht="16.8" x14ac:dyDescent="0.3">
      <c r="A427" s="488" t="s">
        <v>578</v>
      </c>
      <c r="B427" s="158">
        <v>5</v>
      </c>
      <c r="C427" s="158"/>
      <c r="D427" s="231" t="s">
        <v>696</v>
      </c>
      <c r="E427" s="237" t="s">
        <v>156</v>
      </c>
      <c r="F427" s="233" t="s">
        <v>154</v>
      </c>
      <c r="G427" s="234" t="s">
        <v>76</v>
      </c>
      <c r="H427" s="235" t="s">
        <v>82</v>
      </c>
      <c r="I427" s="235" t="s">
        <v>685</v>
      </c>
      <c r="J427" s="236">
        <v>222</v>
      </c>
    </row>
    <row r="428" spans="1:10" ht="16.8" x14ac:dyDescent="0.3">
      <c r="A428" s="488" t="s">
        <v>579</v>
      </c>
      <c r="B428" s="158">
        <v>5</v>
      </c>
      <c r="C428" s="158"/>
      <c r="D428" s="231" t="s">
        <v>696</v>
      </c>
      <c r="E428" s="237" t="s">
        <v>156</v>
      </c>
      <c r="F428" s="233" t="s">
        <v>154</v>
      </c>
      <c r="G428" s="234" t="s">
        <v>76</v>
      </c>
      <c r="H428" s="235" t="s">
        <v>82</v>
      </c>
      <c r="I428" s="235" t="s">
        <v>498</v>
      </c>
      <c r="J428" s="238">
        <v>93</v>
      </c>
    </row>
    <row r="429" spans="1:10" ht="16.8" x14ac:dyDescent="0.3">
      <c r="A429" s="488" t="s">
        <v>580</v>
      </c>
      <c r="B429" s="158">
        <v>5</v>
      </c>
      <c r="C429" s="158"/>
      <c r="D429" s="231" t="s">
        <v>681</v>
      </c>
      <c r="E429" s="232" t="s">
        <v>153</v>
      </c>
      <c r="F429" s="233" t="s">
        <v>154</v>
      </c>
      <c r="G429" s="234" t="s">
        <v>76</v>
      </c>
      <c r="H429" s="235" t="s">
        <v>82</v>
      </c>
      <c r="I429" s="235" t="s">
        <v>685</v>
      </c>
      <c r="J429" s="236">
        <v>223</v>
      </c>
    </row>
    <row r="430" spans="1:10" ht="16.8" x14ac:dyDescent="0.3">
      <c r="A430" s="488" t="s">
        <v>581</v>
      </c>
      <c r="B430" s="158">
        <v>5</v>
      </c>
      <c r="C430" s="158"/>
      <c r="D430" s="231" t="s">
        <v>681</v>
      </c>
      <c r="E430" s="237" t="s">
        <v>153</v>
      </c>
      <c r="F430" s="233" t="s">
        <v>154</v>
      </c>
      <c r="G430" s="235" t="s">
        <v>76</v>
      </c>
      <c r="H430" s="235" t="s">
        <v>82</v>
      </c>
      <c r="I430" s="235" t="s">
        <v>709</v>
      </c>
      <c r="J430" s="238">
        <v>85</v>
      </c>
    </row>
    <row r="431" spans="1:10" ht="16.8" x14ac:dyDescent="0.3">
      <c r="A431" s="488" t="s">
        <v>582</v>
      </c>
      <c r="B431" s="158">
        <v>5</v>
      </c>
      <c r="C431" s="158"/>
      <c r="D431" s="231" t="s">
        <v>696</v>
      </c>
      <c r="E431" s="237" t="s">
        <v>156</v>
      </c>
      <c r="F431" s="233" t="s">
        <v>154</v>
      </c>
      <c r="G431" s="235" t="s">
        <v>81</v>
      </c>
      <c r="H431" s="235" t="s">
        <v>682</v>
      </c>
      <c r="I431" s="235" t="s">
        <v>699</v>
      </c>
      <c r="J431" s="238">
        <v>119</v>
      </c>
    </row>
    <row r="432" spans="1:10" ht="16.8" x14ac:dyDescent="0.3">
      <c r="A432" s="488" t="s">
        <v>583</v>
      </c>
      <c r="B432" s="158">
        <v>5</v>
      </c>
      <c r="C432" s="158"/>
      <c r="D432" s="231" t="s">
        <v>684</v>
      </c>
      <c r="E432" s="237" t="s">
        <v>153</v>
      </c>
      <c r="F432" s="233" t="s">
        <v>154</v>
      </c>
      <c r="G432" s="235" t="s">
        <v>783</v>
      </c>
      <c r="H432" s="235" t="s">
        <v>79</v>
      </c>
      <c r="I432" s="235" t="s">
        <v>699</v>
      </c>
      <c r="J432" s="238">
        <v>120</v>
      </c>
    </row>
    <row r="433" spans="1:10" ht="16.8" x14ac:dyDescent="0.3">
      <c r="A433" s="488" t="s">
        <v>584</v>
      </c>
      <c r="B433" s="158">
        <v>5</v>
      </c>
      <c r="C433" s="158"/>
      <c r="D433" s="231" t="s">
        <v>84</v>
      </c>
      <c r="E433" s="237" t="s">
        <v>155</v>
      </c>
      <c r="F433" s="233" t="s">
        <v>154</v>
      </c>
      <c r="G433" s="234" t="s">
        <v>81</v>
      </c>
      <c r="H433" s="235" t="s">
        <v>82</v>
      </c>
      <c r="I433" s="235" t="s">
        <v>720</v>
      </c>
      <c r="J433" s="238">
        <v>164</v>
      </c>
    </row>
    <row r="434" spans="1:10" ht="16.8" x14ac:dyDescent="0.3">
      <c r="A434" s="488" t="s">
        <v>585</v>
      </c>
      <c r="B434" s="158">
        <v>5</v>
      </c>
      <c r="C434" s="158"/>
      <c r="D434" s="231" t="s">
        <v>681</v>
      </c>
      <c r="E434" s="232" t="s">
        <v>153</v>
      </c>
      <c r="F434" s="233" t="s">
        <v>704</v>
      </c>
      <c r="G434" s="234" t="s">
        <v>130</v>
      </c>
      <c r="H434" s="235" t="s">
        <v>697</v>
      </c>
      <c r="I434" s="235" t="s">
        <v>705</v>
      </c>
      <c r="J434" s="238">
        <v>113</v>
      </c>
    </row>
    <row r="435" spans="1:10" ht="16.8" x14ac:dyDescent="0.3">
      <c r="A435" s="488" t="s">
        <v>586</v>
      </c>
      <c r="B435" s="158">
        <v>5</v>
      </c>
      <c r="C435" s="158"/>
      <c r="D435" s="231" t="s">
        <v>729</v>
      </c>
      <c r="E435" s="237" t="s">
        <v>155</v>
      </c>
      <c r="F435" s="233" t="s">
        <v>694</v>
      </c>
      <c r="G435" s="235" t="s">
        <v>727</v>
      </c>
      <c r="H435" s="235" t="s">
        <v>697</v>
      </c>
      <c r="I435" s="235" t="s">
        <v>693</v>
      </c>
      <c r="J435" s="238">
        <v>96</v>
      </c>
    </row>
    <row r="436" spans="1:10" ht="16.8" x14ac:dyDescent="0.3">
      <c r="A436" s="488" t="s">
        <v>587</v>
      </c>
      <c r="B436" s="158">
        <v>5</v>
      </c>
      <c r="C436" s="158"/>
      <c r="D436" s="231" t="s">
        <v>681</v>
      </c>
      <c r="E436" s="237" t="s">
        <v>700</v>
      </c>
      <c r="F436" s="233" t="s">
        <v>154</v>
      </c>
      <c r="G436" s="235" t="s">
        <v>81</v>
      </c>
      <c r="H436" s="235" t="s">
        <v>78</v>
      </c>
      <c r="I436" s="235" t="s">
        <v>739</v>
      </c>
      <c r="J436" s="238">
        <v>129</v>
      </c>
    </row>
    <row r="437" spans="1:10" ht="16.8" x14ac:dyDescent="0.3">
      <c r="A437" s="488" t="s">
        <v>158</v>
      </c>
      <c r="B437" s="158">
        <v>5</v>
      </c>
      <c r="C437" s="158"/>
      <c r="D437" s="231" t="s">
        <v>84</v>
      </c>
      <c r="E437" s="232" t="s">
        <v>156</v>
      </c>
      <c r="F437" s="235" t="s">
        <v>154</v>
      </c>
      <c r="G437" s="234" t="s">
        <v>107</v>
      </c>
      <c r="H437" s="235" t="s">
        <v>79</v>
      </c>
      <c r="I437" s="235" t="s">
        <v>685</v>
      </c>
      <c r="J437" s="236">
        <v>231</v>
      </c>
    </row>
    <row r="438" spans="1:10" ht="16.8" x14ac:dyDescent="0.3">
      <c r="A438" s="488" t="s">
        <v>588</v>
      </c>
      <c r="B438" s="158">
        <v>5</v>
      </c>
      <c r="C438" s="158"/>
      <c r="D438" s="231" t="s">
        <v>684</v>
      </c>
      <c r="E438" s="237" t="s">
        <v>156</v>
      </c>
      <c r="F438" s="233" t="s">
        <v>154</v>
      </c>
      <c r="G438" s="234" t="s">
        <v>130</v>
      </c>
      <c r="H438" s="235" t="s">
        <v>79</v>
      </c>
      <c r="I438" s="235" t="s">
        <v>498</v>
      </c>
      <c r="J438" s="238">
        <v>95</v>
      </c>
    </row>
    <row r="439" spans="1:10" ht="16.8" x14ac:dyDescent="0.3">
      <c r="A439" s="488" t="s">
        <v>589</v>
      </c>
      <c r="B439" s="158">
        <v>5</v>
      </c>
      <c r="C439" s="158"/>
      <c r="D439" s="239" t="s">
        <v>84</v>
      </c>
      <c r="E439" s="232" t="s">
        <v>778</v>
      </c>
      <c r="F439" s="233" t="s">
        <v>695</v>
      </c>
      <c r="G439" s="234" t="s">
        <v>76</v>
      </c>
      <c r="H439" s="234" t="s">
        <v>79</v>
      </c>
      <c r="I439" s="235" t="s">
        <v>685</v>
      </c>
      <c r="J439" s="236">
        <v>238</v>
      </c>
    </row>
    <row r="440" spans="1:10" ht="16.8" x14ac:dyDescent="0.3">
      <c r="A440" s="488" t="s">
        <v>590</v>
      </c>
      <c r="B440" s="158">
        <v>5</v>
      </c>
      <c r="C440" s="158"/>
      <c r="D440" s="231" t="s">
        <v>689</v>
      </c>
      <c r="E440" s="232" t="s">
        <v>700</v>
      </c>
      <c r="F440" s="233" t="s">
        <v>154</v>
      </c>
      <c r="G440" s="234" t="s">
        <v>107</v>
      </c>
      <c r="H440" s="235" t="s">
        <v>79</v>
      </c>
      <c r="I440" s="235" t="s">
        <v>725</v>
      </c>
      <c r="J440" s="238">
        <v>66</v>
      </c>
    </row>
    <row r="441" spans="1:10" ht="16.8" x14ac:dyDescent="0.3">
      <c r="A441" s="488" t="s">
        <v>591</v>
      </c>
      <c r="B441" s="158">
        <v>5</v>
      </c>
      <c r="C441" s="158"/>
      <c r="D441" s="231" t="s">
        <v>684</v>
      </c>
      <c r="E441" s="237" t="s">
        <v>153</v>
      </c>
      <c r="F441" s="233" t="s">
        <v>154</v>
      </c>
      <c r="G441" s="235" t="s">
        <v>81</v>
      </c>
      <c r="H441" s="235" t="s">
        <v>78</v>
      </c>
      <c r="I441" s="235" t="s">
        <v>699</v>
      </c>
      <c r="J441" s="238">
        <v>122</v>
      </c>
    </row>
    <row r="442" spans="1:10" ht="16.8" x14ac:dyDescent="0.3">
      <c r="A442" s="488" t="s">
        <v>592</v>
      </c>
      <c r="B442" s="158">
        <v>5</v>
      </c>
      <c r="C442" s="158"/>
      <c r="D442" s="231" t="s">
        <v>681</v>
      </c>
      <c r="E442" s="237" t="s">
        <v>763</v>
      </c>
      <c r="F442" s="233" t="s">
        <v>154</v>
      </c>
      <c r="G442" s="235" t="s">
        <v>130</v>
      </c>
      <c r="H442" s="235" t="s">
        <v>79</v>
      </c>
      <c r="I442" s="235" t="s">
        <v>693</v>
      </c>
      <c r="J442" s="238">
        <v>97</v>
      </c>
    </row>
    <row r="443" spans="1:10" ht="16.8" x14ac:dyDescent="0.3">
      <c r="A443" s="488" t="s">
        <v>593</v>
      </c>
      <c r="B443" s="158">
        <v>5</v>
      </c>
      <c r="C443" s="158"/>
      <c r="D443" s="231" t="s">
        <v>681</v>
      </c>
      <c r="E443" s="237" t="s">
        <v>784</v>
      </c>
      <c r="F443" s="233" t="s">
        <v>712</v>
      </c>
      <c r="G443" s="234" t="s">
        <v>81</v>
      </c>
      <c r="H443" s="235" t="s">
        <v>79</v>
      </c>
      <c r="I443" s="235" t="s">
        <v>498</v>
      </c>
      <c r="J443" s="238">
        <v>97</v>
      </c>
    </row>
    <row r="444" spans="1:10" ht="16.8" x14ac:dyDescent="0.3">
      <c r="A444" s="488" t="s">
        <v>594</v>
      </c>
      <c r="B444" s="158">
        <v>5</v>
      </c>
      <c r="C444" s="158"/>
      <c r="D444" s="231" t="s">
        <v>689</v>
      </c>
      <c r="E444" s="237" t="s">
        <v>156</v>
      </c>
      <c r="F444" s="233" t="s">
        <v>154</v>
      </c>
      <c r="G444" s="234" t="s">
        <v>76</v>
      </c>
      <c r="H444" s="235" t="s">
        <v>785</v>
      </c>
      <c r="I444" s="235" t="s">
        <v>498</v>
      </c>
      <c r="J444" s="238">
        <v>97</v>
      </c>
    </row>
    <row r="445" spans="1:10" ht="16.8" x14ac:dyDescent="0.3">
      <c r="A445" s="488" t="s">
        <v>595</v>
      </c>
      <c r="B445" s="158">
        <v>5</v>
      </c>
      <c r="C445" s="158"/>
      <c r="D445" s="231" t="s">
        <v>689</v>
      </c>
      <c r="E445" s="232" t="s">
        <v>153</v>
      </c>
      <c r="F445" s="233" t="s">
        <v>154</v>
      </c>
      <c r="G445" s="234" t="s">
        <v>107</v>
      </c>
      <c r="H445" s="235" t="s">
        <v>79</v>
      </c>
      <c r="I445" s="235" t="s">
        <v>725</v>
      </c>
      <c r="J445" s="238">
        <v>67</v>
      </c>
    </row>
    <row r="446" spans="1:10" ht="16.8" x14ac:dyDescent="0.3">
      <c r="A446" s="488" t="s">
        <v>596</v>
      </c>
      <c r="B446" s="158">
        <v>5</v>
      </c>
      <c r="C446" s="158"/>
      <c r="D446" s="239" t="s">
        <v>684</v>
      </c>
      <c r="E446" s="232" t="s">
        <v>156</v>
      </c>
      <c r="F446" s="233" t="s">
        <v>712</v>
      </c>
      <c r="G446" s="234" t="s">
        <v>713</v>
      </c>
      <c r="H446" s="234" t="s">
        <v>78</v>
      </c>
      <c r="I446" s="235" t="s">
        <v>685</v>
      </c>
      <c r="J446" s="236">
        <v>244</v>
      </c>
    </row>
    <row r="447" spans="1:10" ht="16.8" x14ac:dyDescent="0.3">
      <c r="A447" s="488" t="s">
        <v>597</v>
      </c>
      <c r="B447" s="158">
        <v>5</v>
      </c>
      <c r="C447" s="158"/>
      <c r="D447" s="231" t="s">
        <v>684</v>
      </c>
      <c r="E447" s="232" t="s">
        <v>153</v>
      </c>
      <c r="F447" s="233" t="s">
        <v>154</v>
      </c>
      <c r="G447" s="234" t="s">
        <v>76</v>
      </c>
      <c r="H447" s="235" t="s">
        <v>79</v>
      </c>
      <c r="I447" s="235" t="s">
        <v>705</v>
      </c>
      <c r="J447" s="238">
        <v>115</v>
      </c>
    </row>
    <row r="448" spans="1:10" ht="16.8" x14ac:dyDescent="0.3">
      <c r="A448" s="488" t="s">
        <v>598</v>
      </c>
      <c r="B448" s="158">
        <v>5</v>
      </c>
      <c r="C448" s="158"/>
      <c r="D448" s="231" t="s">
        <v>684</v>
      </c>
      <c r="E448" s="232" t="s">
        <v>700</v>
      </c>
      <c r="F448" s="233" t="s">
        <v>154</v>
      </c>
      <c r="G448" s="234" t="s">
        <v>174</v>
      </c>
      <c r="H448" s="235" t="s">
        <v>82</v>
      </c>
      <c r="I448" s="235" t="s">
        <v>705</v>
      </c>
      <c r="J448" s="238">
        <v>118</v>
      </c>
    </row>
    <row r="449" spans="1:10" ht="16.8" x14ac:dyDescent="0.3">
      <c r="A449" s="488" t="s">
        <v>599</v>
      </c>
      <c r="B449" s="158">
        <v>5</v>
      </c>
      <c r="C449" s="158"/>
      <c r="D449" s="231" t="s">
        <v>696</v>
      </c>
      <c r="E449" s="232" t="s">
        <v>153</v>
      </c>
      <c r="F449" s="233" t="s">
        <v>154</v>
      </c>
      <c r="G449" s="234" t="s">
        <v>107</v>
      </c>
      <c r="H449" s="235" t="s">
        <v>82</v>
      </c>
      <c r="I449" s="235" t="s">
        <v>705</v>
      </c>
      <c r="J449" s="238">
        <v>119</v>
      </c>
    </row>
    <row r="450" spans="1:10" ht="16.8" x14ac:dyDescent="0.3">
      <c r="A450" s="488" t="s">
        <v>600</v>
      </c>
      <c r="B450" s="158">
        <v>5</v>
      </c>
      <c r="C450" s="158"/>
      <c r="D450" s="231" t="s">
        <v>702</v>
      </c>
      <c r="E450" s="237" t="s">
        <v>156</v>
      </c>
      <c r="F450" s="233" t="s">
        <v>712</v>
      </c>
      <c r="G450" s="235" t="s">
        <v>76</v>
      </c>
      <c r="H450" s="235" t="s">
        <v>82</v>
      </c>
      <c r="I450" s="235" t="s">
        <v>699</v>
      </c>
      <c r="J450" s="238">
        <v>124</v>
      </c>
    </row>
    <row r="451" spans="1:10" ht="16.8" x14ac:dyDescent="0.3">
      <c r="A451" s="488" t="s">
        <v>601</v>
      </c>
      <c r="B451" s="158">
        <v>5</v>
      </c>
      <c r="C451" s="158"/>
      <c r="D451" s="231" t="s">
        <v>689</v>
      </c>
      <c r="E451" s="237" t="s">
        <v>153</v>
      </c>
      <c r="F451" s="243" t="s">
        <v>154</v>
      </c>
      <c r="G451" s="235" t="s">
        <v>130</v>
      </c>
      <c r="H451" s="235" t="s">
        <v>79</v>
      </c>
      <c r="I451" s="235" t="s">
        <v>685</v>
      </c>
      <c r="J451" s="236">
        <v>244</v>
      </c>
    </row>
    <row r="452" spans="1:10" ht="16.8" x14ac:dyDescent="0.3">
      <c r="A452" s="488" t="s">
        <v>602</v>
      </c>
      <c r="B452" s="158">
        <v>5</v>
      </c>
      <c r="C452" s="158"/>
      <c r="D452" s="231" t="s">
        <v>681</v>
      </c>
      <c r="E452" s="232" t="s">
        <v>153</v>
      </c>
      <c r="F452" s="233" t="s">
        <v>704</v>
      </c>
      <c r="G452" s="234" t="s">
        <v>698</v>
      </c>
      <c r="H452" s="235" t="s">
        <v>727</v>
      </c>
      <c r="I452" s="235" t="s">
        <v>705</v>
      </c>
      <c r="J452" s="238">
        <v>120</v>
      </c>
    </row>
    <row r="453" spans="1:10" ht="16.8" x14ac:dyDescent="0.3">
      <c r="A453" s="488" t="s">
        <v>603</v>
      </c>
      <c r="B453" s="158">
        <v>5</v>
      </c>
      <c r="C453" s="158"/>
      <c r="D453" s="231" t="s">
        <v>702</v>
      </c>
      <c r="E453" s="237" t="s">
        <v>155</v>
      </c>
      <c r="F453" s="233" t="s">
        <v>154</v>
      </c>
      <c r="G453" s="235" t="s">
        <v>130</v>
      </c>
      <c r="H453" s="235" t="s">
        <v>682</v>
      </c>
      <c r="I453" s="235" t="s">
        <v>693</v>
      </c>
      <c r="J453" s="238">
        <v>99</v>
      </c>
    </row>
    <row r="454" spans="1:10" ht="16.8" x14ac:dyDescent="0.3">
      <c r="A454" s="488" t="s">
        <v>603</v>
      </c>
      <c r="B454" s="158">
        <v>5</v>
      </c>
      <c r="C454" s="158"/>
      <c r="D454" s="231" t="s">
        <v>702</v>
      </c>
      <c r="E454" s="232" t="s">
        <v>155</v>
      </c>
      <c r="F454" s="233" t="s">
        <v>154</v>
      </c>
      <c r="G454" s="234" t="s">
        <v>76</v>
      </c>
      <c r="H454" s="235" t="s">
        <v>682</v>
      </c>
      <c r="I454" s="235" t="s">
        <v>732</v>
      </c>
      <c r="J454" s="238">
        <v>212</v>
      </c>
    </row>
    <row r="455" spans="1:10" ht="16.8" x14ac:dyDescent="0.3">
      <c r="A455" s="489" t="s">
        <v>604</v>
      </c>
      <c r="B455" s="158">
        <v>5</v>
      </c>
      <c r="C455" s="158"/>
      <c r="D455" s="239" t="s">
        <v>689</v>
      </c>
      <c r="E455" s="232" t="s">
        <v>700</v>
      </c>
      <c r="F455" s="473" t="s">
        <v>154</v>
      </c>
      <c r="G455" s="234" t="s">
        <v>130</v>
      </c>
      <c r="H455" s="234" t="s">
        <v>79</v>
      </c>
      <c r="I455" s="234" t="s">
        <v>759</v>
      </c>
      <c r="J455" s="474">
        <v>32</v>
      </c>
    </row>
    <row r="456" spans="1:10" ht="16.8" x14ac:dyDescent="0.3">
      <c r="A456" s="488" t="s">
        <v>605</v>
      </c>
      <c r="B456" s="158">
        <v>5</v>
      </c>
      <c r="C456" s="158"/>
      <c r="D456" s="231" t="s">
        <v>689</v>
      </c>
      <c r="E456" s="237" t="s">
        <v>778</v>
      </c>
      <c r="F456" s="235" t="s">
        <v>688</v>
      </c>
      <c r="G456" s="235" t="s">
        <v>130</v>
      </c>
      <c r="H456" s="235" t="s">
        <v>727</v>
      </c>
      <c r="I456" s="235" t="s">
        <v>739</v>
      </c>
      <c r="J456" s="244">
        <v>131</v>
      </c>
    </row>
    <row r="457" spans="1:10" ht="16.8" x14ac:dyDescent="0.3">
      <c r="A457" s="488" t="s">
        <v>606</v>
      </c>
      <c r="B457" s="158">
        <v>5</v>
      </c>
      <c r="C457" s="158"/>
      <c r="D457" s="231" t="s">
        <v>689</v>
      </c>
      <c r="E457" s="232" t="s">
        <v>156</v>
      </c>
      <c r="F457" s="233" t="s">
        <v>154</v>
      </c>
      <c r="G457" s="234" t="s">
        <v>687</v>
      </c>
      <c r="H457" s="235" t="s">
        <v>79</v>
      </c>
      <c r="I457" s="235" t="s">
        <v>701</v>
      </c>
      <c r="J457" s="238">
        <v>101</v>
      </c>
    </row>
    <row r="458" spans="1:10" ht="16.8" x14ac:dyDescent="0.3">
      <c r="A458" s="488" t="s">
        <v>607</v>
      </c>
      <c r="B458" s="158">
        <v>5</v>
      </c>
      <c r="C458" s="158"/>
      <c r="D458" s="231" t="s">
        <v>681</v>
      </c>
      <c r="E458" s="237" t="s">
        <v>156</v>
      </c>
      <c r="F458" s="233" t="s">
        <v>154</v>
      </c>
      <c r="G458" s="234" t="s">
        <v>76</v>
      </c>
      <c r="H458" s="235" t="s">
        <v>82</v>
      </c>
      <c r="I458" s="235" t="s">
        <v>498</v>
      </c>
      <c r="J458" s="238">
        <v>103</v>
      </c>
    </row>
    <row r="459" spans="1:10" ht="16.8" x14ac:dyDescent="0.3">
      <c r="A459" s="488" t="s">
        <v>608</v>
      </c>
      <c r="B459" s="158">
        <v>5</v>
      </c>
      <c r="C459" s="158"/>
      <c r="D459" s="231" t="s">
        <v>84</v>
      </c>
      <c r="E459" s="232" t="s">
        <v>156</v>
      </c>
      <c r="F459" s="233" t="s">
        <v>154</v>
      </c>
      <c r="G459" s="234" t="s">
        <v>687</v>
      </c>
      <c r="H459" s="235" t="s">
        <v>82</v>
      </c>
      <c r="I459" s="235" t="s">
        <v>705</v>
      </c>
      <c r="J459" s="238">
        <v>122</v>
      </c>
    </row>
    <row r="460" spans="1:10" ht="16.8" x14ac:dyDescent="0.3">
      <c r="A460" s="488" t="s">
        <v>609</v>
      </c>
      <c r="B460" s="158">
        <v>5</v>
      </c>
      <c r="C460" s="158"/>
      <c r="D460" s="231" t="s">
        <v>681</v>
      </c>
      <c r="E460" s="237" t="s">
        <v>786</v>
      </c>
      <c r="F460" s="233" t="s">
        <v>154</v>
      </c>
      <c r="G460" s="235" t="s">
        <v>81</v>
      </c>
      <c r="H460" s="235" t="s">
        <v>78</v>
      </c>
      <c r="I460" s="235" t="s">
        <v>693</v>
      </c>
      <c r="J460" s="238">
        <v>102</v>
      </c>
    </row>
    <row r="461" spans="1:10" ht="16.8" x14ac:dyDescent="0.3">
      <c r="A461" s="488" t="s">
        <v>610</v>
      </c>
      <c r="B461" s="158">
        <v>5</v>
      </c>
      <c r="C461" s="158"/>
      <c r="D461" s="231" t="s">
        <v>681</v>
      </c>
      <c r="E461" s="237" t="s">
        <v>156</v>
      </c>
      <c r="F461" s="233" t="s">
        <v>154</v>
      </c>
      <c r="G461" s="235" t="s">
        <v>81</v>
      </c>
      <c r="H461" s="235" t="s">
        <v>82</v>
      </c>
      <c r="I461" s="235" t="s">
        <v>685</v>
      </c>
      <c r="J461" s="238">
        <v>273</v>
      </c>
    </row>
    <row r="462" spans="1:10" ht="16.8" x14ac:dyDescent="0.3">
      <c r="A462" s="488" t="s">
        <v>611</v>
      </c>
      <c r="B462" s="158">
        <v>5</v>
      </c>
      <c r="C462" s="158"/>
      <c r="D462" s="231" t="s">
        <v>702</v>
      </c>
      <c r="E462" s="237" t="s">
        <v>156</v>
      </c>
      <c r="F462" s="233" t="s">
        <v>154</v>
      </c>
      <c r="G462" s="235" t="s">
        <v>109</v>
      </c>
      <c r="H462" s="235" t="s">
        <v>82</v>
      </c>
      <c r="I462" s="235" t="s">
        <v>683</v>
      </c>
      <c r="J462" s="238">
        <v>177</v>
      </c>
    </row>
    <row r="463" spans="1:10" ht="16.8" x14ac:dyDescent="0.3">
      <c r="A463" s="488" t="s">
        <v>612</v>
      </c>
      <c r="B463" s="158">
        <v>5</v>
      </c>
      <c r="C463" s="158"/>
      <c r="D463" s="231" t="s">
        <v>487</v>
      </c>
      <c r="E463" s="232" t="s">
        <v>787</v>
      </c>
      <c r="F463" s="235" t="s">
        <v>734</v>
      </c>
      <c r="G463" s="235" t="s">
        <v>727</v>
      </c>
      <c r="H463" s="235" t="s">
        <v>78</v>
      </c>
      <c r="I463" s="235" t="s">
        <v>685</v>
      </c>
      <c r="J463" s="236">
        <v>274</v>
      </c>
    </row>
    <row r="464" spans="1:10" ht="16.8" x14ac:dyDescent="0.3">
      <c r="A464" s="488" t="s">
        <v>613</v>
      </c>
      <c r="B464" s="158">
        <v>5</v>
      </c>
      <c r="C464" s="158" t="s">
        <v>831</v>
      </c>
      <c r="D464" s="231" t="s">
        <v>689</v>
      </c>
      <c r="E464" s="237" t="s">
        <v>153</v>
      </c>
      <c r="F464" s="243" t="s">
        <v>154</v>
      </c>
      <c r="G464" s="235" t="s">
        <v>76</v>
      </c>
      <c r="H464" s="235" t="s">
        <v>79</v>
      </c>
      <c r="I464" s="235" t="s">
        <v>685</v>
      </c>
      <c r="J464" s="244">
        <v>280</v>
      </c>
    </row>
    <row r="465" spans="1:10" ht="16.8" x14ac:dyDescent="0.3">
      <c r="A465" s="488" t="s">
        <v>614</v>
      </c>
      <c r="B465" s="158">
        <v>5</v>
      </c>
      <c r="C465" s="158"/>
      <c r="D465" s="231" t="s">
        <v>689</v>
      </c>
      <c r="E465" s="232" t="s">
        <v>700</v>
      </c>
      <c r="F465" s="473" t="s">
        <v>154</v>
      </c>
      <c r="G465" s="234" t="s">
        <v>76</v>
      </c>
      <c r="H465" s="234" t="s">
        <v>79</v>
      </c>
      <c r="I465" s="234" t="s">
        <v>749</v>
      </c>
      <c r="J465" s="236">
        <v>52</v>
      </c>
    </row>
    <row r="466" spans="1:10" ht="16.8" x14ac:dyDescent="0.3">
      <c r="A466" s="488" t="s">
        <v>615</v>
      </c>
      <c r="B466" s="158">
        <v>5</v>
      </c>
      <c r="C466" s="158"/>
      <c r="D466" s="472" t="s">
        <v>696</v>
      </c>
      <c r="E466" s="237" t="s">
        <v>153</v>
      </c>
      <c r="F466" s="233" t="s">
        <v>154</v>
      </c>
      <c r="G466" s="235" t="s">
        <v>130</v>
      </c>
      <c r="H466" s="235" t="s">
        <v>79</v>
      </c>
      <c r="I466" s="235" t="s">
        <v>718</v>
      </c>
      <c r="J466" s="238">
        <v>104</v>
      </c>
    </row>
    <row r="467" spans="1:10" ht="16.8" x14ac:dyDescent="0.3">
      <c r="A467" s="488" t="s">
        <v>616</v>
      </c>
      <c r="B467" s="158">
        <v>5</v>
      </c>
      <c r="C467" s="158"/>
      <c r="D467" s="231" t="s">
        <v>84</v>
      </c>
      <c r="E467" s="232" t="s">
        <v>781</v>
      </c>
      <c r="F467" s="233" t="s">
        <v>154</v>
      </c>
      <c r="G467" s="234" t="s">
        <v>76</v>
      </c>
      <c r="H467" s="235" t="s">
        <v>727</v>
      </c>
      <c r="I467" s="235" t="s">
        <v>720</v>
      </c>
      <c r="J467" s="238">
        <v>181</v>
      </c>
    </row>
    <row r="468" spans="1:10" ht="16.8" x14ac:dyDescent="0.3">
      <c r="A468" s="488" t="s">
        <v>617</v>
      </c>
      <c r="B468" s="158">
        <v>5</v>
      </c>
      <c r="C468" s="158"/>
      <c r="D468" s="231" t="s">
        <v>681</v>
      </c>
      <c r="E468" s="237" t="s">
        <v>155</v>
      </c>
      <c r="F468" s="233" t="s">
        <v>154</v>
      </c>
      <c r="G468" s="234" t="s">
        <v>107</v>
      </c>
      <c r="H468" s="235" t="s">
        <v>82</v>
      </c>
      <c r="I468" s="235" t="s">
        <v>720</v>
      </c>
      <c r="J468" s="238">
        <v>183</v>
      </c>
    </row>
    <row r="469" spans="1:10" ht="16.8" x14ac:dyDescent="0.3">
      <c r="A469" s="488" t="s">
        <v>618</v>
      </c>
      <c r="B469" s="158">
        <v>5</v>
      </c>
      <c r="C469" s="158"/>
      <c r="D469" s="231" t="s">
        <v>684</v>
      </c>
      <c r="E469" s="232" t="s">
        <v>156</v>
      </c>
      <c r="F469" s="233" t="s">
        <v>154</v>
      </c>
      <c r="G469" s="234" t="s">
        <v>130</v>
      </c>
      <c r="H469" s="235" t="s">
        <v>727</v>
      </c>
      <c r="I469" s="235" t="s">
        <v>701</v>
      </c>
      <c r="J469" s="238">
        <v>105</v>
      </c>
    </row>
    <row r="470" spans="1:10" ht="16.8" x14ac:dyDescent="0.3">
      <c r="A470" s="488" t="s">
        <v>619</v>
      </c>
      <c r="B470" s="158">
        <v>5</v>
      </c>
      <c r="C470" s="158"/>
      <c r="D470" s="231" t="s">
        <v>684</v>
      </c>
      <c r="E470" s="237" t="s">
        <v>155</v>
      </c>
      <c r="F470" s="233" t="s">
        <v>712</v>
      </c>
      <c r="G470" s="235" t="s">
        <v>130</v>
      </c>
      <c r="H470" s="235" t="s">
        <v>82</v>
      </c>
      <c r="I470" s="235" t="s">
        <v>685</v>
      </c>
      <c r="J470" s="244">
        <v>286</v>
      </c>
    </row>
    <row r="471" spans="1:10" ht="16.8" x14ac:dyDescent="0.3">
      <c r="A471" s="488" t="s">
        <v>620</v>
      </c>
      <c r="B471" s="158">
        <v>5</v>
      </c>
      <c r="C471" s="158"/>
      <c r="D471" s="231" t="s">
        <v>684</v>
      </c>
      <c r="E471" s="237" t="s">
        <v>157</v>
      </c>
      <c r="F471" s="243" t="s">
        <v>154</v>
      </c>
      <c r="G471" s="235" t="s">
        <v>130</v>
      </c>
      <c r="H471" s="235" t="s">
        <v>82</v>
      </c>
      <c r="I471" s="235" t="s">
        <v>725</v>
      </c>
      <c r="J471" s="238">
        <v>72</v>
      </c>
    </row>
    <row r="472" spans="1:10" ht="16.8" x14ac:dyDescent="0.3">
      <c r="A472" s="488" t="s">
        <v>621</v>
      </c>
      <c r="B472" s="158">
        <v>5</v>
      </c>
      <c r="C472" s="158"/>
      <c r="D472" s="231" t="s">
        <v>681</v>
      </c>
      <c r="E472" s="237" t="s">
        <v>156</v>
      </c>
      <c r="F472" s="233" t="s">
        <v>154</v>
      </c>
      <c r="G472" s="235" t="s">
        <v>81</v>
      </c>
      <c r="H472" s="235" t="s">
        <v>82</v>
      </c>
      <c r="I472" s="235" t="s">
        <v>699</v>
      </c>
      <c r="J472" s="238">
        <v>128</v>
      </c>
    </row>
    <row r="473" spans="1:10" ht="16.8" x14ac:dyDescent="0.3">
      <c r="A473" s="488" t="s">
        <v>622</v>
      </c>
      <c r="B473" s="158">
        <v>5</v>
      </c>
      <c r="C473" s="158"/>
      <c r="D473" s="231" t="s">
        <v>681</v>
      </c>
      <c r="E473" s="237" t="s">
        <v>153</v>
      </c>
      <c r="F473" s="233" t="s">
        <v>154</v>
      </c>
      <c r="G473" s="235" t="s">
        <v>130</v>
      </c>
      <c r="H473" s="235" t="s">
        <v>697</v>
      </c>
      <c r="I473" s="235" t="s">
        <v>705</v>
      </c>
      <c r="J473" s="238">
        <v>113</v>
      </c>
    </row>
    <row r="474" spans="1:10" ht="16.8" x14ac:dyDescent="0.3">
      <c r="A474" s="488" t="s">
        <v>623</v>
      </c>
      <c r="B474" s="158">
        <v>5</v>
      </c>
      <c r="C474" s="158"/>
      <c r="D474" s="231" t="s">
        <v>689</v>
      </c>
      <c r="E474" s="232" t="s">
        <v>700</v>
      </c>
      <c r="F474" s="233" t="s">
        <v>694</v>
      </c>
      <c r="G474" s="234" t="s">
        <v>698</v>
      </c>
      <c r="H474" s="235" t="s">
        <v>727</v>
      </c>
      <c r="I474" s="235" t="s">
        <v>685</v>
      </c>
      <c r="J474" s="238">
        <v>289</v>
      </c>
    </row>
    <row r="475" spans="1:10" ht="16.8" x14ac:dyDescent="0.3">
      <c r="A475" s="488" t="s">
        <v>624</v>
      </c>
      <c r="B475" s="158">
        <v>5</v>
      </c>
      <c r="C475" s="158"/>
      <c r="D475" s="231" t="s">
        <v>689</v>
      </c>
      <c r="E475" s="232" t="s">
        <v>700</v>
      </c>
      <c r="F475" s="233" t="s">
        <v>694</v>
      </c>
      <c r="G475" s="234" t="s">
        <v>698</v>
      </c>
      <c r="H475" s="235" t="s">
        <v>727</v>
      </c>
      <c r="I475" s="235" t="s">
        <v>685</v>
      </c>
      <c r="J475" s="238">
        <v>291</v>
      </c>
    </row>
    <row r="476" spans="1:10" ht="16.8" x14ac:dyDescent="0.3">
      <c r="A476" s="488" t="s">
        <v>625</v>
      </c>
      <c r="B476" s="158">
        <v>5</v>
      </c>
      <c r="C476" s="158"/>
      <c r="D476" s="239" t="s">
        <v>84</v>
      </c>
      <c r="E476" s="232" t="s">
        <v>700</v>
      </c>
      <c r="F476" s="233" t="s">
        <v>695</v>
      </c>
      <c r="G476" s="234" t="s">
        <v>76</v>
      </c>
      <c r="H476" s="234" t="s">
        <v>79</v>
      </c>
      <c r="I476" s="235" t="s">
        <v>685</v>
      </c>
      <c r="J476" s="236">
        <v>297</v>
      </c>
    </row>
    <row r="477" spans="1:10" ht="16.8" x14ac:dyDescent="0.3">
      <c r="A477" s="488" t="s">
        <v>626</v>
      </c>
      <c r="B477" s="158">
        <v>5</v>
      </c>
      <c r="C477" s="158"/>
      <c r="D477" s="231" t="s">
        <v>684</v>
      </c>
      <c r="E477" s="237" t="s">
        <v>153</v>
      </c>
      <c r="F477" s="233" t="s">
        <v>154</v>
      </c>
      <c r="G477" s="235" t="s">
        <v>76</v>
      </c>
      <c r="H477" s="235" t="s">
        <v>727</v>
      </c>
      <c r="I477" s="235" t="s">
        <v>720</v>
      </c>
      <c r="J477" s="238">
        <v>186</v>
      </c>
    </row>
    <row r="478" spans="1:10" ht="16.8" x14ac:dyDescent="0.3">
      <c r="A478" s="488" t="s">
        <v>627</v>
      </c>
      <c r="B478" s="158">
        <v>5</v>
      </c>
      <c r="C478" s="158"/>
      <c r="D478" s="231" t="s">
        <v>684</v>
      </c>
      <c r="E478" s="237" t="s">
        <v>155</v>
      </c>
      <c r="F478" s="233" t="s">
        <v>154</v>
      </c>
      <c r="G478" s="234" t="s">
        <v>107</v>
      </c>
      <c r="H478" s="235" t="s">
        <v>776</v>
      </c>
      <c r="I478" s="235" t="s">
        <v>693</v>
      </c>
      <c r="J478" s="238">
        <v>109</v>
      </c>
    </row>
    <row r="479" spans="1:10" ht="16.8" x14ac:dyDescent="0.3">
      <c r="A479" s="488" t="s">
        <v>628</v>
      </c>
      <c r="B479" s="158">
        <v>5</v>
      </c>
      <c r="C479" s="158"/>
      <c r="D479" s="231" t="s">
        <v>684</v>
      </c>
      <c r="E479" s="237" t="s">
        <v>155</v>
      </c>
      <c r="F479" s="235" t="s">
        <v>154</v>
      </c>
      <c r="G479" s="235" t="s">
        <v>107</v>
      </c>
      <c r="H479" s="235" t="s">
        <v>79</v>
      </c>
      <c r="I479" s="235" t="s">
        <v>685</v>
      </c>
      <c r="J479" s="244">
        <v>299</v>
      </c>
    </row>
    <row r="480" spans="1:10" ht="16.8" x14ac:dyDescent="0.3">
      <c r="A480" s="490" t="s">
        <v>629</v>
      </c>
      <c r="B480" s="164">
        <v>5</v>
      </c>
      <c r="C480" s="164"/>
      <c r="D480" s="343" t="s">
        <v>681</v>
      </c>
      <c r="E480" s="344" t="s">
        <v>692</v>
      </c>
      <c r="F480" s="345" t="s">
        <v>154</v>
      </c>
      <c r="G480" s="346" t="s">
        <v>130</v>
      </c>
      <c r="H480" s="346" t="s">
        <v>688</v>
      </c>
      <c r="I480" s="346" t="s">
        <v>714</v>
      </c>
      <c r="J480" s="347">
        <v>68</v>
      </c>
    </row>
    <row r="481" spans="1:10" ht="16.8" x14ac:dyDescent="0.3">
      <c r="A481" s="488" t="s">
        <v>630</v>
      </c>
      <c r="B481" s="158">
        <v>6</v>
      </c>
      <c r="C481" s="158"/>
      <c r="D481" s="231" t="s">
        <v>681</v>
      </c>
      <c r="E481" s="232" t="s">
        <v>788</v>
      </c>
      <c r="F481" s="233" t="s">
        <v>154</v>
      </c>
      <c r="G481" s="234" t="s">
        <v>130</v>
      </c>
      <c r="H481" s="235" t="s">
        <v>695</v>
      </c>
      <c r="I481" s="235" t="s">
        <v>498</v>
      </c>
      <c r="J481" s="238">
        <v>88</v>
      </c>
    </row>
    <row r="482" spans="1:10" ht="16.8" x14ac:dyDescent="0.3">
      <c r="A482" s="488" t="s">
        <v>631</v>
      </c>
      <c r="B482" s="158">
        <v>6</v>
      </c>
      <c r="C482" s="158"/>
      <c r="D482" s="231" t="s">
        <v>681</v>
      </c>
      <c r="E482" s="237" t="s">
        <v>153</v>
      </c>
      <c r="F482" s="233" t="s">
        <v>154</v>
      </c>
      <c r="G482" s="234" t="s">
        <v>107</v>
      </c>
      <c r="H482" s="235" t="s">
        <v>82</v>
      </c>
      <c r="I482" s="235" t="s">
        <v>685</v>
      </c>
      <c r="J482" s="238">
        <v>199</v>
      </c>
    </row>
    <row r="483" spans="1:10" ht="16.8" x14ac:dyDescent="0.3">
      <c r="A483" s="488" t="s">
        <v>632</v>
      </c>
      <c r="B483" s="158">
        <v>6</v>
      </c>
      <c r="C483" s="158"/>
      <c r="D483" s="231" t="s">
        <v>696</v>
      </c>
      <c r="E483" s="237" t="s">
        <v>156</v>
      </c>
      <c r="F483" s="233" t="s">
        <v>712</v>
      </c>
      <c r="G483" s="234" t="s">
        <v>106</v>
      </c>
      <c r="H483" s="235" t="s">
        <v>682</v>
      </c>
      <c r="I483" s="235" t="s">
        <v>685</v>
      </c>
      <c r="J483" s="238">
        <v>199</v>
      </c>
    </row>
    <row r="484" spans="1:10" ht="16.8" x14ac:dyDescent="0.3">
      <c r="A484" s="488" t="s">
        <v>633</v>
      </c>
      <c r="B484" s="158">
        <v>6</v>
      </c>
      <c r="C484" s="158"/>
      <c r="D484" s="231" t="s">
        <v>696</v>
      </c>
      <c r="E484" s="237" t="s">
        <v>692</v>
      </c>
      <c r="F484" s="233" t="s">
        <v>154</v>
      </c>
      <c r="G484" s="235" t="s">
        <v>130</v>
      </c>
      <c r="H484" s="235" t="s">
        <v>79</v>
      </c>
      <c r="I484" s="235" t="s">
        <v>685</v>
      </c>
      <c r="J484" s="238">
        <v>203</v>
      </c>
    </row>
    <row r="485" spans="1:10" ht="16.8" x14ac:dyDescent="0.3">
      <c r="A485" s="488" t="s">
        <v>634</v>
      </c>
      <c r="B485" s="158">
        <v>6</v>
      </c>
      <c r="C485" s="158"/>
      <c r="D485" s="231" t="s">
        <v>689</v>
      </c>
      <c r="E485" s="232" t="s">
        <v>700</v>
      </c>
      <c r="F485" s="233" t="s">
        <v>154</v>
      </c>
      <c r="G485" s="234" t="s">
        <v>76</v>
      </c>
      <c r="H485" s="235" t="s">
        <v>79</v>
      </c>
      <c r="I485" s="235" t="s">
        <v>701</v>
      </c>
      <c r="J485" s="238">
        <v>95</v>
      </c>
    </row>
    <row r="486" spans="1:10" ht="16.8" x14ac:dyDescent="0.3">
      <c r="A486" s="488" t="s">
        <v>635</v>
      </c>
      <c r="B486" s="158">
        <v>6</v>
      </c>
      <c r="C486" s="158"/>
      <c r="D486" s="231" t="s">
        <v>681</v>
      </c>
      <c r="E486" s="237" t="s">
        <v>156</v>
      </c>
      <c r="F486" s="233" t="s">
        <v>154</v>
      </c>
      <c r="G486" s="235" t="s">
        <v>130</v>
      </c>
      <c r="H486" s="235" t="s">
        <v>78</v>
      </c>
      <c r="I486" s="235" t="s">
        <v>685</v>
      </c>
      <c r="J486" s="238">
        <v>203</v>
      </c>
    </row>
    <row r="487" spans="1:10" ht="16.8" x14ac:dyDescent="0.3">
      <c r="A487" s="488" t="s">
        <v>636</v>
      </c>
      <c r="B487" s="158">
        <v>6</v>
      </c>
      <c r="C487" s="158"/>
      <c r="D487" s="231" t="s">
        <v>84</v>
      </c>
      <c r="E487" s="237" t="s">
        <v>153</v>
      </c>
      <c r="F487" s="233" t="s">
        <v>154</v>
      </c>
      <c r="G487" s="234" t="s">
        <v>107</v>
      </c>
      <c r="H487" s="235" t="s">
        <v>78</v>
      </c>
      <c r="I487" s="235" t="s">
        <v>685</v>
      </c>
      <c r="J487" s="238">
        <v>205</v>
      </c>
    </row>
    <row r="488" spans="1:10" ht="16.8" x14ac:dyDescent="0.3">
      <c r="A488" s="488" t="s">
        <v>637</v>
      </c>
      <c r="B488" s="158">
        <v>6</v>
      </c>
      <c r="C488" s="158"/>
      <c r="D488" s="231" t="s">
        <v>681</v>
      </c>
      <c r="E488" s="237" t="s">
        <v>155</v>
      </c>
      <c r="F488" s="233" t="s">
        <v>154</v>
      </c>
      <c r="G488" s="235" t="s">
        <v>130</v>
      </c>
      <c r="H488" s="235" t="s">
        <v>78</v>
      </c>
      <c r="I488" s="235" t="s">
        <v>685</v>
      </c>
      <c r="J488" s="238">
        <v>207</v>
      </c>
    </row>
    <row r="489" spans="1:10" ht="16.8" x14ac:dyDescent="0.3">
      <c r="A489" s="488" t="s">
        <v>638</v>
      </c>
      <c r="B489" s="158">
        <v>6</v>
      </c>
      <c r="C489" s="158"/>
      <c r="D489" s="231" t="s">
        <v>681</v>
      </c>
      <c r="E489" s="237" t="s">
        <v>700</v>
      </c>
      <c r="F489" s="233" t="s">
        <v>154</v>
      </c>
      <c r="G489" s="235" t="s">
        <v>130</v>
      </c>
      <c r="H489" s="235" t="s">
        <v>78</v>
      </c>
      <c r="I489" s="235" t="s">
        <v>685</v>
      </c>
      <c r="J489" s="475">
        <v>208</v>
      </c>
    </row>
    <row r="490" spans="1:10" ht="16.8" x14ac:dyDescent="0.3">
      <c r="A490" s="488" t="s">
        <v>639</v>
      </c>
      <c r="B490" s="158">
        <v>6</v>
      </c>
      <c r="C490" s="158"/>
      <c r="D490" s="231" t="s">
        <v>681</v>
      </c>
      <c r="E490" s="232" t="s">
        <v>700</v>
      </c>
      <c r="F490" s="233" t="s">
        <v>154</v>
      </c>
      <c r="G490" s="234" t="s">
        <v>76</v>
      </c>
      <c r="H490" s="235" t="s">
        <v>78</v>
      </c>
      <c r="I490" s="235" t="s">
        <v>705</v>
      </c>
      <c r="J490" s="238">
        <v>106</v>
      </c>
    </row>
    <row r="491" spans="1:10" ht="16.8" x14ac:dyDescent="0.3">
      <c r="A491" s="488" t="s">
        <v>640</v>
      </c>
      <c r="B491" s="158">
        <v>6</v>
      </c>
      <c r="C491" s="158"/>
      <c r="D491" s="231" t="s">
        <v>702</v>
      </c>
      <c r="E491" s="232" t="s">
        <v>778</v>
      </c>
      <c r="F491" s="233" t="s">
        <v>154</v>
      </c>
      <c r="G491" s="234" t="s">
        <v>130</v>
      </c>
      <c r="H491" s="235" t="s">
        <v>736</v>
      </c>
      <c r="I491" s="235" t="s">
        <v>739</v>
      </c>
      <c r="J491" s="238">
        <v>128</v>
      </c>
    </row>
    <row r="492" spans="1:10" ht="16.8" x14ac:dyDescent="0.3">
      <c r="A492" s="488" t="s">
        <v>641</v>
      </c>
      <c r="B492" s="158">
        <v>6</v>
      </c>
      <c r="C492" s="158"/>
      <c r="D492" s="231" t="s">
        <v>684</v>
      </c>
      <c r="E492" s="237" t="s">
        <v>763</v>
      </c>
      <c r="F492" s="233" t="s">
        <v>154</v>
      </c>
      <c r="G492" s="234" t="s">
        <v>81</v>
      </c>
      <c r="H492" s="235" t="s">
        <v>682</v>
      </c>
      <c r="I492" s="235" t="s">
        <v>693</v>
      </c>
      <c r="J492" s="238">
        <v>88</v>
      </c>
    </row>
    <row r="493" spans="1:10" ht="16.8" x14ac:dyDescent="0.3">
      <c r="A493" s="488" t="s">
        <v>642</v>
      </c>
      <c r="B493" s="158">
        <v>6</v>
      </c>
      <c r="C493" s="158"/>
      <c r="D493" s="231" t="s">
        <v>684</v>
      </c>
      <c r="E493" s="237" t="s">
        <v>156</v>
      </c>
      <c r="F493" s="233" t="s">
        <v>154</v>
      </c>
      <c r="G493" s="234" t="s">
        <v>107</v>
      </c>
      <c r="H493" s="235" t="s">
        <v>79</v>
      </c>
      <c r="I493" s="235" t="s">
        <v>720</v>
      </c>
      <c r="J493" s="238">
        <v>159</v>
      </c>
    </row>
    <row r="494" spans="1:10" ht="16.8" x14ac:dyDescent="0.3">
      <c r="A494" s="488" t="s">
        <v>643</v>
      </c>
      <c r="B494" s="158">
        <v>6</v>
      </c>
      <c r="C494" s="158"/>
      <c r="D494" s="240" t="s">
        <v>684</v>
      </c>
      <c r="E494" s="241" t="s">
        <v>156</v>
      </c>
      <c r="F494" s="233" t="s">
        <v>712</v>
      </c>
      <c r="G494" s="242" t="s">
        <v>130</v>
      </c>
      <c r="H494" s="242" t="s">
        <v>82</v>
      </c>
      <c r="I494" s="235" t="s">
        <v>498</v>
      </c>
      <c r="J494" s="236">
        <v>91</v>
      </c>
    </row>
    <row r="495" spans="1:10" ht="16.8" x14ac:dyDescent="0.3">
      <c r="A495" s="488" t="s">
        <v>644</v>
      </c>
      <c r="B495" s="158">
        <v>6</v>
      </c>
      <c r="C495" s="158" t="s">
        <v>831</v>
      </c>
      <c r="D495" s="231" t="s">
        <v>684</v>
      </c>
      <c r="E495" s="237" t="s">
        <v>700</v>
      </c>
      <c r="F495" s="233" t="s">
        <v>734</v>
      </c>
      <c r="G495" s="235" t="s">
        <v>130</v>
      </c>
      <c r="H495" s="235" t="s">
        <v>79</v>
      </c>
      <c r="I495" s="235" t="s">
        <v>685</v>
      </c>
      <c r="J495" s="238">
        <v>215</v>
      </c>
    </row>
    <row r="496" spans="1:10" ht="16.8" x14ac:dyDescent="0.3">
      <c r="A496" s="488" t="s">
        <v>645</v>
      </c>
      <c r="B496" s="158">
        <v>6</v>
      </c>
      <c r="C496" s="158"/>
      <c r="D496" s="231" t="s">
        <v>686</v>
      </c>
      <c r="E496" s="237" t="s">
        <v>153</v>
      </c>
      <c r="F496" s="233" t="s">
        <v>154</v>
      </c>
      <c r="G496" s="235" t="s">
        <v>130</v>
      </c>
      <c r="H496" s="235" t="s">
        <v>79</v>
      </c>
      <c r="I496" s="235" t="s">
        <v>685</v>
      </c>
      <c r="J496" s="238">
        <v>216</v>
      </c>
    </row>
    <row r="497" spans="1:10" ht="16.8" x14ac:dyDescent="0.3">
      <c r="A497" s="488" t="s">
        <v>646</v>
      </c>
      <c r="B497" s="158">
        <v>6</v>
      </c>
      <c r="C497" s="158"/>
      <c r="D497" s="231" t="s">
        <v>696</v>
      </c>
      <c r="E497" s="237" t="s">
        <v>153</v>
      </c>
      <c r="F497" s="235" t="s">
        <v>154</v>
      </c>
      <c r="G497" s="235" t="s">
        <v>107</v>
      </c>
      <c r="H497" s="235" t="s">
        <v>79</v>
      </c>
      <c r="I497" s="235" t="s">
        <v>685</v>
      </c>
      <c r="J497" s="236">
        <v>221</v>
      </c>
    </row>
    <row r="498" spans="1:10" ht="16.8" x14ac:dyDescent="0.3">
      <c r="A498" s="488" t="s">
        <v>647</v>
      </c>
      <c r="B498" s="158">
        <v>6</v>
      </c>
      <c r="C498" s="158"/>
      <c r="D498" s="231" t="s">
        <v>681</v>
      </c>
      <c r="E498" s="237" t="s">
        <v>155</v>
      </c>
      <c r="F498" s="233" t="s">
        <v>154</v>
      </c>
      <c r="G498" s="234" t="s">
        <v>130</v>
      </c>
      <c r="H498" s="235" t="s">
        <v>78</v>
      </c>
      <c r="I498" s="235" t="s">
        <v>685</v>
      </c>
      <c r="J498" s="238">
        <v>225</v>
      </c>
    </row>
    <row r="499" spans="1:10" ht="16.8" x14ac:dyDescent="0.3">
      <c r="A499" s="488" t="s">
        <v>648</v>
      </c>
      <c r="B499" s="158">
        <v>6</v>
      </c>
      <c r="C499" s="158"/>
      <c r="D499" s="231" t="s">
        <v>696</v>
      </c>
      <c r="E499" s="232" t="s">
        <v>153</v>
      </c>
      <c r="F499" s="233" t="s">
        <v>154</v>
      </c>
      <c r="G499" s="234" t="s">
        <v>76</v>
      </c>
      <c r="H499" s="235" t="s">
        <v>695</v>
      </c>
      <c r="I499" s="235" t="s">
        <v>761</v>
      </c>
      <c r="J499" s="236">
        <v>105</v>
      </c>
    </row>
    <row r="500" spans="1:10" ht="16.8" x14ac:dyDescent="0.3">
      <c r="A500" s="488" t="s">
        <v>649</v>
      </c>
      <c r="B500" s="158">
        <v>6</v>
      </c>
      <c r="C500" s="158"/>
      <c r="D500" s="231" t="s">
        <v>487</v>
      </c>
      <c r="E500" s="232" t="s">
        <v>700</v>
      </c>
      <c r="F500" s="233" t="s">
        <v>154</v>
      </c>
      <c r="G500" s="234" t="s">
        <v>81</v>
      </c>
      <c r="H500" s="235" t="s">
        <v>82</v>
      </c>
      <c r="I500" s="235" t="s">
        <v>744</v>
      </c>
      <c r="J500" s="238">
        <v>66</v>
      </c>
    </row>
    <row r="501" spans="1:10" ht="16.8" x14ac:dyDescent="0.3">
      <c r="A501" s="488" t="s">
        <v>650</v>
      </c>
      <c r="B501" s="158">
        <v>6</v>
      </c>
      <c r="C501" s="158"/>
      <c r="D501" s="231" t="s">
        <v>681</v>
      </c>
      <c r="E501" s="237" t="s">
        <v>789</v>
      </c>
      <c r="F501" s="233" t="s">
        <v>712</v>
      </c>
      <c r="G501" s="234" t="s">
        <v>81</v>
      </c>
      <c r="H501" s="235" t="s">
        <v>82</v>
      </c>
      <c r="I501" s="235" t="s">
        <v>693</v>
      </c>
      <c r="J501" s="238">
        <v>95</v>
      </c>
    </row>
    <row r="502" spans="1:10" ht="16.8" x14ac:dyDescent="0.3">
      <c r="A502" s="488" t="s">
        <v>651</v>
      </c>
      <c r="B502" s="158">
        <v>6</v>
      </c>
      <c r="C502" s="158"/>
      <c r="D502" s="231" t="s">
        <v>487</v>
      </c>
      <c r="E502" s="237" t="s">
        <v>692</v>
      </c>
      <c r="F502" s="233" t="s">
        <v>790</v>
      </c>
      <c r="G502" s="234" t="s">
        <v>76</v>
      </c>
      <c r="H502" s="235" t="s">
        <v>682</v>
      </c>
      <c r="I502" s="235" t="s">
        <v>685</v>
      </c>
      <c r="J502" s="238">
        <v>230</v>
      </c>
    </row>
    <row r="503" spans="1:10" ht="16.8" x14ac:dyDescent="0.3">
      <c r="A503" s="488" t="s">
        <v>652</v>
      </c>
      <c r="B503" s="158">
        <v>6</v>
      </c>
      <c r="C503" s="158"/>
      <c r="D503" s="231" t="s">
        <v>696</v>
      </c>
      <c r="E503" s="232" t="s">
        <v>155</v>
      </c>
      <c r="F503" s="233" t="s">
        <v>791</v>
      </c>
      <c r="G503" s="234" t="s">
        <v>107</v>
      </c>
      <c r="H503" s="235" t="s">
        <v>708</v>
      </c>
      <c r="I503" s="235" t="s">
        <v>685</v>
      </c>
      <c r="J503" s="238">
        <v>232</v>
      </c>
    </row>
    <row r="504" spans="1:10" ht="16.8" x14ac:dyDescent="0.3">
      <c r="A504" s="488" t="s">
        <v>653</v>
      </c>
      <c r="B504" s="158">
        <v>6</v>
      </c>
      <c r="C504" s="158"/>
      <c r="D504" s="231" t="s">
        <v>689</v>
      </c>
      <c r="E504" s="237" t="s">
        <v>156</v>
      </c>
      <c r="F504" s="233" t="s">
        <v>154</v>
      </c>
      <c r="G504" s="234" t="s">
        <v>130</v>
      </c>
      <c r="H504" s="235" t="s">
        <v>79</v>
      </c>
      <c r="I504" s="235" t="s">
        <v>498</v>
      </c>
      <c r="J504" s="238">
        <v>95</v>
      </c>
    </row>
    <row r="505" spans="1:10" ht="16.8" x14ac:dyDescent="0.3">
      <c r="A505" s="488" t="s">
        <v>654</v>
      </c>
      <c r="B505" s="158">
        <v>6</v>
      </c>
      <c r="C505" s="158"/>
      <c r="D505" s="231" t="s">
        <v>702</v>
      </c>
      <c r="E505" s="237" t="s">
        <v>711</v>
      </c>
      <c r="F505" s="233" t="s">
        <v>694</v>
      </c>
      <c r="G505" s="235" t="s">
        <v>130</v>
      </c>
      <c r="H505" s="235" t="s">
        <v>736</v>
      </c>
      <c r="I505" s="235" t="s">
        <v>685</v>
      </c>
      <c r="J505" s="238">
        <v>234</v>
      </c>
    </row>
    <row r="506" spans="1:10" ht="16.8" x14ac:dyDescent="0.3">
      <c r="A506" s="488" t="s">
        <v>655</v>
      </c>
      <c r="B506" s="158">
        <v>6</v>
      </c>
      <c r="C506" s="158"/>
      <c r="D506" s="231" t="s">
        <v>696</v>
      </c>
      <c r="E506" s="232" t="s">
        <v>153</v>
      </c>
      <c r="F506" s="233" t="s">
        <v>154</v>
      </c>
      <c r="G506" s="234" t="s">
        <v>81</v>
      </c>
      <c r="H506" s="235" t="s">
        <v>78</v>
      </c>
      <c r="I506" s="235" t="s">
        <v>725</v>
      </c>
      <c r="J506" s="238">
        <v>65</v>
      </c>
    </row>
    <row r="507" spans="1:10" ht="16.8" x14ac:dyDescent="0.3">
      <c r="A507" s="488" t="s">
        <v>397</v>
      </c>
      <c r="B507" s="158">
        <v>6</v>
      </c>
      <c r="C507" s="158"/>
      <c r="D507" s="231" t="s">
        <v>696</v>
      </c>
      <c r="E507" s="232" t="s">
        <v>700</v>
      </c>
      <c r="F507" s="233" t="s">
        <v>694</v>
      </c>
      <c r="G507" s="234" t="s">
        <v>76</v>
      </c>
      <c r="H507" s="235" t="s">
        <v>708</v>
      </c>
      <c r="I507" s="235" t="s">
        <v>685</v>
      </c>
      <c r="J507" s="238">
        <v>236</v>
      </c>
    </row>
    <row r="508" spans="1:10" ht="16.8" x14ac:dyDescent="0.3">
      <c r="A508" s="488" t="s">
        <v>656</v>
      </c>
      <c r="B508" s="158">
        <v>6</v>
      </c>
      <c r="C508" s="158"/>
      <c r="D508" s="231" t="s">
        <v>696</v>
      </c>
      <c r="E508" s="232" t="s">
        <v>700</v>
      </c>
      <c r="F508" s="233" t="s">
        <v>694</v>
      </c>
      <c r="G508" s="234" t="s">
        <v>76</v>
      </c>
      <c r="H508" s="235" t="s">
        <v>708</v>
      </c>
      <c r="I508" s="235" t="s">
        <v>685</v>
      </c>
      <c r="J508" s="238">
        <v>237</v>
      </c>
    </row>
    <row r="509" spans="1:10" ht="16.8" x14ac:dyDescent="0.3">
      <c r="A509" s="488" t="s">
        <v>657</v>
      </c>
      <c r="B509" s="158">
        <v>6</v>
      </c>
      <c r="C509" s="158"/>
      <c r="D509" s="231" t="s">
        <v>689</v>
      </c>
      <c r="E509" s="237" t="s">
        <v>153</v>
      </c>
      <c r="F509" s="473" t="s">
        <v>154</v>
      </c>
      <c r="G509" s="234" t="s">
        <v>76</v>
      </c>
      <c r="H509" s="235" t="s">
        <v>79</v>
      </c>
      <c r="I509" s="235" t="s">
        <v>685</v>
      </c>
      <c r="J509" s="238">
        <v>239</v>
      </c>
    </row>
    <row r="510" spans="1:10" ht="16.8" x14ac:dyDescent="0.3">
      <c r="A510" s="488" t="s">
        <v>44</v>
      </c>
      <c r="B510" s="158">
        <v>6</v>
      </c>
      <c r="C510" s="158"/>
      <c r="D510" s="231" t="s">
        <v>684</v>
      </c>
      <c r="E510" s="237" t="s">
        <v>153</v>
      </c>
      <c r="F510" s="473" t="s">
        <v>154</v>
      </c>
      <c r="G510" s="234" t="s">
        <v>76</v>
      </c>
      <c r="H510" s="235" t="s">
        <v>79</v>
      </c>
      <c r="I510" s="235" t="s">
        <v>685</v>
      </c>
      <c r="J510" s="238">
        <v>239</v>
      </c>
    </row>
    <row r="511" spans="1:10" ht="16.8" x14ac:dyDescent="0.3">
      <c r="A511" s="488" t="s">
        <v>658</v>
      </c>
      <c r="B511" s="158">
        <v>6</v>
      </c>
      <c r="C511" s="158"/>
      <c r="D511" s="231" t="s">
        <v>684</v>
      </c>
      <c r="E511" s="237" t="s">
        <v>156</v>
      </c>
      <c r="F511" s="233" t="s">
        <v>694</v>
      </c>
      <c r="G511" s="235" t="s">
        <v>130</v>
      </c>
      <c r="H511" s="235" t="s">
        <v>727</v>
      </c>
      <c r="I511" s="235" t="s">
        <v>685</v>
      </c>
      <c r="J511" s="238">
        <v>240</v>
      </c>
    </row>
    <row r="512" spans="1:10" ht="16.8" x14ac:dyDescent="0.3">
      <c r="A512" s="488" t="s">
        <v>659</v>
      </c>
      <c r="B512" s="158">
        <v>6</v>
      </c>
      <c r="C512" s="158"/>
      <c r="D512" s="231" t="s">
        <v>84</v>
      </c>
      <c r="E512" s="232" t="s">
        <v>778</v>
      </c>
      <c r="F512" s="233" t="s">
        <v>154</v>
      </c>
      <c r="G512" s="234" t="s">
        <v>713</v>
      </c>
      <c r="H512" s="235" t="s">
        <v>697</v>
      </c>
      <c r="I512" s="235" t="s">
        <v>498</v>
      </c>
      <c r="J512" s="238">
        <v>99</v>
      </c>
    </row>
    <row r="513" spans="1:10" ht="16.8" x14ac:dyDescent="0.3">
      <c r="A513" s="488" t="s">
        <v>660</v>
      </c>
      <c r="B513" s="158">
        <v>6</v>
      </c>
      <c r="C513" s="158"/>
      <c r="D513" s="231" t="s">
        <v>689</v>
      </c>
      <c r="E513" s="237" t="s">
        <v>153</v>
      </c>
      <c r="F513" s="235" t="s">
        <v>154</v>
      </c>
      <c r="G513" s="235" t="s">
        <v>76</v>
      </c>
      <c r="H513" s="235" t="s">
        <v>79</v>
      </c>
      <c r="I513" s="235" t="s">
        <v>685</v>
      </c>
      <c r="J513" s="238">
        <v>244</v>
      </c>
    </row>
    <row r="514" spans="1:10" ht="16.8" x14ac:dyDescent="0.3">
      <c r="A514" s="488" t="s">
        <v>661</v>
      </c>
      <c r="B514" s="158">
        <v>6</v>
      </c>
      <c r="C514" s="158"/>
      <c r="D514" s="231" t="s">
        <v>696</v>
      </c>
      <c r="E514" s="237" t="s">
        <v>156</v>
      </c>
      <c r="F514" s="233" t="s">
        <v>704</v>
      </c>
      <c r="G514" s="234" t="s">
        <v>76</v>
      </c>
      <c r="H514" s="235" t="s">
        <v>82</v>
      </c>
      <c r="I514" s="235" t="s">
        <v>699</v>
      </c>
      <c r="J514" s="238">
        <v>123</v>
      </c>
    </row>
    <row r="515" spans="1:10" ht="16.8" x14ac:dyDescent="0.3">
      <c r="A515" s="488" t="s">
        <v>662</v>
      </c>
      <c r="B515" s="158">
        <v>6</v>
      </c>
      <c r="C515" s="158"/>
      <c r="D515" s="231" t="s">
        <v>681</v>
      </c>
      <c r="E515" s="232" t="s">
        <v>778</v>
      </c>
      <c r="F515" s="233" t="s">
        <v>154</v>
      </c>
      <c r="G515" s="234" t="s">
        <v>76</v>
      </c>
      <c r="H515" s="235" t="s">
        <v>79</v>
      </c>
      <c r="I515" s="235" t="s">
        <v>498</v>
      </c>
      <c r="J515" s="238">
        <v>101</v>
      </c>
    </row>
    <row r="516" spans="1:10" ht="16.8" x14ac:dyDescent="0.3">
      <c r="A516" s="488" t="s">
        <v>663</v>
      </c>
      <c r="B516" s="158">
        <v>6</v>
      </c>
      <c r="C516" s="158"/>
      <c r="D516" s="231" t="s">
        <v>681</v>
      </c>
      <c r="E516" s="237" t="s">
        <v>155</v>
      </c>
      <c r="F516" s="233" t="s">
        <v>154</v>
      </c>
      <c r="G516" s="235" t="s">
        <v>130</v>
      </c>
      <c r="H516" s="235" t="s">
        <v>78</v>
      </c>
      <c r="I516" s="235" t="s">
        <v>685</v>
      </c>
      <c r="J516" s="238">
        <v>259</v>
      </c>
    </row>
    <row r="517" spans="1:10" ht="16.8" x14ac:dyDescent="0.3">
      <c r="A517" s="488" t="s">
        <v>664</v>
      </c>
      <c r="B517" s="158">
        <v>6</v>
      </c>
      <c r="C517" s="158"/>
      <c r="D517" s="231" t="s">
        <v>684</v>
      </c>
      <c r="E517" s="237" t="s">
        <v>156</v>
      </c>
      <c r="F517" s="233" t="s">
        <v>154</v>
      </c>
      <c r="G517" s="235" t="s">
        <v>130</v>
      </c>
      <c r="H517" s="235" t="s">
        <v>79</v>
      </c>
      <c r="I517" s="235" t="s">
        <v>685</v>
      </c>
      <c r="J517" s="238">
        <v>261</v>
      </c>
    </row>
    <row r="518" spans="1:10" ht="16.8" x14ac:dyDescent="0.3">
      <c r="A518" s="488" t="s">
        <v>665</v>
      </c>
      <c r="B518" s="158">
        <v>6</v>
      </c>
      <c r="C518" s="158"/>
      <c r="D518" s="231" t="s">
        <v>684</v>
      </c>
      <c r="E518" s="232" t="s">
        <v>156</v>
      </c>
      <c r="F518" s="233" t="s">
        <v>154</v>
      </c>
      <c r="G518" s="234" t="s">
        <v>698</v>
      </c>
      <c r="H518" s="235" t="s">
        <v>82</v>
      </c>
      <c r="I518" s="235" t="s">
        <v>701</v>
      </c>
      <c r="J518" s="238">
        <v>102</v>
      </c>
    </row>
    <row r="519" spans="1:10" ht="16.8" x14ac:dyDescent="0.3">
      <c r="A519" s="488" t="s">
        <v>832</v>
      </c>
      <c r="B519" s="158">
        <v>6</v>
      </c>
      <c r="C519" s="158" t="s">
        <v>284</v>
      </c>
      <c r="D519" s="231" t="s">
        <v>487</v>
      </c>
      <c r="E519" s="237" t="s">
        <v>700</v>
      </c>
      <c r="F519" s="233" t="s">
        <v>688</v>
      </c>
      <c r="G519" s="235" t="s">
        <v>833</v>
      </c>
      <c r="H519" s="235" t="s">
        <v>715</v>
      </c>
      <c r="I519" s="235" t="s">
        <v>685</v>
      </c>
      <c r="J519" s="238">
        <v>301</v>
      </c>
    </row>
    <row r="520" spans="1:10" ht="16.8" x14ac:dyDescent="0.3">
      <c r="A520" s="488" t="s">
        <v>666</v>
      </c>
      <c r="B520" s="158">
        <v>6</v>
      </c>
      <c r="C520" s="158"/>
      <c r="D520" s="231" t="s">
        <v>696</v>
      </c>
      <c r="E520" s="237" t="s">
        <v>153</v>
      </c>
      <c r="F520" s="233" t="s">
        <v>154</v>
      </c>
      <c r="G520" s="234" t="s">
        <v>107</v>
      </c>
      <c r="H520" s="235" t="s">
        <v>82</v>
      </c>
      <c r="I520" s="235" t="s">
        <v>693</v>
      </c>
      <c r="J520" s="238">
        <v>104</v>
      </c>
    </row>
    <row r="521" spans="1:10" ht="16.8" x14ac:dyDescent="0.3">
      <c r="A521" s="488" t="s">
        <v>667</v>
      </c>
      <c r="B521" s="158">
        <v>6</v>
      </c>
      <c r="C521" s="158"/>
      <c r="D521" s="231" t="s">
        <v>84</v>
      </c>
      <c r="E521" s="237" t="s">
        <v>156</v>
      </c>
      <c r="F521" s="233" t="s">
        <v>154</v>
      </c>
      <c r="G521" s="234" t="s">
        <v>741</v>
      </c>
      <c r="H521" s="235" t="s">
        <v>727</v>
      </c>
      <c r="I521" s="235" t="s">
        <v>699</v>
      </c>
      <c r="J521" s="238">
        <v>127</v>
      </c>
    </row>
    <row r="522" spans="1:10" ht="16.8" x14ac:dyDescent="0.3">
      <c r="A522" s="488" t="s">
        <v>668</v>
      </c>
      <c r="B522" s="158">
        <v>6</v>
      </c>
      <c r="C522" s="158"/>
      <c r="D522" s="231" t="s">
        <v>684</v>
      </c>
      <c r="E522" s="232" t="s">
        <v>156</v>
      </c>
      <c r="F522" s="233" t="s">
        <v>712</v>
      </c>
      <c r="G522" s="234" t="s">
        <v>130</v>
      </c>
      <c r="H522" s="235" t="s">
        <v>727</v>
      </c>
      <c r="I522" s="235" t="s">
        <v>701</v>
      </c>
      <c r="J522" s="238">
        <v>104</v>
      </c>
    </row>
    <row r="523" spans="1:10" ht="16.8" x14ac:dyDescent="0.3">
      <c r="A523" s="488" t="s">
        <v>669</v>
      </c>
      <c r="B523" s="158">
        <v>6</v>
      </c>
      <c r="C523" s="158"/>
      <c r="D523" s="231" t="s">
        <v>684</v>
      </c>
      <c r="E523" s="237" t="s">
        <v>155</v>
      </c>
      <c r="F523" s="233" t="s">
        <v>712</v>
      </c>
      <c r="G523" s="235" t="s">
        <v>130</v>
      </c>
      <c r="H523" s="235" t="s">
        <v>82</v>
      </c>
      <c r="I523" s="235" t="s">
        <v>685</v>
      </c>
      <c r="J523" s="244">
        <v>287</v>
      </c>
    </row>
    <row r="524" spans="1:10" ht="16.8" x14ac:dyDescent="0.3">
      <c r="A524" s="488" t="s">
        <v>670</v>
      </c>
      <c r="B524" s="158">
        <v>6</v>
      </c>
      <c r="C524" s="158"/>
      <c r="D524" s="231" t="s">
        <v>684</v>
      </c>
      <c r="E524" s="237" t="s">
        <v>157</v>
      </c>
      <c r="F524" s="243" t="s">
        <v>154</v>
      </c>
      <c r="G524" s="235" t="s">
        <v>130</v>
      </c>
      <c r="H524" s="235" t="s">
        <v>82</v>
      </c>
      <c r="I524" s="235" t="s">
        <v>725</v>
      </c>
      <c r="J524" s="238">
        <v>72</v>
      </c>
    </row>
    <row r="525" spans="1:10" ht="16.8" x14ac:dyDescent="0.3">
      <c r="A525" s="488" t="s">
        <v>671</v>
      </c>
      <c r="B525" s="158">
        <v>6</v>
      </c>
      <c r="C525" s="158"/>
      <c r="D525" s="231" t="s">
        <v>689</v>
      </c>
      <c r="E525" s="232" t="s">
        <v>700</v>
      </c>
      <c r="F525" s="233" t="s">
        <v>694</v>
      </c>
      <c r="G525" s="234" t="s">
        <v>698</v>
      </c>
      <c r="H525" s="235" t="s">
        <v>727</v>
      </c>
      <c r="I525" s="235" t="s">
        <v>685</v>
      </c>
      <c r="J525" s="238">
        <v>290</v>
      </c>
    </row>
    <row r="526" spans="1:10" ht="16.8" x14ac:dyDescent="0.3">
      <c r="A526" s="488" t="s">
        <v>672</v>
      </c>
      <c r="B526" s="158">
        <v>6</v>
      </c>
      <c r="C526" s="158"/>
      <c r="D526" s="231" t="s">
        <v>689</v>
      </c>
      <c r="E526" s="232" t="s">
        <v>700</v>
      </c>
      <c r="F526" s="233" t="s">
        <v>694</v>
      </c>
      <c r="G526" s="234" t="s">
        <v>698</v>
      </c>
      <c r="H526" s="235" t="s">
        <v>727</v>
      </c>
      <c r="I526" s="235" t="s">
        <v>685</v>
      </c>
      <c r="J526" s="238">
        <v>290</v>
      </c>
    </row>
    <row r="527" spans="1:10" ht="16.8" x14ac:dyDescent="0.3">
      <c r="A527" s="488" t="s">
        <v>673</v>
      </c>
      <c r="B527" s="158">
        <v>6</v>
      </c>
      <c r="C527" s="158"/>
      <c r="D527" s="231" t="s">
        <v>684</v>
      </c>
      <c r="E527" s="232" t="s">
        <v>700</v>
      </c>
      <c r="F527" s="233" t="s">
        <v>154</v>
      </c>
      <c r="G527" s="234" t="s">
        <v>107</v>
      </c>
      <c r="H527" s="235" t="s">
        <v>78</v>
      </c>
      <c r="I527" s="235" t="s">
        <v>693</v>
      </c>
      <c r="J527" s="238">
        <v>106</v>
      </c>
    </row>
    <row r="528" spans="1:10" ht="16.8" x14ac:dyDescent="0.3">
      <c r="A528" s="488" t="s">
        <v>674</v>
      </c>
      <c r="B528" s="158">
        <v>6</v>
      </c>
      <c r="C528" s="158"/>
      <c r="D528" s="231" t="s">
        <v>689</v>
      </c>
      <c r="E528" s="237" t="s">
        <v>155</v>
      </c>
      <c r="F528" s="243" t="s">
        <v>154</v>
      </c>
      <c r="G528" s="235" t="s">
        <v>107</v>
      </c>
      <c r="H528" s="235" t="s">
        <v>79</v>
      </c>
      <c r="I528" s="235" t="s">
        <v>685</v>
      </c>
      <c r="J528" s="236">
        <v>297</v>
      </c>
    </row>
    <row r="529" spans="1:10" ht="16.8" x14ac:dyDescent="0.3">
      <c r="A529" s="488" t="s">
        <v>675</v>
      </c>
      <c r="B529" s="158">
        <v>6</v>
      </c>
      <c r="C529" s="158"/>
      <c r="D529" s="231" t="s">
        <v>684</v>
      </c>
      <c r="E529" s="237" t="s">
        <v>153</v>
      </c>
      <c r="F529" s="233" t="s">
        <v>154</v>
      </c>
      <c r="G529" s="234" t="s">
        <v>174</v>
      </c>
      <c r="H529" s="235" t="s">
        <v>792</v>
      </c>
      <c r="I529" s="235" t="s">
        <v>720</v>
      </c>
      <c r="J529" s="238">
        <v>187</v>
      </c>
    </row>
    <row r="530" spans="1:10" ht="16.8" x14ac:dyDescent="0.3">
      <c r="A530" s="488" t="s">
        <v>676</v>
      </c>
      <c r="B530" s="158">
        <v>6</v>
      </c>
      <c r="C530" s="158"/>
      <c r="D530" s="231" t="s">
        <v>681</v>
      </c>
      <c r="E530" s="237" t="s">
        <v>156</v>
      </c>
      <c r="F530" s="233" t="s">
        <v>154</v>
      </c>
      <c r="G530" s="234" t="s">
        <v>81</v>
      </c>
      <c r="H530" s="235" t="s">
        <v>82</v>
      </c>
      <c r="I530" s="235" t="s">
        <v>720</v>
      </c>
      <c r="J530" s="238">
        <v>187</v>
      </c>
    </row>
    <row r="531" spans="1:10" ht="16.8" x14ac:dyDescent="0.3">
      <c r="A531" s="488" t="s">
        <v>677</v>
      </c>
      <c r="B531" s="158">
        <v>6</v>
      </c>
      <c r="C531" s="158"/>
      <c r="D531" s="231" t="s">
        <v>84</v>
      </c>
      <c r="E531" s="237" t="s">
        <v>153</v>
      </c>
      <c r="F531" s="233" t="s">
        <v>154</v>
      </c>
      <c r="G531" s="234" t="s">
        <v>107</v>
      </c>
      <c r="H531" s="235" t="s">
        <v>727</v>
      </c>
      <c r="I531" s="235" t="s">
        <v>699</v>
      </c>
      <c r="J531" s="238">
        <v>129</v>
      </c>
    </row>
    <row r="532" spans="1:10" ht="16.8" x14ac:dyDescent="0.3">
      <c r="A532" s="488" t="s">
        <v>678</v>
      </c>
      <c r="B532" s="158">
        <v>6</v>
      </c>
      <c r="C532" s="158"/>
      <c r="D532" s="231" t="s">
        <v>681</v>
      </c>
      <c r="E532" s="237" t="s">
        <v>156</v>
      </c>
      <c r="F532" s="233" t="s">
        <v>154</v>
      </c>
      <c r="G532" s="234" t="s">
        <v>76</v>
      </c>
      <c r="H532" s="235" t="s">
        <v>715</v>
      </c>
      <c r="I532" s="235" t="s">
        <v>685</v>
      </c>
      <c r="J532" s="238">
        <v>302</v>
      </c>
    </row>
    <row r="533" spans="1:10" ht="16.8" x14ac:dyDescent="0.3">
      <c r="A533" s="488" t="s">
        <v>679</v>
      </c>
      <c r="B533" s="158">
        <v>6</v>
      </c>
      <c r="C533" s="158"/>
      <c r="D533" s="231" t="s">
        <v>684</v>
      </c>
      <c r="E533" s="237" t="s">
        <v>711</v>
      </c>
      <c r="F533" s="233" t="s">
        <v>154</v>
      </c>
      <c r="G533" s="234" t="s">
        <v>753</v>
      </c>
      <c r="H533" s="235" t="s">
        <v>79</v>
      </c>
      <c r="I533" s="235" t="s">
        <v>685</v>
      </c>
      <c r="J533" s="238">
        <v>303</v>
      </c>
    </row>
    <row r="534" spans="1:10" ht="17.399999999999999" thickBot="1" x14ac:dyDescent="0.35">
      <c r="A534" s="491" t="s">
        <v>680</v>
      </c>
      <c r="B534" s="228">
        <v>6</v>
      </c>
      <c r="C534" s="228"/>
      <c r="D534" s="246" t="s">
        <v>84</v>
      </c>
      <c r="E534" s="476" t="s">
        <v>781</v>
      </c>
      <c r="F534" s="349" t="s">
        <v>694</v>
      </c>
      <c r="G534" s="477" t="s">
        <v>76</v>
      </c>
      <c r="H534" s="247" t="s">
        <v>727</v>
      </c>
      <c r="I534" s="247" t="s">
        <v>720</v>
      </c>
      <c r="J534" s="478">
        <v>187</v>
      </c>
    </row>
    <row r="535" spans="1:10" ht="16.2" thickTop="1" x14ac:dyDescent="0.3"/>
  </sheetData>
  <sortState xmlns:xlrd2="http://schemas.microsoft.com/office/spreadsheetml/2017/richdata2" ref="A3:J534">
    <sortCondition ref="B3:B534"/>
    <sortCondition ref="A3:A534"/>
  </sortState>
  <conditionalFormatting sqref="B3:C407">
    <cfRule type="cellIs" dxfId="40" priority="17" operator="equal">
      <formula>4</formula>
    </cfRule>
    <cfRule type="cellIs" dxfId="39" priority="12" operator="equal">
      <formula>9</formula>
    </cfRule>
    <cfRule type="cellIs" dxfId="38" priority="13" operator="equal">
      <formula>8</formula>
    </cfRule>
    <cfRule type="cellIs" dxfId="37" priority="14" operator="equal">
      <formula>7</formula>
    </cfRule>
    <cfRule type="cellIs" dxfId="36" priority="15" operator="equal">
      <formula>6</formula>
    </cfRule>
    <cfRule type="cellIs" dxfId="35" priority="16" operator="equal">
      <formula>5</formula>
    </cfRule>
    <cfRule type="cellIs" dxfId="34" priority="22" operator="equal">
      <formula>0</formula>
    </cfRule>
    <cfRule type="containsBlanks" dxfId="33" priority="21">
      <formula>LEN(TRIM(B3))=0</formula>
    </cfRule>
    <cfRule type="cellIs" dxfId="32" priority="20" operator="equal">
      <formula>1</formula>
    </cfRule>
    <cfRule type="cellIs" dxfId="31" priority="19" operator="equal">
      <formula>2</formula>
    </cfRule>
    <cfRule type="cellIs" dxfId="30" priority="18" operator="equal">
      <formula>3</formula>
    </cfRule>
  </conditionalFormatting>
  <conditionalFormatting sqref="B404:C418">
    <cfRule type="cellIs" dxfId="29" priority="270" operator="equal">
      <formula>4</formula>
    </cfRule>
    <cfRule type="cellIs" dxfId="28" priority="271" operator="equal">
      <formula>3</formula>
    </cfRule>
    <cfRule type="cellIs" dxfId="27" priority="272" operator="equal">
      <formula>2</formula>
    </cfRule>
    <cfRule type="cellIs" dxfId="26" priority="273" operator="equal">
      <formula>1</formula>
    </cfRule>
    <cfRule type="containsBlanks" dxfId="25" priority="274">
      <formula>LEN(TRIM(B404))=0</formula>
    </cfRule>
    <cfRule type="cellIs" dxfId="24" priority="275" operator="equal">
      <formula>0</formula>
    </cfRule>
    <cfRule type="cellIs" dxfId="23" priority="265" operator="equal">
      <formula>9</formula>
    </cfRule>
    <cfRule type="cellIs" dxfId="22" priority="266" operator="equal">
      <formula>8</formula>
    </cfRule>
    <cfRule type="cellIs" dxfId="21" priority="267" operator="equal">
      <formula>7</formula>
    </cfRule>
    <cfRule type="cellIs" dxfId="20" priority="268" operator="equal">
      <formula>6</formula>
    </cfRule>
    <cfRule type="cellIs" dxfId="19" priority="269" operator="equal">
      <formula>5</formula>
    </cfRule>
  </conditionalFormatting>
  <conditionalFormatting sqref="B419:C534">
    <cfRule type="cellIs" dxfId="18" priority="2" operator="equal">
      <formula>8</formula>
    </cfRule>
    <cfRule type="cellIs" dxfId="17" priority="3" operator="equal">
      <formula>7</formula>
    </cfRule>
    <cfRule type="cellIs" dxfId="16" priority="4" operator="equal">
      <formula>6</formula>
    </cfRule>
    <cfRule type="cellIs" dxfId="15" priority="5" operator="equal">
      <formula>5</formula>
    </cfRule>
    <cfRule type="cellIs" dxfId="14" priority="6" operator="equal">
      <formula>4</formula>
    </cfRule>
    <cfRule type="cellIs" dxfId="13" priority="11" operator="equal">
      <formula>0</formula>
    </cfRule>
    <cfRule type="containsBlanks" dxfId="12" priority="10">
      <formula>LEN(TRIM(B419))=0</formula>
    </cfRule>
    <cfRule type="cellIs" dxfId="11" priority="9" operator="equal">
      <formula>1</formula>
    </cfRule>
    <cfRule type="cellIs" dxfId="10" priority="8" operator="equal">
      <formula>2</formula>
    </cfRule>
    <cfRule type="cellIs" dxfId="9" priority="7" operator="equal">
      <formula>3</formula>
    </cfRule>
    <cfRule type="cellIs" dxfId="8" priority="1" operator="equal">
      <formula>9</formula>
    </cfRule>
  </conditionalFormatting>
  <printOptions gridLinesSet="0"/>
  <pageMargins left="0.62" right="0.33" top="0.5" bottom="0.63" header="0.5" footer="0.5"/>
  <pageSetup orientation="portrait" horizontalDpi="120" verticalDpi="144"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S33"/>
  <sheetViews>
    <sheetView showGridLines="0" zoomScaleNormal="100" workbookViewId="0"/>
  </sheetViews>
  <sheetFormatPr defaultColWidth="14.5" defaultRowHeight="15.6" x14ac:dyDescent="0.3"/>
  <cols>
    <col min="1" max="1" width="24.09765625" style="177" bestFit="1" customWidth="1"/>
    <col min="2" max="2" width="6.19921875" style="177" bestFit="1" customWidth="1"/>
    <col min="3" max="3" width="6.796875" style="177" bestFit="1" customWidth="1"/>
    <col min="4" max="4" width="4.09765625" style="177" bestFit="1" customWidth="1"/>
    <col min="5" max="5" width="6.296875" style="296" bestFit="1" customWidth="1"/>
    <col min="6" max="6" width="2.59765625" style="296" customWidth="1"/>
    <col min="7" max="7" width="13.296875" style="296" bestFit="1" customWidth="1"/>
    <col min="8" max="8" width="3.59765625" style="177" bestFit="1" customWidth="1"/>
    <col min="9" max="9" width="3.3984375" style="338" bestFit="1" customWidth="1"/>
    <col min="10" max="10" width="3.8984375" style="338" bestFit="1" customWidth="1"/>
    <col min="11" max="11" width="3.69921875" style="338" bestFit="1" customWidth="1"/>
    <col min="12" max="17" width="3.59765625" style="338" bestFit="1" customWidth="1"/>
    <col min="18" max="18" width="2.59765625" style="338" customWidth="1"/>
    <col min="19" max="19" width="37.796875" style="338" bestFit="1" customWidth="1"/>
    <col min="20" max="16384" width="14.5" style="338"/>
  </cols>
  <sheetData>
    <row r="1" spans="1:19" ht="24" thickTop="1" thickBot="1" x14ac:dyDescent="0.35">
      <c r="A1" s="495" t="s">
        <v>90</v>
      </c>
      <c r="B1" s="395"/>
      <c r="C1" s="395"/>
      <c r="D1" s="395"/>
      <c r="E1" s="396"/>
      <c r="F1" s="338"/>
      <c r="G1" s="332"/>
      <c r="H1" s="496" t="s">
        <v>159</v>
      </c>
      <c r="I1" s="398"/>
      <c r="J1" s="398"/>
      <c r="K1" s="397"/>
      <c r="L1" s="398"/>
      <c r="M1" s="398"/>
      <c r="N1" s="398"/>
      <c r="O1" s="397"/>
      <c r="P1" s="398"/>
      <c r="Q1" s="398"/>
      <c r="S1" s="295" t="s">
        <v>803</v>
      </c>
    </row>
    <row r="2" spans="1:19" ht="17.399999999999999" thickTop="1" x14ac:dyDescent="0.3">
      <c r="A2" s="492" t="s">
        <v>91</v>
      </c>
      <c r="B2" s="493" t="s">
        <v>0</v>
      </c>
      <c r="C2" s="493" t="s">
        <v>873</v>
      </c>
      <c r="D2" s="493" t="s">
        <v>168</v>
      </c>
      <c r="E2" s="494" t="s">
        <v>92</v>
      </c>
      <c r="G2" s="332"/>
      <c r="H2" s="297" t="s">
        <v>160</v>
      </c>
      <c r="I2" s="399"/>
      <c r="J2" s="399"/>
      <c r="K2" s="399"/>
      <c r="L2" s="399"/>
      <c r="M2" s="399"/>
      <c r="N2" s="399"/>
      <c r="O2" s="399"/>
      <c r="P2" s="399"/>
      <c r="Q2" s="400"/>
      <c r="S2" s="298" t="s">
        <v>89</v>
      </c>
    </row>
    <row r="3" spans="1:19" ht="17.399999999999999" thickBot="1" x14ac:dyDescent="0.35">
      <c r="A3" s="205" t="s">
        <v>77</v>
      </c>
      <c r="B3" s="158">
        <v>0</v>
      </c>
      <c r="C3" s="158">
        <f>IF(VLOOKUP(A3,Spells!A3:D534,4,FALSE)="Necromancy",1,0)</f>
        <v>0</v>
      </c>
      <c r="D3" s="299">
        <f>10+B3+C3+'Personal File'!$C$14</f>
        <v>13</v>
      </c>
      <c r="E3" s="300" t="s">
        <v>875</v>
      </c>
      <c r="G3" s="332"/>
      <c r="H3" s="401" t="s">
        <v>161</v>
      </c>
      <c r="I3" s="402" t="s">
        <v>135</v>
      </c>
      <c r="J3" s="402" t="s">
        <v>136</v>
      </c>
      <c r="K3" s="402" t="s">
        <v>137</v>
      </c>
      <c r="L3" s="402" t="s">
        <v>138</v>
      </c>
      <c r="M3" s="402" t="s">
        <v>139</v>
      </c>
      <c r="N3" s="402" t="s">
        <v>140</v>
      </c>
      <c r="O3" s="402" t="s">
        <v>141</v>
      </c>
      <c r="P3" s="402" t="s">
        <v>162</v>
      </c>
      <c r="Q3" s="403" t="s">
        <v>163</v>
      </c>
      <c r="S3" s="298" t="s">
        <v>820</v>
      </c>
    </row>
    <row r="4" spans="1:19" ht="17.399999999999999" thickTop="1" x14ac:dyDescent="0.3">
      <c r="A4" s="205" t="s">
        <v>97</v>
      </c>
      <c r="B4" s="158">
        <v>0</v>
      </c>
      <c r="C4" s="339">
        <f>IF(VLOOKUP(A4,Spells!A4:D535,4,FALSE)="Necromancy",1,0)</f>
        <v>0</v>
      </c>
      <c r="D4" s="301">
        <f>10+B4+C4+'Personal File'!$C$14</f>
        <v>13</v>
      </c>
      <c r="E4" s="300" t="s">
        <v>875</v>
      </c>
      <c r="G4" s="404" t="s">
        <v>164</v>
      </c>
      <c r="H4" s="405">
        <v>5</v>
      </c>
      <c r="I4" s="406">
        <v>3</v>
      </c>
      <c r="J4" s="406">
        <v>2</v>
      </c>
      <c r="K4" s="406">
        <v>1</v>
      </c>
      <c r="L4" s="407">
        <v>0</v>
      </c>
      <c r="M4" s="407">
        <v>0</v>
      </c>
      <c r="N4" s="407">
        <v>0</v>
      </c>
      <c r="O4" s="407">
        <v>0</v>
      </c>
      <c r="P4" s="407">
        <v>0</v>
      </c>
      <c r="Q4" s="408">
        <v>0</v>
      </c>
      <c r="S4" s="302" t="s">
        <v>70</v>
      </c>
    </row>
    <row r="5" spans="1:19" ht="17.399999999999999" thickBot="1" x14ac:dyDescent="0.35">
      <c r="A5" s="205" t="s">
        <v>187</v>
      </c>
      <c r="B5" s="158">
        <v>0</v>
      </c>
      <c r="C5" s="339">
        <f>IF(VLOOKUP(A5,Spells!A5:D536,4,FALSE)="Necromancy",1,0)</f>
        <v>0</v>
      </c>
      <c r="D5" s="301">
        <f>10+B5+C5+'Personal File'!$C$14</f>
        <v>13</v>
      </c>
      <c r="E5" s="300" t="s">
        <v>875</v>
      </c>
      <c r="G5" s="409" t="s">
        <v>165</v>
      </c>
      <c r="H5" s="410">
        <v>0</v>
      </c>
      <c r="I5" s="154">
        <v>1</v>
      </c>
      <c r="J5" s="154">
        <v>1</v>
      </c>
      <c r="K5" s="154">
        <v>1</v>
      </c>
      <c r="L5" s="411">
        <v>0</v>
      </c>
      <c r="M5" s="411">
        <v>0</v>
      </c>
      <c r="N5" s="411">
        <v>0</v>
      </c>
      <c r="O5" s="411">
        <v>0</v>
      </c>
      <c r="P5" s="411">
        <v>0</v>
      </c>
      <c r="Q5" s="412">
        <v>0</v>
      </c>
      <c r="S5" s="303" t="s">
        <v>72</v>
      </c>
    </row>
    <row r="6" spans="1:19" ht="18" thickTop="1" thickBot="1" x14ac:dyDescent="0.35">
      <c r="A6" s="205" t="s">
        <v>75</v>
      </c>
      <c r="B6" s="158">
        <v>0</v>
      </c>
      <c r="C6" s="339">
        <f>IF(VLOOKUP(A6,Spells!A6:D537,4,FALSE)="Necromancy",1,0)</f>
        <v>0</v>
      </c>
      <c r="D6" s="301">
        <f>10+B6+C6+'Personal File'!$C$14</f>
        <v>13</v>
      </c>
      <c r="E6" s="300" t="s">
        <v>825</v>
      </c>
      <c r="G6" s="413" t="s">
        <v>166</v>
      </c>
      <c r="H6" s="414">
        <v>0</v>
      </c>
      <c r="I6" s="415">
        <v>1</v>
      </c>
      <c r="J6" s="415">
        <v>1</v>
      </c>
      <c r="K6" s="415">
        <v>1</v>
      </c>
      <c r="L6" s="416">
        <v>0</v>
      </c>
      <c r="M6" s="416">
        <v>0</v>
      </c>
      <c r="N6" s="416">
        <v>0</v>
      </c>
      <c r="O6" s="416">
        <v>0</v>
      </c>
      <c r="P6" s="416">
        <v>0</v>
      </c>
      <c r="Q6" s="417">
        <v>0</v>
      </c>
    </row>
    <row r="7" spans="1:19" ht="24" thickTop="1" thickBot="1" x14ac:dyDescent="0.35">
      <c r="A7" s="264" t="s">
        <v>191</v>
      </c>
      <c r="B7" s="164">
        <v>0</v>
      </c>
      <c r="C7" s="340">
        <f>IF(VLOOKUP(A7,Spells!A7:D538,4,FALSE)="Necromancy",1,0)</f>
        <v>0</v>
      </c>
      <c r="D7" s="304">
        <f>10+B7+C7+'Personal File'!$C$14</f>
        <v>13</v>
      </c>
      <c r="E7" s="305" t="s">
        <v>825</v>
      </c>
      <c r="G7" s="418" t="s">
        <v>167</v>
      </c>
      <c r="H7" s="497">
        <f t="shared" ref="H7:O7" si="0">SUM(H4:H6)</f>
        <v>5</v>
      </c>
      <c r="I7" s="498">
        <f t="shared" si="0"/>
        <v>5</v>
      </c>
      <c r="J7" s="498">
        <f t="shared" si="0"/>
        <v>4</v>
      </c>
      <c r="K7" s="498">
        <f t="shared" si="0"/>
        <v>3</v>
      </c>
      <c r="L7" s="419">
        <f t="shared" ref="L7:N7" si="1">SUM(L4:L6)</f>
        <v>0</v>
      </c>
      <c r="M7" s="419">
        <f t="shared" si="1"/>
        <v>0</v>
      </c>
      <c r="N7" s="419">
        <f t="shared" si="1"/>
        <v>0</v>
      </c>
      <c r="O7" s="419">
        <f t="shared" si="0"/>
        <v>0</v>
      </c>
      <c r="P7" s="419">
        <f t="shared" ref="P7" si="2">SUM(P4:P6)</f>
        <v>0</v>
      </c>
      <c r="Q7" s="420">
        <v>0</v>
      </c>
      <c r="S7" s="295" t="s">
        <v>822</v>
      </c>
    </row>
    <row r="8" spans="1:19" ht="18" thickTop="1" thickBot="1" x14ac:dyDescent="0.35">
      <c r="A8" s="205" t="s">
        <v>304</v>
      </c>
      <c r="B8" s="158">
        <v>1</v>
      </c>
      <c r="C8" s="339">
        <f>IF(VLOOKUP(A8,Spells!A8:D539,4,FALSE)="Necromancy",1,0)</f>
        <v>0</v>
      </c>
      <c r="D8" s="301">
        <f>10+B8+C8+'Personal File'!$C$14</f>
        <v>14</v>
      </c>
      <c r="E8" s="300" t="s">
        <v>825</v>
      </c>
      <c r="H8" s="338"/>
      <c r="S8" s="312" t="s">
        <v>95</v>
      </c>
    </row>
    <row r="9" spans="1:19" ht="23.4" thickTop="1" x14ac:dyDescent="0.3">
      <c r="A9" s="352" t="s">
        <v>100</v>
      </c>
      <c r="B9" s="157">
        <v>1</v>
      </c>
      <c r="C9" s="248">
        <f>IF(VLOOKUP(A9,Spells!A10:D541,4,FALSE)="Necromancy",1,0)</f>
        <v>0</v>
      </c>
      <c r="D9" s="301">
        <f>10+B9+C9+'Personal File'!$C$14</f>
        <v>14</v>
      </c>
      <c r="E9" s="300" t="s">
        <v>825</v>
      </c>
      <c r="G9" s="272" t="s">
        <v>806</v>
      </c>
      <c r="H9" s="289"/>
      <c r="I9" s="273"/>
      <c r="J9" s="274"/>
      <c r="N9" s="177" t="s">
        <v>871</v>
      </c>
      <c r="O9" s="471">
        <f>'Personal File'!$E$4+'Personal File'!$E$5</f>
        <v>6</v>
      </c>
      <c r="S9" s="310" t="s">
        <v>821</v>
      </c>
    </row>
    <row r="10" spans="1:19" ht="17.399999999999999" thickBot="1" x14ac:dyDescent="0.35">
      <c r="A10" s="205" t="s">
        <v>241</v>
      </c>
      <c r="B10" s="158">
        <v>1</v>
      </c>
      <c r="C10" s="339">
        <f>IF(VLOOKUP(A10,Spells!A12:D543,4,FALSE)="Necromancy",1,0)</f>
        <v>0</v>
      </c>
      <c r="D10" s="301">
        <f>10+B10+C10+'Personal File'!$C$14</f>
        <v>14</v>
      </c>
      <c r="E10" s="300" t="s">
        <v>825</v>
      </c>
      <c r="G10" s="275"/>
      <c r="H10" s="276"/>
      <c r="I10" s="276" t="s">
        <v>807</v>
      </c>
      <c r="J10" s="277">
        <f>'Personal File'!E5</f>
        <v>1</v>
      </c>
      <c r="S10" s="311" t="s">
        <v>94</v>
      </c>
    </row>
    <row r="11" spans="1:19" ht="18" thickTop="1" thickBot="1" x14ac:dyDescent="0.35">
      <c r="A11" s="205" t="s">
        <v>326</v>
      </c>
      <c r="B11" s="158">
        <v>1</v>
      </c>
      <c r="C11" s="339">
        <f>IF(VLOOKUP(A11,Spells!A9:D540,4,FALSE)="Necromancy",1,0)</f>
        <v>0</v>
      </c>
      <c r="D11" s="301">
        <f>10+B11+C11+'Personal File'!$C$14</f>
        <v>14</v>
      </c>
      <c r="E11" s="300" t="s">
        <v>825</v>
      </c>
      <c r="G11" s="499"/>
      <c r="H11" s="500"/>
      <c r="I11" s="500" t="s">
        <v>804</v>
      </c>
      <c r="J11" s="501">
        <f t="shared" ref="J11" ca="1" si="3">RANDBETWEEN(1,20)</f>
        <v>2</v>
      </c>
      <c r="S11" s="313" t="s">
        <v>823</v>
      </c>
    </row>
    <row r="12" spans="1:19" ht="18" thickTop="1" thickBot="1" x14ac:dyDescent="0.35">
      <c r="A12" s="264" t="s">
        <v>242</v>
      </c>
      <c r="B12" s="164">
        <v>1</v>
      </c>
      <c r="C12" s="340">
        <f>IF(VLOOKUP(A12,Spells!A11:D542,4,FALSE)="Necromancy",1,0)</f>
        <v>0</v>
      </c>
      <c r="D12" s="304">
        <f>10+B12+C12+'Personal File'!$C$14</f>
        <v>14</v>
      </c>
      <c r="E12" s="305" t="s">
        <v>825</v>
      </c>
      <c r="G12" s="278"/>
      <c r="H12" s="276"/>
      <c r="I12" s="276" t="s">
        <v>808</v>
      </c>
      <c r="J12" s="279">
        <f ca="1">J11+'Personal File'!E5+'Personal File'!C15</f>
        <v>4</v>
      </c>
    </row>
    <row r="13" spans="1:19" ht="19.2" thickTop="1" thickBot="1" x14ac:dyDescent="0.35">
      <c r="A13" s="352" t="s">
        <v>104</v>
      </c>
      <c r="B13" s="157">
        <v>2</v>
      </c>
      <c r="C13" s="248">
        <f>IF(VLOOKUP(A13,Spells!A13:D544,4,FALSE)="Necromancy",1,0)</f>
        <v>1</v>
      </c>
      <c r="D13" s="301">
        <f>10+B13+C13+'Personal File'!$C$14</f>
        <v>16</v>
      </c>
      <c r="E13" s="300" t="s">
        <v>825</v>
      </c>
      <c r="G13" s="502"/>
      <c r="H13" s="503"/>
      <c r="I13" s="503" t="s">
        <v>805</v>
      </c>
      <c r="J13" s="504">
        <f ca="1">RANDBETWEEN(1,6)+RANDBETWEEN(1,6)</f>
        <v>11</v>
      </c>
      <c r="S13" s="421" t="s">
        <v>93</v>
      </c>
    </row>
    <row r="14" spans="1:19" ht="17.399999999999999" thickBot="1" x14ac:dyDescent="0.35">
      <c r="A14" s="205" t="s">
        <v>110</v>
      </c>
      <c r="B14" s="158">
        <v>2</v>
      </c>
      <c r="C14" s="339">
        <f>IF(VLOOKUP(A14,Spells!A14:D545,4,FALSE)="Necromancy",1,0)</f>
        <v>1</v>
      </c>
      <c r="D14" s="301">
        <f>10+B14+C14+'Personal File'!$C$14</f>
        <v>16</v>
      </c>
      <c r="E14" s="300" t="s">
        <v>825</v>
      </c>
      <c r="G14" s="280"/>
      <c r="H14" s="281"/>
      <c r="I14" s="281" t="s">
        <v>809</v>
      </c>
      <c r="J14" s="287">
        <f ca="1">J10+J13+'Personal File'!E5</f>
        <v>13</v>
      </c>
      <c r="S14" s="306" t="s">
        <v>812</v>
      </c>
    </row>
    <row r="15" spans="1:19" ht="17.399999999999999" thickBot="1" x14ac:dyDescent="0.35">
      <c r="A15" s="205" t="s">
        <v>302</v>
      </c>
      <c r="B15" s="158">
        <v>2</v>
      </c>
      <c r="C15" s="339">
        <f>IF(VLOOKUP(A15,Spells!A16:D547,4,FALSE)="Necromancy",1,0)</f>
        <v>0</v>
      </c>
      <c r="D15" s="301">
        <f>10+B15+C15+'Personal File'!$C$14</f>
        <v>15</v>
      </c>
      <c r="E15" s="300" t="s">
        <v>825</v>
      </c>
      <c r="G15" s="282"/>
      <c r="H15" s="283"/>
      <c r="I15" s="283" t="s">
        <v>811</v>
      </c>
      <c r="J15" s="288">
        <f>3+'Personal File'!E5</f>
        <v>4</v>
      </c>
    </row>
    <row r="16" spans="1:19" ht="24" thickTop="1" thickBot="1" x14ac:dyDescent="0.35">
      <c r="A16" s="264" t="s">
        <v>314</v>
      </c>
      <c r="B16" s="164">
        <v>2</v>
      </c>
      <c r="C16" s="340">
        <f>IF(VLOOKUP(A16,Spells!A15:D546,4,FALSE)="Necromancy",1,0)</f>
        <v>0</v>
      </c>
      <c r="D16" s="304">
        <f>10+B16+C16+'Personal File'!$C$14</f>
        <v>15</v>
      </c>
      <c r="E16" s="305" t="s">
        <v>875</v>
      </c>
      <c r="G16" s="284"/>
      <c r="H16" s="285"/>
      <c r="I16" s="285" t="s">
        <v>810</v>
      </c>
      <c r="J16" s="286">
        <v>1</v>
      </c>
      <c r="S16" s="295" t="s">
        <v>801</v>
      </c>
    </row>
    <row r="17" spans="1:19" ht="17.399999999999999" thickTop="1" x14ac:dyDescent="0.3">
      <c r="A17" s="352" t="s">
        <v>356</v>
      </c>
      <c r="B17" s="157">
        <v>3</v>
      </c>
      <c r="C17" s="248">
        <f>IF(VLOOKUP(A17,Spells!A17:D548,4,FALSE)="Necromancy",1,0)</f>
        <v>1</v>
      </c>
      <c r="D17" s="301">
        <f>10+B17+C17+'Personal File'!$C$14</f>
        <v>17</v>
      </c>
      <c r="E17" s="300" t="s">
        <v>825</v>
      </c>
      <c r="S17" s="307" t="s">
        <v>856</v>
      </c>
    </row>
    <row r="18" spans="1:19" ht="16.8" x14ac:dyDescent="0.3">
      <c r="A18" s="205" t="s">
        <v>359</v>
      </c>
      <c r="B18" s="158">
        <v>3</v>
      </c>
      <c r="C18" s="339">
        <f>IF(VLOOKUP(A18,Spells!A18:D549,4,FALSE)="Necromancy",1,0)</f>
        <v>0</v>
      </c>
      <c r="D18" s="301">
        <f>10+B18+C18+'Personal File'!$C$14</f>
        <v>16</v>
      </c>
      <c r="E18" s="300" t="s">
        <v>875</v>
      </c>
      <c r="S18" s="307" t="s">
        <v>802</v>
      </c>
    </row>
    <row r="19" spans="1:19" ht="16.8" x14ac:dyDescent="0.3">
      <c r="A19" s="205" t="s">
        <v>445</v>
      </c>
      <c r="B19" s="158">
        <v>3</v>
      </c>
      <c r="C19" s="339">
        <f>IF(VLOOKUP(A19,Spells!A19:D550,4,FALSE)="Necromancy",1,0)</f>
        <v>0</v>
      </c>
      <c r="D19" s="301">
        <f>10+B19+C19+'Personal File'!$C$14</f>
        <v>16</v>
      </c>
      <c r="E19" s="300" t="s">
        <v>875</v>
      </c>
      <c r="F19" s="175"/>
      <c r="S19" s="307" t="s">
        <v>813</v>
      </c>
    </row>
    <row r="20" spans="1:19" ht="17.399999999999999" thickBot="1" x14ac:dyDescent="0.35">
      <c r="A20" s="353" t="s">
        <v>454</v>
      </c>
      <c r="B20" s="228">
        <v>3</v>
      </c>
      <c r="C20" s="354">
        <f>IF(VLOOKUP(A20,Spells!A20:D551,4,FALSE)="Necromancy",1,0)</f>
        <v>1</v>
      </c>
      <c r="D20" s="308">
        <f>10+B20+C20+'Personal File'!$C$14</f>
        <v>17</v>
      </c>
      <c r="E20" s="309" t="s">
        <v>825</v>
      </c>
      <c r="S20" s="303" t="s">
        <v>872</v>
      </c>
    </row>
    <row r="21" spans="1:19" ht="16.2" thickTop="1" x14ac:dyDescent="0.3"/>
    <row r="26" spans="1:19" x14ac:dyDescent="0.3">
      <c r="F26" s="175"/>
    </row>
    <row r="28" spans="1:19" x14ac:dyDescent="0.3">
      <c r="F28" s="175"/>
    </row>
    <row r="31" spans="1:19" x14ac:dyDescent="0.3">
      <c r="F31" s="175"/>
    </row>
    <row r="33" spans="6:6" x14ac:dyDescent="0.3">
      <c r="F33" s="175"/>
    </row>
  </sheetData>
  <sortState xmlns:xlrd2="http://schemas.microsoft.com/office/spreadsheetml/2017/richdata2" ref="A3:E20">
    <sortCondition ref="B3:B20"/>
    <sortCondition ref="A3:A20"/>
  </sortState>
  <phoneticPr fontId="0" type="noConversion"/>
  <conditionalFormatting sqref="E3:E20">
    <cfRule type="cellIs" dxfId="7" priority="1" stopIfTrue="1" operator="equal">
      <formula>"þ"</formula>
    </cfRule>
  </conditionalFormatting>
  <printOptions gridLinesSet="0"/>
  <pageMargins left="0.62" right="0.33" top="0.5" bottom="0.63" header="0.5" footer="0.5"/>
  <pageSetup orientation="portrait" horizontalDpi="120" verticalDpi="144"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19"/>
  <sheetViews>
    <sheetView showGridLines="0" zoomScaleNormal="100" workbookViewId="0"/>
  </sheetViews>
  <sheetFormatPr defaultColWidth="13" defaultRowHeight="15.6" x14ac:dyDescent="0.3"/>
  <cols>
    <col min="1" max="1" width="24.3984375" style="23" bestFit="1" customWidth="1"/>
    <col min="2" max="2" width="8.59765625" style="23" customWidth="1"/>
    <col min="3" max="3" width="11.19921875" style="23" bestFit="1" customWidth="1"/>
    <col min="4" max="4" width="8.19921875" style="23" customWidth="1"/>
    <col min="5" max="5" width="8.3984375" style="23" customWidth="1"/>
    <col min="6" max="6" width="12.19921875" style="23" bestFit="1" customWidth="1"/>
    <col min="7" max="10" width="5.59765625" style="23" customWidth="1"/>
    <col min="11" max="11" width="29" style="23" customWidth="1"/>
    <col min="12" max="16384" width="13" style="1"/>
  </cols>
  <sheetData>
    <row r="1" spans="1:12" ht="23.4" thickBot="1" x14ac:dyDescent="0.45">
      <c r="A1" s="22" t="s">
        <v>16</v>
      </c>
      <c r="B1" s="22"/>
      <c r="C1" s="22"/>
      <c r="D1" s="22"/>
      <c r="E1" s="22"/>
      <c r="F1" s="22"/>
      <c r="G1" s="22"/>
      <c r="H1" s="22"/>
      <c r="I1" s="22"/>
      <c r="J1" s="22"/>
      <c r="K1" s="22"/>
    </row>
    <row r="2" spans="1:12" ht="16.8" thickTop="1" thickBot="1" x14ac:dyDescent="0.35">
      <c r="A2" s="145" t="s">
        <v>2</v>
      </c>
      <c r="B2" s="146" t="s">
        <v>3</v>
      </c>
      <c r="C2" s="146" t="s">
        <v>20</v>
      </c>
      <c r="D2" s="146" t="s">
        <v>21</v>
      </c>
      <c r="E2" s="147" t="s">
        <v>63</v>
      </c>
      <c r="F2" s="146" t="s">
        <v>17</v>
      </c>
      <c r="G2" s="146" t="s">
        <v>22</v>
      </c>
      <c r="H2" s="148" t="s">
        <v>149</v>
      </c>
      <c r="I2" s="186" t="s">
        <v>169</v>
      </c>
      <c r="J2" s="187" t="s">
        <v>125</v>
      </c>
      <c r="K2" s="149" t="s">
        <v>1</v>
      </c>
    </row>
    <row r="3" spans="1:12" x14ac:dyDescent="0.3">
      <c r="A3" s="442" t="s">
        <v>146</v>
      </c>
      <c r="B3" s="429" t="s">
        <v>128</v>
      </c>
      <c r="C3" s="430">
        <v>1</v>
      </c>
      <c r="D3" s="431" t="s">
        <v>177</v>
      </c>
      <c r="E3" s="432" t="s">
        <v>71</v>
      </c>
      <c r="F3" s="433" t="s">
        <v>814</v>
      </c>
      <c r="G3" s="434">
        <v>6</v>
      </c>
      <c r="H3" s="435">
        <f>CONCATENATE("+",'Personal File'!$B$9)+'Personal File'!$C$10+D3</f>
        <v>4</v>
      </c>
      <c r="I3" s="195">
        <f t="shared" ref="I3:I6" ca="1" si="0">RANDBETWEEN(1,20)</f>
        <v>8</v>
      </c>
      <c r="J3" s="436">
        <f t="shared" ref="J3:J5" ca="1" si="1">I3+H3</f>
        <v>12</v>
      </c>
      <c r="K3" s="437" t="s">
        <v>145</v>
      </c>
    </row>
    <row r="4" spans="1:12" x14ac:dyDescent="0.3">
      <c r="A4" s="423" t="s">
        <v>178</v>
      </c>
      <c r="B4" s="438" t="s">
        <v>128</v>
      </c>
      <c r="C4" s="439">
        <v>1</v>
      </c>
      <c r="D4" s="424" t="s">
        <v>177</v>
      </c>
      <c r="E4" s="440" t="s">
        <v>71</v>
      </c>
      <c r="F4" s="441" t="s">
        <v>814</v>
      </c>
      <c r="G4" s="425" t="s">
        <v>143</v>
      </c>
      <c r="H4" s="426">
        <f>CONCATENATE("+",'Personal File'!$B$9)+'Personal File'!$C$10+D4-5</f>
        <v>-1</v>
      </c>
      <c r="I4" s="444">
        <f t="shared" ca="1" si="0"/>
        <v>2</v>
      </c>
      <c r="J4" s="427">
        <f t="shared" ca="1" si="1"/>
        <v>1</v>
      </c>
      <c r="K4" s="428"/>
      <c r="L4" s="380"/>
    </row>
    <row r="5" spans="1:12" x14ac:dyDescent="0.3">
      <c r="A5" s="442" t="s">
        <v>147</v>
      </c>
      <c r="B5" s="429" t="s">
        <v>128</v>
      </c>
      <c r="C5" s="430">
        <v>1</v>
      </c>
      <c r="D5" s="431">
        <v>1</v>
      </c>
      <c r="E5" s="432" t="s">
        <v>71</v>
      </c>
      <c r="F5" s="443" t="s">
        <v>814</v>
      </c>
      <c r="G5" s="434">
        <v>6</v>
      </c>
      <c r="H5" s="435">
        <f>CONCATENATE("+",'Personal File'!$B$9)+'Personal File'!$C$10+D5-2</f>
        <v>2</v>
      </c>
      <c r="I5" s="195">
        <f t="shared" ca="1" si="0"/>
        <v>8</v>
      </c>
      <c r="J5" s="436">
        <f t="shared" ca="1" si="1"/>
        <v>10</v>
      </c>
      <c r="K5" s="437"/>
      <c r="L5" s="380" t="s">
        <v>836</v>
      </c>
    </row>
    <row r="6" spans="1:12" x14ac:dyDescent="0.3">
      <c r="A6" s="423" t="s">
        <v>178</v>
      </c>
      <c r="B6" s="438" t="s">
        <v>128</v>
      </c>
      <c r="C6" s="439" t="s">
        <v>177</v>
      </c>
      <c r="D6" s="424">
        <v>1</v>
      </c>
      <c r="E6" s="440" t="s">
        <v>71</v>
      </c>
      <c r="F6" s="441" t="s">
        <v>814</v>
      </c>
      <c r="G6" s="425" t="s">
        <v>143</v>
      </c>
      <c r="H6" s="426">
        <f>CONCATENATE("+",'Personal File'!$B$9)+'Personal File'!$C$10+D6-5-2</f>
        <v>-3</v>
      </c>
      <c r="I6" s="444">
        <f t="shared" ca="1" si="0"/>
        <v>1</v>
      </c>
      <c r="J6" s="427">
        <f t="shared" ref="J6" ca="1" si="2">I6+H6</f>
        <v>-2</v>
      </c>
      <c r="K6" s="428"/>
    </row>
    <row r="7" spans="1:12" ht="16.2" thickBot="1" x14ac:dyDescent="0.35">
      <c r="A7" s="377" t="s">
        <v>835</v>
      </c>
      <c r="B7" s="291" t="s">
        <v>143</v>
      </c>
      <c r="C7" s="290" t="s">
        <v>59</v>
      </c>
      <c r="D7" s="190">
        <v>0</v>
      </c>
      <c r="E7" s="291" t="s">
        <v>143</v>
      </c>
      <c r="F7" s="291" t="s">
        <v>143</v>
      </c>
      <c r="G7" s="196" t="s">
        <v>143</v>
      </c>
      <c r="H7" s="191">
        <f>CONCATENATE("+",'Personal File'!$B$9)+'Personal File'!$C$10+D7-5</f>
        <v>-2</v>
      </c>
      <c r="I7" s="192">
        <f ca="1">RANDBETWEEN(1,20)</f>
        <v>12</v>
      </c>
      <c r="J7" s="193">
        <f t="shared" ref="J7" ca="1" si="3">I7+H7</f>
        <v>10</v>
      </c>
      <c r="K7" s="194"/>
    </row>
    <row r="8" spans="1:12" ht="16.8" thickTop="1" thickBot="1" x14ac:dyDescent="0.35"/>
    <row r="9" spans="1:12" ht="16.8" thickTop="1" thickBot="1" x14ac:dyDescent="0.35">
      <c r="A9" s="145" t="s">
        <v>5</v>
      </c>
      <c r="B9" s="146" t="s">
        <v>6</v>
      </c>
      <c r="C9" s="146" t="s">
        <v>20</v>
      </c>
      <c r="D9" s="146" t="s">
        <v>21</v>
      </c>
      <c r="E9" s="147" t="s">
        <v>63</v>
      </c>
      <c r="F9" s="146" t="s">
        <v>7</v>
      </c>
      <c r="G9" s="146" t="s">
        <v>22</v>
      </c>
      <c r="H9" s="148" t="s">
        <v>149</v>
      </c>
      <c r="I9" s="186" t="s">
        <v>169</v>
      </c>
      <c r="J9" s="187" t="s">
        <v>125</v>
      </c>
      <c r="K9" s="149" t="s">
        <v>1</v>
      </c>
    </row>
    <row r="10" spans="1:12" x14ac:dyDescent="0.3">
      <c r="A10" s="359" t="s">
        <v>148</v>
      </c>
      <c r="B10" s="360" t="s">
        <v>128</v>
      </c>
      <c r="C10" s="422" t="s">
        <v>177</v>
      </c>
      <c r="D10" s="361" t="s">
        <v>177</v>
      </c>
      <c r="E10" s="362" t="s">
        <v>129</v>
      </c>
      <c r="F10" s="363" t="s">
        <v>173</v>
      </c>
      <c r="G10" s="368">
        <v>4</v>
      </c>
      <c r="H10" s="364">
        <f>CONCATENATE("+",'Personal File'!$B$9)+'Personal File'!$C$11+D10</f>
        <v>4</v>
      </c>
      <c r="I10" s="365">
        <f t="shared" ref="I10:I11" ca="1" si="4">RANDBETWEEN(1,20)</f>
        <v>6</v>
      </c>
      <c r="J10" s="366">
        <f t="shared" ref="J10" ca="1" si="5">I10+H10</f>
        <v>10</v>
      </c>
      <c r="K10" s="367" t="s">
        <v>824</v>
      </c>
    </row>
    <row r="11" spans="1:12" ht="16.2" thickBot="1" x14ac:dyDescent="0.35">
      <c r="A11" s="369" t="s">
        <v>389</v>
      </c>
      <c r="B11" s="375" t="s">
        <v>143</v>
      </c>
      <c r="C11" s="370" t="s">
        <v>143</v>
      </c>
      <c r="D11" s="370" t="s">
        <v>834</v>
      </c>
      <c r="E11" s="375" t="s">
        <v>143</v>
      </c>
      <c r="F11" s="371" t="s">
        <v>107</v>
      </c>
      <c r="G11" s="376" t="s">
        <v>143</v>
      </c>
      <c r="H11" s="372" t="str">
        <f>D11</f>
        <v>10</v>
      </c>
      <c r="I11" s="192">
        <f t="shared" ca="1" si="4"/>
        <v>12</v>
      </c>
      <c r="J11" s="373">
        <f t="shared" ref="J11" ca="1" si="6">I11+H11</f>
        <v>22</v>
      </c>
      <c r="K11" s="374"/>
    </row>
    <row r="12" spans="1:12" ht="16.8" thickTop="1" thickBot="1" x14ac:dyDescent="0.35">
      <c r="D12" s="24"/>
      <c r="E12" s="24"/>
      <c r="G12" s="25"/>
      <c r="H12" s="25"/>
      <c r="I12" s="25"/>
      <c r="J12" s="25"/>
    </row>
    <row r="13" spans="1:12" ht="16.8" thickTop="1" thickBot="1" x14ac:dyDescent="0.35">
      <c r="A13" s="145" t="s">
        <v>68</v>
      </c>
      <c r="B13" s="146" t="s">
        <v>10</v>
      </c>
      <c r="C13" s="146" t="s">
        <v>29</v>
      </c>
      <c r="D13" s="146" t="s">
        <v>125</v>
      </c>
      <c r="E13" s="146" t="s">
        <v>126</v>
      </c>
      <c r="F13" s="146" t="s">
        <v>127</v>
      </c>
      <c r="G13" s="146" t="s">
        <v>22</v>
      </c>
      <c r="H13" s="150" t="s">
        <v>1</v>
      </c>
      <c r="I13" s="184"/>
      <c r="J13" s="184"/>
      <c r="K13" s="151"/>
    </row>
    <row r="14" spans="1:12" x14ac:dyDescent="0.3">
      <c r="A14" s="197" t="s">
        <v>877</v>
      </c>
      <c r="B14" s="198">
        <v>5</v>
      </c>
      <c r="C14" s="198">
        <v>4</v>
      </c>
      <c r="D14" s="198">
        <f>-4+3</f>
        <v>-1</v>
      </c>
      <c r="E14" s="199">
        <v>0.2</v>
      </c>
      <c r="F14" s="198" t="s">
        <v>174</v>
      </c>
      <c r="G14" s="200">
        <v>20</v>
      </c>
      <c r="H14" s="201"/>
      <c r="I14" s="202"/>
      <c r="J14" s="202"/>
      <c r="K14" s="203"/>
    </row>
    <row r="15" spans="1:12" ht="16.2" thickBot="1" x14ac:dyDescent="0.35">
      <c r="A15" s="377"/>
      <c r="B15" s="291"/>
      <c r="C15" s="291"/>
      <c r="D15" s="291"/>
      <c r="E15" s="291"/>
      <c r="F15" s="291"/>
      <c r="G15" s="386"/>
      <c r="H15" s="387"/>
      <c r="I15" s="388"/>
      <c r="J15" s="388"/>
      <c r="K15" s="389"/>
    </row>
    <row r="16" spans="1:12" ht="16.8" thickTop="1" thickBot="1" x14ac:dyDescent="0.35"/>
    <row r="17" spans="1:11" ht="16.8" thickTop="1" thickBot="1" x14ac:dyDescent="0.35">
      <c r="A17" s="26"/>
      <c r="B17" s="25"/>
      <c r="D17" s="152" t="s">
        <v>73</v>
      </c>
      <c r="E17" s="153"/>
      <c r="F17" s="150" t="s">
        <v>4</v>
      </c>
      <c r="G17" s="146" t="s">
        <v>22</v>
      </c>
      <c r="H17" s="148" t="s">
        <v>149</v>
      </c>
      <c r="I17" s="150" t="s">
        <v>1</v>
      </c>
      <c r="J17" s="184"/>
      <c r="K17" s="151"/>
    </row>
    <row r="18" spans="1:11" ht="16.2" thickBot="1" x14ac:dyDescent="0.35">
      <c r="A18" s="26"/>
      <c r="B18" s="25"/>
      <c r="D18" s="292" t="s">
        <v>815</v>
      </c>
      <c r="E18" s="75"/>
      <c r="F18" s="76">
        <v>50</v>
      </c>
      <c r="G18" s="77">
        <f>F18/10</f>
        <v>5</v>
      </c>
      <c r="H18" s="139" t="s">
        <v>88</v>
      </c>
      <c r="I18" s="137"/>
      <c r="J18" s="185"/>
      <c r="K18" s="138"/>
    </row>
    <row r="19" spans="1:11" ht="16.2" thickTop="1" x14ac:dyDescent="0.3"/>
  </sheetData>
  <phoneticPr fontId="0" type="noConversion"/>
  <conditionalFormatting sqref="I3:I4">
    <cfRule type="cellIs" dxfId="6" priority="7" operator="equal">
      <formula>19</formula>
    </cfRule>
  </conditionalFormatting>
  <conditionalFormatting sqref="I3:I7">
    <cfRule type="cellIs" dxfId="5" priority="2" operator="equal">
      <formula>20</formula>
    </cfRule>
    <cfRule type="cellIs" dxfId="4" priority="3" operator="equal">
      <formula>1</formula>
    </cfRule>
  </conditionalFormatting>
  <conditionalFormatting sqref="I6">
    <cfRule type="cellIs" dxfId="3" priority="1" operator="equal">
      <formula>19</formula>
    </cfRule>
  </conditionalFormatting>
  <conditionalFormatting sqref="I10:I11">
    <cfRule type="cellIs" dxfId="2" priority="12" operator="equal">
      <formula>19</formula>
    </cfRule>
    <cfRule type="cellIs" dxfId="1" priority="13" operator="equal">
      <formula>20</formula>
    </cfRule>
    <cfRule type="cellIs" dxfId="0" priority="14" operator="equal">
      <formula>1</formula>
    </cfRule>
  </conditionalFormatting>
  <printOptions gridLinesSet="0"/>
  <pageMargins left="0.62" right="0.33" top="0.5" bottom="0.63" header="0.5" footer="0.5"/>
  <pageSetup orientation="portrait" horizontalDpi="120" verticalDpi="144"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28"/>
  <sheetViews>
    <sheetView showGridLines="0" zoomScaleNormal="100" workbookViewId="0"/>
  </sheetViews>
  <sheetFormatPr defaultColWidth="13" defaultRowHeight="15.6" x14ac:dyDescent="0.3"/>
  <cols>
    <col min="1" max="1" width="26.8984375" style="23" bestFit="1" customWidth="1"/>
    <col min="2" max="2" width="4.69921875" style="23" bestFit="1" customWidth="1"/>
    <col min="3" max="3" width="5.59765625" style="25" bestFit="1" customWidth="1"/>
    <col min="4" max="5" width="26.59765625" style="1" customWidth="1"/>
    <col min="6" max="6" width="2.796875" style="1" customWidth="1"/>
    <col min="7" max="7" width="5.796875" style="1" bestFit="1" customWidth="1"/>
    <col min="8" max="16384" width="13" style="1"/>
  </cols>
  <sheetData>
    <row r="1" spans="1:8" ht="23.4" thickBot="1" x14ac:dyDescent="0.45">
      <c r="A1" s="22" t="s">
        <v>116</v>
      </c>
      <c r="B1" s="22"/>
      <c r="C1" s="107"/>
      <c r="D1" s="22"/>
      <c r="E1" s="22"/>
    </row>
    <row r="2" spans="1:8" s="23" customFormat="1" ht="16.8" thickTop="1" thickBot="1" x14ac:dyDescent="0.35">
      <c r="A2" s="108" t="s">
        <v>117</v>
      </c>
      <c r="B2" s="256" t="s">
        <v>4</v>
      </c>
      <c r="C2" s="109" t="s">
        <v>118</v>
      </c>
      <c r="D2" s="110" t="s">
        <v>119</v>
      </c>
      <c r="E2" s="111" t="s">
        <v>120</v>
      </c>
      <c r="G2" s="259" t="s">
        <v>797</v>
      </c>
    </row>
    <row r="3" spans="1:8" x14ac:dyDescent="0.3">
      <c r="A3" s="342" t="s">
        <v>826</v>
      </c>
      <c r="B3" s="257">
        <v>1</v>
      </c>
      <c r="C3" s="113">
        <v>0</v>
      </c>
      <c r="D3" s="449" t="s">
        <v>862</v>
      </c>
      <c r="E3" s="115"/>
      <c r="G3" s="255">
        <v>1000</v>
      </c>
    </row>
    <row r="4" spans="1:8" x14ac:dyDescent="0.3">
      <c r="A4" s="112" t="s">
        <v>827</v>
      </c>
      <c r="B4" s="341">
        <v>1</v>
      </c>
      <c r="C4" s="113">
        <v>0</v>
      </c>
      <c r="D4" s="114"/>
      <c r="E4" s="115"/>
      <c r="G4" s="255">
        <v>2000</v>
      </c>
    </row>
    <row r="5" spans="1:8" x14ac:dyDescent="0.3">
      <c r="A5" s="249" t="s">
        <v>796</v>
      </c>
      <c r="B5" s="250">
        <v>1</v>
      </c>
      <c r="C5" s="250">
        <v>0.5</v>
      </c>
      <c r="D5" s="251"/>
      <c r="E5" s="253"/>
      <c r="F5" s="254"/>
      <c r="G5" s="255">
        <v>750</v>
      </c>
      <c r="H5" s="378"/>
    </row>
    <row r="6" spans="1:8" ht="16.2" thickBot="1" x14ac:dyDescent="0.35">
      <c r="A6" s="116"/>
      <c r="B6" s="258"/>
      <c r="C6" s="117"/>
      <c r="D6" s="118"/>
      <c r="E6" s="119"/>
      <c r="G6" s="260"/>
    </row>
    <row r="7" spans="1:8" ht="24" thickTop="1" thickBot="1" x14ac:dyDescent="0.45">
      <c r="A7" s="22" t="s">
        <v>121</v>
      </c>
      <c r="B7" s="22"/>
      <c r="C7" s="120"/>
      <c r="D7" s="22"/>
      <c r="E7" s="121"/>
    </row>
    <row r="8" spans="1:8" ht="16.8" thickTop="1" thickBot="1" x14ac:dyDescent="0.35">
      <c r="A8" s="108" t="s">
        <v>117</v>
      </c>
      <c r="B8" s="256" t="s">
        <v>4</v>
      </c>
      <c r="C8" s="109" t="s">
        <v>118</v>
      </c>
      <c r="D8" s="110" t="s">
        <v>119</v>
      </c>
      <c r="E8" s="111" t="s">
        <v>120</v>
      </c>
      <c r="G8" s="259" t="s">
        <v>797</v>
      </c>
    </row>
    <row r="9" spans="1:8" x14ac:dyDescent="0.3">
      <c r="A9" s="249" t="s">
        <v>799</v>
      </c>
      <c r="B9" s="250">
        <v>1</v>
      </c>
      <c r="C9" s="251">
        <v>1</v>
      </c>
      <c r="D9" s="252"/>
      <c r="E9" s="253"/>
      <c r="F9" s="254"/>
      <c r="G9" s="255">
        <v>50</v>
      </c>
    </row>
    <row r="10" spans="1:8" x14ac:dyDescent="0.3">
      <c r="A10" s="263" t="s">
        <v>798</v>
      </c>
      <c r="B10" s="261">
        <v>4</v>
      </c>
      <c r="C10" s="262">
        <f>B10</f>
        <v>4</v>
      </c>
      <c r="D10" s="114"/>
      <c r="E10" s="115"/>
      <c r="G10" s="255">
        <f>B10</f>
        <v>4</v>
      </c>
    </row>
    <row r="11" spans="1:8" x14ac:dyDescent="0.3">
      <c r="A11" s="263" t="s">
        <v>800</v>
      </c>
      <c r="B11" s="261">
        <v>20</v>
      </c>
      <c r="C11" s="262">
        <v>1</v>
      </c>
      <c r="D11" s="114"/>
      <c r="E11" s="115"/>
      <c r="G11" s="255">
        <v>1</v>
      </c>
    </row>
    <row r="12" spans="1:8" x14ac:dyDescent="0.3">
      <c r="A12" s="112"/>
      <c r="B12" s="250"/>
      <c r="C12" s="113"/>
      <c r="D12" s="114"/>
      <c r="E12" s="115"/>
      <c r="G12" s="255"/>
    </row>
    <row r="13" spans="1:8" ht="16.2" thickBot="1" x14ac:dyDescent="0.35">
      <c r="A13" s="116"/>
      <c r="B13" s="258"/>
      <c r="C13" s="117"/>
      <c r="D13" s="118"/>
      <c r="E13" s="119"/>
      <c r="G13" s="260"/>
    </row>
    <row r="14" spans="1:8" ht="24" thickTop="1" thickBot="1" x14ac:dyDescent="0.45">
      <c r="A14" s="19" t="s">
        <v>122</v>
      </c>
      <c r="B14" s="19"/>
      <c r="C14" s="25">
        <f>SUM(C3:C13)</f>
        <v>6.5</v>
      </c>
      <c r="D14" s="122" t="s">
        <v>878</v>
      </c>
      <c r="E14" s="121"/>
    </row>
    <row r="15" spans="1:8" ht="16.8" thickTop="1" thickBot="1" x14ac:dyDescent="0.35">
      <c r="A15" s="108" t="s">
        <v>117</v>
      </c>
      <c r="B15" s="256" t="s">
        <v>4</v>
      </c>
      <c r="C15" s="109" t="s">
        <v>118</v>
      </c>
      <c r="D15" s="108" t="s">
        <v>123</v>
      </c>
      <c r="E15" s="123" t="s">
        <v>120</v>
      </c>
      <c r="G15" s="259" t="s">
        <v>797</v>
      </c>
    </row>
    <row r="16" spans="1:8" x14ac:dyDescent="0.3">
      <c r="A16" s="126" t="s">
        <v>150</v>
      </c>
      <c r="B16" s="257">
        <v>1</v>
      </c>
      <c r="C16" s="127">
        <v>50</v>
      </c>
      <c r="D16" s="128"/>
      <c r="E16" s="124"/>
      <c r="G16" s="255"/>
    </row>
    <row r="17" spans="1:7" x14ac:dyDescent="0.3">
      <c r="A17" s="204" t="s">
        <v>817</v>
      </c>
      <c r="B17" s="250">
        <v>1</v>
      </c>
      <c r="C17" s="129">
        <v>6</v>
      </c>
      <c r="D17" s="130"/>
      <c r="E17" s="125"/>
      <c r="G17" s="255"/>
    </row>
    <row r="18" spans="1:7" x14ac:dyDescent="0.3">
      <c r="A18" s="204" t="s">
        <v>179</v>
      </c>
      <c r="B18" s="250">
        <v>1</v>
      </c>
      <c r="C18" s="129">
        <v>3</v>
      </c>
      <c r="D18" s="130"/>
      <c r="E18" s="125"/>
      <c r="G18" s="255"/>
    </row>
    <row r="19" spans="1:7" x14ac:dyDescent="0.3">
      <c r="A19" s="204" t="s">
        <v>180</v>
      </c>
      <c r="B19" s="250">
        <v>1</v>
      </c>
      <c r="C19" s="129">
        <v>1</v>
      </c>
      <c r="D19" s="130"/>
      <c r="E19" s="125"/>
      <c r="G19" s="255"/>
    </row>
    <row r="20" spans="1:7" ht="16.2" thickBot="1" x14ac:dyDescent="0.35">
      <c r="A20" s="293" t="s">
        <v>819</v>
      </c>
      <c r="B20" s="258">
        <v>4</v>
      </c>
      <c r="C20" s="117">
        <f>B20*2</f>
        <v>8</v>
      </c>
      <c r="D20" s="294" t="s">
        <v>818</v>
      </c>
      <c r="E20" s="119"/>
      <c r="G20" s="260"/>
    </row>
    <row r="21" spans="1:7" ht="24" thickTop="1" thickBot="1" x14ac:dyDescent="0.45">
      <c r="A21" s="19" t="s">
        <v>816</v>
      </c>
      <c r="B21" s="19"/>
      <c r="C21" s="25">
        <f>SUM(C16:C20)</f>
        <v>68</v>
      </c>
      <c r="D21" s="122" t="s">
        <v>879</v>
      </c>
      <c r="E21" s="22"/>
    </row>
    <row r="22" spans="1:7" s="23" customFormat="1" ht="16.8" thickTop="1" thickBot="1" x14ac:dyDescent="0.35">
      <c r="A22" s="108" t="s">
        <v>117</v>
      </c>
      <c r="B22" s="256" t="s">
        <v>4</v>
      </c>
      <c r="C22" s="109" t="s">
        <v>118</v>
      </c>
      <c r="D22" s="108" t="s">
        <v>123</v>
      </c>
      <c r="E22" s="123" t="s">
        <v>120</v>
      </c>
      <c r="G22" s="259" t="s">
        <v>797</v>
      </c>
    </row>
    <row r="23" spans="1:7" x14ac:dyDescent="0.3">
      <c r="A23" s="505" t="s">
        <v>880</v>
      </c>
      <c r="B23" s="506"/>
      <c r="C23" s="507"/>
      <c r="D23" s="508"/>
      <c r="E23" s="509"/>
      <c r="G23" s="520"/>
    </row>
    <row r="24" spans="1:7" x14ac:dyDescent="0.3">
      <c r="A24" s="510"/>
      <c r="B24" s="511"/>
      <c r="C24" s="512"/>
      <c r="D24" s="513"/>
      <c r="E24" s="514"/>
      <c r="G24" s="520"/>
    </row>
    <row r="25" spans="1:7" x14ac:dyDescent="0.3">
      <c r="A25" s="510"/>
      <c r="B25" s="511"/>
      <c r="C25" s="512"/>
      <c r="D25" s="513"/>
      <c r="E25" s="514"/>
      <c r="G25" s="520"/>
    </row>
    <row r="26" spans="1:7" ht="16.2" thickBot="1" x14ac:dyDescent="0.35">
      <c r="A26" s="515"/>
      <c r="B26" s="516"/>
      <c r="C26" s="517"/>
      <c r="D26" s="518"/>
      <c r="E26" s="519"/>
      <c r="G26" s="521"/>
    </row>
    <row r="27" spans="1:7" ht="16.2" thickTop="1" x14ac:dyDescent="0.3"/>
    <row r="28" spans="1:7" x14ac:dyDescent="0.3">
      <c r="A28" s="1"/>
      <c r="B28" s="1"/>
    </row>
  </sheetData>
  <phoneticPr fontId="0" type="noConversion"/>
  <printOptions gridLinesSet="0"/>
  <pageMargins left="0.62" right="0.33" top="0.5" bottom="0.63" header="0.5" footer="0.5"/>
  <pageSetup orientation="portrait" horizontalDpi="120" verticalDpi="144"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3</vt:i4>
      </vt:variant>
    </vt:vector>
  </HeadingPairs>
  <TitlesOfParts>
    <vt:vector size="9" baseType="lpstr">
      <vt:lpstr>Personal File</vt:lpstr>
      <vt:lpstr>Skills</vt:lpstr>
      <vt:lpstr>Spells</vt:lpstr>
      <vt:lpstr>Feats</vt:lpstr>
      <vt:lpstr>Martial</vt:lpstr>
      <vt:lpstr>Equipment</vt:lpstr>
      <vt:lpstr>'Personal File'!Print_Area</vt:lpstr>
      <vt:lpstr>Skills!Print_Area</vt:lpstr>
      <vt:lpstr>Spells!Print_Area</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Larlum Character Sheet</dc:title>
  <dc:creator>© Alexis A. Álvarez, 2001, 2007</dc:creator>
  <cp:lastModifiedBy>Alexis Álvarez</cp:lastModifiedBy>
  <cp:lastPrinted>2007-08-17T04:53:18Z</cp:lastPrinted>
  <dcterms:created xsi:type="dcterms:W3CDTF">2000-10-24T15:39:59Z</dcterms:created>
  <dcterms:modified xsi:type="dcterms:W3CDTF">2025-03-02T18:39:36Z</dcterms:modified>
</cp:coreProperties>
</file>