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AI\Oghma\Characters\"/>
    </mc:Choice>
  </mc:AlternateContent>
  <xr:revisionPtr revIDLastSave="0" documentId="13_ncr:1_{9DF165AE-B1E8-419F-AB2D-66A1C37FAF4D}"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18" r:id="rId3"/>
    <sheet name="Spells" sheetId="26" r:id="rId4"/>
    <sheet name="Feats" sheetId="20" r:id="rId5"/>
    <sheet name="Martial" sheetId="6" r:id="rId6"/>
    <sheet name="Equipment" sheetId="19" r:id="rId7"/>
    <sheet name="Isle of Dread"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Oghma!$A$1:$I$38</definedName>
    <definedName name="_xlnm.Print_Area" localSheetId="0">'Personal File'!$A$1:$H$24</definedName>
    <definedName name="_xlnm.Print_Area" localSheetId="1">Skills!$A$1:$K$30</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5" l="1"/>
  <c r="C7" i="26" l="1"/>
  <c r="C8" i="26"/>
  <c r="S7" i="26"/>
  <c r="T7" i="26" s="1"/>
  <c r="S8" i="26"/>
  <c r="T8" i="26" s="1"/>
  <c r="S21" i="26"/>
  <c r="T21" i="26" s="1"/>
  <c r="S20" i="26"/>
  <c r="T20" i="26" s="1"/>
  <c r="S19" i="26"/>
  <c r="T19" i="26" s="1"/>
  <c r="S18" i="26"/>
  <c r="T18" i="26" s="1"/>
  <c r="S17" i="26"/>
  <c r="T17" i="26" s="1"/>
  <c r="S16" i="26"/>
  <c r="T16" i="26" s="1"/>
  <c r="S15" i="26"/>
  <c r="T15" i="26" s="1"/>
  <c r="S14" i="26"/>
  <c r="T14" i="26" s="1"/>
  <c r="S13" i="26"/>
  <c r="T13" i="26" s="1"/>
  <c r="S12" i="26"/>
  <c r="T12" i="26" s="1"/>
  <c r="S11" i="26"/>
  <c r="T11" i="26" s="1"/>
  <c r="S10" i="26"/>
  <c r="T10" i="26" s="1"/>
  <c r="S9" i="26"/>
  <c r="T9" i="26" s="1"/>
  <c r="S6" i="26"/>
  <c r="T6" i="26" s="1"/>
  <c r="S5" i="26"/>
  <c r="T5" i="26" s="1"/>
  <c r="S4" i="26"/>
  <c r="T4" i="26" s="1"/>
  <c r="S3" i="26"/>
  <c r="T3" i="26" s="1"/>
  <c r="C15" i="26"/>
  <c r="D15" i="26" s="1"/>
  <c r="C19" i="26"/>
  <c r="D19" i="26" s="1"/>
  <c r="E51" i="15"/>
  <c r="E52" i="15"/>
  <c r="I9" i="6" l="1"/>
  <c r="I10" i="6"/>
  <c r="H11" i="6"/>
  <c r="I11" i="6"/>
  <c r="J11" i="6" l="1"/>
  <c r="M27" i="6"/>
  <c r="K19" i="26"/>
  <c r="I15" i="26"/>
  <c r="B13" i="4"/>
  <c r="B14" i="4"/>
  <c r="B12" i="4"/>
  <c r="B11" i="4"/>
  <c r="B10" i="4"/>
  <c r="B9" i="4"/>
  <c r="M16" i="6"/>
  <c r="G21" i="6"/>
  <c r="M21" i="6"/>
  <c r="B5" i="15" l="1"/>
  <c r="B4" i="15"/>
  <c r="B3" i="15"/>
  <c r="H9" i="15"/>
  <c r="C3" i="26" l="1"/>
  <c r="C5" i="26"/>
  <c r="C4" i="26"/>
  <c r="C6" i="26"/>
  <c r="C9" i="26"/>
  <c r="C11" i="26"/>
  <c r="C12" i="26"/>
  <c r="C10" i="26"/>
  <c r="C14" i="26"/>
  <c r="C13" i="26"/>
  <c r="C17" i="26"/>
  <c r="C16" i="26"/>
  <c r="C18" i="26"/>
  <c r="C20" i="26"/>
  <c r="C21" i="26"/>
  <c r="H41" i="15"/>
  <c r="H33" i="15"/>
  <c r="H23" i="15"/>
  <c r="H22" i="15"/>
  <c r="H19" i="15"/>
  <c r="B7" i="4" l="1"/>
  <c r="C8" i="20" l="1"/>
  <c r="K18" i="26" l="1"/>
  <c r="M26" i="6"/>
  <c r="H9" i="6" l="1"/>
  <c r="J9" i="6" s="1"/>
  <c r="H10" i="6"/>
  <c r="J10" i="6" s="1"/>
  <c r="I3" i="6"/>
  <c r="H13" i="15" l="1"/>
  <c r="J7" i="26"/>
  <c r="K7" i="26"/>
  <c r="I5" i="6"/>
  <c r="I10" i="26" l="1"/>
  <c r="G12" i="6" l="1"/>
  <c r="E10" i="4" s="1"/>
  <c r="I12" i="6"/>
  <c r="I13" i="6"/>
  <c r="G24" i="19" l="1"/>
  <c r="C24" i="19"/>
  <c r="G19" i="19"/>
  <c r="B45" i="15"/>
  <c r="F42" i="15" l="1"/>
  <c r="F36" i="15"/>
  <c r="F29" i="15"/>
  <c r="F23" i="15"/>
  <c r="F21" i="15"/>
  <c r="F16" i="15"/>
  <c r="F9" i="15"/>
  <c r="F7" i="15"/>
  <c r="H25" i="15" l="1"/>
  <c r="H42" i="15" l="1"/>
  <c r="H40" i="15"/>
  <c r="H39" i="15"/>
  <c r="H38" i="15"/>
  <c r="H37" i="15"/>
  <c r="H36" i="15"/>
  <c r="H35" i="15"/>
  <c r="H34" i="15"/>
  <c r="H32" i="15"/>
  <c r="H31" i="15"/>
  <c r="H30" i="15"/>
  <c r="H29" i="15"/>
  <c r="H28" i="15"/>
  <c r="H27" i="15"/>
  <c r="H26" i="15"/>
  <c r="H24" i="15"/>
  <c r="H21" i="15"/>
  <c r="H20" i="15"/>
  <c r="H18" i="15"/>
  <c r="H17" i="15"/>
  <c r="H16" i="15"/>
  <c r="H15" i="15"/>
  <c r="H14" i="15"/>
  <c r="H12" i="15"/>
  <c r="H11" i="15"/>
  <c r="H10" i="15"/>
  <c r="H8" i="15"/>
  <c r="H7" i="15"/>
  <c r="H3" i="15" l="1"/>
  <c r="H4" i="15"/>
  <c r="H5" i="15"/>
  <c r="G29" i="19" l="1"/>
  <c r="I6" i="6" l="1"/>
  <c r="C6" i="6" l="1"/>
  <c r="I13" i="26" l="1"/>
  <c r="I11" i="26" l="1"/>
  <c r="I4" i="6" l="1"/>
  <c r="H7" i="26" l="1"/>
  <c r="I7" i="26"/>
  <c r="H43" i="15" l="1"/>
  <c r="C14" i="4" l="1"/>
  <c r="C13" i="4"/>
  <c r="C12" i="4"/>
  <c r="C11" i="4"/>
  <c r="E11" i="4" s="1"/>
  <c r="C10" i="4"/>
  <c r="E12" i="4" s="1"/>
  <c r="E14" i="4" s="1"/>
  <c r="C9" i="4"/>
  <c r="D18" i="26" l="1"/>
  <c r="D20" i="26"/>
  <c r="D8" i="26"/>
  <c r="D17" i="26"/>
  <c r="D13" i="26"/>
  <c r="C3" i="6"/>
  <c r="C4" i="6"/>
  <c r="H5" i="6"/>
  <c r="J5" i="6" s="1"/>
  <c r="H3" i="6"/>
  <c r="J3" i="6" s="1"/>
  <c r="E50" i="15"/>
  <c r="D4" i="26"/>
  <c r="D11" i="26"/>
  <c r="D21" i="26"/>
  <c r="H13" i="6"/>
  <c r="J13" i="6" s="1"/>
  <c r="H12" i="6"/>
  <c r="J12" i="6" s="1"/>
  <c r="E48" i="15"/>
  <c r="D25" i="15"/>
  <c r="E49" i="15"/>
  <c r="D16" i="26"/>
  <c r="D10" i="26"/>
  <c r="D6" i="26"/>
  <c r="I12" i="26"/>
  <c r="D10" i="15"/>
  <c r="E10" i="15" s="1"/>
  <c r="D3" i="15"/>
  <c r="D14" i="26"/>
  <c r="D4" i="15"/>
  <c r="D21" i="15"/>
  <c r="E21" i="15" s="1"/>
  <c r="D36" i="15"/>
  <c r="E36" i="15" s="1"/>
  <c r="D7" i="15"/>
  <c r="E7" i="15" s="1"/>
  <c r="D29" i="15"/>
  <c r="E29" i="15" s="1"/>
  <c r="D42" i="15"/>
  <c r="E42" i="15" s="1"/>
  <c r="D30" i="15"/>
  <c r="E30" i="15" s="1"/>
  <c r="D44" i="15"/>
  <c r="E44" i="15" s="1"/>
  <c r="D16" i="15"/>
  <c r="E16" i="15" s="1"/>
  <c r="D33" i="15"/>
  <c r="E33" i="15" s="1"/>
  <c r="E13" i="4"/>
  <c r="D8" i="15"/>
  <c r="E8" i="15" s="1"/>
  <c r="D22" i="15"/>
  <c r="E22" i="15" s="1"/>
  <c r="D18" i="15"/>
  <c r="E18" i="15" s="1"/>
  <c r="D15" i="15"/>
  <c r="E15" i="15" s="1"/>
  <c r="D13" i="15"/>
  <c r="E13" i="15" s="1"/>
  <c r="D19" i="15"/>
  <c r="E19" i="15" s="1"/>
  <c r="D31" i="15"/>
  <c r="E31" i="15" s="1"/>
  <c r="D43" i="15"/>
  <c r="E43" i="15" s="1"/>
  <c r="H6" i="6"/>
  <c r="J6" i="6" s="1"/>
  <c r="D35" i="15"/>
  <c r="E35" i="15" s="1"/>
  <c r="D5" i="15"/>
  <c r="D32" i="15"/>
  <c r="E32" i="15" s="1"/>
  <c r="D20" i="15"/>
  <c r="E20" i="15" s="1"/>
  <c r="D40" i="15"/>
  <c r="E40" i="15" s="1"/>
  <c r="D28" i="15"/>
  <c r="E28" i="15" s="1"/>
  <c r="D39" i="15"/>
  <c r="E39" i="15" s="1"/>
  <c r="D23" i="15"/>
  <c r="E23" i="15" s="1"/>
  <c r="D41" i="15"/>
  <c r="E41" i="15" s="1"/>
  <c r="D9" i="15"/>
  <c r="E9" i="15" s="1"/>
  <c r="E47" i="15"/>
  <c r="E46" i="15"/>
  <c r="D6" i="15"/>
  <c r="E6" i="15" s="1"/>
  <c r="D14" i="15"/>
  <c r="E14" i="15" s="1"/>
  <c r="D27" i="15"/>
  <c r="E27" i="15" s="1"/>
  <c r="D11" i="15"/>
  <c r="E11" i="15" s="1"/>
  <c r="D24" i="15"/>
  <c r="E24" i="15" s="1"/>
  <c r="D17" i="15"/>
  <c r="E17" i="15" s="1"/>
  <c r="D26" i="15"/>
  <c r="E26" i="15" s="1"/>
  <c r="D38" i="15"/>
  <c r="E38" i="15" s="1"/>
  <c r="D12" i="15"/>
  <c r="E12" i="15" s="1"/>
  <c r="D37" i="15"/>
  <c r="E37" i="15" s="1"/>
  <c r="D34" i="15"/>
  <c r="E34" i="15" s="1"/>
  <c r="H4" i="6"/>
  <c r="J4" i="6" s="1"/>
  <c r="I14" i="26"/>
  <c r="D9" i="26"/>
  <c r="D5" i="26"/>
  <c r="D12" i="26"/>
  <c r="D7" i="26"/>
  <c r="D3" i="26"/>
  <c r="B8" i="4"/>
  <c r="H44" i="15"/>
  <c r="H6" i="15"/>
  <c r="E25" i="15" l="1"/>
  <c r="G25" i="15"/>
  <c r="I25" i="15" s="1"/>
  <c r="E3" i="15"/>
  <c r="G3" i="15"/>
  <c r="I3" i="15" s="1"/>
  <c r="E4" i="15"/>
  <c r="G4" i="15"/>
  <c r="I4" i="15" s="1"/>
  <c r="E45" i="15"/>
  <c r="E5" i="15"/>
  <c r="G5" i="15"/>
  <c r="I5" i="15" s="1"/>
  <c r="G26" i="15"/>
  <c r="I26" i="15" s="1"/>
  <c r="G27" i="15"/>
  <c r="I27" i="15" s="1"/>
  <c r="G24" i="15" l="1"/>
  <c r="I24" i="15" l="1"/>
  <c r="G32" i="15" l="1"/>
  <c r="G8" i="15" l="1"/>
  <c r="G6" i="15"/>
  <c r="I6" i="15" s="1"/>
  <c r="G10" i="15"/>
  <c r="G16" i="15"/>
  <c r="G21" i="15"/>
  <c r="G29" i="15"/>
  <c r="I29" i="15" s="1"/>
  <c r="G44" i="15"/>
  <c r="G30" i="15"/>
  <c r="I30" i="15" s="1"/>
  <c r="G39" i="15"/>
  <c r="G19" i="15"/>
  <c r="G7" i="15"/>
  <c r="G17" i="15"/>
  <c r="G22" i="15"/>
  <c r="I32" i="15"/>
  <c r="G31" i="15"/>
  <c r="I31" i="15" s="1"/>
  <c r="G12" i="15"/>
  <c r="G43" i="15"/>
  <c r="G42" i="15"/>
  <c r="G38" i="15"/>
  <c r="G13" i="15"/>
  <c r="I13" i="15" s="1"/>
  <c r="G18" i="15"/>
  <c r="G23" i="15"/>
  <c r="G33" i="15"/>
  <c r="G14" i="15"/>
  <c r="G34" i="15"/>
  <c r="G37" i="15"/>
  <c r="G11" i="15"/>
  <c r="I11" i="15" s="1"/>
  <c r="G9" i="15"/>
  <c r="G15" i="15"/>
  <c r="G20" i="15"/>
  <c r="G28" i="15"/>
  <c r="G35" i="15"/>
  <c r="I35" i="15" s="1"/>
  <c r="G36" i="15"/>
  <c r="G41" i="15"/>
  <c r="I41" i="15" s="1"/>
  <c r="G40" i="15"/>
  <c r="I37" i="15" l="1"/>
  <c r="I12" i="15"/>
  <c r="I42" i="15"/>
  <c r="I9" i="15"/>
  <c r="I23" i="15"/>
  <c r="I7" i="15"/>
  <c r="I28" i="15"/>
  <c r="I15" i="15"/>
  <c r="I33" i="15"/>
  <c r="I18" i="15"/>
  <c r="I17" i="15"/>
  <c r="I19" i="15"/>
  <c r="I16" i="15"/>
  <c r="I40" i="15"/>
  <c r="I36" i="15"/>
  <c r="I14" i="15"/>
  <c r="I43" i="15"/>
  <c r="I44" i="15"/>
  <c r="I21" i="15"/>
  <c r="I34" i="15"/>
  <c r="I38" i="15"/>
  <c r="I20" i="15"/>
  <c r="I39"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F6EA3051-6B6F-4E74-A8CD-E9DCD0CD4527}">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bless +1
aid +1   haste +1
inspire courage +2
divine favor +1
divine power +?</t>
        </r>
      </text>
    </comment>
    <comment ref="E8" authorId="0" shapeId="0" xr:uid="{185A72E5-6740-4079-B1D3-9192EDD27F07}">
      <text>
        <r>
          <rPr>
            <sz val="12"/>
            <color indexed="81"/>
            <rFont val="Times New Roman"/>
            <family val="1"/>
          </rPr>
          <t>Next level: 21,000 XPs</t>
        </r>
      </text>
    </comment>
    <comment ref="E9" authorId="0" shapeId="0" xr:uid="{C447AE4B-978F-4699-B18C-30D9CBD2B4ED}">
      <text>
        <r>
          <rPr>
            <sz val="12"/>
            <color indexed="81"/>
            <rFont val="Times New Roman"/>
            <family val="1"/>
          </rPr>
          <t>See PHB 162</t>
        </r>
      </text>
    </comment>
    <comment ref="E11" authorId="0" shapeId="0" xr:uid="{00000000-0006-0000-0000-000004000000}">
      <text>
        <r>
          <rPr>
            <sz val="12"/>
            <color indexed="81"/>
            <rFont val="Times New Roman"/>
            <family val="1"/>
          </rPr>
          <t>[(6 * 8 Cleric) * 75%]
+ (6 * 1 Con)</t>
        </r>
      </text>
    </comment>
    <comment ref="E12" authorId="0" shapeId="0" xr:uid="{00000000-0006-0000-0000-000005000000}">
      <text>
        <r>
          <rPr>
            <i/>
            <sz val="12"/>
            <color indexed="81"/>
            <rFont val="Times New Roman"/>
            <family val="1"/>
          </rPr>
          <t>Shield of Faith +3
haste +1</t>
        </r>
      </text>
    </comment>
    <comment ref="B13" authorId="0" shapeId="0" xr:uid="{2F30164F-EF7B-41C8-B4C7-F51DB3B230F2}">
      <text>
        <r>
          <rPr>
            <i/>
            <sz val="12"/>
            <color indexed="81"/>
            <rFont val="Times New Roman"/>
            <family val="1"/>
          </rPr>
          <t>Owl’s Wisdom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2FD78784-B6F3-4807-B447-A95A6D76FAEE}">
      <text>
        <r>
          <rPr>
            <sz val="12"/>
            <color indexed="81"/>
            <rFont val="Times New Roman"/>
            <family val="1"/>
          </rPr>
          <t xml:space="preserve">Chain Shirt +1
</t>
        </r>
        <r>
          <rPr>
            <i/>
            <sz val="12"/>
            <color indexed="81"/>
            <rFont val="Times New Roman"/>
            <family val="1"/>
          </rPr>
          <t xml:space="preserve">Conviction </t>
        </r>
        <r>
          <rPr>
            <sz val="12"/>
            <color indexed="81"/>
            <rFont val="Times New Roman"/>
            <family val="1"/>
          </rPr>
          <t>+2</t>
        </r>
      </text>
    </comment>
    <comment ref="F4" authorId="0" shapeId="0" xr:uid="{F6C3E50A-A677-464C-99A9-52913D6BB45E}">
      <text>
        <r>
          <rPr>
            <i/>
            <sz val="12"/>
            <color indexed="81"/>
            <rFont val="Times New Roman"/>
            <family val="1"/>
          </rPr>
          <t xml:space="preserve">Conviction </t>
        </r>
        <r>
          <rPr>
            <sz val="12"/>
            <color indexed="81"/>
            <rFont val="Times New Roman"/>
            <family val="1"/>
          </rPr>
          <t>+2</t>
        </r>
      </text>
    </comment>
    <comment ref="F5" authorId="0" shapeId="0" xr:uid="{BCA8FFBB-7A11-4539-A0FE-9018212E80F0}">
      <text>
        <r>
          <rPr>
            <i/>
            <sz val="12"/>
            <color indexed="81"/>
            <rFont val="Times New Roman"/>
            <family val="1"/>
          </rPr>
          <t xml:space="preserve">Conviction </t>
        </r>
        <r>
          <rPr>
            <sz val="12"/>
            <color indexed="81"/>
            <rFont val="Times New Roman"/>
            <family val="1"/>
          </rPr>
          <t>+2</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J10" authorId="0" shapeId="0" xr:uid="{11E43F11-1312-4A5E-A201-B2E1846D77A9}">
      <text>
        <r>
          <rPr>
            <sz val="12"/>
            <rFont val="Times New Roman"/>
            <family val="1"/>
          </rPr>
          <t>Combat Casting:  +4 when casting on the defensive
Battle Casting +2 when casting</t>
        </r>
      </text>
    </comment>
    <comment ref="F16" authorId="0" shapeId="0" xr:uid="{903A7634-3C71-4764-AEBA-5A289E670199}">
      <text>
        <r>
          <rPr>
            <sz val="12"/>
            <color indexed="81"/>
            <rFont val="Times New Roman"/>
            <family val="1"/>
          </rPr>
          <t>Armor penalty</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29" authorId="0" shapeId="0" xr:uid="{5F3F2C36-6B0C-4955-A254-25D87C8786C1}">
      <text>
        <r>
          <rPr>
            <sz val="12"/>
            <color indexed="81"/>
            <rFont val="Times New Roman"/>
            <family val="1"/>
          </rPr>
          <t>Armor penalty</t>
        </r>
      </text>
    </comment>
    <comment ref="F36" authorId="0" shapeId="0" xr:uid="{1DEFA309-D0BC-4365-8753-1B74C4E4E9CC}">
      <text>
        <r>
          <rPr>
            <sz val="12"/>
            <color indexed="81"/>
            <rFont val="Times New Roman"/>
            <family val="1"/>
          </rPr>
          <t>Armor penalty</t>
        </r>
      </text>
    </comment>
    <comment ref="F38" authorId="0" shapeId="0" xr:uid="{00000000-0006-0000-0100-000007000000}">
      <text>
        <r>
          <rPr>
            <sz val="12"/>
            <color indexed="81"/>
            <rFont val="Times New Roman"/>
            <family val="1"/>
          </rPr>
          <t>Synergy bonuses
+2 Know (Arcana)</t>
        </r>
      </text>
    </comment>
    <comment ref="F42"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3" authorId="0" shapeId="0" xr:uid="{00000000-0006-0000-0200-000004000000}">
      <text>
        <r>
          <rPr>
            <sz val="12"/>
            <color indexed="81"/>
            <rFont val="Times New Roman"/>
            <family val="1"/>
          </rPr>
          <t>Miniature cloak</t>
        </r>
      </text>
    </comment>
    <comment ref="E9" authorId="0" shapeId="0" xr:uid="{00000000-0006-0000-0200-000001000000}">
      <text>
        <r>
          <rPr>
            <sz val="12"/>
            <color indexed="81"/>
            <rFont val="Times New Roman"/>
            <family val="1"/>
          </rPr>
          <t>Phosphorescent moss</t>
        </r>
      </text>
    </comment>
    <comment ref="E12" authorId="0" shapeId="0" xr:uid="{00000000-0006-0000-0200-000002000000}">
      <text>
        <r>
          <rPr>
            <sz val="12"/>
            <color indexed="81"/>
            <rFont val="Times New Roman"/>
            <family val="1"/>
          </rPr>
          <t>Copper wire</t>
        </r>
      </text>
    </comment>
    <comment ref="E16" authorId="0" shapeId="0" xr:uid="{00000000-0006-0000-0200-000003000000}">
      <text>
        <r>
          <rPr>
            <sz val="12"/>
            <color indexed="81"/>
            <rFont val="Times New Roman"/>
            <family val="1"/>
          </rPr>
          <t>Prism, lens, or monocle</t>
        </r>
      </text>
    </comment>
    <comment ref="E17" authorId="0" shapeId="0" xr:uid="{00000000-0006-0000-0200-000006000000}">
      <text>
        <r>
          <rPr>
            <sz val="12"/>
            <color indexed="81"/>
            <rFont val="Times New Roman"/>
            <family val="1"/>
          </rPr>
          <t>holy water, holy symbol, 100 XP</t>
        </r>
      </text>
    </comment>
    <comment ref="E22" authorId="0" shapeId="0" xr:uid="{00000000-0006-0000-0200-00000B000000}">
      <text>
        <r>
          <rPr>
            <sz val="12"/>
            <color indexed="81"/>
            <rFont val="Times New Roman"/>
            <family val="1"/>
          </rPr>
          <t>vial with the diluted poison from four separate venomous creatures</t>
        </r>
      </text>
    </comment>
    <comment ref="E24" authorId="0" shapeId="0" xr:uid="{00000000-0006-0000-0200-00000E000000}">
      <text>
        <r>
          <rPr>
            <sz val="12"/>
            <color indexed="81"/>
            <rFont val="Times New Roman"/>
            <family val="1"/>
          </rPr>
          <t>Powdered silver</t>
        </r>
      </text>
    </comment>
    <comment ref="E28" authorId="0" shapeId="0" xr:uid="{00000000-0006-0000-0200-000010000000}">
      <text>
        <r>
          <rPr>
            <sz val="12"/>
            <color indexed="81"/>
            <rFont val="Times New Roman"/>
            <family val="1"/>
          </rPr>
          <t>Parchment w/ holy text</t>
        </r>
      </text>
    </comment>
    <comment ref="E34" authorId="0" shapeId="0" xr:uid="{00000000-0006-0000-0200-000013000000}">
      <text>
        <r>
          <rPr>
            <sz val="12"/>
            <rFont val="Times New Roman"/>
            <family val="1"/>
          </rPr>
          <t>Bag and candle</t>
        </r>
      </text>
    </comment>
    <comment ref="E35" authorId="0" shapeId="0" xr:uid="{00000000-0006-0000-0200-000014000000}">
      <text/>
    </comment>
    <comment ref="E37" authorId="0" shapeId="0" xr:uid="{00000000-0006-0000-0200-000007000000}">
      <text>
        <r>
          <rPr>
            <sz val="12"/>
            <color indexed="81"/>
            <rFont val="Times New Roman"/>
            <family val="1"/>
          </rPr>
          <t>Soot &amp; Salt</t>
        </r>
      </text>
    </comment>
    <comment ref="E41" authorId="0" shapeId="0" xr:uid="{00000000-0006-0000-0200-000009000000}">
      <text>
        <r>
          <rPr>
            <sz val="12"/>
            <color indexed="81"/>
            <rFont val="Times New Roman"/>
            <family val="1"/>
          </rPr>
          <t>Earth from grave</t>
        </r>
      </text>
    </comment>
    <comment ref="E56" authorId="0" shapeId="0" xr:uid="{00000000-0006-0000-0200-000005000000}">
      <text>
        <r>
          <rPr>
            <sz val="12"/>
            <color indexed="81"/>
            <rFont val="Times New Roman"/>
            <family val="1"/>
          </rPr>
          <t>Pure Water</t>
        </r>
      </text>
    </comment>
    <comment ref="E57" authorId="0" shapeId="0" xr:uid="{00000000-0006-0000-0200-000008000000}">
      <text>
        <r>
          <rPr>
            <sz val="12"/>
            <color indexed="81"/>
            <rFont val="Times New Roman"/>
            <family val="1"/>
          </rPr>
          <t>Bacteria culture</t>
        </r>
      </text>
    </comment>
    <comment ref="E58" authorId="0" shapeId="0" xr:uid="{00000000-0006-0000-0200-00000A000000}">
      <text>
        <r>
          <rPr>
            <sz val="12"/>
            <color indexed="81"/>
            <rFont val="Times New Roman"/>
            <family val="1"/>
          </rPr>
          <t>powdered black gemstone</t>
        </r>
      </text>
    </comment>
    <comment ref="E59" authorId="0" shapeId="0" xr:uid="{00000000-0006-0000-0200-00000C000000}">
      <text>
        <r>
          <rPr>
            <sz val="12"/>
            <color indexed="81"/>
            <rFont val="Times New Roman"/>
            <family val="1"/>
          </rPr>
          <t>Pinch of dirt</t>
        </r>
      </text>
    </comment>
    <comment ref="E61" authorId="0" shapeId="0" xr:uid="{00000000-0006-0000-0200-00000D000000}">
      <text>
        <r>
          <rPr>
            <sz val="12"/>
            <color indexed="81"/>
            <rFont val="Times New Roman"/>
            <family val="1"/>
          </rPr>
          <t>Imbued weapon</t>
        </r>
      </text>
    </comment>
    <comment ref="E68" authorId="0" shapeId="0" xr:uid="{00000000-0006-0000-0200-00001F000000}">
      <text>
        <r>
          <rPr>
            <sz val="12"/>
            <color indexed="81"/>
            <rFont val="Times New Roman"/>
            <family val="1"/>
          </rPr>
          <t>Snake scales</t>
        </r>
      </text>
    </comment>
    <comment ref="E73" authorId="0" shapeId="0" xr:uid="{00000000-0006-0000-0200-000028000000}">
      <text>
        <r>
          <rPr>
            <sz val="12"/>
            <color indexed="81"/>
            <rFont val="Times New Roman"/>
            <family val="1"/>
          </rPr>
          <t>25 gp of sticks and bones</t>
        </r>
      </text>
    </comment>
    <comment ref="E76" authorId="0" shapeId="0" xr:uid="{00000000-0006-0000-0200-000017000000}">
      <text>
        <r>
          <rPr>
            <sz val="12"/>
            <color indexed="81"/>
            <rFont val="Times New Roman"/>
            <family val="1"/>
          </rPr>
          <t>25 gp of sticks and bones</t>
        </r>
      </text>
    </comment>
    <comment ref="E88" authorId="0" shapeId="0" xr:uid="{00000000-0006-0000-0200-00002B000000}">
      <text>
        <r>
          <rPr>
            <sz val="12"/>
            <rFont val="Times New Roman"/>
            <family val="1"/>
          </rPr>
          <t>Bag and candle</t>
        </r>
      </text>
    </comment>
    <comment ref="E89" authorId="0" shapeId="0" xr:uid="{00000000-0006-0000-0200-00002C000000}">
      <text/>
    </comment>
    <comment ref="E90" authorId="0" shapeId="0" xr:uid="{00000000-0006-0000-0200-000016000000}">
      <text>
        <r>
          <rPr>
            <sz val="12"/>
            <color indexed="81"/>
            <rFont val="Times New Roman"/>
            <family val="1"/>
          </rPr>
          <t>Crystal lens</t>
        </r>
      </text>
    </comment>
    <comment ref="E91" authorId="0" shapeId="0" xr:uid="{2CD7F259-F417-4B3A-9B93-EF6FDF91BF1E}">
      <text>
        <r>
          <rPr>
            <sz val="12"/>
            <color indexed="81"/>
            <rFont val="Times New Roman"/>
            <family val="1"/>
          </rPr>
          <t>Copper piece</t>
        </r>
      </text>
    </comment>
    <comment ref="E94" authorId="0" shapeId="0" xr:uid="{00000000-0006-0000-0200-000021000000}">
      <text>
        <r>
          <rPr>
            <sz val="12"/>
            <color indexed="81"/>
            <rFont val="Times New Roman"/>
            <family val="1"/>
          </rPr>
          <t>small mint leaf</t>
        </r>
      </text>
    </comment>
    <comment ref="E96" authorId="0" shapeId="0" xr:uid="{00000000-0006-0000-0200-000038000000}">
      <text>
        <r>
          <rPr>
            <sz val="12"/>
            <color indexed="81"/>
            <rFont val="Times New Roman"/>
            <family val="1"/>
          </rPr>
          <t>Holy symbol</t>
        </r>
      </text>
    </comment>
    <comment ref="E104" authorId="0" shapeId="0" xr:uid="{00000000-0006-0000-0200-000022000000}">
      <text>
        <r>
          <rPr>
            <sz val="12"/>
            <color indexed="81"/>
            <rFont val="Times New Roman"/>
            <family val="1"/>
          </rPr>
          <t>Iron or holy symbol</t>
        </r>
      </text>
    </comment>
    <comment ref="E106"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10" authorId="0" shapeId="0" xr:uid="{00000000-0006-0000-0200-00002D000000}">
      <text/>
    </comment>
    <comment ref="E112" authorId="0" shapeId="0" xr:uid="{00000000-0006-0000-0200-00001B000000}">
      <text>
        <r>
          <rPr>
            <sz val="12"/>
            <color indexed="81"/>
            <rFont val="Times New Roman"/>
            <family val="1"/>
          </rPr>
          <t>Holy water, silver dust.</t>
        </r>
      </text>
    </comment>
    <comment ref="E113" authorId="0" shapeId="0" xr:uid="{00000000-0006-0000-0200-00001C000000}">
      <text/>
    </comment>
    <comment ref="E115" authorId="0" shapeId="0" xr:uid="{00000000-0006-0000-0200-00001D000000}">
      <text/>
    </comment>
    <comment ref="E117" authorId="0" shapeId="0" xr:uid="{00000000-0006-0000-0200-000027000000}">
      <text/>
    </comment>
    <comment ref="E118" authorId="0" shapeId="0" xr:uid="{00000000-0006-0000-0200-000029000000}">
      <text>
        <r>
          <rPr>
            <sz val="12"/>
            <color indexed="81"/>
            <rFont val="Times New Roman"/>
            <family val="1"/>
          </rPr>
          <t>Musical Instrument</t>
        </r>
      </text>
    </comment>
    <comment ref="E126" authorId="0" shapeId="0" xr:uid="{00000000-0006-0000-0200-000018000000}">
      <text>
        <r>
          <rPr>
            <sz val="12"/>
            <color indexed="81"/>
            <rFont val="Times New Roman"/>
            <family val="1"/>
          </rPr>
          <t>Small thorn</t>
        </r>
      </text>
    </comment>
    <comment ref="E127" authorId="0" shapeId="0" xr:uid="{00000000-0006-0000-0200-000019000000}">
      <text>
        <r>
          <rPr>
            <sz val="12"/>
            <color indexed="81"/>
            <rFont val="Times New Roman"/>
            <family val="1"/>
          </rPr>
          <t>Bull-shit or bull-hair</t>
        </r>
      </text>
    </comment>
    <comment ref="E128" authorId="0" shapeId="0" xr:uid="{00000000-0006-0000-0200-00001A000000}">
      <text>
        <r>
          <rPr>
            <sz val="12"/>
            <color indexed="81"/>
            <rFont val="Times New Roman"/>
            <family val="1"/>
          </rPr>
          <t>Pinch of cat fur</t>
        </r>
      </text>
    </comment>
    <comment ref="E130" authorId="0" shapeId="0" xr:uid="{00000000-0006-0000-0200-00001E000000}">
      <text>
        <r>
          <rPr>
            <sz val="12"/>
            <color indexed="81"/>
            <rFont val="Times New Roman"/>
            <family val="1"/>
          </rPr>
          <t>Eagle feathers or droppings</t>
        </r>
      </text>
    </comment>
    <comment ref="E133" authorId="0" shapeId="0" xr:uid="{00000000-0006-0000-0200-000024000000}">
      <text>
        <r>
          <rPr>
            <sz val="12"/>
            <color indexed="81"/>
            <rFont val="Times New Roman"/>
            <family val="1"/>
          </rPr>
          <t>Feathers or pinch of owl droppings</t>
        </r>
      </text>
    </comment>
    <comment ref="E134" authorId="0" shapeId="0" xr:uid="{00000000-0006-0000-0200-000025000000}">
      <text>
        <r>
          <rPr>
            <sz val="12"/>
            <color indexed="81"/>
            <rFont val="Times New Roman"/>
            <family val="1"/>
          </rPr>
          <t>Silver wire knot</t>
        </r>
      </text>
    </comment>
    <comment ref="E139" authorId="0" shapeId="0" xr:uid="{00000000-0006-0000-0200-000036000000}">
      <text>
        <r>
          <rPr>
            <sz val="12"/>
            <color indexed="81"/>
            <rFont val="Times New Roman"/>
            <family val="1"/>
          </rPr>
          <t>Dumathoin symbol</t>
        </r>
      </text>
    </comment>
    <comment ref="E141" authorId="0" shapeId="0" xr:uid="{00000000-0006-0000-0200-000039000000}">
      <text>
        <r>
          <rPr>
            <sz val="12"/>
            <color indexed="81"/>
            <rFont val="Times New Roman"/>
            <family val="1"/>
          </rPr>
          <t>Metal object with which to outline circle</t>
        </r>
      </text>
    </comment>
    <comment ref="E142" authorId="0" shapeId="0" xr:uid="{00000000-0006-0000-0200-00003B000000}">
      <text>
        <r>
          <rPr>
            <sz val="12"/>
            <color indexed="81"/>
            <rFont val="Times New Roman"/>
            <family val="1"/>
          </rPr>
          <t>Chameleon skin</t>
        </r>
      </text>
    </comment>
    <comment ref="E155" authorId="0" shapeId="0" xr:uid="{00000000-0006-0000-0200-00003C000000}">
      <text>
        <r>
          <rPr>
            <sz val="12"/>
            <color indexed="81"/>
            <rFont val="Times New Roman"/>
            <family val="1"/>
          </rPr>
          <t>small dagger</t>
        </r>
      </text>
    </comment>
    <comment ref="E156" authorId="0" shapeId="0" xr:uid="{00000000-0006-0000-0200-00003F000000}">
      <text>
        <r>
          <rPr>
            <sz val="12"/>
            <rFont val="Times New Roman"/>
            <family val="1"/>
          </rPr>
          <t>Bag and candle</t>
        </r>
      </text>
    </comment>
    <comment ref="E157" authorId="0" shapeId="0" xr:uid="{00000000-0006-0000-0200-000040000000}">
      <text>
        <r>
          <rPr>
            <sz val="12"/>
            <color indexed="81"/>
            <rFont val="Times New Roman"/>
            <family val="1"/>
          </rPr>
          <t>A tiny bag, a small (not lit) candle, and a carved bone from any humanoid.</t>
        </r>
      </text>
    </comment>
    <comment ref="E164" authorId="0" shapeId="0" xr:uid="{00000000-0006-0000-0200-000032000000}">
      <text>
        <r>
          <rPr>
            <sz val="12"/>
            <color indexed="81"/>
            <rFont val="Times New Roman"/>
            <family val="1"/>
          </rPr>
          <t>Small horn (hearing) or glass eye (seeing)</t>
        </r>
      </text>
    </comment>
    <comment ref="E166" authorId="0" shapeId="0" xr:uid="{00000000-0006-0000-0200-000037000000}">
      <text>
        <r>
          <rPr>
            <sz val="12"/>
            <color indexed="81"/>
            <rFont val="Times New Roman"/>
            <family val="1"/>
          </rPr>
          <t>pebble found in a node</t>
        </r>
      </text>
    </comment>
    <comment ref="E172" authorId="0" shapeId="0" xr:uid="{00000000-0006-0000-0200-000035000000}">
      <text>
        <r>
          <rPr>
            <sz val="12"/>
            <color indexed="81"/>
            <rFont val="Times New Roman"/>
            <family val="1"/>
          </rPr>
          <t>phosphorous</t>
        </r>
      </text>
    </comment>
    <comment ref="E178" authorId="0" shapeId="0" xr:uid="{00000000-0006-0000-0200-000045000000}">
      <text/>
    </comment>
    <comment ref="E179" authorId="0" shapeId="0" xr:uid="{00000000-0006-0000-0200-000033000000}">
      <text>
        <r>
          <rPr>
            <sz val="12"/>
            <color indexed="81"/>
            <rFont val="Times New Roman"/>
            <family val="1"/>
          </rPr>
          <t>Phosphorous, sulfur, or other combustible powder</t>
        </r>
      </text>
    </comment>
    <comment ref="E180" authorId="0" shapeId="0" xr:uid="{00000000-0006-0000-0200-00002E000000}">
      <text>
        <r>
          <rPr>
            <sz val="12"/>
            <color indexed="81"/>
            <rFont val="Times New Roman"/>
            <family val="1"/>
          </rPr>
          <t>vial of water</t>
        </r>
      </text>
    </comment>
    <comment ref="E181" authorId="0" shapeId="0" xr:uid="{00000000-0006-0000-0200-000030000000}">
      <text>
        <r>
          <rPr>
            <sz val="12"/>
            <color indexed="81"/>
            <rFont val="Times New Roman"/>
            <family val="1"/>
          </rPr>
          <t>Stone earth from home plane</t>
        </r>
      </text>
    </comment>
    <comment ref="E183" authorId="0" shapeId="0" xr:uid="{00000000-0006-0000-0200-000031000000}">
      <text>
        <r>
          <rPr>
            <sz val="12"/>
            <color indexed="81"/>
            <rFont val="Times New Roman"/>
            <family val="1"/>
          </rPr>
          <t>ruby dust &amp; blood</t>
        </r>
      </text>
    </comment>
    <comment ref="E187" authorId="0" shapeId="0" xr:uid="{00000000-0006-0000-0200-000034000000}">
      <text>
        <r>
          <rPr>
            <sz val="12"/>
            <color indexed="81"/>
            <rFont val="Times New Roman"/>
            <family val="1"/>
          </rPr>
          <t>magic potion</t>
        </r>
      </text>
    </comment>
    <comment ref="E188" authorId="0" shapeId="0" xr:uid="{78C2777E-B698-4B1A-BD28-9B0536F28D3A}">
      <text>
        <r>
          <rPr>
            <sz val="12"/>
            <color indexed="81"/>
            <rFont val="Times New Roman"/>
            <family val="1"/>
          </rPr>
          <t>Bird’s wing feather</t>
        </r>
      </text>
    </comment>
    <comment ref="E193" authorId="0" shapeId="0" xr:uid="{00000000-0006-0000-0200-00003E000000}">
      <text/>
    </comment>
    <comment ref="E194" authorId="0" shapeId="0" xr:uid="{00000000-0006-0000-0200-000043000000}">
      <text/>
    </comment>
    <comment ref="E195" authorId="0" shapeId="0" xr:uid="{00000000-0006-0000-0200-000044000000}">
      <text/>
    </comment>
    <comment ref="E199" authorId="0" shapeId="0" xr:uid="{00000000-0006-0000-0200-00004A000000}">
      <text>
        <r>
          <rPr>
            <sz val="12"/>
            <color indexed="81"/>
            <rFont val="Times New Roman"/>
            <family val="1"/>
          </rPr>
          <t>Item distasteful to target</t>
        </r>
      </text>
    </comment>
    <comment ref="E200" authorId="0" shapeId="0" xr:uid="{00000000-0006-0000-0200-00004C000000}">
      <text/>
    </comment>
    <comment ref="E206" authorId="0" shapeId="0" xr:uid="{00000000-0006-0000-0200-000054000000}">
      <text>
        <r>
          <rPr>
            <sz val="12"/>
            <color indexed="81"/>
            <rFont val="Times New Roman"/>
            <family val="1"/>
          </rPr>
          <t>Parchment w/ holy text</t>
        </r>
      </text>
    </comment>
    <comment ref="E208" authorId="0" shapeId="0" xr:uid="{00000000-0006-0000-0200-000047000000}">
      <text>
        <r>
          <rPr>
            <sz val="12"/>
            <color indexed="81"/>
            <rFont val="Times New Roman"/>
            <family val="1"/>
          </rPr>
          <t>Flawless, 250-GP gemstone</t>
        </r>
      </text>
    </comment>
    <comment ref="E212" authorId="0" shapeId="0" xr:uid="{00000000-0006-0000-0200-00004E000000}">
      <text>
        <r>
          <rPr>
            <sz val="12"/>
            <color indexed="81"/>
            <rFont val="Times New Roman"/>
            <family val="1"/>
          </rPr>
          <t>Charcoal</t>
        </r>
      </text>
    </comment>
    <comment ref="E214" authorId="0" shapeId="0" xr:uid="{00000000-0006-0000-0200-000050000000}">
      <text/>
    </comment>
    <comment ref="E215" authorId="0" shapeId="0" xr:uid="{00000000-0006-0000-0200-000052000000}">
      <text>
        <r>
          <rPr>
            <sz val="12"/>
            <color indexed="81"/>
            <rFont val="Times New Roman"/>
            <family val="1"/>
          </rPr>
          <t>Vial of holy water</t>
        </r>
      </text>
    </comment>
    <comment ref="E217" authorId="0" shapeId="0" xr:uid="{00000000-0006-0000-0200-000056000000}">
      <text>
        <r>
          <rPr>
            <sz val="12"/>
            <rFont val="Times New Roman"/>
            <family val="1"/>
          </rPr>
          <t>Bag and candle</t>
        </r>
      </text>
    </comment>
    <comment ref="E218" authorId="0" shapeId="0" xr:uid="{00000000-0006-0000-0200-000057000000}">
      <text>
        <r>
          <rPr>
            <sz val="12"/>
            <color indexed="81"/>
            <rFont val="Times New Roman"/>
            <family val="1"/>
          </rPr>
          <t>A tiny bag, a small (not lit) candle, and a carved bone from any humanoid.</t>
        </r>
      </text>
    </comment>
    <comment ref="E219" authorId="0" shapeId="0" xr:uid="{00000000-0006-0000-0200-00005B000000}">
      <text>
        <r>
          <rPr>
            <sz val="12"/>
            <color indexed="81"/>
            <rFont val="Times New Roman"/>
            <family val="1"/>
          </rPr>
          <t>handful of sand</t>
        </r>
      </text>
    </comment>
    <comment ref="E223" authorId="0" shapeId="0" xr:uid="{00000000-0006-0000-0200-00004B000000}">
      <text>
        <r>
          <rPr>
            <sz val="12"/>
            <color indexed="81"/>
            <rFont val="Times New Roman"/>
            <family val="1"/>
          </rPr>
          <t>Herbal inhalant applied under nostrils, smoked, or imbibed</t>
        </r>
      </text>
    </comment>
    <comment ref="E225" authorId="0" shapeId="0" xr:uid="{00000000-0006-0000-0200-000051000000}">
      <text>
        <r>
          <rPr>
            <sz val="12"/>
            <color indexed="81"/>
            <rFont val="Times New Roman"/>
            <family val="1"/>
          </rPr>
          <t>dandelion fluff and herbs</t>
        </r>
      </text>
    </comment>
    <comment ref="A227" authorId="0" shapeId="0" xr:uid="{00000000-0006-0000-0200-000055000000}">
      <text>
        <r>
          <rPr>
            <sz val="12"/>
            <rFont val="Times New Roman"/>
            <family val="1"/>
          </rPr>
          <t>Cleric level 2nd
Planning level 4th</t>
        </r>
      </text>
    </comment>
    <comment ref="E228" authorId="0" shapeId="0" xr:uid="{00000000-0006-0000-0200-000059000000}">
      <text/>
    </comment>
    <comment ref="E240" authorId="0" shapeId="0" xr:uid="{00000000-0006-0000-0200-000053000000}">
      <text/>
    </comment>
    <comment ref="E244" authorId="0" shapeId="0" xr:uid="{00000000-0006-0000-0200-00005A000000}">
      <text>
        <r>
          <rPr>
            <sz val="12"/>
            <color indexed="81"/>
            <rFont val="Times New Roman"/>
            <family val="1"/>
          </rPr>
          <t>25 GPs' worth of powdered silver</t>
        </r>
      </text>
    </comment>
    <comment ref="E247" authorId="0" shapeId="0" xr:uid="{00000000-0006-0000-0200-000048000000}">
      <text>
        <r>
          <rPr>
            <sz val="12"/>
            <color indexed="81"/>
            <rFont val="Times New Roman"/>
            <family val="1"/>
          </rPr>
          <t>bird of prey talon</t>
        </r>
      </text>
    </comment>
    <comment ref="E249" authorId="0" shapeId="0" xr:uid="{00000000-0006-0000-0200-000049000000}">
      <text/>
    </comment>
    <comment ref="E255" authorId="0" shapeId="0" xr:uid="{00000000-0006-0000-0200-00004D000000}">
      <text>
        <r>
          <rPr>
            <sz val="12"/>
            <color indexed="81"/>
            <rFont val="Times New Roman"/>
            <family val="1"/>
          </rPr>
          <t>Item distasteful to target</t>
        </r>
      </text>
    </comment>
    <comment ref="E258" authorId="0" shapeId="0" xr:uid="{00000000-0006-0000-0200-000058000000}">
      <text>
        <r>
          <rPr>
            <sz val="12"/>
            <color indexed="81"/>
            <rFont val="Times New Roman"/>
            <family val="1"/>
          </rPr>
          <t>flask of wine and loaf of bread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4" authorId="0" shapeId="0" xr:uid="{A9B48B25-5116-4F6F-9B8E-83CEEC38741F}">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K19" authorId="0" shapeId="0" xr:uid="{BCCD465D-CF61-4702-A4B6-955D122643B4}">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D96C5AA-D23E-4CCB-BCD5-46A93AF8BF1E}">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4" authorId="0" shapeId="0" xr:uid="{0AF75741-DE4E-4CDC-B86A-46BCF580B117}">
      <text>
        <r>
          <rPr>
            <sz val="12"/>
            <rFont val="Times New Roman"/>
            <family val="1"/>
          </rPr>
          <t xml:space="preserve">You are adept at casting spells in combat.
</t>
        </r>
        <r>
          <rPr>
            <b/>
            <sz val="12"/>
            <color indexed="81"/>
            <rFont val="Times New Roman"/>
            <family val="1"/>
          </rPr>
          <t xml:space="preserve">Benefit: </t>
        </r>
        <r>
          <rPr>
            <sz val="12"/>
            <rFont val="Times New Roman"/>
            <family val="1"/>
          </rPr>
          <t>You get a +4 bonus on Concentration checks made to cast a spell or use a spell-like ability while on the defensive (see Casting on the Defensive, page 140) or while you are grappling or pinned.
PHB 92</t>
        </r>
      </text>
    </comment>
    <comment ref="A5" authorId="0" shapeId="0" xr:uid="{1947E25A-BA55-426F-AD71-5DD1159D1D99}">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shapeId="0" xr:uid="{26845355-A7DB-4DDF-BD2A-F636F274A36B}">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6" authorId="0" shapeId="0" xr:uid="{D7A5B8E1-CAD9-46C7-94E4-5949249B26C3}">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7" authorId="0" shapeId="0" xr:uid="{88EE2956-6A0F-47F4-B8E7-702127B89C7B}">
      <text>
        <r>
          <rPr>
            <b/>
            <sz val="12"/>
            <color indexed="81"/>
            <rFont val="Times New Roman"/>
            <family val="1"/>
          </rPr>
          <t xml:space="preserve">1 Longstrider: </t>
        </r>
        <r>
          <rPr>
            <sz val="12"/>
            <color indexed="81"/>
            <rFont val="Times New Roman"/>
            <family val="1"/>
          </rPr>
          <t xml:space="preserve">Increases your speed.
</t>
        </r>
        <r>
          <rPr>
            <b/>
            <sz val="12"/>
            <color indexed="81"/>
            <rFont val="Times New Roman"/>
            <family val="1"/>
          </rPr>
          <t xml:space="preserve">2 Locate Object: </t>
        </r>
        <r>
          <rPr>
            <sz val="12"/>
            <color indexed="81"/>
            <rFont val="Times New Roman"/>
            <family val="1"/>
          </rPr>
          <t xml:space="preserve">Senses direction toward object (specific or type).
</t>
        </r>
        <r>
          <rPr>
            <b/>
            <sz val="12"/>
            <color indexed="81"/>
            <rFont val="Times New Roman"/>
            <family val="1"/>
          </rPr>
          <t xml:space="preserve">3 Fly: </t>
        </r>
        <r>
          <rPr>
            <sz val="12"/>
            <color indexed="81"/>
            <rFont val="Times New Roman"/>
            <family val="1"/>
          </rPr>
          <t xml:space="preserve">Subject flies at speed of 60 ft.
</t>
        </r>
        <r>
          <rPr>
            <b/>
            <sz val="12"/>
            <color indexed="81"/>
            <rFont val="Times New Roman"/>
            <family val="1"/>
          </rPr>
          <t xml:space="preserve">4 Dimension Door: </t>
        </r>
        <r>
          <rPr>
            <sz val="12"/>
            <color indexed="81"/>
            <rFont val="Times New Roman"/>
            <family val="1"/>
          </rPr>
          <t xml:space="preserve">Teleports you short distance.
</t>
        </r>
        <r>
          <rPr>
            <b/>
            <sz val="12"/>
            <color indexed="81"/>
            <rFont val="Times New Roman"/>
            <family val="1"/>
          </rPr>
          <t xml:space="preserve">5 Teleport: </t>
        </r>
        <r>
          <rPr>
            <sz val="12"/>
            <color indexed="81"/>
            <rFont val="Times New Roman"/>
            <family val="1"/>
          </rPr>
          <t xml:space="preserve">Instantly transports you as far as 100 miles/level.
</t>
        </r>
        <r>
          <rPr>
            <b/>
            <sz val="12"/>
            <color indexed="81"/>
            <rFont val="Times New Roman"/>
            <family val="1"/>
          </rPr>
          <t xml:space="preserve">6 Find the Path: </t>
        </r>
        <r>
          <rPr>
            <sz val="12"/>
            <color indexed="81"/>
            <rFont val="Times New Roman"/>
            <family val="1"/>
          </rPr>
          <t xml:space="preserve">Shows most direct way to a location.
</t>
        </r>
        <r>
          <rPr>
            <b/>
            <sz val="12"/>
            <color indexed="81"/>
            <rFont val="Times New Roman"/>
            <family val="1"/>
          </rPr>
          <t xml:space="preserve">7 Teleport, Greater: </t>
        </r>
        <r>
          <rPr>
            <sz val="12"/>
            <color indexed="81"/>
            <rFont val="Times New Roman"/>
            <family val="1"/>
          </rPr>
          <t xml:space="preserve">As teleport, but no range limit and no off-target arrival.
</t>
        </r>
        <r>
          <rPr>
            <b/>
            <sz val="12"/>
            <color indexed="81"/>
            <rFont val="Times New Roman"/>
            <family val="1"/>
          </rPr>
          <t xml:space="preserve">8 Phase Door: </t>
        </r>
        <r>
          <rPr>
            <sz val="12"/>
            <color indexed="81"/>
            <rFont val="Times New Roman"/>
            <family val="1"/>
          </rPr>
          <t xml:space="preserve">Creates an invisible passage through wood or stone.
</t>
        </r>
        <r>
          <rPr>
            <b/>
            <sz val="12"/>
            <color indexed="81"/>
            <rFont val="Times New Roman"/>
            <family val="1"/>
          </rPr>
          <t xml:space="preserve">9 Astral Projection: </t>
        </r>
        <r>
          <rPr>
            <sz val="12"/>
            <color indexed="81"/>
            <rFont val="Times New Roman"/>
            <family val="1"/>
          </rPr>
          <t>Projects you and companions onto Astral Plane.
PHB 188</t>
        </r>
      </text>
    </comment>
    <comment ref="C8" authorId="0" shapeId="0" xr:uid="{045CBF49-EA3F-4B0C-B502-7262A5FEB4ED}">
      <text>
        <r>
          <rPr>
            <b/>
            <sz val="12"/>
            <color indexed="81"/>
            <rFont val="Times New Roman"/>
            <family val="1"/>
          </rPr>
          <t xml:space="preserve">1 Longstrider: </t>
        </r>
        <r>
          <rPr>
            <sz val="12"/>
            <color indexed="81"/>
            <rFont val="Times New Roman"/>
            <family val="1"/>
          </rPr>
          <t xml:space="preserve">Increases your speed.
</t>
        </r>
        <r>
          <rPr>
            <b/>
            <sz val="12"/>
            <color indexed="81"/>
            <rFont val="Times New Roman"/>
            <family val="1"/>
          </rPr>
          <t xml:space="preserve">2 Locate Object: </t>
        </r>
        <r>
          <rPr>
            <sz val="12"/>
            <color indexed="81"/>
            <rFont val="Times New Roman"/>
            <family val="1"/>
          </rPr>
          <t xml:space="preserve">Senses direction toward object (specific or type).
</t>
        </r>
        <r>
          <rPr>
            <b/>
            <sz val="12"/>
            <color indexed="81"/>
            <rFont val="Times New Roman"/>
            <family val="1"/>
          </rPr>
          <t xml:space="preserve">3 Fly: </t>
        </r>
        <r>
          <rPr>
            <sz val="12"/>
            <color indexed="81"/>
            <rFont val="Times New Roman"/>
            <family val="1"/>
          </rPr>
          <t xml:space="preserve">Subject flies at speed of 60 ft.
</t>
        </r>
        <r>
          <rPr>
            <b/>
            <sz val="12"/>
            <color indexed="81"/>
            <rFont val="Times New Roman"/>
            <family val="1"/>
          </rPr>
          <t xml:space="preserve">4 Dimension Door: </t>
        </r>
        <r>
          <rPr>
            <sz val="12"/>
            <color indexed="81"/>
            <rFont val="Times New Roman"/>
            <family val="1"/>
          </rPr>
          <t xml:space="preserve">Teleports you short distance.
</t>
        </r>
        <r>
          <rPr>
            <b/>
            <sz val="12"/>
            <color indexed="81"/>
            <rFont val="Times New Roman"/>
            <family val="1"/>
          </rPr>
          <t xml:space="preserve">5 Teleport: </t>
        </r>
        <r>
          <rPr>
            <sz val="12"/>
            <color indexed="81"/>
            <rFont val="Times New Roman"/>
            <family val="1"/>
          </rPr>
          <t xml:space="preserve">Instantly transports you as far as 100 miles/level.
</t>
        </r>
        <r>
          <rPr>
            <b/>
            <sz val="12"/>
            <color indexed="81"/>
            <rFont val="Times New Roman"/>
            <family val="1"/>
          </rPr>
          <t xml:space="preserve">6 Find the Path: </t>
        </r>
        <r>
          <rPr>
            <sz val="12"/>
            <color indexed="81"/>
            <rFont val="Times New Roman"/>
            <family val="1"/>
          </rPr>
          <t xml:space="preserve">Shows most direct way to a location.
</t>
        </r>
        <r>
          <rPr>
            <b/>
            <sz val="12"/>
            <color indexed="81"/>
            <rFont val="Times New Roman"/>
            <family val="1"/>
          </rPr>
          <t xml:space="preserve">7 Teleport, Greater: </t>
        </r>
        <r>
          <rPr>
            <sz val="12"/>
            <color indexed="81"/>
            <rFont val="Times New Roman"/>
            <family val="1"/>
          </rPr>
          <t xml:space="preserve">As teleport, but no range limit and no off-target arrival.
</t>
        </r>
        <r>
          <rPr>
            <b/>
            <sz val="12"/>
            <color indexed="81"/>
            <rFont val="Times New Roman"/>
            <family val="1"/>
          </rPr>
          <t xml:space="preserve">8 Phase Door: </t>
        </r>
        <r>
          <rPr>
            <sz val="12"/>
            <color indexed="81"/>
            <rFont val="Times New Roman"/>
            <family val="1"/>
          </rPr>
          <t xml:space="preserve">Creates an invisible passage through wood or stone.
</t>
        </r>
        <r>
          <rPr>
            <b/>
            <sz val="12"/>
            <color indexed="81"/>
            <rFont val="Times New Roman"/>
            <family val="1"/>
          </rPr>
          <t xml:space="preserve">9 Astral Projection: </t>
        </r>
        <r>
          <rPr>
            <sz val="12"/>
            <color indexed="81"/>
            <rFont val="Times New Roman"/>
            <family val="1"/>
          </rPr>
          <t>Projects you and companions onto Astral Plane.
PHB 188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500-000004000000}">
      <text>
        <r>
          <rPr>
            <sz val="12"/>
            <color indexed="81"/>
            <rFont val="Times New Roman"/>
            <family val="1"/>
          </rPr>
          <t>Inquisition Domain</t>
        </r>
      </text>
    </comment>
    <comment ref="D15" authorId="0" shapeId="0" xr:uid="{00000000-0006-0000-0500-000005000000}">
      <text>
        <r>
          <rPr>
            <sz val="12"/>
            <color indexed="81"/>
            <rFont val="Times New Roman"/>
            <family val="1"/>
          </rPr>
          <t>Balance, Climb, Escape Artist, Hide, Jump, Move Silently, Sleight of Hand, Tumble.</t>
        </r>
      </text>
    </comment>
    <comment ref="A16" authorId="0" shapeId="0" xr:uid="{B52A2F9B-9D71-4796-9BAC-0507B7F5676D}">
      <text>
        <r>
          <rPr>
            <b/>
            <sz val="12"/>
            <color indexed="81"/>
            <rFont val="Times New Roman"/>
            <family val="1"/>
          </rPr>
          <t xml:space="preserve">Price: </t>
        </r>
        <r>
          <rPr>
            <sz val="12"/>
            <color indexed="81"/>
            <rFont val="Times New Roman"/>
            <family val="1"/>
          </rPr>
          <t xml:space="preserve">+500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appears sturdier than other armor of its type.
While wearing armor that has this property, you gain a +1 resistance bonus on Fortitude saving throws.
MIC 15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A771E983-616B-4840-94EE-F2354CFA5D0C}">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6" authorId="0" shapeId="0" xr:uid="{2C27D2F0-9515-488D-B1F8-5347F1E9574D}">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
These two small, concave glass discs have a translucent silver sheen to them.  You can activate lenses of revelation to perceive the true nature of any creature in sight. Activating the lenses creates a faint aura for 1 round around the target creature (visible only to you) of a particular color based on its nature:
</t>
        </r>
        <r>
          <rPr>
            <b/>
            <sz val="12"/>
            <color indexed="81"/>
            <rFont val="Times New Roman"/>
            <family val="1"/>
          </rPr>
          <t xml:space="preserve">Evil Outsider: </t>
        </r>
        <r>
          <rPr>
            <sz val="12"/>
            <color indexed="81"/>
            <rFont val="Times New Roman"/>
            <family val="1"/>
          </rPr>
          <t xml:space="preserve">Red.
</t>
        </r>
        <r>
          <rPr>
            <b/>
            <sz val="12"/>
            <color indexed="81"/>
            <rFont val="Times New Roman"/>
            <family val="1"/>
          </rPr>
          <t xml:space="preserve">Undead: </t>
        </r>
        <r>
          <rPr>
            <sz val="12"/>
            <color indexed="81"/>
            <rFont val="Times New Roman"/>
            <family val="1"/>
          </rPr>
          <t xml:space="preserve">Bone-white.
</t>
        </r>
        <r>
          <rPr>
            <b/>
            <sz val="12"/>
            <color indexed="81"/>
            <rFont val="Times New Roman"/>
            <family val="1"/>
          </rPr>
          <t xml:space="preserve">Any Other: </t>
        </r>
        <r>
          <rPr>
            <sz val="12"/>
            <color indexed="81"/>
            <rFont val="Times New Roman"/>
            <family val="1"/>
          </rPr>
          <t>Green.
Any effect that would defeat a detect evil spell or effect also masks a creature from lenses of revelation.
MIC 215</t>
        </r>
      </text>
    </comment>
    <comment ref="A16"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2"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<sst xmlns="http://schemas.openxmlformats.org/spreadsheetml/2006/main" count="3144" uniqueCount="780">
  <si>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</si>
  <si>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</si>
  <si>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</si>
  <si>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</si>
  <si>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</si>
  <si>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</si>
  <si>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</si>
  <si>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</si>
  <si>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</si>
  <si>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</si>
  <si>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</si>
  <si>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</si>
  <si>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</si>
  <si>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</si>
  <si>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</si>
  <si>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</si>
  <si>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</si>
  <si>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</si>
  <si>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</si>
  <si>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</si>
  <si>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</si>
  <si>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</si>
  <si>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</si>
  <si>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</si>
  <si>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</si>
  <si>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</si>
  <si>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</si>
  <si>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</si>
  <si>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</si>
  <si>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</si>
  <si>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</si>
  <si>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</si>
  <si>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</si>
  <si>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</si>
  <si>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</si>
  <si>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</si>
  <si>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</si>
  <si>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</si>
  <si>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</si>
  <si>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</si>
  <si>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</si>
  <si>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</si>
  <si>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</si>
  <si>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</si>
  <si>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</si>
  <si>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</si>
  <si>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</si>
  <si>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</si>
  <si>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</si>
  <si>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</si>
  <si>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</si>
  <si>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</si>
  <si>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</si>
  <si>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</si>
  <si>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</si>
  <si>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</si>
  <si>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</si>
  <si>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</si>
  <si>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</si>
  <si>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</si>
  <si>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</si>
  <si>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</si>
  <si>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</si>
  <si>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</si>
  <si>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</si>
  <si>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</si>
  <si>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</si>
  <si>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</si>
  <si>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</si>
  <si>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</si>
  <si>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</si>
  <si>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</si>
  <si>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</si>
  <si>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</si>
  <si>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</si>
  <si>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</si>
  <si>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</si>
  <si>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</si>
  <si>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</si>
  <si>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</si>
  <si>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</si>
  <si>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</si>
  <si>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</si>
  <si>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</si>
  <si>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</si>
  <si>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</si>
  <si>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</si>
  <si>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</si>
  <si>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</si>
  <si>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</si>
  <si>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</si>
  <si>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</si>
  <si>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</si>
  <si>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</si>
  <si>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</si>
  <si>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</si>
  <si>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</si>
  <si>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</si>
  <si>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</si>
  <si>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</si>
  <si>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</si>
  <si>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</si>
  <si>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</si>
  <si>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</si>
  <si>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</si>
  <si>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</si>
  <si>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</si>
  <si>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</si>
  <si>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</si>
  <si>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</si>
  <si>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</si>
  <si>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</si>
  <si>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</si>
  <si>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</si>
  <si>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</si>
  <si>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</si>
  <si>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</si>
  <si>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</si>
  <si>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</si>
  <si>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</si>
  <si>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</si>
  <si>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</si>
  <si>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</si>
  <si>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</si>
  <si>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</si>
  <si>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</si>
  <si>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</si>
  <si>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</si>
  <si>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</si>
  <si>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</si>
  <si>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</si>
  <si>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</si>
  <si>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</si>
  <si>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</si>
  <si>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</si>
  <si>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</si>
  <si>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</si>
  <si>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</si>
  <si>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</si>
  <si>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</si>
  <si>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</si>
  <si>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</si>
  <si>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</si>
  <si>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</si>
  <si>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</si>
  <si>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</si>
  <si>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</si>
  <si>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</si>
  <si>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</si>
  <si>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</si>
  <si>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</si>
  <si>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</si>
  <si>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</si>
  <si>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</si>
  <si>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</si>
  <si>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</si>
  <si>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</si>
  <si>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Cleric Spells</t>
  </si>
  <si>
    <t>cleric 1</t>
  </si>
  <si>
    <t>cleric 2</t>
  </si>
  <si>
    <t>cleric 3</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</si>
  <si>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</si>
  <si>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</si>
  <si>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</si>
  <si>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</si>
  <si>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</si>
  <si>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</si>
  <si>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</si>
  <si>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</si>
  <si>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</si>
  <si>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</si>
  <si>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</si>
  <si>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</si>
  <si>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</si>
  <si>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</si>
  <si>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</si>
  <si>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</si>
  <si>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</si>
  <si>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</si>
  <si>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</si>
  <si>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</si>
  <si>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</si>
  <si>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</si>
  <si>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</si>
  <si>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</si>
  <si>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</si>
  <si>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</si>
  <si>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</si>
  <si>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</si>
  <si>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</si>
  <si>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</si>
  <si>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</si>
  <si>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</si>
  <si>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</si>
  <si>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</si>
  <si>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</si>
  <si>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</si>
  <si>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</si>
  <si>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</si>
  <si>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</si>
  <si>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</si>
  <si>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</si>
  <si>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</si>
  <si>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</si>
  <si>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</si>
  <si>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</si>
  <si>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</si>
  <si>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</si>
  <si>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</si>
  <si>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</si>
  <si>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</si>
  <si>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</si>
  <si>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</si>
  <si>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</si>
  <si>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</si>
  <si>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</si>
  <si>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</si>
  <si>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</si>
  <si>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</si>
  <si>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</si>
  <si>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</si>
  <si>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</si>
  <si>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</si>
  <si>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</si>
  <si>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</si>
  <si>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</si>
  <si>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</si>
  <si>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</si>
  <si>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</si>
  <si>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</si>
  <si>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Domain Powers</t>
  </si>
  <si>
    <t>Knowledge:  Religion</t>
  </si>
  <si>
    <t>Summon Holy Symbol</t>
  </si>
  <si>
    <t>1d20 Roll</t>
  </si>
  <si>
    <t>2d6 Roll</t>
  </si>
  <si>
    <t>Turns/Day</t>
  </si>
  <si>
    <t>Turn Check</t>
  </si>
  <si>
    <t>Turn Dmg.</t>
  </si>
  <si>
    <t>Turns Used</t>
  </si>
  <si>
    <t>Max HD Turned</t>
  </si>
  <si>
    <t>Domain Spell</t>
  </si>
  <si>
    <t>2</t>
  </si>
  <si>
    <t>Turning Undead</t>
  </si>
  <si>
    <t>Inquisition</t>
  </si>
  <si>
    <t>Perform:  [type]</t>
  </si>
  <si>
    <t>Knowledge:  Arcana</t>
  </si>
  <si>
    <t>Knowledge:  The Planes</t>
  </si>
  <si>
    <t>human</t>
  </si>
  <si>
    <t>Value</t>
  </si>
  <si>
    <t>1d8</t>
  </si>
  <si>
    <t>Spell Component Pouch</t>
  </si>
  <si>
    <t>Healing Kit</t>
  </si>
  <si>
    <t>Total Equity:</t>
  </si>
  <si>
    <t>Mass Aid</t>
  </si>
  <si>
    <t>20’</t>
  </si>
  <si>
    <t>-</t>
  </si>
  <si>
    <t>x2</t>
  </si>
  <si>
    <t>Close Wounds</t>
  </si>
  <si>
    <t>Immed</t>
  </si>
  <si>
    <t>Traveler’s Outfit</t>
  </si>
  <si>
    <t>eight</t>
  </si>
  <si>
    <t>Grapple, Unarmed Strike</t>
  </si>
  <si>
    <t>1d3</t>
  </si>
  <si>
    <t>Bludgeon</t>
  </si>
  <si>
    <t>Ebon Eyes</t>
  </si>
  <si>
    <t>Race</t>
  </si>
  <si>
    <t>Class</t>
  </si>
  <si>
    <t>Sex</t>
  </si>
  <si>
    <t>AC</t>
  </si>
  <si>
    <t>Nightshield</t>
  </si>
  <si>
    <t>Effective Caster Level:</t>
  </si>
  <si>
    <t>Effective Turning Level:</t>
  </si>
  <si>
    <t>Weapon of the Deity</t>
  </si>
  <si>
    <t>Spell Compendium</t>
  </si>
  <si>
    <t>Aerial Alacrity</t>
  </si>
  <si>
    <t>Air Walk</t>
  </si>
  <si>
    <t>Aligned Aura</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</si>
  <si>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</si>
  <si>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</si>
  <si>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</si>
  <si>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</si>
  <si>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</si>
  <si>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</si>
  <si>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</si>
  <si>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</si>
  <si>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</si>
  <si>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</si>
  <si>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</si>
  <si>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</si>
  <si>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</si>
  <si>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</si>
  <si>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</si>
  <si>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</si>
  <si>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</si>
  <si>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</si>
  <si>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</si>
  <si>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</si>
  <si>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</si>
  <si>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</si>
  <si>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</si>
  <si>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</si>
  <si>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</si>
  <si>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</si>
  <si>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</si>
  <si>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</si>
  <si>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</si>
  <si>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</si>
  <si>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</si>
  <si>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</si>
  <si>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</si>
  <si>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</si>
  <si>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</si>
  <si>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</si>
  <si>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</si>
  <si>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</si>
  <si>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</si>
  <si>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</si>
  <si>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</si>
  <si>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</si>
  <si>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</si>
  <si>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</si>
  <si>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</si>
  <si>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</si>
  <si>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</si>
  <si>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</si>
  <si>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</si>
  <si>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</si>
  <si>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</si>
  <si>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</si>
  <si>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</si>
  <si>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</si>
  <si>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</si>
  <si>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</si>
  <si>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</si>
  <si>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</si>
  <si>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</si>
  <si>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</si>
  <si>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</si>
  <si>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</si>
  <si>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</si>
  <si>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</si>
  <si>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</si>
  <si>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</si>
  <si>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</si>
  <si>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</si>
  <si>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</si>
  <si>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</si>
  <si>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</si>
  <si>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</si>
  <si>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</si>
  <si>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</si>
  <si>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</si>
  <si>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</si>
  <si>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</si>
  <si>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</si>
  <si>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</si>
  <si>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</si>
  <si>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</si>
  <si>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</si>
  <si>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</si>
  <si>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Amanuensis</t>
  </si>
  <si>
    <t>Virtue</t>
  </si>
  <si>
    <t>Bane</t>
  </si>
  <si>
    <t>PHB II</t>
  </si>
  <si>
    <t>Bless</t>
  </si>
  <si>
    <t>Bless Water</t>
  </si>
  <si>
    <t>Blood Wind</t>
  </si>
  <si>
    <t>Savage Species</t>
  </si>
  <si>
    <t>Burial Blessing</t>
  </si>
  <si>
    <t>V S M XP</t>
  </si>
  <si>
    <t>Conjure Ice Beast I</t>
  </si>
  <si>
    <t>Curse Water</t>
  </si>
  <si>
    <t>Detect Animals/Plants</t>
  </si>
  <si>
    <t>40’</t>
  </si>
  <si>
    <t>Divine Inspiration</t>
  </si>
  <si>
    <t>Sacrifice</t>
  </si>
  <si>
    <t>Eyes of the Avoral</t>
  </si>
  <si>
    <t>V S F DF</t>
  </si>
  <si>
    <t>Grave Strike</t>
  </si>
  <si>
    <t>Complete Adventurer</t>
  </si>
  <si>
    <t>Guiding Light</t>
  </si>
  <si>
    <t>Healthful Rest</t>
  </si>
  <si>
    <t>Hide from Undead</t>
  </si>
  <si>
    <t>Ironguts</t>
  </si>
  <si>
    <t>Light of Lunia</t>
  </si>
  <si>
    <t>Magic Stone</t>
  </si>
  <si>
    <t>30 minutes</t>
  </si>
  <si>
    <t>Nimbus of Light</t>
  </si>
  <si>
    <t>Complete Divine</t>
  </si>
  <si>
    <t>Omen of Peril</t>
  </si>
  <si>
    <t>V F</t>
  </si>
  <si>
    <t>Remove Fear</t>
  </si>
  <si>
    <t>Resist Planar Alignment</t>
  </si>
  <si>
    <t>Spell Flower</t>
  </si>
  <si>
    <t>S M</t>
  </si>
  <si>
    <t>Summon Undead I</t>
  </si>
  <si>
    <t>Twilight Luck</t>
  </si>
  <si>
    <t>V Abstinence</t>
  </si>
  <si>
    <t>Vigor, Lesser</t>
  </si>
  <si>
    <t>Vision of Heaven</t>
  </si>
  <si>
    <t>Align Weapon</t>
  </si>
  <si>
    <t>Manual of the Planes</t>
  </si>
  <si>
    <t>Augury</t>
  </si>
  <si>
    <t>Avoid Planar Effects</t>
  </si>
  <si>
    <t>Ayailla’s Radiant Burst</t>
  </si>
  <si>
    <t>V S Sacr.</t>
  </si>
  <si>
    <t>Bear’s Endurance</t>
  </si>
  <si>
    <t>Benediction</t>
  </si>
  <si>
    <t>Body Blades</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</si>
  <si>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</si>
  <si>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</si>
  <si>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</si>
  <si>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</si>
  <si>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</si>
  <si>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</si>
  <si>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</si>
  <si>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</si>
  <si>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</si>
  <si>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</si>
  <si>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</si>
  <si>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</si>
  <si>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</si>
  <si>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</si>
  <si>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</si>
  <si>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</si>
  <si>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</si>
  <si>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</si>
  <si>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</si>
  <si>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</si>
  <si>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</si>
  <si>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</si>
  <si>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</si>
  <si>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</si>
  <si>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</si>
  <si>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</si>
  <si>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</si>
  <si>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</si>
  <si>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</si>
  <si>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Soul Ward</t>
  </si>
  <si>
    <t>Status</t>
  </si>
  <si>
    <t>Stay the Hand</t>
  </si>
  <si>
    <t>Summon Undead II</t>
  </si>
  <si>
    <t>Sweet Water</t>
  </si>
  <si>
    <t>Wave of Grief</t>
  </si>
  <si>
    <t>Air Breathing</t>
  </si>
  <si>
    <t>S M/DF</t>
  </si>
  <si>
    <t>Stormwrack</t>
  </si>
  <si>
    <t>Attune Form</t>
  </si>
  <si>
    <t>Bladebane</t>
  </si>
  <si>
    <t>Blessed Aim</t>
  </si>
  <si>
    <t>Blessed Sight</t>
  </si>
  <si>
    <t>Briar Web</t>
  </si>
  <si>
    <t>Chain of Eyes</t>
  </si>
  <si>
    <t>Circle Dance</t>
  </si>
  <si>
    <t>Cloak of Bravery</t>
  </si>
  <si>
    <t>Conjure Ice Beast III</t>
  </si>
  <si>
    <t>Curse of the Brute</t>
  </si>
  <si>
    <t>Energize Potion</t>
  </si>
  <si>
    <t>Flame of Faith</t>
  </si>
  <si>
    <t>Forest Eyes</t>
  </si>
  <si>
    <t>Unlimited</t>
  </si>
  <si>
    <t>Heart’s Ease</t>
  </si>
  <si>
    <t>Hesitate</t>
  </si>
  <si>
    <t>1 IA</t>
  </si>
  <si>
    <t>Inspired Aim</t>
  </si>
  <si>
    <t>Invoke the Cerulean Sign</t>
  </si>
  <si>
    <t>Lords of Madness</t>
  </si>
  <si>
    <t>Locate Node</t>
  </si>
  <si>
    <t>1 mile/lvl</t>
  </si>
  <si>
    <t>Champions of Ruin</t>
  </si>
  <si>
    <t>Protection from Energy</t>
  </si>
  <si>
    <t>Refreshment</t>
  </si>
  <si>
    <t>Remove Nausea</t>
  </si>
  <si>
    <t>Resist Energy, Mass</t>
  </si>
  <si>
    <t>Ring of Blades</t>
  </si>
  <si>
    <t>Slashing Darkness</t>
  </si>
  <si>
    <t>Spikes</t>
  </si>
  <si>
    <t>Summon Undead III</t>
  </si>
  <si>
    <t>Sword Stream</t>
  </si>
  <si>
    <t>Vigor</t>
  </si>
  <si>
    <t>Vigor, Mass, Lesser</t>
  </si>
  <si>
    <t>Shield of Faith, Mass</t>
  </si>
  <si>
    <t>Magic Circle v C/E/G</t>
  </si>
  <si>
    <t>Holy Smite</t>
  </si>
  <si>
    <t>Clairaudience/voyance</t>
  </si>
  <si>
    <t>Bypass Spell Resistance</t>
  </si>
  <si>
    <t>Ranged Touch Attack</t>
  </si>
  <si>
    <t>Age</t>
  </si>
  <si>
    <t>q</t>
  </si>
  <si>
    <t>Scrolls and Potions</t>
  </si>
  <si>
    <t>CLev</t>
  </si>
  <si>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</si>
  <si>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</si>
  <si>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</si>
  <si>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</si>
  <si>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</si>
  <si>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</si>
  <si>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</si>
  <si>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</si>
  <si>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</si>
  <si>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</si>
  <si>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</si>
  <si>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</si>
  <si>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</si>
  <si>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</si>
  <si>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</si>
  <si>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</si>
  <si>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</si>
  <si>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</si>
  <si>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</si>
  <si>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</si>
  <si>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</si>
  <si>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</si>
  <si>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</si>
  <si>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</si>
  <si>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</si>
  <si>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</si>
  <si>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</si>
  <si>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</si>
  <si>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</si>
  <si>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</si>
  <si>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</si>
  <si>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</si>
  <si>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</si>
  <si>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</si>
  <si>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</si>
  <si>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</si>
  <si>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</si>
  <si>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</si>
  <si>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</si>
  <si>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</si>
  <si>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</si>
  <si>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</si>
  <si>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</si>
  <si>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</si>
  <si>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</si>
  <si>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</si>
  <si>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</si>
  <si>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</si>
  <si>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</si>
  <si>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</si>
  <si>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</si>
  <si>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</si>
  <si>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</si>
  <si>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</si>
  <si>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</si>
  <si>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</si>
  <si>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</si>
  <si>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</si>
  <si>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</si>
  <si>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</si>
  <si>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</si>
  <si>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</si>
  <si>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</si>
  <si>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</si>
  <si>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Bear’s Heart</t>
  </si>
  <si>
    <t>Bebilith Blessing</t>
  </si>
  <si>
    <t>Convert Wand</t>
  </si>
  <si>
    <t>Disrupting Weapon</t>
  </si>
  <si>
    <t>Divine Agility</t>
  </si>
  <si>
    <t>Etherealness, Swift</t>
  </si>
  <si>
    <t>Fire in the Blood</t>
  </si>
  <si>
    <t>Greater Stone Shape</t>
  </si>
  <si>
    <t>Hibernal Healing</t>
  </si>
  <si>
    <t>Meteoric Strike</t>
  </si>
  <si>
    <t>Pass through Ice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</si>
  <si>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</si>
  <si>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</si>
  <si>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</si>
  <si>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</si>
  <si>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</si>
  <si>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</si>
  <si>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</si>
  <si>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</si>
  <si>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</si>
  <si>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</si>
  <si>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</si>
  <si>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</si>
  <si>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</si>
  <si>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</si>
  <si>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</si>
  <si>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Cometfall</t>
  </si>
  <si>
    <t>Conjure Ice Beast VI</t>
  </si>
  <si>
    <t>Create Undead</t>
  </si>
  <si>
    <t>Heroes’ Feast</t>
  </si>
  <si>
    <t>Planar Ally</t>
  </si>
  <si>
    <t>Planar Exchange</t>
  </si>
  <si>
    <t>Summon Babau Demon</t>
  </si>
  <si>
    <t>Summon Monster VI</t>
  </si>
  <si>
    <t>Summon Undead VI</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</si>
  <si>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</si>
  <si>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</si>
  <si>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</si>
  <si>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</si>
  <si>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</si>
  <si>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</si>
  <si>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</si>
  <si>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</si>
  <si>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</si>
  <si>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</si>
  <si>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</si>
  <si>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</si>
  <si>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</si>
  <si>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Algid Enhancement</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</si>
  <si>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</si>
  <si>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</si>
  <si>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</si>
  <si>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</si>
  <si>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</si>
  <si>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</si>
  <si>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</si>
  <si>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</si>
  <si>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</si>
  <si>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</si>
  <si>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</si>
  <si>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</si>
  <si>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</si>
  <si>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</si>
  <si>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</si>
  <si>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</si>
  <si>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</si>
  <si>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</si>
  <si>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</si>
  <si>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</si>
  <si>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</si>
  <si>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</si>
  <si>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Heroes of Horror</t>
  </si>
  <si>
    <t>Drow of the Underdark</t>
  </si>
  <si>
    <t>V S Frostfell</t>
  </si>
  <si>
    <t>Cityscape</t>
  </si>
  <si>
    <t>V DF Sacrifice</t>
  </si>
  <si>
    <t>6 FR</t>
  </si>
  <si>
    <t>10 rds +1/lvl</t>
  </si>
  <si>
    <t>Dragon Magic</t>
  </si>
  <si>
    <t>3 FR</t>
  </si>
  <si>
    <t>5’</t>
  </si>
  <si>
    <t>V S Coldfire</t>
  </si>
  <si>
    <t>50’ Rope</t>
  </si>
  <si>
    <t>Night Clothes</t>
  </si>
  <si>
    <t>Heward’s Handy Haversack</t>
  </si>
  <si>
    <t>cleric 4</t>
  </si>
  <si>
    <t>Everlasting Rations</t>
  </si>
  <si>
    <t>Magic Bedroll</t>
  </si>
  <si>
    <t>Blessed Bandages</t>
  </si>
  <si>
    <t>Cloak, Fur</t>
  </si>
  <si>
    <t>Soft Equity Ceiling:</t>
  </si>
  <si>
    <t>XP</t>
  </si>
  <si>
    <t>All Armor and Shields</t>
  </si>
  <si>
    <t>Simple and Martial Weapons</t>
  </si>
  <si>
    <t>1</t>
  </si>
  <si>
    <t>Knowledge:  History</t>
  </si>
  <si>
    <t>Gold Coins</t>
  </si>
  <si>
    <t>100’</t>
  </si>
  <si>
    <t>x3</t>
  </si>
  <si>
    <t>1d6</t>
  </si>
  <si>
    <t>Piercing</t>
  </si>
  <si>
    <t>Tomorrow’s Spells</t>
  </si>
  <si>
    <t>Everfull Mug</t>
  </si>
  <si>
    <t>Longbow +1</t>
  </si>
  <si>
    <t>Celestial Riding Dog, Bite</t>
  </si>
  <si>
    <t>Ephod of Authority</t>
  </si>
  <si>
    <t>Human</t>
  </si>
  <si>
    <t>Protection from Evil</t>
  </si>
  <si>
    <t>cleric 5</t>
  </si>
  <si>
    <t>Lenses of Revelation</t>
  </si>
  <si>
    <t>4</t>
  </si>
  <si>
    <t>Played by Alexis Álvarez</t>
  </si>
  <si>
    <t>Oghma’s Silver Holy Symbol</t>
  </si>
  <si>
    <t>Knowledge</t>
  </si>
  <si>
    <t>Domain (Bonus):  Knowledge</t>
  </si>
  <si>
    <t>Spell Focus (Divination)</t>
  </si>
  <si>
    <t>Travel</t>
  </si>
  <si>
    <t>Spells Granted by Oghma</t>
  </si>
  <si>
    <t>Cleric of Oghma</t>
  </si>
  <si>
    <t>Neutral Good</t>
  </si>
  <si>
    <t>1d6+1</t>
  </si>
  <si>
    <t>Profession:  Scribe</t>
  </si>
  <si>
    <t>Detect Secret Doors</t>
  </si>
  <si>
    <t>Detect Thoughts</t>
  </si>
  <si>
    <t>Fly</t>
  </si>
  <si>
    <t>Dimension Door</t>
  </si>
  <si>
    <t>Teleport</t>
  </si>
  <si>
    <t>Know/Travel</t>
  </si>
  <si>
    <t>Spiritual Weapon (Longsword)</t>
  </si>
  <si>
    <t>Regional:  Foe Hunter: Yuan-ti</t>
  </si>
  <si>
    <t>Cleric Features</t>
  </si>
  <si>
    <t>Common, Human, Yuan-ti</t>
  </si>
  <si>
    <t>Wesibindi</t>
  </si>
  <si>
    <t>Sebenzi</t>
  </si>
  <si>
    <t>Oghma</t>
  </si>
  <si>
    <t>Chult</t>
  </si>
  <si>
    <t>Female</t>
  </si>
  <si>
    <t>5’ 11”</t>
  </si>
  <si>
    <t>190 lbs</t>
  </si>
  <si>
    <t>MW Quarterstaff</t>
  </si>
  <si>
    <t>Missiles</t>
  </si>
  <si>
    <t>Arrows</t>
  </si>
  <si>
    <t>Slashing</t>
  </si>
  <si>
    <t>19-20/x2</t>
  </si>
  <si>
    <t>Flint &amp; Steel</t>
  </si>
  <si>
    <t>1st:  Combat Casting</t>
  </si>
  <si>
    <t>3rd:  Extend Spell</t>
  </si>
  <si>
    <t>Today’s Spells</t>
  </si>
  <si>
    <t>Human:  Battle Casting</t>
  </si>
  <si>
    <t>+4 +2 when Defensive</t>
  </si>
  <si>
    <t>Turn Undead</t>
  </si>
  <si>
    <t>Chain Shirt of Stamina</t>
  </si>
  <si>
    <t>NOT YET AVAILABLE</t>
  </si>
  <si>
    <t>Flask (not on hand)</t>
  </si>
  <si>
    <r>
      <t>33</t>
    </r>
    <r>
      <rPr>
        <sz val="13"/>
        <rFont val="Calibri Light"/>
        <family val="2"/>
      </rPr>
      <t>/</t>
    </r>
    <r>
      <rPr>
        <sz val="13"/>
        <color indexed="52"/>
        <rFont val="Calibri Light"/>
        <family val="2"/>
      </rPr>
      <t>66</t>
    </r>
    <r>
      <rPr>
        <sz val="13"/>
        <rFont val="Calibri Light"/>
        <family val="2"/>
      </rPr>
      <t>/</t>
    </r>
    <r>
      <rPr>
        <sz val="13"/>
        <color indexed="10"/>
        <rFont val="Calibri Light"/>
        <family val="2"/>
      </rPr>
      <t>100</t>
    </r>
  </si>
  <si>
    <r>
      <t xml:space="preserve">Potion of </t>
    </r>
    <r>
      <rPr>
        <i/>
        <sz val="12"/>
        <rFont val="Calibri Light"/>
        <family val="2"/>
      </rPr>
      <t>Owl’s Wisdom</t>
    </r>
  </si>
  <si>
    <r>
      <t xml:space="preserve">+1 </t>
    </r>
    <r>
      <rPr>
        <i/>
        <sz val="13"/>
        <rFont val="Calibri Light"/>
        <family val="2"/>
      </rPr>
      <t>haste</t>
    </r>
  </si>
  <si>
    <t>Detect Evil</t>
  </si>
  <si>
    <t>Eternal Wand of Lesser Restoration</t>
  </si>
  <si>
    <t>3</t>
  </si>
  <si>
    <t>8 charges</t>
  </si>
  <si>
    <t>Part of the ritual artifacts (orb, talisman, dice).</t>
  </si>
  <si>
    <t>Highly powerful; may attract unwanted attention if used carelessly.</t>
  </si>
  <si>
    <t>Focus of the banishing ritual; radiates Conjuration and Evocation magic.</t>
  </si>
  <si>
    <t>Cannibal Ritual Site</t>
  </si>
  <si>
    <t>3 lb</t>
  </si>
  <si>
    <t>Crystalline Orb</t>
  </si>
  <si>
    <t>Non-magical but symbolically important.</t>
  </si>
  <si>
    <t>Used in the banishing ritual; tied to the Devourer’s power.</t>
  </si>
  <si>
    <t>0.2 lb</t>
  </si>
  <si>
    <t>Bone Dice</t>
  </si>
  <si>
    <t>0.5 lb</t>
  </si>
  <si>
    <t>Wave-Symbol Talisman</t>
  </si>
  <si>
    <t>Taken from the ritual site after the Devourer’s banishment.</t>
  </si>
  <si>
    <t>Non-magical but culturally significant.</t>
  </si>
  <si>
    <t>Worn by Sebenzi; may symbolize status among the cannibals.</t>
  </si>
  <si>
    <t>Necklace of Teeth</t>
  </si>
  <si>
    <t>Marked with a single spiral symbol.</t>
  </si>
  <si>
    <t>Non-magical but tied to the Devourer’s cult.</t>
  </si>
  <si>
    <t>Ritual tool; used for crafting or assembling ritual objects.</t>
  </si>
  <si>
    <t>Watertight Chest</t>
  </si>
  <si>
    <t>2 lb</t>
  </si>
  <si>
    <t>Silver Hammer</t>
  </si>
  <si>
    <t>Engraved with wave and spiral symbols.</t>
  </si>
  <si>
    <t>Ritual tool; used for carving intricate designs.</t>
  </si>
  <si>
    <t>1 lb</t>
  </si>
  <si>
    <t>Silver Chisel</t>
  </si>
  <si>
    <t>Ritual tool; used for sacrifices or carving symbols.</t>
  </si>
  <si>
    <t>Silver Dagger</t>
  </si>
  <si>
    <t>Stored safely in Sebenzi’s pack.</t>
  </si>
  <si>
    <t>Highly dangerous; potential for corruption.</t>
  </si>
  <si>
    <t>Ritual elixir; grants visions of the Devourer’s will but risks mental/spiritual harm.</t>
  </si>
  <si>
    <t>Black Tides Elixir</t>
  </si>
  <si>
    <t>Written in archaic Common.</t>
  </si>
  <si>
    <t>Non-magical but provides crucial information.</t>
  </si>
  <si>
    <t>Describes the polished stone, scroll, and Black Tides elixir.</t>
  </si>
  <si>
    <t>Carved Wooden Box</t>
  </si>
  <si>
    <t>0.1 lb</t>
  </si>
  <si>
    <t>Parchment</t>
  </si>
  <si>
    <t>Sanctuary location marked on the map near the island’s center.</t>
  </si>
  <si>
    <t>One-time use.</t>
  </si>
  <si>
    <t>Contains Word of Recall (Cleric 6); teleports user to a sanctuary on the island.</t>
  </si>
  <si>
    <t>Scroll</t>
  </si>
  <si>
    <t>Always active when carried.</t>
  </si>
  <si>
    <t>Can be drained if exposed to overwhelming Devourer energy.</t>
  </si>
  <si>
    <t>Warding charm; grants +2 resistance bonus on saves vs. Devourer’s effects.</t>
  </si>
  <si>
    <t>Polished Stone</t>
  </si>
  <si>
    <t>Holds key artifacts tied to the Devourer’s rituals.</t>
  </si>
  <si>
    <t>Sealed with wave and spiral symbols; requires deciphering or magic to open.</t>
  </si>
  <si>
    <t>Contains the polished stone, scroll, and parchment.</t>
  </si>
  <si>
    <t>Rusted Metal Chest</t>
  </si>
  <si>
    <t>Provides historical context about the Devourer and the island.</t>
  </si>
  <si>
    <t>Pages are fragile and may tear if handled roughly.</t>
  </si>
  <si>
    <t>Contains partially legible entries about the island’s history.</t>
  </si>
  <si>
    <t>Waterlogged Journal</t>
  </si>
  <si>
    <t>Found alongside the waterlogged journal and carved wooden box.</t>
  </si>
  <si>
    <t>May break if used in combat.</t>
  </si>
  <si>
    <t>Functional but in poor condition.</t>
  </si>
  <si>
    <t>Rusted Dagger</t>
  </si>
  <si>
    <t>Other Details</t>
  </si>
  <si>
    <t>Warnings/Cautions</t>
  </si>
  <si>
    <t>Purpose/Properties</t>
  </si>
  <si>
    <t>Found In…</t>
  </si>
  <si>
    <t>cleric 6</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</si>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</sst>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72" x14ac:knownFonts="1">
    <font>
      <sz val="12"/>
      <name val="Times New Roman"/>
    </font>
    <font>
      <sz val="11"/>
      <color theme="1"/>
      <name val="Calibri Light"/>
      <family val="2"/>
    </font>
    <font>
      <sz val="12"/>
      <color theme="1"/>
      <name val="Times New Roman"/>
      <family val="2"/>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3"/>
      <name val="Wingdings"/>
      <charset val="2"/>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rgb="FF9999FF"/>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2"/>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sz val="13"/>
      <color rgb="FF0000FF"/>
      <name val="Calibri Light"/>
      <family val="2"/>
    </font>
    <font>
      <b/>
      <sz val="13"/>
      <color rgb="FF0000FF"/>
      <name val="Calibri Light"/>
      <family val="2"/>
    </font>
    <font>
      <sz val="13"/>
      <color rgb="FFFFC000"/>
      <name val="Calibri Light"/>
      <family val="2"/>
    </font>
    <font>
      <b/>
      <sz val="13"/>
      <color rgb="FF9999FF"/>
      <name val="Calibri Light"/>
      <family val="2"/>
    </font>
    <font>
      <sz val="13"/>
      <color rgb="FF9999FF"/>
      <name val="Calibri Light"/>
      <family val="2"/>
    </font>
    <font>
      <sz val="12"/>
      <color indexed="17"/>
      <name val="Calibri Light"/>
      <family val="2"/>
    </font>
    <font>
      <sz val="12"/>
      <color indexed="51"/>
      <name val="Calibri Light"/>
      <family val="2"/>
    </font>
    <font>
      <sz val="12"/>
      <color indexed="52"/>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sz val="13"/>
      <color indexed="51"/>
      <name val="Calibri Light"/>
      <family val="2"/>
    </font>
    <font>
      <i/>
      <sz val="18"/>
      <color rgb="FF9999FF"/>
      <name val="Calibri Light"/>
      <family val="2"/>
    </font>
    <font>
      <sz val="13"/>
      <color rgb="FF9966FF"/>
      <name val="Calibri Light"/>
      <family val="2"/>
    </font>
    <font>
      <b/>
      <sz val="12"/>
      <color theme="0"/>
      <name val="Calibri Light"/>
      <family val="2"/>
    </font>
    <font>
      <b/>
      <sz val="13"/>
      <color rgb="FF9966FF"/>
      <name val="Calibri Light"/>
      <family val="2"/>
    </font>
    <font>
      <i/>
      <sz val="18"/>
      <color rgb="FF9966FF"/>
      <name val="Calibri Light"/>
      <family val="2"/>
    </font>
    <font>
      <i/>
      <sz val="18"/>
      <color rgb="FF0000FF"/>
      <name val="Calibri Light"/>
      <family val="2"/>
    </font>
    <font>
      <sz val="12"/>
      <color rgb="FF0000FF"/>
      <name val="Calibri Light"/>
      <family val="2"/>
    </font>
    <font>
      <sz val="12"/>
      <color rgb="FFFFC000"/>
      <name val="Calibri Light"/>
      <family val="2"/>
    </font>
    <font>
      <sz val="12"/>
      <color theme="0"/>
      <name val="Calibri Light"/>
      <family val="2"/>
    </font>
    <font>
      <sz val="12"/>
      <color rgb="FF9999FF"/>
      <name val="Calibri Light"/>
      <family val="2"/>
    </font>
    <font>
      <b/>
      <sz val="18"/>
      <color rgb="FF9999FF"/>
      <name val="Calibri Light"/>
      <family val="2"/>
    </font>
    <font>
      <i/>
      <sz val="18"/>
      <color indexed="53"/>
      <name val="Calibri Light"/>
      <family val="2"/>
    </font>
    <font>
      <b/>
      <i/>
      <sz val="16"/>
      <color theme="0"/>
      <name val="Calibri Light"/>
      <family val="2"/>
    </font>
    <font>
      <i/>
      <sz val="18"/>
      <color indexed="10"/>
      <name val="Calibri Light"/>
      <family val="2"/>
    </font>
    <font>
      <i/>
      <sz val="18"/>
      <color indexed="57"/>
      <name val="Calibri Light"/>
      <family val="2"/>
    </font>
    <font>
      <b/>
      <sz val="12"/>
      <color indexed="9"/>
      <name val="Calibri Light"/>
      <family val="2"/>
    </font>
    <font>
      <b/>
      <sz val="12"/>
      <color rgb="FFFFC000"/>
      <name val="Calibri Light"/>
      <family val="2"/>
    </font>
    <font>
      <i/>
      <sz val="12"/>
      <name val="Calibri Light"/>
      <family val="2"/>
    </font>
    <font>
      <i/>
      <sz val="17"/>
      <name val="Calibri Light"/>
      <family val="2"/>
    </font>
    <font>
      <i/>
      <sz val="13"/>
      <name val="Calibri Light"/>
      <family val="2"/>
    </font>
    <font>
      <b/>
      <sz val="11"/>
      <color theme="1"/>
      <name val="Calibri Light"/>
      <family val="2"/>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00FF00"/>
        <bgColor indexed="64"/>
      </patternFill>
    </fill>
    <fill>
      <patternFill patternType="solid">
        <fgColor rgb="FF00FFFF"/>
        <bgColor indexed="64"/>
      </patternFill>
    </fill>
    <fill>
      <patternFill patternType="solid">
        <fgColor rgb="FF9999FF"/>
        <bgColor indexed="64"/>
      </patternFill>
    </fill>
    <fill>
      <patternFill patternType="solid">
        <fgColor rgb="FFFFFF00"/>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top style="double">
        <color indexed="64"/>
      </top>
      <bottom style="thick">
        <color rgb="FF9999FF"/>
      </bottom>
      <diagonal/>
    </border>
    <border>
      <left/>
      <right/>
      <top style="double">
        <color indexed="64"/>
      </top>
      <bottom style="thick">
        <color rgb="FF9999FF"/>
      </bottom>
      <diagonal/>
    </border>
    <border>
      <left/>
      <right style="double">
        <color indexed="64"/>
      </right>
      <top style="double">
        <color indexed="64"/>
      </top>
      <bottom style="thick">
        <color rgb="FF9999FF"/>
      </bottom>
      <diagonal/>
    </border>
    <border>
      <left/>
      <right style="medium">
        <color indexed="64"/>
      </right>
      <top style="double">
        <color indexed="64"/>
      </top>
      <bottom style="medium">
        <color indexed="64"/>
      </bottom>
      <diagonal/>
    </border>
  </borders>
  <cellStyleXfs count="16">
    <xf numFmtId="0" fontId="0" fillId="0" borderId="0"/>
    <xf numFmtId="0" fontId="6" fillId="0" borderId="0" applyNumberFormat="0" applyFill="0" applyBorder="0" applyAlignment="0" applyProtection="0">
      <alignment vertical="top"/>
      <protection locked="0"/>
    </xf>
    <xf numFmtId="9" fontId="4" fillId="0" borderId="0" applyFont="0" applyFill="0" applyBorder="0" applyAlignment="0" applyProtection="0"/>
    <xf numFmtId="9" fontId="5" fillId="0" borderId="0" applyFont="0" applyFill="0" applyBorder="0" applyAlignment="0" applyProtection="0"/>
    <xf numFmtId="0" fontId="9" fillId="0" borderId="0"/>
    <xf numFmtId="0" fontId="4" fillId="0" borderId="0"/>
    <xf numFmtId="0" fontId="10" fillId="0" borderId="0"/>
    <xf numFmtId="0" fontId="4" fillId="0" borderId="0"/>
    <xf numFmtId="0" fontId="4" fillId="0" borderId="0"/>
    <xf numFmtId="0" fontId="3" fillId="0" borderId="0"/>
    <xf numFmtId="9" fontId="4" fillId="0" borderId="0" applyFont="0" applyFill="0" applyBorder="0" applyAlignment="0" applyProtection="0"/>
    <xf numFmtId="0" fontId="4" fillId="0" borderId="0"/>
    <xf numFmtId="0" fontId="4" fillId="0" borderId="0"/>
    <xf numFmtId="0" fontId="9" fillId="0" borderId="0"/>
    <xf numFmtId="0" fontId="2" fillId="0" borderId="0"/>
    <xf numFmtId="0" fontId="1" fillId="0" borderId="0"/>
  </cellStyleXfs>
  <cellXfs count="518">
    <xf numFmtId="0" fontId="0" fillId="0" borderId="0" xfId="0"/>
    <xf numFmtId="0" fontId="8" fillId="8" borderId="28" xfId="2" applyNumberFormat="1" applyFont="1" applyFill="1" applyBorder="1" applyAlignment="1">
      <alignment horizontal="center" vertical="center" shrinkToFit="1"/>
    </xf>
    <xf numFmtId="0" fontId="8" fillId="8" borderId="39" xfId="2" applyNumberFormat="1" applyFont="1" applyFill="1" applyBorder="1" applyAlignment="1">
      <alignment horizontal="center" vertical="center" shrinkToFit="1"/>
    </xf>
    <xf numFmtId="0" fontId="8" fillId="8" borderId="40" xfId="2" applyNumberFormat="1" applyFont="1" applyFill="1" applyBorder="1" applyAlignment="1">
      <alignment horizontal="center" vertical="center" shrinkToFit="1"/>
    </xf>
    <xf numFmtId="0" fontId="13" fillId="2" borderId="127" xfId="0" applyFont="1" applyFill="1" applyBorder="1" applyAlignment="1">
      <alignment horizontal="right" vertical="center"/>
    </xf>
    <xf numFmtId="0" fontId="13" fillId="2" borderId="128" xfId="0" applyFont="1" applyFill="1" applyBorder="1" applyAlignment="1">
      <alignment horizontal="left" vertical="center"/>
    </xf>
    <xf numFmtId="0" fontId="14" fillId="2" borderId="128" xfId="0" applyFont="1" applyFill="1" applyBorder="1" applyAlignment="1">
      <alignment horizontal="left" vertical="center"/>
    </xf>
    <xf numFmtId="0" fontId="15" fillId="2" borderId="128" xfId="0" applyFont="1" applyFill="1" applyBorder="1" applyAlignment="1">
      <alignment horizontal="centerContinuous" vertical="center"/>
    </xf>
    <xf numFmtId="0" fontId="16" fillId="2" borderId="128" xfId="0" applyFont="1" applyFill="1" applyBorder="1" applyAlignment="1">
      <alignment horizontal="centerContinuous" vertical="center"/>
    </xf>
    <xf numFmtId="0" fontId="17" fillId="2" borderId="129" xfId="1" applyFont="1" applyFill="1" applyBorder="1" applyAlignment="1" applyProtection="1">
      <alignment horizontal="right" vertical="center"/>
    </xf>
    <xf numFmtId="0" fontId="16" fillId="0" borderId="0" xfId="0" applyFont="1" applyAlignment="1">
      <alignment vertical="center"/>
    </xf>
    <xf numFmtId="0" fontId="18" fillId="0" borderId="1" xfId="0" applyFont="1" applyBorder="1" applyAlignment="1">
      <alignment horizontal="right" vertical="center"/>
    </xf>
    <xf numFmtId="0" fontId="19" fillId="0" borderId="0" xfId="0" applyFont="1" applyAlignment="1">
      <alignment horizontal="centerContinuous" vertical="center"/>
    </xf>
    <xf numFmtId="0" fontId="18" fillId="0" borderId="0" xfId="0" applyFont="1" applyAlignment="1">
      <alignment horizontal="right" vertical="center"/>
    </xf>
    <xf numFmtId="0" fontId="19" fillId="0" borderId="0" xfId="0" applyFont="1" applyAlignment="1">
      <alignment horizontal="center" vertical="center"/>
    </xf>
    <xf numFmtId="0" fontId="19" fillId="0" borderId="2" xfId="0" applyFont="1" applyBorder="1" applyAlignment="1">
      <alignment horizontal="left" vertical="center"/>
    </xf>
    <xf numFmtId="0" fontId="18" fillId="4" borderId="69" xfId="0" applyFont="1" applyFill="1" applyBorder="1" applyAlignment="1">
      <alignment horizontal="right" vertical="center"/>
    </xf>
    <xf numFmtId="1" fontId="19" fillId="0" borderId="101" xfId="0" applyNumberFormat="1" applyFont="1" applyBorder="1" applyAlignment="1">
      <alignment horizontal="centerContinuous" vertical="center"/>
    </xf>
    <xf numFmtId="0" fontId="16" fillId="0" borderId="102" xfId="0" applyFont="1" applyBorder="1" applyAlignment="1">
      <alignment horizontal="centerContinuous" vertical="center"/>
    </xf>
    <xf numFmtId="0" fontId="18" fillId="4" borderId="91" xfId="0" applyFont="1" applyFill="1" applyBorder="1" applyAlignment="1">
      <alignment horizontal="right" vertical="center"/>
    </xf>
    <xf numFmtId="49" fontId="19" fillId="0" borderId="70" xfId="0" applyNumberFormat="1" applyFont="1" applyBorder="1" applyAlignment="1">
      <alignment horizontal="center" vertical="center"/>
    </xf>
    <xf numFmtId="0" fontId="19" fillId="0" borderId="0" xfId="0" applyFont="1" applyAlignment="1">
      <alignment horizontal="left" vertical="center"/>
    </xf>
    <xf numFmtId="0" fontId="18" fillId="4" borderId="11" xfId="0" applyFont="1" applyFill="1" applyBorder="1" applyAlignment="1">
      <alignment horizontal="right" vertical="center"/>
    </xf>
    <xf numFmtId="49" fontId="19" fillId="0" borderId="108" xfId="0" applyNumberFormat="1" applyFont="1" applyBorder="1" applyAlignment="1">
      <alignment horizontal="centerContinuous" vertical="center"/>
    </xf>
    <xf numFmtId="0" fontId="16" fillId="0" borderId="109" xfId="0" applyFont="1" applyBorder="1" applyAlignment="1">
      <alignment horizontal="centerContinuous" vertical="center"/>
    </xf>
    <xf numFmtId="0" fontId="18" fillId="4" borderId="31" xfId="0" applyFont="1" applyFill="1" applyBorder="1" applyAlignment="1">
      <alignment horizontal="right" vertical="center"/>
    </xf>
    <xf numFmtId="3" fontId="19" fillId="0" borderId="12" xfId="0" applyNumberFormat="1" applyFont="1" applyBorder="1" applyAlignment="1">
      <alignment horizontal="center" vertical="center"/>
    </xf>
    <xf numFmtId="0" fontId="20" fillId="2" borderId="13" xfId="0" applyFont="1" applyFill="1" applyBorder="1" applyAlignment="1">
      <alignment horizontal="right" vertical="center"/>
    </xf>
    <xf numFmtId="0" fontId="19" fillId="0" borderId="14" xfId="0" applyFont="1" applyBorder="1" applyAlignment="1">
      <alignment horizontal="center" vertical="center"/>
    </xf>
    <xf numFmtId="0" fontId="21" fillId="0" borderId="14" xfId="0" applyFont="1" applyBorder="1" applyAlignment="1">
      <alignment horizontal="center" vertical="center"/>
    </xf>
    <xf numFmtId="0" fontId="20" fillId="4" borderId="58" xfId="0" applyFont="1" applyFill="1" applyBorder="1" applyAlignment="1">
      <alignment horizontal="right" vertical="center"/>
    </xf>
    <xf numFmtId="49" fontId="22" fillId="0" borderId="39" xfId="0" applyNumberFormat="1" applyFont="1" applyBorder="1" applyAlignment="1">
      <alignment horizontal="center" shrinkToFit="1"/>
    </xf>
    <xf numFmtId="0" fontId="25" fillId="2" borderId="4" xfId="0" applyFont="1" applyFill="1" applyBorder="1" applyAlignment="1">
      <alignment horizontal="right" vertical="center"/>
    </xf>
    <xf numFmtId="0" fontId="19" fillId="0" borderId="3" xfId="0" quotePrefix="1" applyFont="1" applyBorder="1" applyAlignment="1">
      <alignment horizontal="center" vertical="center"/>
    </xf>
    <xf numFmtId="49" fontId="21" fillId="0" borderId="14" xfId="0" applyNumberFormat="1" applyFont="1" applyBorder="1" applyAlignment="1">
      <alignment horizontal="center" vertical="center"/>
    </xf>
    <xf numFmtId="0" fontId="20" fillId="4" borderId="56" xfId="0" applyFont="1" applyFill="1" applyBorder="1" applyAlignment="1">
      <alignment horizontal="right" vertical="center"/>
    </xf>
    <xf numFmtId="164" fontId="18" fillId="17" borderId="30" xfId="0" applyNumberFormat="1" applyFont="1" applyFill="1" applyBorder="1" applyAlignment="1">
      <alignment horizontal="center" vertical="center"/>
    </xf>
    <xf numFmtId="0" fontId="26" fillId="2" borderId="4" xfId="0" applyFont="1" applyFill="1" applyBorder="1" applyAlignment="1">
      <alignment horizontal="right" vertical="center"/>
    </xf>
    <xf numFmtId="49" fontId="21" fillId="0" borderId="3" xfId="0" applyNumberFormat="1" applyFont="1" applyBorder="1" applyAlignment="1">
      <alignment horizontal="center" vertical="center"/>
    </xf>
    <xf numFmtId="0" fontId="18" fillId="16" borderId="29" xfId="0" applyFont="1" applyFill="1" applyBorder="1" applyAlignment="1">
      <alignment horizontal="center" vertical="center"/>
    </xf>
    <xf numFmtId="0" fontId="27" fillId="2" borderId="4" xfId="0" applyFont="1" applyFill="1" applyBorder="1" applyAlignment="1">
      <alignment horizontal="right" vertical="center"/>
    </xf>
    <xf numFmtId="0" fontId="28" fillId="4" borderId="56" xfId="0" applyFont="1" applyFill="1" applyBorder="1" applyAlignment="1">
      <alignment horizontal="right" vertical="center"/>
    </xf>
    <xf numFmtId="1" fontId="19" fillId="0" borderId="29" xfId="0" applyNumberFormat="1" applyFont="1" applyBorder="1" applyAlignment="1">
      <alignment horizontal="center" vertical="center"/>
    </xf>
    <xf numFmtId="0" fontId="29" fillId="2" borderId="4" xfId="0" applyFont="1" applyFill="1" applyBorder="1" applyAlignment="1">
      <alignment horizontal="right" vertical="center"/>
    </xf>
    <xf numFmtId="0" fontId="30" fillId="2" borderId="15" xfId="0" applyFont="1" applyFill="1" applyBorder="1" applyAlignment="1">
      <alignment horizontal="right" vertical="center"/>
    </xf>
    <xf numFmtId="0" fontId="19" fillId="0" borderId="25" xfId="0" quotePrefix="1" applyFont="1" applyBorder="1" applyAlignment="1">
      <alignment horizontal="center" vertical="center"/>
    </xf>
    <xf numFmtId="49" fontId="21" fillId="0" borderId="25" xfId="0" applyNumberFormat="1" applyFont="1" applyBorder="1" applyAlignment="1">
      <alignment horizontal="center" vertical="center"/>
    </xf>
    <xf numFmtId="0" fontId="28" fillId="4" borderId="57" xfId="0" applyFont="1" applyFill="1" applyBorder="1" applyAlignment="1">
      <alignment horizontal="right" vertical="center"/>
    </xf>
    <xf numFmtId="1" fontId="19" fillId="0" borderId="12" xfId="0" applyNumberFormat="1" applyFont="1" applyBorder="1" applyAlignment="1">
      <alignment horizontal="center" vertical="center"/>
    </xf>
    <xf numFmtId="0" fontId="31" fillId="0" borderId="1" xfId="0"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1" fontId="33" fillId="0" borderId="0" xfId="0" applyNumberFormat="1" applyFont="1" applyAlignment="1">
      <alignment vertical="center"/>
    </xf>
    <xf numFmtId="0" fontId="33" fillId="0" borderId="2"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5" fillId="0" borderId="0" xfId="0" applyFont="1" applyAlignment="1">
      <alignment vertical="center"/>
    </xf>
    <xf numFmtId="0" fontId="19" fillId="0" borderId="1" xfId="0" applyFont="1" applyBorder="1" applyAlignment="1">
      <alignment vertical="center"/>
    </xf>
    <xf numFmtId="0" fontId="19" fillId="0" borderId="0" xfId="0" applyFont="1" applyAlignment="1">
      <alignment vertical="center"/>
    </xf>
    <xf numFmtId="0" fontId="19" fillId="0" borderId="2"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5" fillId="0" borderId="0" xfId="0" applyFont="1" applyAlignment="1">
      <alignment horizontal="right" vertical="center"/>
    </xf>
    <xf numFmtId="0" fontId="16" fillId="0" borderId="0" xfId="0" applyFont="1" applyAlignment="1">
      <alignment horizontal="left" vertical="center"/>
    </xf>
    <xf numFmtId="0" fontId="34" fillId="0" borderId="24" xfId="0" applyFont="1" applyBorder="1" applyAlignment="1">
      <alignment horizontal="centerContinuous" vertical="center"/>
    </xf>
    <xf numFmtId="0" fontId="33" fillId="0" borderId="0" xfId="0" applyFont="1" applyAlignment="1">
      <alignment horizontal="centerContinuous" vertical="center"/>
    </xf>
    <xf numFmtId="0" fontId="35" fillId="3" borderId="67" xfId="0" applyFont="1" applyFill="1" applyBorder="1" applyAlignment="1">
      <alignment horizontal="centerContinuous" vertical="center"/>
    </xf>
    <xf numFmtId="0" fontId="35" fillId="3" borderId="43" xfId="0" applyFont="1" applyFill="1" applyBorder="1" applyAlignment="1">
      <alignment horizontal="center" vertical="center"/>
    </xf>
    <xf numFmtId="0" fontId="35" fillId="3" borderId="43" xfId="0" applyFont="1" applyFill="1" applyBorder="1" applyAlignment="1">
      <alignment horizontal="center" vertical="center" wrapText="1"/>
    </xf>
    <xf numFmtId="0" fontId="36" fillId="12" borderId="42" xfId="0" applyFont="1" applyFill="1" applyBorder="1" applyAlignment="1">
      <alignment horizontal="center" vertical="center"/>
    </xf>
    <xf numFmtId="0" fontId="35" fillId="3" borderId="68" xfId="0" applyFont="1" applyFill="1" applyBorder="1" applyAlignment="1">
      <alignment horizontal="center" vertical="center"/>
    </xf>
    <xf numFmtId="0" fontId="37" fillId="0" borderId="1" xfId="0" applyFont="1" applyBorder="1" applyAlignment="1">
      <alignment vertical="center"/>
    </xf>
    <xf numFmtId="0" fontId="18" fillId="0" borderId="26" xfId="0" applyFont="1" applyBorder="1" applyAlignment="1">
      <alignment horizontal="center" vertical="center"/>
    </xf>
    <xf numFmtId="0" fontId="38" fillId="0" borderId="26" xfId="0" applyFont="1" applyBorder="1" applyAlignment="1">
      <alignment horizontal="center" vertical="center"/>
    </xf>
    <xf numFmtId="0" fontId="19" fillId="0" borderId="26" xfId="0" applyFont="1" applyBorder="1" applyAlignment="1">
      <alignment horizontal="center" vertical="center"/>
    </xf>
    <xf numFmtId="0" fontId="39" fillId="0" borderId="26" xfId="0" applyFont="1" applyBorder="1" applyAlignment="1">
      <alignment horizontal="center" vertical="center"/>
    </xf>
    <xf numFmtId="1" fontId="19" fillId="0" borderId="26" xfId="0" applyNumberFormat="1" applyFont="1" applyBorder="1" applyAlignment="1">
      <alignment horizontal="center" vertical="center"/>
    </xf>
    <xf numFmtId="0" fontId="40" fillId="12" borderId="27" xfId="0" applyFont="1" applyFill="1" applyBorder="1" applyAlignment="1">
      <alignment horizontal="center" vertical="center"/>
    </xf>
    <xf numFmtId="0" fontId="19" fillId="0" borderId="28" xfId="0" quotePrefix="1" applyFont="1" applyBorder="1" applyAlignment="1">
      <alignment horizontal="center" vertical="center"/>
    </xf>
    <xf numFmtId="0" fontId="41" fillId="0" borderId="1" xfId="0" applyFont="1" applyBorder="1" applyAlignment="1">
      <alignment vertical="center"/>
    </xf>
    <xf numFmtId="0" fontId="42" fillId="0" borderId="26" xfId="0" applyFont="1" applyBorder="1" applyAlignment="1">
      <alignment horizontal="center" vertical="center"/>
    </xf>
    <xf numFmtId="0" fontId="25" fillId="0" borderId="27" xfId="0" applyFont="1" applyBorder="1" applyAlignment="1">
      <alignment horizontal="center" vertical="center"/>
    </xf>
    <xf numFmtId="0" fontId="39" fillId="0" borderId="36" xfId="0" applyFont="1" applyBorder="1" applyAlignment="1">
      <alignment vertical="center"/>
    </xf>
    <xf numFmtId="0" fontId="18" fillId="0" borderId="52" xfId="0" applyFont="1" applyBorder="1" applyAlignment="1">
      <alignment horizontal="center" vertical="center"/>
    </xf>
    <xf numFmtId="0" fontId="19" fillId="0" borderId="52" xfId="0" applyFont="1" applyBorder="1" applyAlignment="1">
      <alignment horizontal="center" vertical="center"/>
    </xf>
    <xf numFmtId="0" fontId="36" fillId="0" borderId="52" xfId="0" applyFont="1" applyBorder="1" applyAlignment="1">
      <alignment horizontal="center" vertical="center"/>
    </xf>
    <xf numFmtId="1" fontId="19" fillId="0" borderId="52" xfId="0" applyNumberFormat="1" applyFont="1" applyBorder="1" applyAlignment="1">
      <alignment horizontal="center" vertical="center"/>
    </xf>
    <xf numFmtId="0" fontId="40" fillId="12" borderId="52" xfId="0" applyFont="1" applyFill="1" applyBorder="1" applyAlignment="1">
      <alignment horizontal="center" vertical="center"/>
    </xf>
    <xf numFmtId="0" fontId="19" fillId="0" borderId="39" xfId="0" quotePrefix="1" applyFont="1" applyBorder="1" applyAlignment="1">
      <alignment horizontal="center" vertical="center"/>
    </xf>
    <xf numFmtId="0" fontId="28" fillId="0" borderId="1" xfId="0" applyFont="1" applyBorder="1" applyAlignment="1">
      <alignment vertical="center"/>
    </xf>
    <xf numFmtId="49" fontId="22" fillId="0" borderId="26" xfId="0" applyNumberFormat="1" applyFont="1" applyBorder="1" applyAlignment="1">
      <alignment horizontal="center" vertical="center"/>
    </xf>
    <xf numFmtId="0" fontId="22" fillId="0" borderId="27" xfId="0" applyFont="1" applyBorder="1" applyAlignment="1">
      <alignment horizontal="center" vertical="center"/>
    </xf>
    <xf numFmtId="0" fontId="28" fillId="0" borderId="27" xfId="0" applyFont="1" applyBorder="1" applyAlignment="1">
      <alignment horizontal="center" vertical="center"/>
    </xf>
    <xf numFmtId="0" fontId="19" fillId="0" borderId="27" xfId="0" applyFont="1" applyBorder="1" applyAlignment="1">
      <alignment horizontal="center" vertical="center"/>
    </xf>
    <xf numFmtId="49" fontId="19" fillId="0" borderId="27" xfId="0" applyNumberFormat="1" applyFont="1" applyBorder="1" applyAlignment="1">
      <alignment horizontal="center" vertical="center"/>
    </xf>
    <xf numFmtId="0" fontId="43" fillId="0" borderId="0" xfId="0" applyFont="1" applyAlignment="1">
      <alignment vertical="center"/>
    </xf>
    <xf numFmtId="49" fontId="42" fillId="0" borderId="26" xfId="0" applyNumberFormat="1" applyFont="1" applyBorder="1" applyAlignment="1">
      <alignment horizontal="center" vertical="center"/>
    </xf>
    <xf numFmtId="0" fontId="42" fillId="0" borderId="27" xfId="0" applyFont="1" applyBorder="1" applyAlignment="1">
      <alignment horizontal="center" vertical="center"/>
    </xf>
    <xf numFmtId="0" fontId="41" fillId="0" borderId="27" xfId="0" applyFont="1" applyBorder="1" applyAlignment="1">
      <alignment horizontal="center" vertical="center"/>
    </xf>
    <xf numFmtId="0" fontId="44" fillId="0" borderId="0" xfId="0" applyFont="1" applyAlignment="1">
      <alignment vertical="center"/>
    </xf>
    <xf numFmtId="0" fontId="30" fillId="0" borderId="1" xfId="0" applyFont="1" applyBorder="1" applyAlignment="1">
      <alignment vertical="center"/>
    </xf>
    <xf numFmtId="49" fontId="23" fillId="0" borderId="26" xfId="0" applyNumberFormat="1" applyFont="1" applyBorder="1" applyAlignment="1">
      <alignment horizontal="center" vertical="center"/>
    </xf>
    <xf numFmtId="0" fontId="23" fillId="0" borderId="27" xfId="0" applyFont="1" applyBorder="1" applyAlignment="1">
      <alignment horizontal="center" vertical="center"/>
    </xf>
    <xf numFmtId="0" fontId="30" fillId="0" borderId="27" xfId="0" applyFont="1" applyBorder="1" applyAlignment="1">
      <alignment horizontal="center" vertical="center"/>
    </xf>
    <xf numFmtId="0" fontId="45" fillId="0" borderId="0" xfId="0" applyFont="1" applyAlignment="1">
      <alignment vertical="center"/>
    </xf>
    <xf numFmtId="0" fontId="20" fillId="0" borderId="1" xfId="0" applyFont="1" applyBorder="1" applyAlignment="1">
      <alignment vertical="center"/>
    </xf>
    <xf numFmtId="49" fontId="24" fillId="0" borderId="26" xfId="0" applyNumberFormat="1" applyFont="1" applyBorder="1" applyAlignment="1">
      <alignment horizontal="center" vertical="center"/>
    </xf>
    <xf numFmtId="0" fontId="24" fillId="0" borderId="27" xfId="0" applyFont="1" applyBorder="1" applyAlignment="1">
      <alignment horizontal="center" vertical="center"/>
    </xf>
    <xf numFmtId="0" fontId="20" fillId="0" borderId="27" xfId="0" applyFont="1" applyBorder="1" applyAlignment="1">
      <alignment horizontal="center" vertical="center"/>
    </xf>
    <xf numFmtId="0" fontId="46" fillId="0" borderId="0" xfId="0" applyFont="1" applyAlignment="1">
      <alignment vertical="center"/>
    </xf>
    <xf numFmtId="0" fontId="47" fillId="7" borderId="1" xfId="0" applyFont="1" applyFill="1" applyBorder="1" applyAlignment="1">
      <alignment vertical="center"/>
    </xf>
    <xf numFmtId="0" fontId="19" fillId="7" borderId="26" xfId="0" applyFont="1" applyFill="1" applyBorder="1" applyAlignment="1">
      <alignment horizontal="center" vertical="center"/>
    </xf>
    <xf numFmtId="49" fontId="48" fillId="7" borderId="26" xfId="0" applyNumberFormat="1" applyFont="1" applyFill="1" applyBorder="1" applyAlignment="1">
      <alignment horizontal="center" vertical="center"/>
    </xf>
    <xf numFmtId="0" fontId="48" fillId="7" borderId="27" xfId="0" applyFont="1" applyFill="1" applyBorder="1" applyAlignment="1">
      <alignment horizontal="center" vertical="center"/>
    </xf>
    <xf numFmtId="0" fontId="47" fillId="7" borderId="27" xfId="0" applyFont="1" applyFill="1" applyBorder="1" applyAlignment="1">
      <alignment horizontal="center" vertical="center"/>
    </xf>
    <xf numFmtId="49" fontId="19" fillId="7" borderId="27" xfId="0" applyNumberFormat="1" applyFont="1" applyFill="1" applyBorder="1" applyAlignment="1">
      <alignment horizontal="center" vertical="center"/>
    </xf>
    <xf numFmtId="0" fontId="19" fillId="7" borderId="28" xfId="0" quotePrefix="1" applyFont="1" applyFill="1" applyBorder="1" applyAlignment="1">
      <alignment horizontal="center" vertical="center"/>
    </xf>
    <xf numFmtId="0" fontId="28" fillId="5" borderId="1" xfId="0" applyFont="1" applyFill="1" applyBorder="1" applyAlignment="1">
      <alignment vertical="center"/>
    </xf>
    <xf numFmtId="0" fontId="19" fillId="5" borderId="26" xfId="0" applyFont="1" applyFill="1" applyBorder="1" applyAlignment="1">
      <alignment horizontal="center" vertical="center"/>
    </xf>
    <xf numFmtId="49" fontId="22" fillId="5" borderId="26" xfId="0" applyNumberFormat="1" applyFont="1" applyFill="1" applyBorder="1" applyAlignment="1">
      <alignment horizontal="center" vertical="center"/>
    </xf>
    <xf numFmtId="0" fontId="22" fillId="5" borderId="27" xfId="0" applyFont="1" applyFill="1" applyBorder="1" applyAlignment="1">
      <alignment horizontal="center" vertical="center"/>
    </xf>
    <xf numFmtId="0" fontId="28" fillId="5" borderId="27" xfId="0" applyFont="1" applyFill="1" applyBorder="1" applyAlignment="1">
      <alignment horizontal="center" vertical="center"/>
    </xf>
    <xf numFmtId="49" fontId="19" fillId="5" borderId="27" xfId="0" applyNumberFormat="1" applyFont="1" applyFill="1" applyBorder="1" applyAlignment="1">
      <alignment horizontal="center" vertical="center"/>
    </xf>
    <xf numFmtId="0" fontId="19" fillId="5" borderId="28" xfId="0" quotePrefix="1" applyFont="1" applyFill="1" applyBorder="1" applyAlignment="1">
      <alignment horizontal="center" vertical="center"/>
    </xf>
    <xf numFmtId="0" fontId="49" fillId="0" borderId="0" xfId="0" applyFont="1" applyAlignment="1">
      <alignment vertical="center"/>
    </xf>
    <xf numFmtId="0" fontId="30" fillId="9" borderId="1" xfId="0" applyFont="1" applyFill="1" applyBorder="1" applyAlignment="1">
      <alignment vertical="center"/>
    </xf>
    <xf numFmtId="0" fontId="19" fillId="9" borderId="26" xfId="0" applyFont="1" applyFill="1" applyBorder="1" applyAlignment="1">
      <alignment horizontal="center" vertical="center"/>
    </xf>
    <xf numFmtId="49" fontId="23"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30" fillId="9" borderId="27" xfId="0" applyFont="1" applyFill="1" applyBorder="1" applyAlignment="1">
      <alignment horizontal="center" vertical="center"/>
    </xf>
    <xf numFmtId="49" fontId="19" fillId="9" borderId="27" xfId="0" applyNumberFormat="1" applyFont="1" applyFill="1" applyBorder="1" applyAlignment="1">
      <alignment horizontal="center" vertical="center"/>
    </xf>
    <xf numFmtId="0" fontId="19" fillId="9" borderId="28" xfId="0" quotePrefix="1" applyFont="1" applyFill="1" applyBorder="1" applyAlignment="1">
      <alignment horizontal="center" vertical="center"/>
    </xf>
    <xf numFmtId="0" fontId="28" fillId="6" borderId="1" xfId="0" applyFont="1" applyFill="1" applyBorder="1" applyAlignment="1">
      <alignment vertical="center"/>
    </xf>
    <xf numFmtId="0" fontId="19" fillId="6" borderId="26" xfId="0" applyFont="1" applyFill="1" applyBorder="1" applyAlignment="1">
      <alignment horizontal="center" vertical="center"/>
    </xf>
    <xf numFmtId="49" fontId="22" fillId="6" borderId="26" xfId="0" applyNumberFormat="1" applyFont="1" applyFill="1" applyBorder="1" applyAlignment="1">
      <alignment horizontal="center" vertical="center"/>
    </xf>
    <xf numFmtId="0" fontId="22" fillId="6" borderId="27" xfId="0" applyFont="1" applyFill="1" applyBorder="1" applyAlignment="1">
      <alignment horizontal="center" vertical="center"/>
    </xf>
    <xf numFmtId="0" fontId="28" fillId="6" borderId="27" xfId="0" applyFont="1" applyFill="1" applyBorder="1" applyAlignment="1">
      <alignment horizontal="center" vertical="center"/>
    </xf>
    <xf numFmtId="49" fontId="19" fillId="6" borderId="27" xfId="0" applyNumberFormat="1" applyFont="1" applyFill="1" applyBorder="1" applyAlignment="1">
      <alignment horizontal="center" vertical="center"/>
    </xf>
    <xf numFmtId="0" fontId="19" fillId="6" borderId="28" xfId="0" quotePrefix="1" applyFont="1" applyFill="1" applyBorder="1" applyAlignment="1">
      <alignment horizontal="center" vertical="center"/>
    </xf>
    <xf numFmtId="0" fontId="29" fillId="7" borderId="1" xfId="0" applyFont="1" applyFill="1" applyBorder="1" applyAlignment="1">
      <alignment vertical="center"/>
    </xf>
    <xf numFmtId="49" fontId="50" fillId="7" borderId="26" xfId="0" applyNumberFormat="1" applyFont="1" applyFill="1" applyBorder="1" applyAlignment="1">
      <alignment horizontal="center" vertical="center"/>
    </xf>
    <xf numFmtId="0" fontId="50" fillId="7" borderId="27" xfId="0" applyFont="1" applyFill="1" applyBorder="1" applyAlignment="1">
      <alignment horizontal="center" vertical="center"/>
    </xf>
    <xf numFmtId="0" fontId="29" fillId="7" borderId="27" xfId="0" applyFont="1" applyFill="1" applyBorder="1" applyAlignment="1">
      <alignment horizontal="center" vertical="center"/>
    </xf>
    <xf numFmtId="0" fontId="28" fillId="7" borderId="1" xfId="0" applyFont="1" applyFill="1" applyBorder="1" applyAlignment="1">
      <alignment vertical="center"/>
    </xf>
    <xf numFmtId="49" fontId="22" fillId="7" borderId="26" xfId="0" applyNumberFormat="1" applyFont="1" applyFill="1" applyBorder="1" applyAlignment="1">
      <alignment horizontal="center" vertical="center"/>
    </xf>
    <xf numFmtId="0" fontId="22" fillId="7" borderId="27" xfId="0" applyFont="1" applyFill="1" applyBorder="1" applyAlignment="1">
      <alignment horizontal="center" vertical="center"/>
    </xf>
    <xf numFmtId="0" fontId="28" fillId="7" borderId="27" xfId="0" applyFont="1" applyFill="1" applyBorder="1" applyAlignment="1">
      <alignment horizontal="center" vertical="center"/>
    </xf>
    <xf numFmtId="0" fontId="29" fillId="0" borderId="1" xfId="0" applyFont="1" applyBorder="1" applyAlignment="1">
      <alignment vertical="center"/>
    </xf>
    <xf numFmtId="49" fontId="50" fillId="0" borderId="26" xfId="0" applyNumberFormat="1" applyFont="1" applyBorder="1" applyAlignment="1">
      <alignment horizontal="center" vertical="center"/>
    </xf>
    <xf numFmtId="0" fontId="50" fillId="0" borderId="27" xfId="0" applyFont="1" applyBorder="1" applyAlignment="1">
      <alignment horizontal="center" vertical="center"/>
    </xf>
    <xf numFmtId="0" fontId="29" fillId="0" borderId="27" xfId="0" applyFont="1" applyBorder="1" applyAlignment="1">
      <alignment horizontal="center" vertical="center"/>
    </xf>
    <xf numFmtId="0" fontId="41" fillId="5" borderId="1" xfId="0" applyFont="1" applyFill="1" applyBorder="1" applyAlignment="1">
      <alignment vertical="center"/>
    </xf>
    <xf numFmtId="49" fontId="42" fillId="5" borderId="26" xfId="0" applyNumberFormat="1" applyFont="1" applyFill="1" applyBorder="1" applyAlignment="1">
      <alignment horizontal="center" vertical="center"/>
    </xf>
    <xf numFmtId="0" fontId="42" fillId="5" borderId="27" xfId="0" applyFont="1" applyFill="1" applyBorder="1" applyAlignment="1">
      <alignment horizontal="center" vertical="center"/>
    </xf>
    <xf numFmtId="0" fontId="41" fillId="5" borderId="27" xfId="0" applyFont="1" applyFill="1" applyBorder="1" applyAlignment="1">
      <alignment horizontal="center" vertical="center"/>
    </xf>
    <xf numFmtId="49" fontId="50" fillId="9" borderId="26" xfId="0" applyNumberFormat="1" applyFont="1" applyFill="1" applyBorder="1" applyAlignment="1">
      <alignment horizontal="center" vertical="center"/>
    </xf>
    <xf numFmtId="0" fontId="50" fillId="9" borderId="27" xfId="0" applyFont="1" applyFill="1" applyBorder="1" applyAlignment="1">
      <alignment horizontal="center" vertical="center"/>
    </xf>
    <xf numFmtId="0" fontId="29" fillId="9" borderId="27" xfId="0" applyFont="1" applyFill="1" applyBorder="1" applyAlignment="1">
      <alignment horizontal="center" vertical="center"/>
    </xf>
    <xf numFmtId="49" fontId="19" fillId="14" borderId="27" xfId="0" applyNumberFormat="1" applyFont="1" applyFill="1" applyBorder="1" applyAlignment="1">
      <alignment horizontal="center" vertical="center"/>
    </xf>
    <xf numFmtId="0" fontId="28" fillId="10" borderId="1" xfId="0" applyFont="1" applyFill="1" applyBorder="1" applyAlignment="1">
      <alignment vertical="center"/>
    </xf>
    <xf numFmtId="0" fontId="19" fillId="10" borderId="26" xfId="0" applyFont="1" applyFill="1" applyBorder="1" applyAlignment="1">
      <alignment horizontal="center" vertical="center"/>
    </xf>
    <xf numFmtId="49" fontId="22" fillId="10" borderId="26" xfId="0" applyNumberFormat="1" applyFont="1" applyFill="1" applyBorder="1" applyAlignment="1">
      <alignment horizontal="center" vertical="center"/>
    </xf>
    <xf numFmtId="0" fontId="22" fillId="10" borderId="27" xfId="0" applyFont="1" applyFill="1" applyBorder="1" applyAlignment="1">
      <alignment horizontal="center" vertical="center"/>
    </xf>
    <xf numFmtId="0" fontId="28" fillId="10" borderId="27" xfId="0" applyFont="1" applyFill="1" applyBorder="1" applyAlignment="1">
      <alignment horizontal="center" vertical="center"/>
    </xf>
    <xf numFmtId="49" fontId="19" fillId="10" borderId="27" xfId="0" applyNumberFormat="1" applyFont="1" applyFill="1" applyBorder="1" applyAlignment="1">
      <alignment horizontal="center" vertical="center"/>
    </xf>
    <xf numFmtId="0" fontId="19" fillId="10" borderId="28" xfId="0" quotePrefix="1" applyFont="1" applyFill="1" applyBorder="1" applyAlignment="1">
      <alignment horizontal="center" vertical="center"/>
    </xf>
    <xf numFmtId="0" fontId="28" fillId="9" borderId="1" xfId="0" applyFont="1" applyFill="1" applyBorder="1" applyAlignment="1">
      <alignment vertical="center"/>
    </xf>
    <xf numFmtId="49" fontId="22" fillId="9" borderId="26" xfId="0" applyNumberFormat="1" applyFont="1" applyFill="1" applyBorder="1" applyAlignment="1">
      <alignment horizontal="center" vertical="center"/>
    </xf>
    <xf numFmtId="0" fontId="22" fillId="9" borderId="27" xfId="0" applyFont="1" applyFill="1" applyBorder="1" applyAlignment="1">
      <alignment horizontal="center" vertical="center"/>
    </xf>
    <xf numFmtId="0" fontId="28" fillId="9" borderId="27" xfId="0" applyFont="1" applyFill="1" applyBorder="1" applyAlignment="1">
      <alignment horizontal="center" vertical="center"/>
    </xf>
    <xf numFmtId="0" fontId="41" fillId="4" borderId="1" xfId="0" applyFont="1" applyFill="1" applyBorder="1" applyAlignment="1">
      <alignment vertical="center"/>
    </xf>
    <xf numFmtId="0" fontId="19" fillId="4" borderId="26" xfId="0" applyFont="1" applyFill="1" applyBorder="1" applyAlignment="1">
      <alignment horizontal="center" vertical="center"/>
    </xf>
    <xf numFmtId="49" fontId="42" fillId="4" borderId="26" xfId="0" applyNumberFormat="1" applyFont="1" applyFill="1" applyBorder="1" applyAlignment="1">
      <alignment horizontal="center" vertical="center"/>
    </xf>
    <xf numFmtId="0" fontId="42" fillId="4" borderId="27" xfId="0" applyFont="1" applyFill="1" applyBorder="1" applyAlignment="1">
      <alignment horizontal="center" vertical="center"/>
    </xf>
    <xf numFmtId="0" fontId="41" fillId="4" borderId="27" xfId="0" applyFont="1" applyFill="1" applyBorder="1" applyAlignment="1">
      <alignment horizontal="center" vertical="center"/>
    </xf>
    <xf numFmtId="0" fontId="19" fillId="4" borderId="28" xfId="0" quotePrefix="1" applyFont="1" applyFill="1" applyBorder="1" applyAlignment="1">
      <alignment horizontal="center" vertical="center"/>
    </xf>
    <xf numFmtId="0" fontId="30" fillId="5" borderId="1" xfId="0" applyFont="1" applyFill="1" applyBorder="1" applyAlignment="1">
      <alignment vertical="center"/>
    </xf>
    <xf numFmtId="49" fontId="23" fillId="5" borderId="26" xfId="0" applyNumberFormat="1" applyFont="1" applyFill="1" applyBorder="1" applyAlignment="1">
      <alignment horizontal="center" vertical="center"/>
    </xf>
    <xf numFmtId="0" fontId="23" fillId="5" borderId="27" xfId="0" applyFont="1" applyFill="1" applyBorder="1" applyAlignment="1">
      <alignment horizontal="center" vertical="center"/>
    </xf>
    <xf numFmtId="0" fontId="30" fillId="5" borderId="27" xfId="0" applyFont="1" applyFill="1" applyBorder="1" applyAlignment="1">
      <alignment horizontal="center" vertical="center"/>
    </xf>
    <xf numFmtId="0" fontId="41" fillId="0" borderId="8" xfId="0" applyFont="1" applyBorder="1" applyAlignment="1">
      <alignment vertical="center"/>
    </xf>
    <xf numFmtId="0" fontId="19" fillId="0" borderId="51" xfId="0" applyFont="1" applyBorder="1" applyAlignment="1">
      <alignment horizontal="center" vertical="center"/>
    </xf>
    <xf numFmtId="49" fontId="42" fillId="0" borderId="51" xfId="0" applyNumberFormat="1" applyFont="1" applyBorder="1" applyAlignment="1">
      <alignment horizontal="center" vertical="center"/>
    </xf>
    <xf numFmtId="0" fontId="42" fillId="0" borderId="53" xfId="0" applyFont="1" applyBorder="1" applyAlignment="1">
      <alignment horizontal="center" vertical="center"/>
    </xf>
    <xf numFmtId="0" fontId="41" fillId="0" borderId="53" xfId="0" applyFont="1" applyBorder="1" applyAlignment="1">
      <alignment horizontal="center" vertical="center"/>
    </xf>
    <xf numFmtId="49" fontId="19" fillId="0" borderId="53" xfId="0" applyNumberFormat="1" applyFont="1" applyBorder="1" applyAlignment="1">
      <alignment horizontal="center" vertical="center"/>
    </xf>
    <xf numFmtId="0" fontId="40" fillId="12" borderId="51" xfId="0" applyFont="1" applyFill="1" applyBorder="1" applyAlignment="1">
      <alignment horizontal="center" vertical="center"/>
    </xf>
    <xf numFmtId="0" fontId="19" fillId="0" borderId="40" xfId="0" quotePrefix="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49" fontId="15" fillId="0" borderId="0" xfId="0" applyNumberFormat="1" applyFont="1" applyAlignment="1">
      <alignment horizontal="center" vertical="center"/>
    </xf>
    <xf numFmtId="0" fontId="51" fillId="0" borderId="24" xfId="0" applyFont="1" applyBorder="1" applyAlignment="1">
      <alignment horizontal="centerContinuous" vertical="center"/>
    </xf>
    <xf numFmtId="0" fontId="35" fillId="19" borderId="21" xfId="0" applyFont="1" applyFill="1" applyBorder="1" applyAlignment="1">
      <alignment horizontal="centerContinuous" vertical="center"/>
    </xf>
    <xf numFmtId="0" fontId="35" fillId="19" borderId="22" xfId="0" applyFont="1" applyFill="1" applyBorder="1" applyAlignment="1">
      <alignment horizontal="center" vertical="center"/>
    </xf>
    <xf numFmtId="0" fontId="35" fillId="19" borderId="23" xfId="0" applyFont="1" applyFill="1" applyBorder="1" applyAlignment="1">
      <alignment horizontal="centerContinuous" vertical="center"/>
    </xf>
    <xf numFmtId="0" fontId="52" fillId="0" borderId="1" xfId="8" applyFont="1" applyBorder="1" applyAlignment="1">
      <alignment horizontal="center" vertical="center" shrinkToFit="1"/>
    </xf>
    <xf numFmtId="0" fontId="19" fillId="0" borderId="26" xfId="8" applyFont="1" applyBorder="1" applyAlignment="1">
      <alignment horizontal="center" vertical="center"/>
    </xf>
    <xf numFmtId="0" fontId="19" fillId="10" borderId="26" xfId="8" applyFont="1" applyFill="1" applyBorder="1" applyAlignment="1">
      <alignment horizontal="center" vertical="center"/>
    </xf>
    <xf numFmtId="0" fontId="19" fillId="0" borderId="110" xfId="0" applyFont="1" applyBorder="1" applyAlignment="1">
      <alignment horizontal="center" vertical="center" shrinkToFit="1"/>
    </xf>
    <xf numFmtId="9" fontId="19" fillId="0" borderId="111" xfId="2" applyFont="1" applyFill="1" applyBorder="1" applyAlignment="1">
      <alignment horizontal="center" vertical="center" shrinkToFit="1"/>
    </xf>
    <xf numFmtId="0" fontId="19" fillId="0" borderId="111" xfId="0" applyFont="1" applyBorder="1" applyAlignment="1">
      <alignment horizontal="center" vertical="center" shrinkToFit="1"/>
    </xf>
    <xf numFmtId="0" fontId="19" fillId="0" borderId="111" xfId="2" applyNumberFormat="1" applyFont="1" applyFill="1" applyBorder="1" applyAlignment="1">
      <alignment horizontal="center" vertical="center" shrinkToFit="1"/>
    </xf>
    <xf numFmtId="0" fontId="19" fillId="0" borderId="27" xfId="2" applyNumberFormat="1" applyFont="1" applyFill="1" applyBorder="1" applyAlignment="1">
      <alignment horizontal="center" vertical="center" shrinkToFit="1"/>
    </xf>
    <xf numFmtId="0" fontId="19" fillId="0" borderId="112" xfId="0" applyFont="1" applyBorder="1" applyAlignment="1">
      <alignment horizontal="center" vertical="center"/>
    </xf>
    <xf numFmtId="9" fontId="19" fillId="0" borderId="26" xfId="2" applyFont="1" applyFill="1" applyBorder="1" applyAlignment="1">
      <alignment horizontal="center" vertical="center" shrinkToFit="1"/>
    </xf>
    <xf numFmtId="9" fontId="19" fillId="0" borderId="27" xfId="2" applyFont="1" applyFill="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xf>
    <xf numFmtId="0" fontId="19" fillId="0" borderId="26" xfId="5" applyFont="1" applyBorder="1" applyAlignment="1">
      <alignment horizontal="center" vertical="center" shrinkToFit="1"/>
    </xf>
    <xf numFmtId="9" fontId="19" fillId="0" borderId="27" xfId="2" applyFont="1" applyBorder="1" applyAlignment="1">
      <alignment horizontal="center" vertical="center" shrinkToFit="1"/>
    </xf>
    <xf numFmtId="0" fontId="19" fillId="0" borderId="27" xfId="2" applyNumberFormat="1" applyFont="1" applyBorder="1" applyAlignment="1">
      <alignment horizontal="center" vertical="center" shrinkToFit="1"/>
    </xf>
    <xf numFmtId="0" fontId="19" fillId="0" borderId="26" xfId="0" applyFont="1" applyBorder="1" applyAlignment="1">
      <alignment horizontal="center" vertical="center" shrinkToFit="1"/>
    </xf>
    <xf numFmtId="0" fontId="52" fillId="0" borderId="36" xfId="8" applyFont="1" applyBorder="1" applyAlignment="1">
      <alignment horizontal="center" vertical="center" shrinkToFit="1"/>
    </xf>
    <xf numFmtId="0" fontId="19" fillId="0" borderId="52" xfId="8" applyFont="1" applyBorder="1" applyAlignment="1">
      <alignment horizontal="center" vertical="center"/>
    </xf>
    <xf numFmtId="0" fontId="19" fillId="10" borderId="52" xfId="8" applyFont="1" applyFill="1" applyBorder="1" applyAlignment="1">
      <alignment horizontal="center" vertical="center"/>
    </xf>
    <xf numFmtId="9" fontId="19" fillId="0" borderId="52" xfId="2" applyFont="1" applyFill="1" applyBorder="1" applyAlignment="1">
      <alignment horizontal="center" vertical="center" shrinkToFit="1"/>
    </xf>
    <xf numFmtId="9" fontId="19" fillId="0" borderId="14" xfId="2" applyFont="1" applyFill="1" applyBorder="1" applyAlignment="1">
      <alignment horizontal="center" vertical="center" shrinkToFit="1"/>
    </xf>
    <xf numFmtId="0" fontId="19" fillId="0" borderId="14" xfId="0" applyFont="1" applyBorder="1" applyAlignment="1">
      <alignment horizontal="center" vertical="center" shrinkToFit="1"/>
    </xf>
    <xf numFmtId="0" fontId="19" fillId="0" borderId="14" xfId="2" applyNumberFormat="1" applyFont="1" applyFill="1" applyBorder="1" applyAlignment="1">
      <alignment horizontal="center" vertical="center" shrinkToFit="1"/>
    </xf>
    <xf numFmtId="0" fontId="19" fillId="0" borderId="39" xfId="0" applyFont="1" applyBorder="1" applyAlignment="1">
      <alignment horizontal="center" vertical="center"/>
    </xf>
    <xf numFmtId="9" fontId="19" fillId="0" borderId="26" xfId="2" applyFont="1" applyBorder="1" applyAlignment="1">
      <alignment horizontal="center" vertical="center" shrinkToFit="1"/>
    </xf>
    <xf numFmtId="0" fontId="19" fillId="0" borderId="28" xfId="8" applyFont="1" applyBorder="1" applyAlignment="1">
      <alignment horizontal="center" vertical="center"/>
    </xf>
    <xf numFmtId="0" fontId="52" fillId="0" borderId="1" xfId="0" applyFont="1" applyBorder="1" applyAlignment="1">
      <alignment horizontal="center" vertical="center" shrinkToFit="1"/>
    </xf>
    <xf numFmtId="9" fontId="19" fillId="0" borderId="26" xfId="10" applyFont="1" applyFill="1" applyBorder="1" applyAlignment="1">
      <alignment horizontal="center" vertical="center" shrinkToFit="1"/>
    </xf>
    <xf numFmtId="9" fontId="19" fillId="0" borderId="27" xfId="10" applyFont="1" applyFill="1" applyBorder="1" applyAlignment="1">
      <alignment horizontal="center" vertical="center" shrinkToFit="1"/>
    </xf>
    <xf numFmtId="0" fontId="19" fillId="0" borderId="27" xfId="10" applyNumberFormat="1" applyFont="1" applyFill="1" applyBorder="1" applyAlignment="1">
      <alignment horizontal="center" vertical="center" shrinkToFit="1"/>
    </xf>
    <xf numFmtId="0" fontId="19" fillId="0" borderId="28" xfId="0" applyFont="1" applyBorder="1" applyAlignment="1">
      <alignment horizontal="center" vertical="center" shrinkToFit="1"/>
    </xf>
    <xf numFmtId="0" fontId="19" fillId="0" borderId="28" xfId="0" applyFont="1" applyBorder="1" applyAlignment="1">
      <alignment horizontal="center" vertical="center" wrapText="1"/>
    </xf>
    <xf numFmtId="9" fontId="19" fillId="0" borderId="14" xfId="2" applyFont="1" applyBorder="1" applyAlignment="1">
      <alignment horizontal="center" vertical="center" shrinkToFit="1"/>
    </xf>
    <xf numFmtId="0" fontId="19" fillId="0" borderId="14" xfId="2" applyNumberFormat="1" applyFont="1" applyBorder="1" applyAlignment="1">
      <alignment horizontal="center" vertical="center" shrinkToFit="1"/>
    </xf>
    <xf numFmtId="0" fontId="19" fillId="0" borderId="28" xfId="5" applyFont="1" applyBorder="1" applyAlignment="1">
      <alignment horizontal="center" vertical="center"/>
    </xf>
    <xf numFmtId="0" fontId="19" fillId="0" borderId="27" xfId="5" applyFont="1" applyBorder="1" applyAlignment="1">
      <alignment horizontal="center" vertical="center"/>
    </xf>
    <xf numFmtId="0" fontId="52" fillId="10" borderId="1" xfId="8" applyFont="1" applyFill="1" applyBorder="1" applyAlignment="1">
      <alignment horizontal="center" vertical="center" shrinkToFit="1"/>
    </xf>
    <xf numFmtId="9" fontId="19" fillId="10" borderId="26" xfId="2" applyFont="1" applyFill="1" applyBorder="1" applyAlignment="1">
      <alignment horizontal="center" vertical="center" shrinkToFit="1"/>
    </xf>
    <xf numFmtId="9" fontId="19" fillId="10" borderId="27" xfId="2" applyFont="1" applyFill="1" applyBorder="1" applyAlignment="1">
      <alignment horizontal="center" vertical="center" shrinkToFit="1"/>
    </xf>
    <xf numFmtId="0" fontId="19" fillId="10" borderId="27" xfId="0" applyFont="1" applyFill="1" applyBorder="1" applyAlignment="1">
      <alignment horizontal="center" vertical="center" shrinkToFit="1"/>
    </xf>
    <xf numFmtId="0" fontId="19" fillId="10" borderId="27" xfId="2" applyNumberFormat="1" applyFont="1" applyFill="1" applyBorder="1" applyAlignment="1">
      <alignment horizontal="center" vertical="center" shrinkToFit="1"/>
    </xf>
    <xf numFmtId="0" fontId="19" fillId="10" borderId="28" xfId="0" applyFont="1" applyFill="1" applyBorder="1" applyAlignment="1">
      <alignment horizontal="center" vertical="center"/>
    </xf>
    <xf numFmtId="0" fontId="19" fillId="10" borderId="27" xfId="5" applyFont="1" applyFill="1" applyBorder="1" applyAlignment="1">
      <alignment horizontal="center" vertical="center"/>
    </xf>
    <xf numFmtId="0" fontId="19" fillId="10" borderId="27" xfId="10" applyNumberFormat="1" applyFont="1" applyFill="1" applyBorder="1" applyAlignment="1">
      <alignment horizontal="center" vertical="center" shrinkToFit="1"/>
    </xf>
    <xf numFmtId="9" fontId="19" fillId="10" borderId="27" xfId="10" applyFont="1" applyFill="1" applyBorder="1" applyAlignment="1">
      <alignment horizontal="center" vertical="center" shrinkToFit="1"/>
    </xf>
    <xf numFmtId="9" fontId="19" fillId="10" borderId="26" xfId="10" applyFont="1" applyFill="1" applyBorder="1" applyAlignment="1">
      <alignment horizontal="center" vertical="center" shrinkToFit="1"/>
    </xf>
    <xf numFmtId="0" fontId="19" fillId="10" borderId="28" xfId="5" applyFont="1" applyFill="1" applyBorder="1" applyAlignment="1">
      <alignment horizontal="center" vertical="center"/>
    </xf>
    <xf numFmtId="0" fontId="19" fillId="10" borderId="28" xfId="0" applyFont="1" applyFill="1" applyBorder="1" applyAlignment="1">
      <alignment horizontal="center" vertical="center" shrinkToFit="1"/>
    </xf>
    <xf numFmtId="0" fontId="19" fillId="10" borderId="27" xfId="0" applyFont="1" applyFill="1" applyBorder="1" applyAlignment="1">
      <alignment horizontal="center" vertical="center"/>
    </xf>
    <xf numFmtId="0" fontId="19" fillId="10" borderId="26" xfId="0" applyFont="1" applyFill="1" applyBorder="1" applyAlignment="1">
      <alignment horizontal="center" vertical="center" shrinkToFit="1"/>
    </xf>
    <xf numFmtId="0" fontId="19" fillId="10" borderId="28" xfId="0" applyFont="1" applyFill="1" applyBorder="1" applyAlignment="1">
      <alignment horizontal="center" vertical="center" wrapText="1"/>
    </xf>
    <xf numFmtId="0" fontId="52" fillId="10" borderId="36" xfId="8" applyFont="1" applyFill="1" applyBorder="1" applyAlignment="1">
      <alignment horizontal="center" vertical="center" shrinkToFit="1"/>
    </xf>
    <xf numFmtId="9" fontId="19" fillId="10" borderId="52" xfId="2" applyFont="1" applyFill="1" applyBorder="1" applyAlignment="1">
      <alignment horizontal="center" vertical="center" shrinkToFit="1"/>
    </xf>
    <xf numFmtId="9" fontId="19" fillId="10" borderId="14" xfId="2" applyFont="1" applyFill="1" applyBorder="1" applyAlignment="1">
      <alignment horizontal="center" vertical="center" shrinkToFit="1"/>
    </xf>
    <xf numFmtId="0" fontId="19" fillId="10" borderId="14" xfId="0" applyFont="1" applyFill="1" applyBorder="1" applyAlignment="1">
      <alignment horizontal="center" vertical="center" shrinkToFit="1"/>
    </xf>
    <xf numFmtId="0" fontId="19" fillId="10" borderId="14" xfId="2" applyNumberFormat="1" applyFont="1" applyFill="1" applyBorder="1" applyAlignment="1">
      <alignment horizontal="center" vertical="center" shrinkToFit="1"/>
    </xf>
    <xf numFmtId="0" fontId="19" fillId="10" borderId="39" xfId="0" applyFont="1" applyFill="1" applyBorder="1" applyAlignment="1">
      <alignment horizontal="center" vertical="center"/>
    </xf>
    <xf numFmtId="0" fontId="52" fillId="10" borderId="8" xfId="8" applyFont="1" applyFill="1" applyBorder="1" applyAlignment="1">
      <alignment horizontal="center" vertical="center" shrinkToFit="1"/>
    </xf>
    <xf numFmtId="0" fontId="19" fillId="10" borderId="51" xfId="8" applyFont="1" applyFill="1" applyBorder="1" applyAlignment="1">
      <alignment horizontal="center" vertical="center"/>
    </xf>
    <xf numFmtId="9" fontId="19" fillId="10" borderId="51" xfId="2" applyFont="1" applyFill="1" applyBorder="1" applyAlignment="1">
      <alignment horizontal="center" vertical="center" shrinkToFit="1"/>
    </xf>
    <xf numFmtId="9" fontId="19" fillId="10" borderId="53" xfId="2" applyFont="1" applyFill="1" applyBorder="1" applyAlignment="1">
      <alignment horizontal="center" vertical="center" shrinkToFit="1"/>
    </xf>
    <xf numFmtId="0" fontId="19" fillId="10" borderId="53" xfId="0" applyFont="1" applyFill="1" applyBorder="1" applyAlignment="1">
      <alignment horizontal="center" vertical="center" shrinkToFit="1"/>
    </xf>
    <xf numFmtId="0" fontId="19" fillId="10" borderId="53" xfId="2" applyNumberFormat="1" applyFont="1" applyFill="1" applyBorder="1" applyAlignment="1">
      <alignment horizontal="center" vertical="center" shrinkToFit="1"/>
    </xf>
    <xf numFmtId="0" fontId="19" fillId="10" borderId="40"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49" fontId="19" fillId="0" borderId="26" xfId="0" applyNumberFormat="1" applyFont="1" applyBorder="1" applyAlignment="1">
      <alignment horizontal="center" vertical="center"/>
    </xf>
    <xf numFmtId="0" fontId="15" fillId="0" borderId="65" xfId="0" applyFont="1" applyBorder="1" applyAlignment="1">
      <alignment horizontal="right"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10" borderId="63" xfId="0" applyFont="1" applyFill="1" applyBorder="1" applyAlignment="1">
      <alignment horizontal="center" vertical="center"/>
    </xf>
    <xf numFmtId="0" fontId="16" fillId="10" borderId="64" xfId="0" applyFont="1" applyFill="1" applyBorder="1" applyAlignment="1">
      <alignment horizontal="center" vertical="center"/>
    </xf>
    <xf numFmtId="0" fontId="15" fillId="0" borderId="41" xfId="0" applyFont="1" applyBorder="1" applyAlignment="1">
      <alignment horizontal="right" vertical="center"/>
    </xf>
    <xf numFmtId="0" fontId="16" fillId="0" borderId="61" xfId="0" applyFont="1" applyBorder="1" applyAlignment="1">
      <alignment horizontal="center" vertical="center"/>
    </xf>
    <xf numFmtId="0" fontId="16" fillId="0" borderId="45" xfId="0" applyFont="1" applyBorder="1" applyAlignment="1">
      <alignment horizontal="center" vertical="center"/>
    </xf>
    <xf numFmtId="0" fontId="16" fillId="10" borderId="45" xfId="0" applyFont="1" applyFill="1" applyBorder="1" applyAlignment="1">
      <alignment horizontal="center" vertical="center"/>
    </xf>
    <xf numFmtId="0" fontId="16" fillId="10" borderId="46" xfId="0" applyFont="1" applyFill="1" applyBorder="1" applyAlignment="1">
      <alignment horizontal="center" vertical="center"/>
    </xf>
    <xf numFmtId="0" fontId="15" fillId="0" borderId="54" xfId="0" applyFont="1" applyBorder="1" applyAlignment="1">
      <alignment horizontal="right" vertical="center"/>
    </xf>
    <xf numFmtId="0" fontId="53" fillId="19" borderId="66" xfId="0" applyFont="1" applyFill="1" applyBorder="1" applyAlignment="1">
      <alignment horizontal="center" vertical="center"/>
    </xf>
    <xf numFmtId="0" fontId="53" fillId="19" borderId="47" xfId="0" applyFont="1" applyFill="1" applyBorder="1" applyAlignment="1">
      <alignment horizontal="center" vertical="center"/>
    </xf>
    <xf numFmtId="0" fontId="53" fillId="19" borderId="48" xfId="0" applyFont="1" applyFill="1" applyBorder="1" applyAlignment="1">
      <alignment horizontal="center" vertical="center"/>
    </xf>
    <xf numFmtId="0" fontId="52" fillId="0" borderId="36" xfId="0" applyFont="1" applyBorder="1" applyAlignment="1">
      <alignment horizontal="center" vertical="center" shrinkToFit="1"/>
    </xf>
    <xf numFmtId="49" fontId="19" fillId="0" borderId="52" xfId="0" applyNumberFormat="1" applyFont="1" applyBorder="1" applyAlignment="1">
      <alignment horizontal="center" vertical="center"/>
    </xf>
    <xf numFmtId="0" fontId="54" fillId="0" borderId="1" xfId="0" applyFont="1" applyBorder="1" applyAlignment="1">
      <alignment horizontal="center" vertical="center" shrinkToFit="1"/>
    </xf>
    <xf numFmtId="0" fontId="55" fillId="0" borderId="84" xfId="0" applyFont="1" applyBorder="1" applyAlignment="1">
      <alignment horizontal="centerContinuous" vertical="center"/>
    </xf>
    <xf numFmtId="0" fontId="56" fillId="0" borderId="85" xfId="0" applyFont="1" applyBorder="1" applyAlignment="1">
      <alignment horizontal="centerContinuous" vertical="center"/>
    </xf>
    <xf numFmtId="0" fontId="57" fillId="0" borderId="86" xfId="0" applyFont="1" applyBorder="1" applyAlignment="1">
      <alignment horizontal="centerContinuous" vertical="center"/>
    </xf>
    <xf numFmtId="0" fontId="19" fillId="0" borderId="0" xfId="0" quotePrefix="1" applyFont="1" applyAlignment="1">
      <alignment vertical="center"/>
    </xf>
    <xf numFmtId="0" fontId="15" fillId="0" borderId="89" xfId="0" applyFont="1" applyBorder="1" applyAlignment="1">
      <alignment vertical="center"/>
    </xf>
    <xf numFmtId="0" fontId="15" fillId="0" borderId="72" xfId="0" applyFont="1" applyBorder="1" applyAlignment="1">
      <alignment horizontal="right" vertical="center"/>
    </xf>
    <xf numFmtId="0" fontId="16" fillId="0" borderId="96" xfId="0" applyFont="1" applyBorder="1" applyAlignment="1">
      <alignment horizontal="center" vertical="center"/>
    </xf>
    <xf numFmtId="49" fontId="58" fillId="19" borderId="87" xfId="0" applyNumberFormat="1" applyFont="1" applyFill="1" applyBorder="1" applyAlignment="1">
      <alignment vertical="center"/>
    </xf>
    <xf numFmtId="0" fontId="53" fillId="19" borderId="88" xfId="0" applyFont="1" applyFill="1" applyBorder="1" applyAlignment="1">
      <alignment horizontal="right" vertical="center"/>
    </xf>
    <xf numFmtId="0" fontId="59" fillId="19" borderId="97" xfId="0" applyFont="1" applyFill="1" applyBorder="1" applyAlignment="1">
      <alignment horizontal="center" vertical="center"/>
    </xf>
    <xf numFmtId="49" fontId="16" fillId="0" borderId="89" xfId="0" applyNumberFormat="1" applyFont="1" applyBorder="1" applyAlignment="1">
      <alignment vertical="center"/>
    </xf>
    <xf numFmtId="1" fontId="16" fillId="0" borderId="98" xfId="0" applyNumberFormat="1" applyFont="1" applyBorder="1" applyAlignment="1">
      <alignment horizontal="center" vertical="center"/>
    </xf>
    <xf numFmtId="0" fontId="58" fillId="19" borderId="89" xfId="0" applyFont="1" applyFill="1" applyBorder="1" applyAlignment="1">
      <alignment vertical="center"/>
    </xf>
    <xf numFmtId="0" fontId="53" fillId="19" borderId="72" xfId="0" applyFont="1" applyFill="1" applyBorder="1" applyAlignment="1">
      <alignment horizontal="right" vertical="center"/>
    </xf>
    <xf numFmtId="0" fontId="59" fillId="19" borderId="98" xfId="0" applyFont="1" applyFill="1" applyBorder="1" applyAlignment="1">
      <alignment horizontal="center" vertical="center"/>
    </xf>
    <xf numFmtId="0" fontId="16" fillId="0" borderId="94" xfId="0" applyFont="1" applyBorder="1" applyAlignment="1">
      <alignment vertical="center"/>
    </xf>
    <xf numFmtId="0" fontId="15" fillId="0" borderId="95" xfId="0" applyFont="1" applyBorder="1" applyAlignment="1">
      <alignment horizontal="right" vertical="center"/>
    </xf>
    <xf numFmtId="49" fontId="16" fillId="0" borderId="99" xfId="0" applyNumberFormat="1" applyFont="1" applyBorder="1" applyAlignment="1">
      <alignment horizontal="center" vertical="center"/>
    </xf>
    <xf numFmtId="0" fontId="16" fillId="0" borderId="92" xfId="0" applyFont="1" applyBorder="1" applyAlignment="1">
      <alignment vertical="center"/>
    </xf>
    <xf numFmtId="0" fontId="15" fillId="0" borderId="93" xfId="0" applyFont="1" applyBorder="1" applyAlignment="1">
      <alignment horizontal="right" vertical="center"/>
    </xf>
    <xf numFmtId="49" fontId="16" fillId="0" borderId="100" xfId="0" applyNumberFormat="1" applyFont="1" applyBorder="1" applyAlignment="1">
      <alignment horizontal="center" vertical="center"/>
    </xf>
    <xf numFmtId="49" fontId="16" fillId="0" borderId="90" xfId="0" applyNumberFormat="1" applyFont="1" applyBorder="1" applyAlignment="1">
      <alignment vertical="center"/>
    </xf>
    <xf numFmtId="0" fontId="15" fillId="0" borderId="74" xfId="0" applyFont="1" applyBorder="1" applyAlignment="1">
      <alignment horizontal="right" vertical="center"/>
    </xf>
    <xf numFmtId="0" fontId="16" fillId="13" borderId="79" xfId="0" applyFont="1" applyFill="1" applyBorder="1" applyAlignment="1">
      <alignment horizontal="center" vertical="center"/>
    </xf>
    <xf numFmtId="0" fontId="52" fillId="0" borderId="8" xfId="0" applyFont="1" applyBorder="1" applyAlignment="1">
      <alignment horizontal="center" vertical="center" shrinkToFit="1"/>
    </xf>
    <xf numFmtId="49" fontId="19" fillId="0" borderId="51" xfId="0" applyNumberFormat="1" applyFont="1" applyBorder="1" applyAlignment="1">
      <alignment horizontal="center" vertical="center"/>
    </xf>
    <xf numFmtId="0" fontId="51" fillId="0" borderId="32" xfId="0" applyFont="1" applyBorder="1" applyAlignment="1">
      <alignment horizontal="centerContinuous" vertical="center"/>
    </xf>
    <xf numFmtId="0" fontId="41" fillId="0" borderId="33" xfId="0" applyFont="1" applyBorder="1" applyAlignment="1">
      <alignment horizontal="centerContinuous" vertical="center"/>
    </xf>
    <xf numFmtId="0" fontId="41" fillId="0" borderId="34" xfId="0" applyFont="1" applyBorder="1" applyAlignment="1">
      <alignment horizontal="centerContinuous" vertical="center"/>
    </xf>
    <xf numFmtId="0" fontId="42" fillId="0" borderId="0" xfId="0" applyFont="1" applyAlignment="1">
      <alignment vertical="center"/>
    </xf>
    <xf numFmtId="0" fontId="60" fillId="0" borderId="0" xfId="0" applyFont="1" applyAlignment="1">
      <alignment vertical="center"/>
    </xf>
    <xf numFmtId="0" fontId="51" fillId="0" borderId="0" xfId="0" applyFont="1" applyAlignment="1">
      <alignment horizontal="centerContinuous" vertical="center"/>
    </xf>
    <xf numFmtId="0" fontId="61" fillId="0" borderId="0" xfId="0" applyFont="1" applyAlignment="1">
      <alignment horizontal="centerContinuous" vertical="center"/>
    </xf>
    <xf numFmtId="0" fontId="18" fillId="0" borderId="33" xfId="0" applyFont="1" applyBorder="1" applyAlignment="1">
      <alignment horizontal="centerContinuous" vertical="center"/>
    </xf>
    <xf numFmtId="0" fontId="18" fillId="0" borderId="34" xfId="0" applyFont="1" applyBorder="1" applyAlignment="1">
      <alignment horizontal="centerContinuous" vertical="center"/>
    </xf>
    <xf numFmtId="0" fontId="35" fillId="19" borderId="36" xfId="0" applyFont="1" applyFill="1" applyBorder="1" applyAlignment="1">
      <alignment horizontal="centerContinuous" vertical="center"/>
    </xf>
    <xf numFmtId="0" fontId="35" fillId="19" borderId="37" xfId="0" applyFont="1" applyFill="1" applyBorder="1" applyAlignment="1">
      <alignment horizontal="center" vertical="center"/>
    </xf>
    <xf numFmtId="0" fontId="35" fillId="19" borderId="38" xfId="0" applyFont="1" applyFill="1" applyBorder="1" applyAlignment="1">
      <alignment horizontal="center" vertical="center"/>
    </xf>
    <xf numFmtId="0" fontId="15" fillId="0" borderId="5" xfId="0" applyFont="1" applyBorder="1" applyAlignment="1">
      <alignment horizontal="centerContinuous" vertical="center"/>
    </xf>
    <xf numFmtId="0" fontId="16" fillId="0" borderId="6" xfId="0" applyFont="1" applyBorder="1" applyAlignment="1">
      <alignment horizontal="centerContinuous" vertical="center"/>
    </xf>
    <xf numFmtId="0" fontId="16" fillId="0" borderId="7" xfId="0" applyFont="1" applyBorder="1" applyAlignment="1">
      <alignment horizontal="centerContinuous" vertical="center"/>
    </xf>
    <xf numFmtId="0" fontId="62" fillId="0" borderId="35" xfId="0" applyFont="1" applyBorder="1" applyAlignment="1">
      <alignment horizontal="centerContinuous" vertical="center"/>
    </xf>
    <xf numFmtId="0" fontId="55" fillId="0" borderId="35" xfId="0" applyFont="1" applyBorder="1" applyAlignment="1">
      <alignment horizontal="centerContinuous" vertical="center"/>
    </xf>
    <xf numFmtId="0" fontId="48" fillId="0" borderId="41" xfId="0" applyFont="1" applyBorder="1" applyAlignment="1">
      <alignment horizontal="centerContinuous" vertical="center"/>
    </xf>
    <xf numFmtId="0" fontId="52" fillId="0" borderId="54" xfId="0" applyFont="1" applyBorder="1" applyAlignment="1">
      <alignment horizontal="center" vertical="center" shrinkToFit="1"/>
    </xf>
    <xf numFmtId="0" fontId="38" fillId="0" borderId="41" xfId="0" applyFont="1" applyBorder="1" applyAlignment="1">
      <alignment horizontal="center" vertical="center" shrinkToFit="1"/>
    </xf>
    <xf numFmtId="0" fontId="63" fillId="15" borderId="35" xfId="0" applyFont="1" applyFill="1" applyBorder="1" applyAlignment="1">
      <alignment horizontal="centerContinuous" vertical="center"/>
    </xf>
    <xf numFmtId="0" fontId="48" fillId="0" borderId="54" xfId="0" applyFont="1" applyBorder="1" applyAlignment="1">
      <alignment horizontal="centerContinuous" vertical="center"/>
    </xf>
    <xf numFmtId="0" fontId="52" fillId="0" borderId="83" xfId="0" applyFont="1" applyBorder="1" applyAlignment="1">
      <alignment horizontal="centerContinuous" shrinkToFit="1"/>
    </xf>
    <xf numFmtId="0" fontId="52" fillId="0" borderId="60" xfId="0" applyFont="1" applyBorder="1" applyAlignment="1">
      <alignment horizontal="center" shrinkToFit="1"/>
    </xf>
    <xf numFmtId="0" fontId="64" fillId="0" borderId="35" xfId="0" applyFont="1" applyBorder="1" applyAlignment="1">
      <alignment horizontal="centerContinuous" vertical="center"/>
    </xf>
    <xf numFmtId="0" fontId="52" fillId="0" borderId="83" xfId="0" applyFont="1" applyBorder="1" applyAlignment="1">
      <alignment horizontal="centerContinuous" vertical="center" shrinkToFit="1"/>
    </xf>
    <xf numFmtId="0" fontId="19" fillId="0" borderId="60" xfId="0" applyFont="1" applyBorder="1" applyAlignment="1">
      <alignment horizontal="centerContinuous" vertical="center"/>
    </xf>
    <xf numFmtId="0" fontId="52" fillId="0" borderId="59" xfId="0" quotePrefix="1" applyFont="1" applyBorder="1" applyAlignment="1">
      <alignment horizontal="center" vertical="center" shrinkToFit="1"/>
    </xf>
    <xf numFmtId="0" fontId="19" fillId="0" borderId="54" xfId="0" applyFont="1" applyBorder="1" applyAlignment="1">
      <alignment horizontal="centerContinuous" vertical="center"/>
    </xf>
    <xf numFmtId="0" fontId="65" fillId="0" borderId="35" xfId="0" applyFont="1" applyBorder="1" applyAlignment="1">
      <alignment horizontal="centerContinuous" vertical="center"/>
    </xf>
    <xf numFmtId="0" fontId="19" fillId="0" borderId="59" xfId="0" applyFont="1" applyBorder="1" applyAlignment="1">
      <alignment horizontal="centerContinuous" vertical="center"/>
    </xf>
    <xf numFmtId="0" fontId="31" fillId="0" borderId="0" xfId="0" applyFont="1" applyAlignment="1">
      <alignment horizontal="centerContinuous" vertical="center"/>
    </xf>
    <xf numFmtId="0" fontId="66" fillId="11" borderId="16" xfId="0" applyFont="1" applyFill="1" applyBorder="1" applyAlignment="1">
      <alignment horizontal="center" vertical="center"/>
    </xf>
    <xf numFmtId="0" fontId="66" fillId="11" borderId="17" xfId="0" applyFont="1" applyFill="1" applyBorder="1" applyAlignment="1">
      <alignment horizontal="center" vertical="center"/>
    </xf>
    <xf numFmtId="49" fontId="66" fillId="11" borderId="17" xfId="0" applyNumberFormat="1" applyFont="1" applyFill="1" applyBorder="1" applyAlignment="1">
      <alignment horizontal="center" vertical="center"/>
    </xf>
    <xf numFmtId="0" fontId="66" fillId="11" borderId="20" xfId="0" applyFont="1" applyFill="1" applyBorder="1" applyAlignment="1">
      <alignment horizontal="center" vertical="center"/>
    </xf>
    <xf numFmtId="0" fontId="67" fillId="12" borderId="20" xfId="0" applyFont="1" applyFill="1" applyBorder="1" applyAlignment="1">
      <alignment horizontal="center" vertical="center"/>
    </xf>
    <xf numFmtId="0" fontId="66" fillId="11" borderId="18" xfId="0" applyFont="1" applyFill="1" applyBorder="1" applyAlignment="1">
      <alignment horizontal="center" vertical="center"/>
    </xf>
    <xf numFmtId="0" fontId="66" fillId="11" borderId="35" xfId="0" applyFont="1" applyFill="1" applyBorder="1" applyAlignment="1">
      <alignment horizontal="center" vertical="center"/>
    </xf>
    <xf numFmtId="0" fontId="16" fillId="0" borderId="80" xfId="0" applyFont="1" applyBorder="1" applyAlignment="1">
      <alignment horizontal="center" vertical="center" shrinkToFit="1"/>
    </xf>
    <xf numFmtId="0" fontId="16" fillId="0" borderId="81" xfId="0" applyFont="1" applyBorder="1" applyAlignment="1">
      <alignment horizontal="center" vertical="center"/>
    </xf>
    <xf numFmtId="49" fontId="16" fillId="0" borderId="81" xfId="2" applyNumberFormat="1" applyFont="1" applyBorder="1" applyAlignment="1">
      <alignment horizontal="center" vertical="center"/>
    </xf>
    <xf numFmtId="164" fontId="16" fillId="0" borderId="81" xfId="0" applyNumberFormat="1" applyFont="1" applyBorder="1" applyAlignment="1">
      <alignment horizontal="center" vertical="center"/>
    </xf>
    <xf numFmtId="0" fontId="16" fillId="0" borderId="116" xfId="0" applyFont="1" applyBorder="1" applyAlignment="1">
      <alignment horizontal="center" vertical="center"/>
    </xf>
    <xf numFmtId="1" fontId="58" fillId="12" borderId="116" xfId="0" applyNumberFormat="1" applyFont="1" applyFill="1" applyBorder="1" applyAlignment="1">
      <alignment horizontal="center" vertical="center"/>
    </xf>
    <xf numFmtId="1" fontId="16" fillId="0" borderId="116" xfId="0" applyNumberFormat="1" applyFont="1" applyBorder="1" applyAlignment="1">
      <alignment horizontal="center" vertical="center"/>
    </xf>
    <xf numFmtId="0" fontId="16" fillId="0" borderId="117" xfId="0" quotePrefix="1" applyFont="1" applyBorder="1" applyAlignment="1">
      <alignment horizontal="center" vertical="center"/>
    </xf>
    <xf numFmtId="1" fontId="16" fillId="0" borderId="122" xfId="0" applyNumberFormat="1" applyFont="1" applyBorder="1" applyAlignment="1">
      <alignment horizontal="center" vertical="center"/>
    </xf>
    <xf numFmtId="0" fontId="16" fillId="0" borderId="80" xfId="0" applyFont="1" applyBorder="1" applyAlignment="1">
      <alignment horizontal="center" vertical="center"/>
    </xf>
    <xf numFmtId="0" fontId="16" fillId="0" borderId="81" xfId="0" quotePrefix="1" applyFont="1" applyBorder="1" applyAlignment="1">
      <alignment horizontal="center" vertical="center" wrapText="1"/>
    </xf>
    <xf numFmtId="0" fontId="16" fillId="0" borderId="81" xfId="0" applyFont="1" applyBorder="1" applyAlignment="1">
      <alignment horizontal="center" vertical="center" shrinkToFit="1"/>
    </xf>
    <xf numFmtId="1" fontId="58" fillId="12" borderId="81" xfId="0" applyNumberFormat="1" applyFont="1" applyFill="1" applyBorder="1" applyAlignment="1">
      <alignment horizontal="center" vertical="center"/>
    </xf>
    <xf numFmtId="1" fontId="16" fillId="0" borderId="81" xfId="0" applyNumberFormat="1" applyFont="1" applyBorder="1" applyAlignment="1">
      <alignment horizontal="center" vertical="center"/>
    </xf>
    <xf numFmtId="0" fontId="16" fillId="0" borderId="82" xfId="0" quotePrefix="1" applyFont="1" applyBorder="1" applyAlignment="1">
      <alignment horizontal="center" vertical="center"/>
    </xf>
    <xf numFmtId="1" fontId="16" fillId="10" borderId="83" xfId="0" applyNumberFormat="1" applyFont="1" applyFill="1" applyBorder="1" applyAlignment="1">
      <alignment horizontal="center" vertical="center"/>
    </xf>
    <xf numFmtId="0" fontId="16" fillId="18" borderId="118" xfId="0" applyFont="1" applyFill="1" applyBorder="1" applyAlignment="1">
      <alignment horizontal="center" vertical="center"/>
    </xf>
    <xf numFmtId="0" fontId="16" fillId="0" borderId="116" xfId="0" quotePrefix="1" applyFont="1" applyBorder="1" applyAlignment="1">
      <alignment horizontal="center" vertical="center" wrapText="1"/>
    </xf>
    <xf numFmtId="49" fontId="16" fillId="0" borderId="116" xfId="2" applyNumberFormat="1" applyFont="1" applyBorder="1" applyAlignment="1">
      <alignment horizontal="center" vertical="center"/>
    </xf>
    <xf numFmtId="0" fontId="16" fillId="0" borderId="116" xfId="0" applyFont="1" applyBorder="1" applyAlignment="1">
      <alignment horizontal="center" vertical="center" shrinkToFit="1"/>
    </xf>
    <xf numFmtId="164" fontId="16" fillId="10" borderId="116" xfId="0" applyNumberFormat="1" applyFont="1" applyFill="1" applyBorder="1" applyAlignment="1">
      <alignment horizontal="center" vertical="center"/>
    </xf>
    <xf numFmtId="0" fontId="16" fillId="0" borderId="106" xfId="0" applyFont="1" applyBorder="1" applyAlignment="1">
      <alignment horizontal="center" vertical="center"/>
    </xf>
    <xf numFmtId="1" fontId="58" fillId="12" borderId="106" xfId="0" applyNumberFormat="1" applyFont="1" applyFill="1" applyBorder="1" applyAlignment="1">
      <alignment horizontal="center" vertical="center"/>
    </xf>
    <xf numFmtId="1" fontId="16" fillId="0" borderId="106" xfId="0" applyNumberFormat="1" applyFont="1" applyBorder="1" applyAlignment="1">
      <alignment horizontal="center" vertical="center"/>
    </xf>
    <xf numFmtId="0" fontId="59" fillId="15" borderId="78" xfId="0" applyFont="1" applyFill="1" applyBorder="1" applyAlignment="1">
      <alignment horizontal="center" vertical="center" shrinkToFit="1"/>
    </xf>
    <xf numFmtId="0" fontId="59" fillId="15" borderId="47" xfId="0" applyFont="1" applyFill="1" applyBorder="1" applyAlignment="1">
      <alignment horizontal="center" vertical="center"/>
    </xf>
    <xf numFmtId="49" fontId="59" fillId="15" borderId="47" xfId="0" applyNumberFormat="1" applyFont="1" applyFill="1" applyBorder="1" applyAlignment="1">
      <alignment horizontal="center" vertical="center"/>
    </xf>
    <xf numFmtId="164" fontId="59" fillId="15" borderId="47" xfId="0" applyNumberFormat="1" applyFont="1" applyFill="1" applyBorder="1" applyAlignment="1">
      <alignment horizontal="center" vertical="center"/>
    </xf>
    <xf numFmtId="1" fontId="58" fillId="12" borderId="47" xfId="0" applyNumberFormat="1" applyFont="1" applyFill="1" applyBorder="1" applyAlignment="1">
      <alignment horizontal="center" vertical="center"/>
    </xf>
    <xf numFmtId="1" fontId="59" fillId="15" borderId="47" xfId="0" applyNumberFormat="1" applyFont="1" applyFill="1" applyBorder="1" applyAlignment="1">
      <alignment horizontal="center" vertical="center"/>
    </xf>
    <xf numFmtId="0" fontId="16" fillId="15" borderId="48" xfId="0" quotePrefix="1" applyFont="1" applyFill="1" applyBorder="1" applyAlignment="1">
      <alignment horizontal="center" vertical="center"/>
    </xf>
    <xf numFmtId="1" fontId="16" fillId="15" borderId="54" xfId="0" applyNumberFormat="1" applyFont="1" applyFill="1" applyBorder="1" applyAlignment="1">
      <alignment horizontal="center" vertical="center"/>
    </xf>
    <xf numFmtId="0" fontId="16" fillId="0" borderId="0" xfId="0" applyFont="1" applyAlignment="1">
      <alignment horizontal="center" vertical="center"/>
    </xf>
    <xf numFmtId="0" fontId="59" fillId="15" borderId="76" xfId="0" applyFont="1" applyFill="1" applyBorder="1" applyAlignment="1">
      <alignment horizontal="center" vertical="center"/>
    </xf>
    <xf numFmtId="0" fontId="59" fillId="15" borderId="50" xfId="0" applyFont="1" applyFill="1" applyBorder="1" applyAlignment="1">
      <alignment horizontal="center" vertical="center"/>
    </xf>
    <xf numFmtId="49" fontId="59" fillId="15" borderId="50" xfId="0" applyNumberFormat="1" applyFont="1" applyFill="1" applyBorder="1" applyAlignment="1">
      <alignment horizontal="center" vertical="center"/>
    </xf>
    <xf numFmtId="1" fontId="58" fillId="12" borderId="45" xfId="0" applyNumberFormat="1" applyFont="1" applyFill="1" applyBorder="1" applyAlignment="1">
      <alignment horizontal="center" vertical="center"/>
    </xf>
    <xf numFmtId="1" fontId="59" fillId="15" borderId="45" xfId="0" applyNumberFormat="1" applyFont="1" applyFill="1" applyBorder="1" applyAlignment="1">
      <alignment horizontal="center" vertical="center"/>
    </xf>
    <xf numFmtId="0" fontId="16" fillId="15" borderId="49" xfId="0" applyFont="1" applyFill="1" applyBorder="1" applyAlignment="1">
      <alignment horizontal="center" vertical="center"/>
    </xf>
    <xf numFmtId="0" fontId="16" fillId="15" borderId="60" xfId="0" applyFont="1" applyFill="1" applyBorder="1" applyAlignment="1">
      <alignment horizontal="center" vertical="center"/>
    </xf>
    <xf numFmtId="0" fontId="59" fillId="15" borderId="105" xfId="0" applyFont="1" applyFill="1" applyBorder="1" applyAlignment="1">
      <alignment horizontal="center" vertical="center"/>
    </xf>
    <xf numFmtId="0" fontId="59" fillId="15" borderId="106" xfId="0" applyFont="1" applyFill="1" applyBorder="1" applyAlignment="1">
      <alignment horizontal="center" vertical="center"/>
    </xf>
    <xf numFmtId="49" fontId="59" fillId="15" borderId="106" xfId="0" applyNumberFormat="1" applyFont="1" applyFill="1" applyBorder="1" applyAlignment="1">
      <alignment horizontal="center" vertical="center"/>
    </xf>
    <xf numFmtId="0" fontId="59" fillId="15" borderId="45" xfId="0" applyFont="1" applyFill="1" applyBorder="1" applyAlignment="1">
      <alignment horizontal="center" vertical="center"/>
    </xf>
    <xf numFmtId="0" fontId="16" fillId="15" borderId="107" xfId="0" applyFont="1" applyFill="1" applyBorder="1" applyAlignment="1">
      <alignment horizontal="center" vertical="center"/>
    </xf>
    <xf numFmtId="49" fontId="16" fillId="0" borderId="81" xfId="0" applyNumberFormat="1" applyFont="1" applyBorder="1" applyAlignment="1">
      <alignment horizontal="center" vertical="center"/>
    </xf>
    <xf numFmtId="0" fontId="16" fillId="0" borderId="82" xfId="0" applyFont="1" applyBorder="1" applyAlignment="1">
      <alignment horizontal="center" vertical="center"/>
    </xf>
    <xf numFmtId="1" fontId="16" fillId="0" borderId="83" xfId="0" applyNumberFormat="1" applyFont="1" applyBorder="1" applyAlignment="1">
      <alignment horizontal="center" vertical="center"/>
    </xf>
    <xf numFmtId="0" fontId="59" fillId="15" borderId="113" xfId="0" applyFont="1" applyFill="1" applyBorder="1" applyAlignment="1">
      <alignment horizontal="center" vertical="center"/>
    </xf>
    <xf numFmtId="0" fontId="59" fillId="15" borderId="114" xfId="0" applyFont="1" applyFill="1" applyBorder="1" applyAlignment="1">
      <alignment horizontal="center" vertical="center"/>
    </xf>
    <xf numFmtId="1" fontId="58" fillId="12" borderId="114" xfId="0" applyNumberFormat="1" applyFont="1" applyFill="1" applyBorder="1" applyAlignment="1">
      <alignment horizontal="center" vertical="center"/>
    </xf>
    <xf numFmtId="1" fontId="59" fillId="15" borderId="114" xfId="0" applyNumberFormat="1" applyFont="1" applyFill="1" applyBorder="1" applyAlignment="1">
      <alignment horizontal="center" vertical="center"/>
    </xf>
    <xf numFmtId="0" fontId="16" fillId="15" borderId="115" xfId="0" applyFont="1" applyFill="1" applyBorder="1" applyAlignment="1">
      <alignment horizontal="center" vertical="center"/>
    </xf>
    <xf numFmtId="0" fontId="16" fillId="15" borderId="59" xfId="0" applyFont="1" applyFill="1" applyBorder="1" applyAlignment="1">
      <alignment horizontal="center" vertical="center"/>
    </xf>
    <xf numFmtId="0" fontId="16" fillId="0" borderId="0" xfId="0" applyFont="1" applyAlignment="1">
      <alignment horizontal="centerContinuous" vertical="center"/>
    </xf>
    <xf numFmtId="164" fontId="16" fillId="0" borderId="0" xfId="0" applyNumberFormat="1" applyFont="1" applyAlignment="1">
      <alignment horizontal="center" vertical="center"/>
    </xf>
    <xf numFmtId="0" fontId="66" fillId="11" borderId="20" xfId="0" applyFont="1" applyFill="1" applyBorder="1" applyAlignment="1">
      <alignment horizontal="centerContinuous" vertical="center"/>
    </xf>
    <xf numFmtId="0" fontId="66" fillId="11" borderId="71" xfId="0" applyFont="1" applyFill="1" applyBorder="1" applyAlignment="1">
      <alignment horizontal="centerContinuous" vertical="center"/>
    </xf>
    <xf numFmtId="0" fontId="66" fillId="11" borderId="55" xfId="0" applyFont="1" applyFill="1" applyBorder="1" applyAlignment="1">
      <alignment horizontal="centerContinuous" vertical="center"/>
    </xf>
    <xf numFmtId="0" fontId="16" fillId="0" borderId="76" xfId="0" applyFont="1" applyBorder="1" applyAlignment="1">
      <alignment horizontal="center" vertical="center" shrinkToFit="1"/>
    </xf>
    <xf numFmtId="0" fontId="16" fillId="0" borderId="50" xfId="0" applyFont="1" applyBorder="1" applyAlignment="1">
      <alignment horizontal="center" vertical="center"/>
    </xf>
    <xf numFmtId="0" fontId="16" fillId="0" borderId="50" xfId="0" quotePrefix="1" applyFont="1" applyBorder="1" applyAlignment="1">
      <alignment horizontal="center" vertical="center"/>
    </xf>
    <xf numFmtId="9" fontId="16" fillId="0" borderId="50" xfId="0" applyNumberFormat="1" applyFont="1" applyBorder="1" applyAlignment="1">
      <alignment horizontal="center" vertical="center"/>
    </xf>
    <xf numFmtId="49" fontId="16" fillId="0" borderId="45" xfId="0" applyNumberFormat="1" applyFont="1" applyBorder="1" applyAlignment="1">
      <alignment horizontal="center" vertical="center"/>
    </xf>
    <xf numFmtId="164" fontId="16" fillId="0" borderId="50" xfId="0" applyNumberFormat="1" applyFont="1" applyBorder="1" applyAlignment="1">
      <alignment horizontal="center" vertical="center"/>
    </xf>
    <xf numFmtId="164" fontId="16" fillId="0" borderId="126" xfId="0" applyNumberFormat="1" applyFont="1" applyBorder="1" applyAlignment="1">
      <alignment horizontal="centerContinuous" vertical="center"/>
    </xf>
    <xf numFmtId="164" fontId="16" fillId="0" borderId="72" xfId="0" applyNumberFormat="1" applyFont="1" applyBorder="1" applyAlignment="1">
      <alignment horizontal="centerContinuous" vertical="center"/>
    </xf>
    <xf numFmtId="0" fontId="16" fillId="0" borderId="73" xfId="0" quotePrefix="1" applyFont="1" applyBorder="1" applyAlignment="1">
      <alignment horizontal="centerContinuous" vertical="center"/>
    </xf>
    <xf numFmtId="1" fontId="16" fillId="0" borderId="41" xfId="0" applyNumberFormat="1" applyFont="1" applyBorder="1" applyAlignment="1">
      <alignment horizontal="center" vertical="center"/>
    </xf>
    <xf numFmtId="0" fontId="16" fillId="0" borderId="77" xfId="0" applyFont="1" applyBorder="1" applyAlignment="1">
      <alignment horizontal="center" vertical="center" shrinkToFit="1"/>
    </xf>
    <xf numFmtId="164" fontId="16" fillId="0" borderId="45" xfId="0" applyNumberFormat="1" applyFont="1" applyBorder="1" applyAlignment="1">
      <alignment horizontal="center" vertical="center"/>
    </xf>
    <xf numFmtId="0" fontId="16" fillId="0" borderId="73" xfId="0" applyFont="1" applyBorder="1" applyAlignment="1">
      <alignment horizontal="centerContinuous" vertical="center"/>
    </xf>
    <xf numFmtId="0" fontId="16" fillId="0" borderId="78" xfId="0" applyFont="1" applyBorder="1" applyAlignment="1">
      <alignment horizontal="center" vertical="center" shrinkToFit="1"/>
    </xf>
    <xf numFmtId="0" fontId="16" fillId="0" borderId="47" xfId="0" applyFont="1" applyBorder="1" applyAlignment="1">
      <alignment horizontal="center" vertical="center"/>
    </xf>
    <xf numFmtId="0" fontId="16" fillId="0" borderId="47" xfId="0" quotePrefix="1" applyFont="1" applyBorder="1" applyAlignment="1">
      <alignment horizontal="center" vertical="center"/>
    </xf>
    <xf numFmtId="9" fontId="16" fillId="0" borderId="47" xfId="0" applyNumberFormat="1" applyFont="1" applyBorder="1" applyAlignment="1">
      <alignment horizontal="center" vertical="center"/>
    </xf>
    <xf numFmtId="164" fontId="16" fillId="0" borderId="47" xfId="0" applyNumberFormat="1" applyFont="1" applyBorder="1" applyAlignment="1">
      <alignment horizontal="center" vertical="center"/>
    </xf>
    <xf numFmtId="164" fontId="16" fillId="0" borderId="103" xfId="0" applyNumberFormat="1" applyFont="1" applyBorder="1" applyAlignment="1">
      <alignment horizontal="centerContinuous" vertical="center"/>
    </xf>
    <xf numFmtId="164" fontId="16" fillId="0" borderId="74" xfId="0" applyNumberFormat="1" applyFont="1" applyBorder="1" applyAlignment="1">
      <alignment horizontal="centerContinuous" vertical="center"/>
    </xf>
    <xf numFmtId="0" fontId="16" fillId="0" borderId="75" xfId="0" quotePrefix="1" applyFont="1" applyBorder="1" applyAlignment="1">
      <alignment horizontal="centerContinuous" vertical="center"/>
    </xf>
    <xf numFmtId="1" fontId="16" fillId="0" borderId="54" xfId="0" applyNumberFormat="1" applyFont="1" applyBorder="1" applyAlignment="1">
      <alignment horizontal="center" vertical="center"/>
    </xf>
    <xf numFmtId="0" fontId="66" fillId="11" borderId="19" xfId="0" applyFont="1" applyFill="1" applyBorder="1" applyAlignment="1">
      <alignment horizontal="centerContinuous" vertical="center"/>
    </xf>
    <xf numFmtId="0" fontId="66" fillId="11" borderId="130" xfId="0" applyFont="1" applyFill="1" applyBorder="1" applyAlignment="1">
      <alignment horizontal="centerContinuous" vertical="center"/>
    </xf>
    <xf numFmtId="1" fontId="66" fillId="11" borderId="35" xfId="0" applyNumberFormat="1" applyFont="1" applyFill="1" applyBorder="1" applyAlignment="1">
      <alignment horizontal="center" vertical="center"/>
    </xf>
    <xf numFmtId="0" fontId="16" fillId="0" borderId="124" xfId="0" applyFont="1" applyBorder="1" applyAlignment="1">
      <alignment horizontal="centerContinuous" vertical="center"/>
    </xf>
    <xf numFmtId="0" fontId="16" fillId="0" borderId="121" xfId="0" applyFont="1" applyBorder="1" applyAlignment="1">
      <alignment horizontal="centerContinuous" vertical="center"/>
    </xf>
    <xf numFmtId="49" fontId="16" fillId="0" borderId="50" xfId="0" applyNumberFormat="1" applyFont="1" applyBorder="1" applyAlignment="1">
      <alignment horizontal="center" vertical="center"/>
    </xf>
    <xf numFmtId="49" fontId="16" fillId="0" borderId="126" xfId="0" applyNumberFormat="1" applyFont="1" applyBorder="1" applyAlignment="1">
      <alignment horizontal="centerContinuous" vertical="center"/>
    </xf>
    <xf numFmtId="49" fontId="16" fillId="0" borderId="123" xfId="0" applyNumberFormat="1" applyFont="1" applyBorder="1" applyAlignment="1">
      <alignment horizontal="centerContinuous" vertical="center"/>
    </xf>
    <xf numFmtId="0" fontId="16" fillId="0" borderId="125" xfId="0" applyFont="1" applyBorder="1" applyAlignment="1">
      <alignment horizontal="centerContinuous" vertical="center"/>
    </xf>
    <xf numFmtId="0" fontId="16" fillId="0" borderId="89" xfId="0" applyFont="1" applyBorder="1" applyAlignment="1">
      <alignment horizontal="centerContinuous" vertical="center"/>
    </xf>
    <xf numFmtId="0" fontId="16" fillId="0" borderId="61" xfId="0" applyFont="1" applyBorder="1" applyAlignment="1">
      <alignment horizontal="centerContinuous" vertical="center"/>
    </xf>
    <xf numFmtId="49" fontId="16" fillId="0" borderId="104" xfId="0" applyNumberFormat="1" applyFont="1" applyBorder="1" applyAlignment="1">
      <alignment horizontal="centerContinuous" vertical="center"/>
    </xf>
    <xf numFmtId="49" fontId="16" fillId="0" borderId="72" xfId="0" applyNumberFormat="1" applyFont="1" applyBorder="1" applyAlignment="1">
      <alignment horizontal="centerContinuous" vertical="center"/>
    </xf>
    <xf numFmtId="0" fontId="16" fillId="0" borderId="90" xfId="0" applyFont="1" applyBorder="1" applyAlignment="1">
      <alignment horizontal="centerContinuous" vertical="center"/>
    </xf>
    <xf numFmtId="0" fontId="16" fillId="0" borderId="66" xfId="0" applyFont="1" applyBorder="1" applyAlignment="1">
      <alignment horizontal="centerContinuous" vertical="center"/>
    </xf>
    <xf numFmtId="49" fontId="16" fillId="0" borderId="47" xfId="0" applyNumberFormat="1" applyFont="1" applyBorder="1" applyAlignment="1">
      <alignment horizontal="center" vertical="center"/>
    </xf>
    <xf numFmtId="49" fontId="16" fillId="0" borderId="103" xfId="0" applyNumberFormat="1" applyFont="1" applyBorder="1" applyAlignment="1">
      <alignment horizontal="centerContinuous" vertical="center"/>
    </xf>
    <xf numFmtId="49" fontId="16" fillId="0" borderId="74" xfId="0" applyNumberFormat="1" applyFont="1" applyBorder="1" applyAlignment="1">
      <alignment horizontal="centerContinuous" vertical="center"/>
    </xf>
    <xf numFmtId="0" fontId="16" fillId="0" borderId="75" xfId="0" applyFont="1" applyBorder="1" applyAlignment="1">
      <alignment horizontal="centerContinuous" vertical="center"/>
    </xf>
    <xf numFmtId="0" fontId="66" fillId="11" borderId="119" xfId="0" applyFont="1" applyFill="1" applyBorder="1" applyAlignment="1">
      <alignment horizontal="center" vertical="center"/>
    </xf>
    <xf numFmtId="0" fontId="16" fillId="0" borderId="89" xfId="0" applyFont="1" applyBorder="1" applyAlignment="1">
      <alignment horizontal="centerContinuous" vertical="center" shrinkToFit="1"/>
    </xf>
    <xf numFmtId="0" fontId="66" fillId="0" borderId="72" xfId="0" applyFont="1" applyBorder="1" applyAlignment="1">
      <alignment horizontal="centerContinuous" vertical="center"/>
    </xf>
    <xf numFmtId="0" fontId="66" fillId="0" borderId="61" xfId="0" applyFont="1" applyBorder="1" applyAlignment="1">
      <alignment horizontal="centerContinuous" vertical="center"/>
    </xf>
    <xf numFmtId="0" fontId="16" fillId="0" borderId="104" xfId="0" applyFont="1" applyBorder="1" applyAlignment="1">
      <alignment horizontal="center" vertical="center"/>
    </xf>
    <xf numFmtId="0" fontId="16" fillId="0" borderId="90" xfId="0" applyFont="1" applyBorder="1" applyAlignment="1">
      <alignment horizontal="centerContinuous" vertical="center" shrinkToFit="1"/>
    </xf>
    <xf numFmtId="0" fontId="16" fillId="0" borderId="74" xfId="0" applyFont="1" applyBorder="1" applyAlignment="1">
      <alignment horizontal="centerContinuous" vertical="center"/>
    </xf>
    <xf numFmtId="49" fontId="16" fillId="0" borderId="103" xfId="0" applyNumberFormat="1" applyFont="1" applyBorder="1" applyAlignment="1">
      <alignment horizontal="center" vertical="center"/>
    </xf>
    <xf numFmtId="164" fontId="31" fillId="0" borderId="0" xfId="0" applyNumberFormat="1" applyFont="1" applyAlignment="1">
      <alignment horizontal="centerContinuous" vertical="center"/>
    </xf>
    <xf numFmtId="0" fontId="66" fillId="3" borderId="42" xfId="0" applyFont="1" applyFill="1" applyBorder="1" applyAlignment="1">
      <alignment horizontal="center" vertical="center"/>
    </xf>
    <xf numFmtId="164" fontId="66" fillId="3" borderId="43" xfId="0" applyNumberFormat="1" applyFont="1" applyFill="1" applyBorder="1" applyAlignment="1">
      <alignment horizontal="center" vertical="center"/>
    </xf>
    <xf numFmtId="0" fontId="66" fillId="3" borderId="42" xfId="0" applyFont="1" applyFill="1" applyBorder="1" applyAlignment="1">
      <alignment horizontal="right" vertical="center"/>
    </xf>
    <xf numFmtId="0" fontId="66" fillId="3" borderId="44" xfId="0" applyFont="1" applyFill="1" applyBorder="1" applyAlignment="1">
      <alignment vertical="center"/>
    </xf>
    <xf numFmtId="164" fontId="66" fillId="3" borderId="35" xfId="0" applyNumberFormat="1" applyFont="1" applyFill="1" applyBorder="1" applyAlignment="1">
      <alignment horizontal="center" vertical="center"/>
    </xf>
    <xf numFmtId="164" fontId="16" fillId="0" borderId="81" xfId="0" applyNumberFormat="1" applyFont="1" applyBorder="1" applyAlignment="1">
      <alignment horizontal="center" vertical="center" shrinkToFit="1"/>
    </xf>
    <xf numFmtId="0" fontId="16" fillId="0" borderId="81" xfId="0" applyFont="1" applyBorder="1" applyAlignment="1">
      <alignment horizontal="left" vertical="center"/>
    </xf>
    <xf numFmtId="0" fontId="16" fillId="0" borderId="82" xfId="0" applyFont="1" applyBorder="1" applyAlignment="1">
      <alignment horizontal="left" vertical="center" shrinkToFit="1"/>
    </xf>
    <xf numFmtId="1" fontId="16" fillId="0" borderId="60" xfId="0" applyNumberFormat="1" applyFont="1" applyBorder="1" applyAlignment="1">
      <alignment horizontal="center" vertical="center" shrinkToFit="1"/>
    </xf>
    <xf numFmtId="0" fontId="16" fillId="0" borderId="89" xfId="0" applyFont="1" applyBorder="1" applyAlignment="1">
      <alignment horizontal="center" vertical="center" shrinkToFit="1"/>
    </xf>
    <xf numFmtId="1" fontId="16" fillId="0" borderId="45" xfId="0" applyNumberFormat="1" applyFont="1" applyBorder="1" applyAlignment="1">
      <alignment horizontal="center" vertical="center" shrinkToFit="1"/>
    </xf>
    <xf numFmtId="164" fontId="16" fillId="0" borderId="45" xfId="0" applyNumberFormat="1" applyFont="1" applyBorder="1" applyAlignment="1">
      <alignment horizontal="center" vertical="center" shrinkToFit="1"/>
    </xf>
    <xf numFmtId="0" fontId="16" fillId="0" borderId="104" xfId="0" applyFont="1" applyBorder="1" applyAlignment="1">
      <alignment horizontal="left" vertical="center"/>
    </xf>
    <xf numFmtId="0" fontId="16" fillId="0" borderId="46" xfId="0" applyFont="1" applyBorder="1" applyAlignment="1">
      <alignment horizontal="left" vertical="center" shrinkToFit="1"/>
    </xf>
    <xf numFmtId="0" fontId="16" fillId="0" borderId="0" xfId="0" applyFont="1"/>
    <xf numFmtId="1" fontId="16" fillId="0" borderId="41" xfId="0" applyNumberFormat="1" applyFont="1" applyBorder="1" applyAlignment="1">
      <alignment horizontal="center" vertical="center" shrinkToFit="1"/>
    </xf>
    <xf numFmtId="0" fontId="16" fillId="0" borderId="47" xfId="0" applyFont="1" applyBorder="1" applyAlignment="1">
      <alignment horizontal="center" vertical="center" shrinkToFit="1"/>
    </xf>
    <xf numFmtId="164" fontId="16" fillId="0" borderId="47" xfId="0" applyNumberFormat="1" applyFont="1" applyBorder="1" applyAlignment="1">
      <alignment horizontal="center" vertical="center" shrinkToFit="1"/>
    </xf>
    <xf numFmtId="0" fontId="16" fillId="0" borderId="47" xfId="0" applyFont="1" applyBorder="1" applyAlignment="1">
      <alignment horizontal="left" vertical="center"/>
    </xf>
    <xf numFmtId="0" fontId="16" fillId="0" borderId="48" xfId="0" applyFont="1" applyBorder="1" applyAlignment="1">
      <alignment horizontal="left" vertical="center" shrinkToFit="1"/>
    </xf>
    <xf numFmtId="1" fontId="16" fillId="0" borderId="54" xfId="0" applyNumberFormat="1" applyFont="1" applyBorder="1" applyAlignment="1">
      <alignment horizontal="center" vertical="center" shrinkToFit="1"/>
    </xf>
    <xf numFmtId="164" fontId="31" fillId="0" borderId="0" xfId="0" applyNumberFormat="1" applyFont="1" applyAlignment="1">
      <alignment horizontal="centerContinuous" vertical="center" shrinkToFit="1"/>
    </xf>
    <xf numFmtId="0" fontId="31" fillId="0" borderId="0" xfId="0" applyFont="1" applyAlignment="1">
      <alignment horizontal="centerContinuous" vertical="center" shrinkToFit="1"/>
    </xf>
    <xf numFmtId="1" fontId="16" fillId="0" borderId="0" xfId="0" applyNumberFormat="1" applyFont="1" applyAlignment="1">
      <alignment vertical="center"/>
    </xf>
    <xf numFmtId="1" fontId="66" fillId="3" borderId="35" xfId="0" applyNumberFormat="1" applyFont="1" applyFill="1" applyBorder="1" applyAlignment="1">
      <alignment horizontal="center" vertical="center"/>
    </xf>
    <xf numFmtId="0" fontId="16" fillId="0" borderId="45" xfId="0" applyFont="1" applyBorder="1" applyAlignment="1">
      <alignment horizontal="center" vertical="center" shrinkToFit="1"/>
    </xf>
    <xf numFmtId="2" fontId="16" fillId="0" borderId="45" xfId="0" applyNumberFormat="1" applyFont="1" applyBorder="1" applyAlignment="1">
      <alignment horizontal="center" vertical="center" shrinkToFit="1"/>
    </xf>
    <xf numFmtId="0" fontId="16" fillId="0" borderId="45" xfId="0" applyFont="1" applyBorder="1" applyAlignment="1">
      <alignment horizontal="left" vertical="center"/>
    </xf>
    <xf numFmtId="0" fontId="16" fillId="0" borderId="0" xfId="0" applyFont="1" applyAlignment="1">
      <alignment horizontal="center" vertical="center" shrinkToFit="1"/>
    </xf>
    <xf numFmtId="0" fontId="69" fillId="0" borderId="0" xfId="0" applyFont="1" applyAlignment="1">
      <alignment vertical="center"/>
    </xf>
    <xf numFmtId="165" fontId="16" fillId="0" borderId="0" xfId="0" applyNumberFormat="1" applyFont="1" applyAlignment="1">
      <alignment horizontal="left" vertical="center" shrinkToFit="1"/>
    </xf>
    <xf numFmtId="0" fontId="16" fillId="0" borderId="120" xfId="0" applyFont="1" applyBorder="1" applyAlignment="1">
      <alignment horizontal="left" vertical="center"/>
    </xf>
    <xf numFmtId="0" fontId="16" fillId="0" borderId="107" xfId="0" applyFont="1" applyBorder="1" applyAlignment="1">
      <alignment horizontal="left" vertical="center" shrinkToFit="1"/>
    </xf>
    <xf numFmtId="2" fontId="16" fillId="0" borderId="104" xfId="0" applyNumberFormat="1" applyFont="1" applyBorder="1" applyAlignment="1">
      <alignment horizontal="left" vertical="center"/>
    </xf>
    <xf numFmtId="2" fontId="16" fillId="0" borderId="46" xfId="0" applyNumberFormat="1" applyFont="1" applyBorder="1" applyAlignment="1">
      <alignment horizontal="left" vertical="center" shrinkToFit="1"/>
    </xf>
    <xf numFmtId="2" fontId="16" fillId="0" borderId="0" xfId="0" applyNumberFormat="1" applyFont="1" applyAlignment="1">
      <alignment horizontal="center" vertical="center"/>
    </xf>
    <xf numFmtId="1" fontId="16" fillId="0" borderId="47" xfId="0" applyNumberFormat="1" applyFont="1" applyBorder="1" applyAlignment="1">
      <alignment horizontal="center" vertical="center" shrinkToFit="1"/>
    </xf>
    <xf numFmtId="1" fontId="16" fillId="0" borderId="0" xfId="0" applyNumberFormat="1" applyFont="1" applyAlignment="1">
      <alignment horizontal="center" vertical="center"/>
    </xf>
    <xf numFmtId="165" fontId="16" fillId="0" borderId="0" xfId="0" applyNumberFormat="1" applyFont="1" applyAlignment="1">
      <alignment horizontal="center" vertical="center"/>
    </xf>
    <xf numFmtId="165" fontId="16" fillId="0" borderId="0" xfId="0" applyNumberFormat="1" applyFont="1" applyAlignment="1">
      <alignment vertical="center"/>
    </xf>
    <xf numFmtId="1" fontId="19" fillId="19" borderId="26" xfId="0" applyNumberFormat="1" applyFont="1" applyFill="1" applyBorder="1" applyAlignment="1">
      <alignment horizontal="center" vertical="center"/>
    </xf>
    <xf numFmtId="0" fontId="59" fillId="15" borderId="77" xfId="0" applyFont="1" applyFill="1" applyBorder="1" applyAlignment="1">
      <alignment horizontal="center" vertical="center" shrinkToFit="1"/>
    </xf>
    <xf numFmtId="0" fontId="59" fillId="15" borderId="45" xfId="0" quotePrefix="1" applyFont="1" applyFill="1" applyBorder="1" applyAlignment="1">
      <alignment horizontal="center" vertical="center"/>
    </xf>
    <xf numFmtId="9" fontId="59" fillId="15" borderId="45" xfId="0" applyNumberFormat="1" applyFont="1" applyFill="1" applyBorder="1" applyAlignment="1">
      <alignment horizontal="center" vertical="center"/>
    </xf>
    <xf numFmtId="49" fontId="59" fillId="15" borderId="45" xfId="0" applyNumberFormat="1" applyFont="1" applyFill="1" applyBorder="1" applyAlignment="1">
      <alignment horizontal="center" vertical="center"/>
    </xf>
    <xf numFmtId="164" fontId="59" fillId="15" borderId="45" xfId="0" applyNumberFormat="1" applyFont="1" applyFill="1" applyBorder="1" applyAlignment="1">
      <alignment horizontal="center" vertical="center"/>
    </xf>
    <xf numFmtId="164" fontId="59" fillId="15" borderId="104" xfId="0" applyNumberFormat="1" applyFont="1" applyFill="1" applyBorder="1" applyAlignment="1">
      <alignment horizontal="centerContinuous" vertical="center"/>
    </xf>
    <xf numFmtId="164" fontId="59" fillId="15" borderId="72" xfId="0" applyNumberFormat="1" applyFont="1" applyFill="1" applyBorder="1" applyAlignment="1">
      <alignment horizontal="centerContinuous" vertical="center"/>
    </xf>
    <xf numFmtId="0" fontId="59" fillId="15" borderId="73" xfId="0" applyFont="1" applyFill="1" applyBorder="1" applyAlignment="1">
      <alignment horizontal="centerContinuous" vertical="center"/>
    </xf>
    <xf numFmtId="0" fontId="59" fillId="0" borderId="0" xfId="0" applyFont="1" applyAlignment="1">
      <alignment vertical="center"/>
    </xf>
    <xf numFmtId="1" fontId="59" fillId="15" borderId="41" xfId="0" applyNumberFormat="1" applyFont="1" applyFill="1" applyBorder="1" applyAlignment="1">
      <alignment horizontal="center" vertical="center"/>
    </xf>
    <xf numFmtId="0" fontId="1" fillId="0" borderId="0" xfId="15" applyAlignment="1">
      <alignment vertical="center"/>
    </xf>
    <xf numFmtId="0" fontId="1" fillId="0" borderId="0" xfId="15" applyAlignment="1">
      <alignment vertical="center" wrapText="1"/>
    </xf>
    <xf numFmtId="0" fontId="71" fillId="0" borderId="0" xfId="15" applyFont="1" applyAlignment="1">
      <alignment vertical="center"/>
    </xf>
    <xf numFmtId="0" fontId="71" fillId="0" borderId="0" xfId="15" applyFont="1" applyAlignment="1">
      <alignment vertical="center" wrapText="1"/>
    </xf>
    <xf numFmtId="0" fontId="71" fillId="0" borderId="0" xfId="15" applyFont="1" applyAlignment="1">
      <alignment horizontal="right" vertical="center"/>
    </xf>
    <xf numFmtId="0" fontId="1" fillId="0" borderId="0" xfId="15" applyAlignment="1">
      <alignment horizontal="right" vertical="center"/>
    </xf>
    <xf numFmtId="0" fontId="71" fillId="0" borderId="0" xfId="15" applyFont="1" applyAlignment="1">
      <alignment horizontal="center" vertical="center"/>
    </xf>
    <xf numFmtId="0" fontId="1" fillId="0" borderId="0" xfId="15" applyAlignment="1">
      <alignment horizontal="center" vertical="center"/>
    </xf>
    <xf numFmtId="1" fontId="19" fillId="20" borderId="26" xfId="0" applyNumberFormat="1" applyFont="1" applyFill="1" applyBorder="1" applyAlignment="1">
      <alignment horizontal="center" vertical="center"/>
    </xf>
    <xf numFmtId="1" fontId="19" fillId="20" borderId="52" xfId="0" applyNumberFormat="1" applyFont="1" applyFill="1" applyBorder="1" applyAlignment="1">
      <alignment horizontal="center" vertical="center"/>
    </xf>
  </cellXfs>
  <cellStyles count="16">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Normal 8" xfId="15" xr:uid="{94C3AE08-AD28-46FA-B396-4ABAC5509BEB}"/>
    <cellStyle name="Percent" xfId="2" builtinId="5"/>
    <cellStyle name="Percent 2" xfId="3" xr:uid="{00000000-0005-0000-0000-00000C000000}"/>
    <cellStyle name="Percent 2 2" xfId="10" xr:uid="{00000000-0005-0000-0000-00000D000000}"/>
  </cellStyles>
  <dxfs count="6">
    <dxf>
      <font>
        <b/>
        <i val="0"/>
      </font>
      <fill>
        <patternFill>
          <bgColor rgb="FF00FF00"/>
        </patternFill>
      </fill>
    </dxf>
    <dxf>
      <fill>
        <patternFill>
          <bgColor rgb="FF99FF99"/>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71806CA3-B876-4E5B-B996-16A54B7ADE4E}"/>
  </tableStyles>
  <colors>
    <mruColors>
      <color rgb="FF9999FF"/>
      <color rgb="FF9966FF"/>
      <color rgb="FFCCFFCC"/>
      <color rgb="FF00FFFF"/>
      <color rgb="FF9900FF"/>
      <color rgb="FF00FF00"/>
      <color rgb="FFFF33CC"/>
      <color rgb="FF0000FF"/>
      <color rgb="FF00CC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66674</xdr:rowOff>
    </xdr:from>
    <xdr:to>
      <xdr:col>6</xdr:col>
      <xdr:colOff>1524000</xdr:colOff>
      <xdr:row>35</xdr:row>
      <xdr:rowOff>144780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678554"/>
          <a:ext cx="7227570" cy="5610226"/>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latin typeface="Calibri Light" panose="020F0302020204030204" pitchFamily="34" charset="0"/>
              <a:ea typeface="Calibri Light" panose="020F0302020204030204" pitchFamily="34" charset="0"/>
              <a:cs typeface="Calibri Light" panose="020F0302020204030204" pitchFamily="34" charset="0"/>
            </a:rPr>
            <a:t>Sebenzi Wesibindi</a:t>
          </a:r>
          <a:r>
            <a:rPr lang="en-US" sz="1200">
              <a:latin typeface="Calibri Light" panose="020F0302020204030204" pitchFamily="34" charset="0"/>
              <a:ea typeface="Calibri Light" panose="020F0302020204030204" pitchFamily="34" charset="0"/>
              <a:cs typeface="Calibri Light" panose="020F0302020204030204" pitchFamily="34" charset="0"/>
            </a:rPr>
            <a:t> was born and raised in the dense jungles of </a:t>
          </a:r>
          <a:r>
            <a:rPr lang="en-US" sz="1200" b="1">
              <a:latin typeface="Calibri Light" panose="020F0302020204030204" pitchFamily="34" charset="0"/>
              <a:ea typeface="Calibri Light" panose="020F0302020204030204" pitchFamily="34" charset="0"/>
              <a:cs typeface="Calibri Light" panose="020F0302020204030204" pitchFamily="34" charset="0"/>
            </a:rPr>
            <a:t>Chult</a:t>
          </a:r>
          <a:r>
            <a:rPr lang="en-US" sz="1200">
              <a:latin typeface="Calibri Light" panose="020F0302020204030204" pitchFamily="34" charset="0"/>
              <a:ea typeface="Calibri Light" panose="020F0302020204030204" pitchFamily="34" charset="0"/>
              <a:cs typeface="Calibri Light" panose="020F0302020204030204" pitchFamily="34" charset="0"/>
            </a:rPr>
            <a:t>, a land rich in both natural wonders and dangers. Growing up in the bustling port city of </a:t>
          </a:r>
          <a:r>
            <a:rPr lang="en-US" sz="1200" b="1">
              <a:latin typeface="Calibri Light" panose="020F0302020204030204" pitchFamily="34" charset="0"/>
              <a:ea typeface="Calibri Light" panose="020F0302020204030204" pitchFamily="34" charset="0"/>
              <a:cs typeface="Calibri Light" panose="020F0302020204030204" pitchFamily="34" charset="0"/>
            </a:rPr>
            <a:t>Port Nyanzaru</a:t>
          </a:r>
          <a:r>
            <a:rPr lang="en-US" sz="1200">
              <a:latin typeface="Calibri Light" panose="020F0302020204030204" pitchFamily="34" charset="0"/>
              <a:ea typeface="Calibri Light" panose="020F0302020204030204" pitchFamily="34" charset="0"/>
              <a:cs typeface="Calibri Light" panose="020F0302020204030204" pitchFamily="34" charset="0"/>
            </a:rPr>
            <a:t>, Sebenzi was surrounded by tales of ancient ruins, hidden treasures, and the constant threat of yuan-ti raiders. Her family, devout followers of </a:t>
          </a:r>
          <a:r>
            <a:rPr lang="en-US" sz="1200" b="1">
              <a:latin typeface="Calibri Light" panose="020F0302020204030204" pitchFamily="34" charset="0"/>
              <a:ea typeface="Calibri Light" panose="020F0302020204030204" pitchFamily="34" charset="0"/>
              <a:cs typeface="Calibri Light" panose="020F0302020204030204" pitchFamily="34" charset="0"/>
            </a:rPr>
            <a:t>Oghma</a:t>
          </a:r>
          <a:r>
            <a:rPr lang="en-US" sz="1200">
              <a:latin typeface="Calibri Light" panose="020F0302020204030204" pitchFamily="34" charset="0"/>
              <a:ea typeface="Calibri Light" panose="020F0302020204030204" pitchFamily="34" charset="0"/>
              <a:cs typeface="Calibri Light" panose="020F0302020204030204" pitchFamily="34" charset="0"/>
            </a:rPr>
            <a:t>, instilled in her a deep respect for knowledge and the power it holds.</a:t>
          </a:r>
        </a:p>
        <a:p>
          <a:pPr algn="just"/>
          <a:endParaRPr lang="en-US" sz="1200">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a:latin typeface="Calibri Light" panose="020F0302020204030204" pitchFamily="34" charset="0"/>
              <a:ea typeface="Calibri Light" panose="020F0302020204030204" pitchFamily="34" charset="0"/>
              <a:cs typeface="Calibri Light" panose="020F0302020204030204" pitchFamily="34" charset="0"/>
            </a:rPr>
            <a:t>From a young age, Sebenzi showed an innate curiosity and a thirst for understanding the mysteries of her homeland. She spent her days exploring the jungles, learning about the flora and fauna, and studying the ancient texts and inscriptions found in the ruins scattered throughout Chult. Her dedication to the pursuit of knowledge caught the attention of the local temple of Oghma, where she was offered the opportunity to train as a cleric.</a:t>
          </a:r>
        </a:p>
        <a:p>
          <a:pPr algn="just"/>
          <a:endParaRPr lang="en-US" sz="1200">
            <a:latin typeface="Calibri Light" panose="020F0302020204030204" pitchFamily="34" charset="0"/>
            <a:ea typeface="Calibri Light" panose="020F0302020204030204" pitchFamily="34" charset="0"/>
            <a:cs typeface="Calibri Light" panose="020F0302020204030204" pitchFamily="34" charset="0"/>
          </a:endParaRPr>
        </a:p>
        <a:p>
          <a:pPr algn="just"/>
          <a:r>
            <a:rPr lang="en-US" sz="1200">
              <a:latin typeface="Calibri Light" panose="020F0302020204030204" pitchFamily="34" charset="0"/>
              <a:ea typeface="Calibri Light" panose="020F0302020204030204" pitchFamily="34" charset="0"/>
              <a:cs typeface="Calibri Light" panose="020F0302020204030204" pitchFamily="34" charset="0"/>
            </a:rPr>
            <a:t>As a cleric of Oghma, Sebenzi embraced the Knowledge and Travel Domains, which complemented her natural talents and interests. She quickly became adept at uncovering hidden truths and traversing difficult terrains. Her training also included rigorous combat practice, as the yuan-ti were a constant threat. Sebenzi honed her skills in both martial and divine arts, preparing herself to defend her people and preserve the knowledge she held dear.</a:t>
          </a:r>
        </a:p>
        <a:p>
          <a:pPr algn="just"/>
          <a:r>
            <a:rPr lang="en-US" sz="1200">
              <a:latin typeface="Calibri Light" panose="020F0302020204030204" pitchFamily="34" charset="0"/>
              <a:ea typeface="Calibri Light" panose="020F0302020204030204" pitchFamily="34" charset="0"/>
              <a:cs typeface="Calibri Light" panose="020F0302020204030204" pitchFamily="34" charset="0"/>
            </a:rPr>
            <a:t>During an expedition to explore a recently discovered temple deep within the jungle, Sebenzi and her companions uncovered a series of ancient scrolls that spoke of a powerful artifact hidden far to the north, in the Sword Coast region. The artifact was said to hold immense knowledge and was once guarded by a sect of Oghman priests who had long since vanished. Realizing the importance of this discovery, Sebenzi knew she had to leave Chult and journey to the Sword Coast to retrieve the artifact and protect its secrets.</a:t>
          </a:r>
        </a:p>
        <a:p>
          <a:pPr algn="just"/>
          <a:r>
            <a:rPr lang="en-US" sz="1200">
              <a:latin typeface="Calibri Light" panose="020F0302020204030204" pitchFamily="34" charset="0"/>
              <a:ea typeface="Calibri Light" panose="020F0302020204030204" pitchFamily="34" charset="0"/>
              <a:cs typeface="Calibri Light" panose="020F0302020204030204" pitchFamily="34" charset="0"/>
            </a:rPr>
            <a:t>With the blessing of her temple and a newfound sense of purpose, Sebenzi set sail for the Sword Coast. Her journey would take her through treacherous waters and unknown lands, but she was determined to fulfill her mission. Along the way, she would encounter new allies and face formidable foes, all while unraveling the mysteries of the ancient artifact and its connection to her faith.</a:t>
          </a:r>
        </a:p>
      </xdr:txBody>
    </xdr:sp>
    <xdr:clientData/>
  </xdr:twoCellAnchor>
  <xdr:twoCellAnchor>
    <xdr:from>
      <xdr:col>5</xdr:col>
      <xdr:colOff>70624</xdr:colOff>
      <xdr:row>12</xdr:row>
      <xdr:rowOff>167640</xdr:rowOff>
    </xdr:from>
    <xdr:to>
      <xdr:col>6</xdr:col>
      <xdr:colOff>929640</xdr:colOff>
      <xdr:row>14</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84484" y="2926080"/>
          <a:ext cx="1849616" cy="5162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ysClr val="windowText" lastClr="000000"/>
              </a:solidFill>
              <a:latin typeface="Calibri Light" panose="020F0302020204030204" pitchFamily="34" charset="0"/>
              <a:ea typeface="Calibri Light" panose="020F0302020204030204" pitchFamily="34" charset="0"/>
              <a:cs typeface="Calibri Light" panose="020F0302020204030204" pitchFamily="34" charset="0"/>
            </a:rPr>
            <a:t>Status:  </a:t>
          </a:r>
        </a:p>
      </xdr:txBody>
    </xdr:sp>
    <xdr:clientData/>
  </xdr:twoCellAnchor>
  <xdr:twoCellAnchor editAs="oneCell">
    <xdr:from>
      <xdr:col>5</xdr:col>
      <xdr:colOff>53341</xdr:colOff>
      <xdr:row>1</xdr:row>
      <xdr:rowOff>45720</xdr:rowOff>
    </xdr:from>
    <xdr:to>
      <xdr:col>6</xdr:col>
      <xdr:colOff>1501140</xdr:colOff>
      <xdr:row>14</xdr:row>
      <xdr:rowOff>281211</xdr:rowOff>
    </xdr:to>
    <xdr:pic>
      <xdr:nvPicPr>
        <xdr:cNvPr id="3" name="Picture 2">
          <a:extLst>
            <a:ext uri="{FF2B5EF4-FFF2-40B4-BE49-F238E27FC236}">
              <a16:creationId xmlns:a16="http://schemas.microsoft.com/office/drawing/2014/main" id="{E2DEAEF6-9D31-4312-B211-AB9F4D73D0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1" y="426720"/>
          <a:ext cx="2994659" cy="3153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13604</xdr:colOff>
      <xdr:row>10</xdr:row>
      <xdr:rowOff>22860</xdr:rowOff>
    </xdr:from>
    <xdr:to>
      <xdr:col>9</xdr:col>
      <xdr:colOff>1658112</xdr:colOff>
      <xdr:row>21</xdr:row>
      <xdr:rowOff>152400</xdr:rowOff>
    </xdr:to>
    <xdr:pic>
      <xdr:nvPicPr>
        <xdr:cNvPr id="2" name="Picture 1">
          <a:extLst>
            <a:ext uri="{FF2B5EF4-FFF2-40B4-BE49-F238E27FC236}">
              <a16:creationId xmlns:a16="http://schemas.microsoft.com/office/drawing/2014/main" id="{5C60977F-E67F-48AC-AC53-A80396B0F1F3}"/>
            </a:ext>
          </a:extLst>
        </xdr:cNvPr>
        <xdr:cNvPicPr>
          <a:picLocks noChangeAspect="1"/>
        </xdr:cNvPicPr>
      </xdr:nvPicPr>
      <xdr:blipFill>
        <a:blip xmlns:r="http://schemas.openxmlformats.org/officeDocument/2006/relationships" r:embed="rId1"/>
        <a:stretch>
          <a:fillRect/>
        </a:stretch>
      </xdr:blipFill>
      <xdr:spPr>
        <a:xfrm>
          <a:off x="5195204" y="2558796"/>
          <a:ext cx="1644508" cy="2577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6</xdr:col>
      <xdr:colOff>55932</xdr:colOff>
      <xdr:row>18</xdr:row>
      <xdr:rowOff>171265</xdr:rowOff>
    </xdr:from>
    <xdr:ext cx="520592" cy="405432"/>
    <xdr:sp macro="" textlink="">
      <xdr:nvSpPr>
        <xdr:cNvPr id="3" name="Rectangle 2">
          <a:extLst>
            <a:ext uri="{FF2B5EF4-FFF2-40B4-BE49-F238E27FC236}">
              <a16:creationId xmlns:a16="http://schemas.microsoft.com/office/drawing/2014/main" id="{211ECC8A-C77A-CE7A-D8CE-0040778A126E}"/>
            </a:ext>
          </a:extLst>
        </xdr:cNvPr>
        <xdr:cNvSpPr/>
      </xdr:nvSpPr>
      <xdr:spPr>
        <a:xfrm>
          <a:off x="4269792" y="4407985"/>
          <a:ext cx="520592" cy="405432"/>
        </a:xfrm>
        <a:prstGeom prst="rect">
          <a:avLst/>
        </a:prstGeom>
        <a:noFill/>
      </xdr:spPr>
      <xdr:txBody>
        <a:bodyPr wrap="none" lIns="91440" tIns="45720" rIns="91440" bIns="45720">
          <a:spAutoFit/>
        </a:bodyPr>
        <a:lstStyle/>
        <a:p>
          <a:pPr algn="ctr"/>
          <a:r>
            <a:rPr lang="en-US" sz="20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rPr>
            <a:t>ext</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137160</xdr:colOff>
      <xdr:row>1</xdr:row>
      <xdr:rowOff>116205</xdr:rowOff>
    </xdr:from>
    <xdr:to>
      <xdr:col>2</xdr:col>
      <xdr:colOff>177165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heetViews>
  <sheetFormatPr defaultColWidth="13" defaultRowHeight="15.6" x14ac:dyDescent="0.3"/>
  <cols>
    <col min="1" max="1" width="15.59765625" style="64" customWidth="1"/>
    <col min="2" max="2" width="10" style="65" customWidth="1"/>
    <col min="3" max="3" width="5.09765625" style="65" customWidth="1"/>
    <col min="4" max="4" width="13.69921875" style="64" bestFit="1" customWidth="1"/>
    <col min="5" max="5" width="10.8984375" style="65" bestFit="1" customWidth="1"/>
    <col min="6" max="6" width="20.296875" style="64" customWidth="1"/>
    <col min="7" max="7" width="20.296875" style="65" customWidth="1"/>
    <col min="8" max="16384" width="13" style="10"/>
  </cols>
  <sheetData>
    <row r="1" spans="1:7" ht="30" thickTop="1" thickBot="1" x14ac:dyDescent="0.35">
      <c r="A1" s="4" t="s">
        <v>688</v>
      </c>
      <c r="B1" s="5" t="s">
        <v>687</v>
      </c>
      <c r="C1" s="6"/>
      <c r="D1" s="7"/>
      <c r="E1" s="8"/>
      <c r="F1" s="7"/>
      <c r="G1" s="9" t="s">
        <v>666</v>
      </c>
    </row>
    <row r="2" spans="1:7" ht="18" thickTop="1" x14ac:dyDescent="0.3">
      <c r="A2" s="11" t="s">
        <v>265</v>
      </c>
      <c r="B2" s="12" t="s">
        <v>661</v>
      </c>
      <c r="C2" s="12"/>
      <c r="D2" s="13" t="s">
        <v>487</v>
      </c>
      <c r="E2" s="14">
        <v>21</v>
      </c>
      <c r="F2" s="10"/>
      <c r="G2" s="15"/>
    </row>
    <row r="3" spans="1:7" ht="17.399999999999999" x14ac:dyDescent="0.3">
      <c r="A3" s="11" t="s">
        <v>266</v>
      </c>
      <c r="B3" s="12" t="s">
        <v>673</v>
      </c>
      <c r="C3" s="12"/>
      <c r="D3" s="13" t="s">
        <v>0</v>
      </c>
      <c r="E3" s="14">
        <v>6</v>
      </c>
      <c r="F3" s="13"/>
      <c r="G3" s="15"/>
    </row>
    <row r="4" spans="1:7" ht="17.399999999999999" x14ac:dyDescent="0.3">
      <c r="A4" s="11" t="s">
        <v>498</v>
      </c>
      <c r="B4" s="12" t="s">
        <v>690</v>
      </c>
      <c r="C4" s="12"/>
      <c r="D4" s="13" t="s">
        <v>267</v>
      </c>
      <c r="E4" s="14" t="s">
        <v>691</v>
      </c>
      <c r="F4" s="13"/>
      <c r="G4" s="15"/>
    </row>
    <row r="5" spans="1:7" ht="17.399999999999999" x14ac:dyDescent="0.3">
      <c r="A5" s="11" t="s">
        <v>499</v>
      </c>
      <c r="B5" s="12" t="s">
        <v>689</v>
      </c>
      <c r="C5" s="12"/>
      <c r="D5" s="13" t="s">
        <v>503</v>
      </c>
      <c r="E5" s="14" t="s">
        <v>692</v>
      </c>
      <c r="F5" s="13"/>
      <c r="G5" s="15"/>
    </row>
    <row r="6" spans="1:7" ht="18" thickBot="1" x14ac:dyDescent="0.35">
      <c r="A6" s="11" t="s">
        <v>500</v>
      </c>
      <c r="B6" s="12" t="s">
        <v>674</v>
      </c>
      <c r="C6" s="12"/>
      <c r="D6" s="13" t="s">
        <v>504</v>
      </c>
      <c r="E6" s="14" t="s">
        <v>693</v>
      </c>
      <c r="F6" s="13"/>
      <c r="G6" s="15"/>
    </row>
    <row r="7" spans="1:7" ht="18" thickTop="1" x14ac:dyDescent="0.3">
      <c r="A7" s="16" t="s">
        <v>501</v>
      </c>
      <c r="B7" s="17">
        <f>3</f>
        <v>3</v>
      </c>
      <c r="C7" s="18"/>
      <c r="D7" s="19" t="s">
        <v>83</v>
      </c>
      <c r="E7" s="20" t="s">
        <v>155</v>
      </c>
      <c r="F7" s="21"/>
      <c r="G7" s="15"/>
    </row>
    <row r="8" spans="1:7" ht="18" thickBot="1" x14ac:dyDescent="0.35">
      <c r="A8" s="22" t="s">
        <v>502</v>
      </c>
      <c r="B8" s="23" t="str">
        <f>C10</f>
        <v>+0</v>
      </c>
      <c r="C8" s="24"/>
      <c r="D8" s="25" t="s">
        <v>646</v>
      </c>
      <c r="E8" s="26">
        <v>19000</v>
      </c>
      <c r="F8" s="21"/>
      <c r="G8" s="15"/>
    </row>
    <row r="9" spans="1:7" ht="18" thickTop="1" x14ac:dyDescent="0.35">
      <c r="A9" s="27" t="s">
        <v>497</v>
      </c>
      <c r="B9" s="28">
        <f>10</f>
        <v>10</v>
      </c>
      <c r="C9" s="29" t="str">
        <f t="shared" ref="C9:C14" si="0">IF(B9&gt;9.9,CONCATENATE("+",ROUNDDOWN((B9-10)/2,0)),ROUNDUP((B9-10)/2,0))</f>
        <v>+0</v>
      </c>
      <c r="D9" s="30" t="s">
        <v>505</v>
      </c>
      <c r="E9" s="31" t="s">
        <v>709</v>
      </c>
      <c r="F9" s="21"/>
      <c r="G9" s="15"/>
    </row>
    <row r="10" spans="1:7" ht="17.399999999999999" x14ac:dyDescent="0.3">
      <c r="A10" s="32" t="s">
        <v>496</v>
      </c>
      <c r="B10" s="33">
        <f>10</f>
        <v>10</v>
      </c>
      <c r="C10" s="34" t="str">
        <f t="shared" si="0"/>
        <v>+0</v>
      </c>
      <c r="D10" s="35" t="s">
        <v>506</v>
      </c>
      <c r="E10" s="36">
        <f>SUM(Martial!G3:G30)+SUM(Equipment!C3:C15)</f>
        <v>39.5</v>
      </c>
      <c r="F10" s="21"/>
      <c r="G10" s="15"/>
    </row>
    <row r="11" spans="1:7" ht="17.399999999999999" x14ac:dyDescent="0.3">
      <c r="A11" s="37" t="s">
        <v>492</v>
      </c>
      <c r="B11" s="33">
        <f>12</f>
        <v>12</v>
      </c>
      <c r="C11" s="38" t="str">
        <f t="shared" si="0"/>
        <v>+1</v>
      </c>
      <c r="D11" s="35" t="s">
        <v>507</v>
      </c>
      <c r="E11" s="39">
        <f>ROUNDUP(((E3*8)*0.75)+(E3*C11),0)</f>
        <v>42</v>
      </c>
      <c r="F11" s="21"/>
      <c r="G11" s="15"/>
    </row>
    <row r="12" spans="1:7" ht="17.399999999999999" x14ac:dyDescent="0.3">
      <c r="A12" s="40" t="s">
        <v>494</v>
      </c>
      <c r="B12" s="33">
        <f>12</f>
        <v>12</v>
      </c>
      <c r="C12" s="34" t="str">
        <f t="shared" si="0"/>
        <v>+1</v>
      </c>
      <c r="D12" s="41" t="s">
        <v>508</v>
      </c>
      <c r="E12" s="42">
        <f>10+C10</f>
        <v>10</v>
      </c>
      <c r="F12" s="11"/>
      <c r="G12" s="15"/>
    </row>
    <row r="13" spans="1:7" ht="17.399999999999999" x14ac:dyDescent="0.3">
      <c r="A13" s="43" t="s">
        <v>495</v>
      </c>
      <c r="B13" s="33">
        <f>17+1</f>
        <v>18</v>
      </c>
      <c r="C13" s="34" t="str">
        <f t="shared" si="0"/>
        <v>+4</v>
      </c>
      <c r="D13" s="41" t="s">
        <v>509</v>
      </c>
      <c r="E13" s="42">
        <f>E14-C10</f>
        <v>16</v>
      </c>
      <c r="F13" s="21"/>
      <c r="G13" s="15"/>
    </row>
    <row r="14" spans="1:7" ht="18" thickBot="1" x14ac:dyDescent="0.35">
      <c r="A14" s="44" t="s">
        <v>493</v>
      </c>
      <c r="B14" s="45">
        <f>11</f>
        <v>11</v>
      </c>
      <c r="C14" s="46" t="str">
        <f t="shared" si="0"/>
        <v>+0</v>
      </c>
      <c r="D14" s="47" t="s">
        <v>268</v>
      </c>
      <c r="E14" s="48">
        <f>E12+SUM(Martial!B16:B18)</f>
        <v>16</v>
      </c>
      <c r="F14" s="21"/>
      <c r="G14" s="15"/>
    </row>
    <row r="15" spans="1:7" ht="24.6" thickTop="1" thickBot="1" x14ac:dyDescent="0.35">
      <c r="A15" s="49" t="s">
        <v>18</v>
      </c>
      <c r="B15" s="50"/>
      <c r="C15" s="50"/>
      <c r="D15" s="51"/>
      <c r="E15" s="52"/>
      <c r="F15" s="51"/>
      <c r="G15" s="53"/>
    </row>
    <row r="16" spans="1:7" s="57" customFormat="1" ht="18" thickTop="1" x14ac:dyDescent="0.3">
      <c r="A16" s="54"/>
      <c r="B16" s="55"/>
      <c r="C16" s="55"/>
      <c r="D16" s="55"/>
      <c r="E16" s="55"/>
      <c r="F16" s="55"/>
      <c r="G16" s="56"/>
    </row>
    <row r="17" spans="1:7" s="57" customFormat="1" ht="17.399999999999999" x14ac:dyDescent="0.3">
      <c r="A17" s="58"/>
      <c r="B17" s="59"/>
      <c r="C17" s="59"/>
      <c r="D17" s="59"/>
      <c r="E17" s="59"/>
      <c r="F17" s="59"/>
      <c r="G17" s="60"/>
    </row>
    <row r="18" spans="1:7" s="57" customFormat="1" ht="17.399999999999999" x14ac:dyDescent="0.3">
      <c r="A18" s="58"/>
      <c r="B18" s="59"/>
      <c r="C18" s="59"/>
      <c r="D18" s="59"/>
      <c r="E18" s="59"/>
      <c r="F18" s="59"/>
      <c r="G18" s="60"/>
    </row>
    <row r="19" spans="1:7" s="57" customFormat="1" ht="17.399999999999999" x14ac:dyDescent="0.3">
      <c r="A19" s="58"/>
      <c r="B19" s="59"/>
      <c r="C19" s="59"/>
      <c r="D19" s="59"/>
      <c r="E19" s="59"/>
      <c r="F19" s="59"/>
      <c r="G19" s="60"/>
    </row>
    <row r="20" spans="1:7" s="57" customFormat="1" ht="17.399999999999999" x14ac:dyDescent="0.3">
      <c r="A20" s="58"/>
      <c r="B20" s="59"/>
      <c r="C20" s="59"/>
      <c r="D20" s="59"/>
      <c r="E20" s="59"/>
      <c r="F20" s="59"/>
      <c r="G20" s="60"/>
    </row>
    <row r="21" spans="1:7" s="57" customFormat="1" ht="17.399999999999999" x14ac:dyDescent="0.3">
      <c r="A21" s="58"/>
      <c r="B21" s="59"/>
      <c r="C21" s="59"/>
      <c r="D21" s="59"/>
      <c r="E21" s="59"/>
      <c r="F21" s="59"/>
      <c r="G21" s="60"/>
    </row>
    <row r="22" spans="1:7" s="57" customFormat="1" ht="17.399999999999999" x14ac:dyDescent="0.3">
      <c r="A22" s="58"/>
      <c r="B22" s="59"/>
      <c r="C22" s="59"/>
      <c r="D22" s="59"/>
      <c r="E22" s="59"/>
      <c r="F22" s="59"/>
      <c r="G22" s="60"/>
    </row>
    <row r="23" spans="1:7" s="57" customFormat="1" ht="17.399999999999999" x14ac:dyDescent="0.3">
      <c r="A23" s="58"/>
      <c r="B23" s="59"/>
      <c r="C23" s="59"/>
      <c r="D23" s="59"/>
      <c r="E23" s="59"/>
      <c r="F23" s="59"/>
      <c r="G23" s="60"/>
    </row>
    <row r="24" spans="1:7" ht="17.399999999999999" x14ac:dyDescent="0.3">
      <c r="A24" s="58"/>
      <c r="B24" s="59"/>
      <c r="C24" s="59"/>
      <c r="D24" s="59"/>
      <c r="E24" s="59"/>
      <c r="F24" s="59"/>
      <c r="G24" s="60"/>
    </row>
    <row r="25" spans="1:7" ht="17.399999999999999" x14ac:dyDescent="0.3">
      <c r="A25" s="58"/>
      <c r="B25" s="59"/>
      <c r="C25" s="59"/>
      <c r="D25" s="59"/>
      <c r="E25" s="59"/>
      <c r="F25" s="59"/>
      <c r="G25" s="60"/>
    </row>
    <row r="26" spans="1:7" ht="17.399999999999999" x14ac:dyDescent="0.3">
      <c r="A26" s="58"/>
      <c r="B26" s="59"/>
      <c r="C26" s="59"/>
      <c r="D26" s="59"/>
      <c r="E26" s="59"/>
      <c r="F26" s="59"/>
      <c r="G26" s="60"/>
    </row>
    <row r="27" spans="1:7" ht="17.399999999999999" x14ac:dyDescent="0.3">
      <c r="A27" s="58"/>
      <c r="B27" s="59"/>
      <c r="C27" s="59"/>
      <c r="D27" s="59"/>
      <c r="E27" s="59"/>
      <c r="F27" s="59"/>
      <c r="G27" s="60"/>
    </row>
    <row r="28" spans="1:7" ht="17.399999999999999" x14ac:dyDescent="0.3">
      <c r="A28" s="58"/>
      <c r="B28" s="59"/>
      <c r="C28" s="59"/>
      <c r="D28" s="59"/>
      <c r="E28" s="59"/>
      <c r="F28" s="59"/>
      <c r="G28" s="60"/>
    </row>
    <row r="29" spans="1:7" ht="17.399999999999999" x14ac:dyDescent="0.3">
      <c r="A29" s="58"/>
      <c r="B29" s="59"/>
      <c r="C29" s="59"/>
      <c r="D29" s="59"/>
      <c r="E29" s="59"/>
      <c r="F29" s="59"/>
      <c r="G29" s="60"/>
    </row>
    <row r="30" spans="1:7" ht="17.399999999999999" x14ac:dyDescent="0.3">
      <c r="A30" s="58"/>
      <c r="B30" s="59"/>
      <c r="C30" s="59"/>
      <c r="D30" s="59"/>
      <c r="E30" s="59"/>
      <c r="F30" s="59"/>
      <c r="G30" s="60"/>
    </row>
    <row r="31" spans="1:7" ht="17.399999999999999" x14ac:dyDescent="0.3">
      <c r="A31" s="58"/>
      <c r="B31" s="59"/>
      <c r="C31" s="59"/>
      <c r="D31" s="59"/>
      <c r="E31" s="59"/>
      <c r="F31" s="59"/>
      <c r="G31" s="60"/>
    </row>
    <row r="32" spans="1:7" ht="17.399999999999999" x14ac:dyDescent="0.3">
      <c r="A32" s="58"/>
      <c r="B32" s="59"/>
      <c r="C32" s="59"/>
      <c r="D32" s="59"/>
      <c r="E32" s="59"/>
      <c r="F32" s="59"/>
      <c r="G32" s="60"/>
    </row>
    <row r="33" spans="1:7" ht="17.399999999999999" x14ac:dyDescent="0.3">
      <c r="A33" s="58"/>
      <c r="B33" s="59"/>
      <c r="C33" s="59"/>
      <c r="D33" s="59"/>
      <c r="E33" s="59"/>
      <c r="F33" s="59"/>
      <c r="G33" s="60"/>
    </row>
    <row r="34" spans="1:7" ht="17.399999999999999" x14ac:dyDescent="0.3">
      <c r="A34" s="58"/>
      <c r="B34" s="59"/>
      <c r="C34" s="59"/>
      <c r="D34" s="59"/>
      <c r="E34" s="59"/>
      <c r="F34" s="59"/>
      <c r="G34" s="60"/>
    </row>
    <row r="35" spans="1:7" ht="17.399999999999999" x14ac:dyDescent="0.3">
      <c r="A35" s="58"/>
      <c r="B35" s="59"/>
      <c r="C35" s="59"/>
      <c r="D35" s="59"/>
      <c r="E35" s="59"/>
      <c r="F35" s="59"/>
      <c r="G35" s="60"/>
    </row>
    <row r="36" spans="1:7" ht="18" thickBot="1" x14ac:dyDescent="0.35">
      <c r="A36" s="61"/>
      <c r="B36" s="62"/>
      <c r="C36" s="62"/>
      <c r="D36" s="62"/>
      <c r="E36" s="62"/>
      <c r="F36" s="62"/>
      <c r="G36" s="63"/>
    </row>
    <row r="37" spans="1:7" ht="16.2" thickTop="1" x14ac:dyDescent="0.3"/>
  </sheetData>
  <phoneticPr fontId="0" type="noConversion"/>
  <conditionalFormatting sqref="E10">
    <cfRule type="cellIs" dxfId="5" priority="1" operator="greaterThan">
      <formula>100</formula>
    </cfRule>
    <cfRule type="cellIs" dxfId="4" priority="2" operator="between">
      <formula>50</formula>
      <formula>100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6.8984375" style="64" bestFit="1" customWidth="1"/>
    <col min="2" max="2" width="5.8984375" style="64" bestFit="1" customWidth="1"/>
    <col min="3" max="3" width="11.59765625" style="65" hidden="1" customWidth="1"/>
    <col min="4" max="4" width="5.796875" style="65" hidden="1" customWidth="1"/>
    <col min="5" max="5" width="9.19921875" style="65" bestFit="1" customWidth="1"/>
    <col min="6" max="6" width="8.3984375" style="65" customWidth="1"/>
    <col min="7" max="7" width="5.8984375" style="65" bestFit="1" customWidth="1"/>
    <col min="8" max="8" width="4.69921875" style="65" bestFit="1" customWidth="1"/>
    <col min="9" max="9" width="6.8984375" style="65" bestFit="1" customWidth="1"/>
    <col min="10" max="10" width="21.796875" style="64" customWidth="1"/>
    <col min="11" max="16384" width="13" style="10"/>
  </cols>
  <sheetData>
    <row r="1" spans="1:10" ht="24" thickBot="1" x14ac:dyDescent="0.35">
      <c r="A1" s="66" t="s">
        <v>7</v>
      </c>
      <c r="B1" s="67"/>
      <c r="C1" s="67"/>
      <c r="D1" s="67"/>
      <c r="E1" s="67"/>
      <c r="F1" s="67"/>
      <c r="G1" s="67"/>
      <c r="H1" s="67"/>
      <c r="I1" s="67"/>
      <c r="J1" s="67"/>
    </row>
    <row r="2" spans="1:10" s="57" customFormat="1" ht="35.4" thickBot="1" x14ac:dyDescent="0.35">
      <c r="A2" s="68" t="s">
        <v>154</v>
      </c>
      <c r="B2" s="69" t="s">
        <v>23</v>
      </c>
      <c r="C2" s="69" t="s">
        <v>25</v>
      </c>
      <c r="D2" s="69" t="s">
        <v>22</v>
      </c>
      <c r="E2" s="70" t="s">
        <v>50</v>
      </c>
      <c r="F2" s="70" t="s">
        <v>26</v>
      </c>
      <c r="G2" s="69" t="s">
        <v>52</v>
      </c>
      <c r="H2" s="71" t="s">
        <v>153</v>
      </c>
      <c r="I2" s="69" t="s">
        <v>81</v>
      </c>
      <c r="J2" s="72" t="s">
        <v>79</v>
      </c>
    </row>
    <row r="3" spans="1:10" s="57" customFormat="1" ht="17.399999999999999" x14ac:dyDescent="0.3">
      <c r="A3" s="73" t="s">
        <v>55</v>
      </c>
      <c r="B3" s="74">
        <f>4</f>
        <v>4</v>
      </c>
      <c r="C3" s="75" t="s">
        <v>492</v>
      </c>
      <c r="D3" s="76" t="str">
        <f>VLOOKUP(C3,'Personal File'!$A$9:$C$14,3,FALSE)</f>
        <v>+1</v>
      </c>
      <c r="E3" s="77" t="str">
        <f t="shared" ref="E3:E44" si="0">CONCATENATE(LEFT(C3,3)," (",D3,")")</f>
        <v>Con (+1)</v>
      </c>
      <c r="F3" s="497">
        <f>1+2</f>
        <v>3</v>
      </c>
      <c r="G3" s="78">
        <f t="shared" ref="G3:G44" si="1">B3+D3+F3</f>
        <v>8</v>
      </c>
      <c r="H3" s="79">
        <f t="shared" ref="H3:H5" ca="1" si="2">RANDBETWEEN(1,20)</f>
        <v>18</v>
      </c>
      <c r="I3" s="78">
        <f ca="1">SUM(G3:H3)</f>
        <v>26</v>
      </c>
      <c r="J3" s="80"/>
    </row>
    <row r="4" spans="1:10" s="57" customFormat="1" ht="17.399999999999999" x14ac:dyDescent="0.3">
      <c r="A4" s="81" t="s">
        <v>56</v>
      </c>
      <c r="B4" s="74">
        <f>1</f>
        <v>1</v>
      </c>
      <c r="C4" s="82" t="s">
        <v>496</v>
      </c>
      <c r="D4" s="76" t="str">
        <f>VLOOKUP(C4,'Personal File'!$A$9:$C$14,3,FALSE)</f>
        <v>+0</v>
      </c>
      <c r="E4" s="83" t="str">
        <f t="shared" si="0"/>
        <v>Dex (+0)</v>
      </c>
      <c r="F4" s="516">
        <v>2</v>
      </c>
      <c r="G4" s="78">
        <f t="shared" si="1"/>
        <v>3</v>
      </c>
      <c r="H4" s="79">
        <f t="shared" ca="1" si="2"/>
        <v>6</v>
      </c>
      <c r="I4" s="78">
        <f ca="1">SUM(G4:H4)</f>
        <v>9</v>
      </c>
      <c r="J4" s="80" t="s">
        <v>711</v>
      </c>
    </row>
    <row r="5" spans="1:10" s="57" customFormat="1" ht="17.399999999999999" x14ac:dyDescent="0.3">
      <c r="A5" s="84" t="s">
        <v>57</v>
      </c>
      <c r="B5" s="85">
        <f>4</f>
        <v>4</v>
      </c>
      <c r="C5" s="86" t="s">
        <v>495</v>
      </c>
      <c r="D5" s="86" t="str">
        <f>VLOOKUP(C5,'Personal File'!$A$9:$C$14,3,FALSE)</f>
        <v>+4</v>
      </c>
      <c r="E5" s="87" t="str">
        <f t="shared" si="0"/>
        <v>Wis (+4)</v>
      </c>
      <c r="F5" s="517">
        <v>2</v>
      </c>
      <c r="G5" s="88">
        <f t="shared" si="1"/>
        <v>10</v>
      </c>
      <c r="H5" s="89">
        <f t="shared" ca="1" si="2"/>
        <v>14</v>
      </c>
      <c r="I5" s="88">
        <f ca="1">SUM(G5:H5)</f>
        <v>24</v>
      </c>
      <c r="J5" s="90"/>
    </row>
    <row r="6" spans="1:10" s="97" customFormat="1" ht="17.399999999999999" x14ac:dyDescent="0.3">
      <c r="A6" s="91" t="s">
        <v>27</v>
      </c>
      <c r="B6" s="76">
        <v>0</v>
      </c>
      <c r="C6" s="92" t="s">
        <v>494</v>
      </c>
      <c r="D6" s="93" t="str">
        <f>VLOOKUP(C6,'Personal File'!$A$9:$C$14,3,FALSE)</f>
        <v>+1</v>
      </c>
      <c r="E6" s="94" t="str">
        <f t="shared" si="0"/>
        <v>Int (+1)</v>
      </c>
      <c r="F6" s="95" t="s">
        <v>51</v>
      </c>
      <c r="G6" s="96">
        <f t="shared" si="1"/>
        <v>1</v>
      </c>
      <c r="H6" s="79">
        <f ca="1">RANDBETWEEN(1,20)</f>
        <v>10</v>
      </c>
      <c r="I6" s="96">
        <f t="shared" ref="I6:I44" ca="1" si="3">SUM(G6:H6)</f>
        <v>11</v>
      </c>
      <c r="J6" s="80"/>
    </row>
    <row r="7" spans="1:10" s="101" customFormat="1" ht="17.399999999999999" x14ac:dyDescent="0.3">
      <c r="A7" s="81" t="s">
        <v>28</v>
      </c>
      <c r="B7" s="76">
        <v>0</v>
      </c>
      <c r="C7" s="98" t="s">
        <v>496</v>
      </c>
      <c r="D7" s="99" t="str">
        <f>VLOOKUP(C7,'Personal File'!$A$9:$C$14,3,FALSE)</f>
        <v>+0</v>
      </c>
      <c r="E7" s="100" t="str">
        <f t="shared" si="0"/>
        <v>Dex (+0)</v>
      </c>
      <c r="F7" s="95">
        <f>SUM(Martial!$D$16:$D$18)</f>
        <v>-2</v>
      </c>
      <c r="G7" s="96">
        <f t="shared" si="1"/>
        <v>-2</v>
      </c>
      <c r="H7" s="79">
        <f t="shared" ref="H7:H44" ca="1" si="4">RANDBETWEEN(1,20)</f>
        <v>8</v>
      </c>
      <c r="I7" s="96">
        <f t="shared" ca="1" si="3"/>
        <v>6</v>
      </c>
      <c r="J7" s="80"/>
    </row>
    <row r="8" spans="1:10" s="106" customFormat="1" ht="17.399999999999999" x14ac:dyDescent="0.3">
      <c r="A8" s="102" t="s">
        <v>29</v>
      </c>
      <c r="B8" s="76">
        <v>0</v>
      </c>
      <c r="C8" s="103" t="s">
        <v>493</v>
      </c>
      <c r="D8" s="104" t="str">
        <f>VLOOKUP(C8,'Personal File'!$A$9:$C$14,3,FALSE)</f>
        <v>+0</v>
      </c>
      <c r="E8" s="105" t="str">
        <f t="shared" si="0"/>
        <v>Cha (+0)</v>
      </c>
      <c r="F8" s="96" t="s">
        <v>51</v>
      </c>
      <c r="G8" s="96">
        <f t="shared" si="1"/>
        <v>0</v>
      </c>
      <c r="H8" s="79">
        <f t="shared" ca="1" si="4"/>
        <v>3</v>
      </c>
      <c r="I8" s="96">
        <f t="shared" ca="1" si="3"/>
        <v>3</v>
      </c>
      <c r="J8" s="80"/>
    </row>
    <row r="9" spans="1:10" s="111" customFormat="1" ht="17.399999999999999" x14ac:dyDescent="0.3">
      <c r="A9" s="107" t="s">
        <v>30</v>
      </c>
      <c r="B9" s="76">
        <v>0</v>
      </c>
      <c r="C9" s="108" t="s">
        <v>497</v>
      </c>
      <c r="D9" s="109" t="str">
        <f>VLOOKUP(C9,'Personal File'!$A$9:$C$14,3,FALSE)</f>
        <v>+0</v>
      </c>
      <c r="E9" s="110" t="str">
        <f t="shared" si="0"/>
        <v>Str (+0)</v>
      </c>
      <c r="F9" s="96">
        <f>SUM(Martial!$D$16:$D$18)</f>
        <v>-2</v>
      </c>
      <c r="G9" s="96">
        <f t="shared" si="1"/>
        <v>-2</v>
      </c>
      <c r="H9" s="79">
        <f t="shared" ca="1" si="4"/>
        <v>13</v>
      </c>
      <c r="I9" s="96">
        <f t="shared" ca="1" si="3"/>
        <v>11</v>
      </c>
      <c r="J9" s="80"/>
    </row>
    <row r="10" spans="1:10" s="111" customFormat="1" ht="17.399999999999999" x14ac:dyDescent="0.3">
      <c r="A10" s="112" t="s">
        <v>8</v>
      </c>
      <c r="B10" s="113">
        <v>3</v>
      </c>
      <c r="C10" s="114" t="s">
        <v>492</v>
      </c>
      <c r="D10" s="115" t="str">
        <f>VLOOKUP(C10,'Personal File'!$A$9:$C$14,3,FALSE)</f>
        <v>+1</v>
      </c>
      <c r="E10" s="116" t="str">
        <f t="shared" si="0"/>
        <v>Con (+1)</v>
      </c>
      <c r="F10" s="117" t="s">
        <v>51</v>
      </c>
      <c r="G10" s="117">
        <f t="shared" si="1"/>
        <v>4</v>
      </c>
      <c r="H10" s="79">
        <f t="shared" ca="1" si="4"/>
        <v>17</v>
      </c>
      <c r="I10" s="117">
        <f t="shared" ca="1" si="3"/>
        <v>21</v>
      </c>
      <c r="J10" s="118" t="s">
        <v>704</v>
      </c>
    </row>
    <row r="11" spans="1:10" s="97" customFormat="1" ht="17.399999999999999" x14ac:dyDescent="0.3">
      <c r="A11" s="91" t="s">
        <v>491</v>
      </c>
      <c r="B11" s="76">
        <v>0</v>
      </c>
      <c r="C11" s="92" t="s">
        <v>494</v>
      </c>
      <c r="D11" s="93" t="str">
        <f>VLOOKUP(C11,'Personal File'!$A$9:$C$14,3,FALSE)</f>
        <v>+1</v>
      </c>
      <c r="E11" s="94" t="str">
        <f t="shared" si="0"/>
        <v>Int (+1)</v>
      </c>
      <c r="F11" s="96" t="s">
        <v>51</v>
      </c>
      <c r="G11" s="96">
        <f t="shared" si="1"/>
        <v>1</v>
      </c>
      <c r="H11" s="79">
        <f t="shared" ca="1" si="4"/>
        <v>14</v>
      </c>
      <c r="I11" s="96">
        <f t="shared" ca="1" si="3"/>
        <v>15</v>
      </c>
      <c r="J11" s="80"/>
    </row>
    <row r="12" spans="1:10" s="126" customFormat="1" ht="17.399999999999999" x14ac:dyDescent="0.3">
      <c r="A12" s="119" t="s">
        <v>31</v>
      </c>
      <c r="B12" s="120">
        <v>0</v>
      </c>
      <c r="C12" s="121" t="s">
        <v>494</v>
      </c>
      <c r="D12" s="122" t="str">
        <f>VLOOKUP(C12,'Personal File'!$A$9:$C$14,3,FALSE)</f>
        <v>+1</v>
      </c>
      <c r="E12" s="123" t="str">
        <f t="shared" si="0"/>
        <v>Int (+1)</v>
      </c>
      <c r="F12" s="124" t="s">
        <v>51</v>
      </c>
      <c r="G12" s="124">
        <f t="shared" si="1"/>
        <v>1</v>
      </c>
      <c r="H12" s="79">
        <f t="shared" ca="1" si="4"/>
        <v>3</v>
      </c>
      <c r="I12" s="124">
        <f t="shared" ref="I12" ca="1" si="5">SUM(G12:H12)</f>
        <v>4</v>
      </c>
      <c r="J12" s="125"/>
    </row>
    <row r="13" spans="1:10" s="101" customFormat="1" ht="17.399999999999999" x14ac:dyDescent="0.3">
      <c r="A13" s="127" t="s">
        <v>32</v>
      </c>
      <c r="B13" s="128">
        <v>2</v>
      </c>
      <c r="C13" s="129" t="s">
        <v>493</v>
      </c>
      <c r="D13" s="130" t="str">
        <f>VLOOKUP(C13,'Personal File'!$A$9:$C$14,3,FALSE)</f>
        <v>+0</v>
      </c>
      <c r="E13" s="131" t="str">
        <f t="shared" si="0"/>
        <v>Cha (+0)</v>
      </c>
      <c r="F13" s="132" t="s">
        <v>51</v>
      </c>
      <c r="G13" s="132">
        <f t="shared" si="1"/>
        <v>2</v>
      </c>
      <c r="H13" s="79">
        <f t="shared" ca="1" si="4"/>
        <v>20</v>
      </c>
      <c r="I13" s="132">
        <f t="shared" ca="1" si="3"/>
        <v>22</v>
      </c>
      <c r="J13" s="133"/>
    </row>
    <row r="14" spans="1:10" s="101" customFormat="1" ht="17.399999999999999" x14ac:dyDescent="0.3">
      <c r="A14" s="119" t="s">
        <v>33</v>
      </c>
      <c r="B14" s="120">
        <v>0</v>
      </c>
      <c r="C14" s="121" t="s">
        <v>494</v>
      </c>
      <c r="D14" s="122" t="str">
        <f>VLOOKUP(C14,'Personal File'!$A$9:$C$14,3,FALSE)</f>
        <v>+1</v>
      </c>
      <c r="E14" s="123" t="str">
        <f t="shared" si="0"/>
        <v>Int (+1)</v>
      </c>
      <c r="F14" s="124" t="s">
        <v>51</v>
      </c>
      <c r="G14" s="124">
        <f t="shared" si="1"/>
        <v>1</v>
      </c>
      <c r="H14" s="79">
        <f t="shared" ca="1" si="4"/>
        <v>10</v>
      </c>
      <c r="I14" s="124">
        <f t="shared" ref="I14" ca="1" si="6">SUM(G14:H14)</f>
        <v>11</v>
      </c>
      <c r="J14" s="125"/>
    </row>
    <row r="15" spans="1:10" s="101" customFormat="1" ht="17.399999999999999" x14ac:dyDescent="0.3">
      <c r="A15" s="102" t="s">
        <v>34</v>
      </c>
      <c r="B15" s="76">
        <v>0</v>
      </c>
      <c r="C15" s="103" t="s">
        <v>493</v>
      </c>
      <c r="D15" s="104" t="str">
        <f>VLOOKUP(C15,'Personal File'!$A$9:$C$14,3,FALSE)</f>
        <v>+0</v>
      </c>
      <c r="E15" s="105" t="str">
        <f t="shared" si="0"/>
        <v>Cha (+0)</v>
      </c>
      <c r="F15" s="96" t="s">
        <v>51</v>
      </c>
      <c r="G15" s="96">
        <f t="shared" si="1"/>
        <v>0</v>
      </c>
      <c r="H15" s="79">
        <f t="shared" ca="1" si="4"/>
        <v>13</v>
      </c>
      <c r="I15" s="96">
        <f t="shared" ca="1" si="3"/>
        <v>13</v>
      </c>
      <c r="J15" s="80"/>
    </row>
    <row r="16" spans="1:10" s="101" customFormat="1" ht="17.399999999999999" x14ac:dyDescent="0.3">
      <c r="A16" s="81" t="s">
        <v>35</v>
      </c>
      <c r="B16" s="76">
        <v>0</v>
      </c>
      <c r="C16" s="98" t="s">
        <v>496</v>
      </c>
      <c r="D16" s="99" t="str">
        <f>VLOOKUP(C16,'Personal File'!$A$9:$C$14,3,FALSE)</f>
        <v>+0</v>
      </c>
      <c r="E16" s="100" t="str">
        <f t="shared" si="0"/>
        <v>Dex (+0)</v>
      </c>
      <c r="F16" s="95">
        <f>SUM(Martial!$D$16:$D$18)</f>
        <v>-2</v>
      </c>
      <c r="G16" s="96">
        <f t="shared" si="1"/>
        <v>-2</v>
      </c>
      <c r="H16" s="79">
        <f t="shared" ca="1" si="4"/>
        <v>2</v>
      </c>
      <c r="I16" s="96">
        <f t="shared" ca="1" si="3"/>
        <v>0</v>
      </c>
      <c r="J16" s="80"/>
    </row>
    <row r="17" spans="1:10" s="101" customFormat="1" ht="17.399999999999999" x14ac:dyDescent="0.3">
      <c r="A17" s="134" t="s">
        <v>36</v>
      </c>
      <c r="B17" s="135">
        <v>0</v>
      </c>
      <c r="C17" s="136" t="s">
        <v>494</v>
      </c>
      <c r="D17" s="137" t="str">
        <f>VLOOKUP(C17,'Personal File'!$A$9:$C$14,3,FALSE)</f>
        <v>+1</v>
      </c>
      <c r="E17" s="138" t="str">
        <f t="shared" si="0"/>
        <v>Int (+1)</v>
      </c>
      <c r="F17" s="139" t="s">
        <v>51</v>
      </c>
      <c r="G17" s="139">
        <f t="shared" si="1"/>
        <v>1</v>
      </c>
      <c r="H17" s="79">
        <f t="shared" ca="1" si="4"/>
        <v>11</v>
      </c>
      <c r="I17" s="139">
        <f t="shared" ca="1" si="3"/>
        <v>12</v>
      </c>
      <c r="J17" s="140"/>
    </row>
    <row r="18" spans="1:10" s="101" customFormat="1" ht="17.399999999999999" x14ac:dyDescent="0.3">
      <c r="A18" s="102" t="s">
        <v>37</v>
      </c>
      <c r="B18" s="76">
        <v>0</v>
      </c>
      <c r="C18" s="103" t="s">
        <v>493</v>
      </c>
      <c r="D18" s="104" t="str">
        <f>VLOOKUP(C18,'Personal File'!$A$9:$C$14,3,FALSE)</f>
        <v>+0</v>
      </c>
      <c r="E18" s="105" t="str">
        <f t="shared" si="0"/>
        <v>Cha (+0)</v>
      </c>
      <c r="F18" s="96" t="s">
        <v>51</v>
      </c>
      <c r="G18" s="96">
        <f t="shared" si="1"/>
        <v>0</v>
      </c>
      <c r="H18" s="79">
        <f t="shared" ca="1" si="4"/>
        <v>7</v>
      </c>
      <c r="I18" s="96">
        <f t="shared" ca="1" si="3"/>
        <v>7</v>
      </c>
      <c r="J18" s="80"/>
    </row>
    <row r="19" spans="1:10" s="101" customFormat="1" ht="17.399999999999999" x14ac:dyDescent="0.3">
      <c r="A19" s="102" t="s">
        <v>10</v>
      </c>
      <c r="B19" s="76">
        <v>0</v>
      </c>
      <c r="C19" s="103" t="s">
        <v>493</v>
      </c>
      <c r="D19" s="104" t="str">
        <f>VLOOKUP(C19,'Personal File'!$A$9:$C$14,3,FALSE)</f>
        <v>+0</v>
      </c>
      <c r="E19" s="105" t="str">
        <f t="shared" si="0"/>
        <v>Cha (+0)</v>
      </c>
      <c r="F19" s="96" t="s">
        <v>51</v>
      </c>
      <c r="G19" s="96">
        <f t="shared" si="1"/>
        <v>0</v>
      </c>
      <c r="H19" s="79">
        <f t="shared" ca="1" si="4"/>
        <v>4</v>
      </c>
      <c r="I19" s="96">
        <f t="shared" ca="1" si="3"/>
        <v>4</v>
      </c>
      <c r="J19" s="80"/>
    </row>
    <row r="20" spans="1:10" s="101" customFormat="1" ht="17.399999999999999" x14ac:dyDescent="0.3">
      <c r="A20" s="141" t="s">
        <v>38</v>
      </c>
      <c r="B20" s="113">
        <v>3</v>
      </c>
      <c r="C20" s="142" t="s">
        <v>495</v>
      </c>
      <c r="D20" s="143" t="str">
        <f>VLOOKUP(C20,'Personal File'!$A$9:$C$14,3,FALSE)</f>
        <v>+4</v>
      </c>
      <c r="E20" s="144" t="str">
        <f t="shared" si="0"/>
        <v>Wis (+4)</v>
      </c>
      <c r="F20" s="132" t="s">
        <v>51</v>
      </c>
      <c r="G20" s="117">
        <f t="shared" si="1"/>
        <v>7</v>
      </c>
      <c r="H20" s="79">
        <f t="shared" ca="1" si="4"/>
        <v>1</v>
      </c>
      <c r="I20" s="117">
        <f t="shared" ca="1" si="3"/>
        <v>8</v>
      </c>
      <c r="J20" s="118"/>
    </row>
    <row r="21" spans="1:10" s="101" customFormat="1" ht="17.399999999999999" x14ac:dyDescent="0.3">
      <c r="A21" s="81" t="s">
        <v>39</v>
      </c>
      <c r="B21" s="76">
        <v>0</v>
      </c>
      <c r="C21" s="98" t="s">
        <v>496</v>
      </c>
      <c r="D21" s="99" t="str">
        <f>VLOOKUP(C21,'Personal File'!$A$9:$C$14,3,FALSE)</f>
        <v>+0</v>
      </c>
      <c r="E21" s="100" t="str">
        <f t="shared" si="0"/>
        <v>Dex (+0)</v>
      </c>
      <c r="F21" s="95">
        <f>SUM(Martial!$D$16:$D$18)</f>
        <v>-2</v>
      </c>
      <c r="G21" s="96">
        <f t="shared" si="1"/>
        <v>-2</v>
      </c>
      <c r="H21" s="79">
        <f t="shared" ca="1" si="4"/>
        <v>17</v>
      </c>
      <c r="I21" s="96">
        <f t="shared" ca="1" si="3"/>
        <v>15</v>
      </c>
      <c r="J21" s="80"/>
    </row>
    <row r="22" spans="1:10" s="101" customFormat="1" ht="17.399999999999999" x14ac:dyDescent="0.3">
      <c r="A22" s="102" t="s">
        <v>40</v>
      </c>
      <c r="B22" s="76">
        <v>0</v>
      </c>
      <c r="C22" s="103" t="s">
        <v>493</v>
      </c>
      <c r="D22" s="104" t="str">
        <f>VLOOKUP(C22,'Personal File'!$A$9:$C$14,3,FALSE)</f>
        <v>+0</v>
      </c>
      <c r="E22" s="105" t="str">
        <f t="shared" si="0"/>
        <v>Cha (+0)</v>
      </c>
      <c r="F22" s="96" t="s">
        <v>51</v>
      </c>
      <c r="G22" s="96">
        <f t="shared" si="1"/>
        <v>0</v>
      </c>
      <c r="H22" s="79">
        <f t="shared" ca="1" si="4"/>
        <v>11</v>
      </c>
      <c r="I22" s="96">
        <f t="shared" ca="1" si="3"/>
        <v>11</v>
      </c>
      <c r="J22" s="80"/>
    </row>
    <row r="23" spans="1:10" s="101" customFormat="1" ht="17.399999999999999" x14ac:dyDescent="0.3">
      <c r="A23" s="107" t="s">
        <v>41</v>
      </c>
      <c r="B23" s="76">
        <v>0</v>
      </c>
      <c r="C23" s="108" t="s">
        <v>497</v>
      </c>
      <c r="D23" s="109" t="str">
        <f>VLOOKUP(C23,'Personal File'!$A$9:$C$14,3,FALSE)</f>
        <v>+0</v>
      </c>
      <c r="E23" s="110" t="str">
        <f t="shared" si="0"/>
        <v>Str (+0)</v>
      </c>
      <c r="F23" s="96">
        <f>SUM(Martial!$D$16:$D$18)</f>
        <v>-2</v>
      </c>
      <c r="G23" s="96">
        <f t="shared" si="1"/>
        <v>-2</v>
      </c>
      <c r="H23" s="79">
        <f t="shared" ca="1" si="4"/>
        <v>9</v>
      </c>
      <c r="I23" s="96">
        <f t="shared" ca="1" si="3"/>
        <v>7</v>
      </c>
      <c r="J23" s="80"/>
    </row>
    <row r="24" spans="1:10" s="101" customFormat="1" ht="17.399999999999999" x14ac:dyDescent="0.3">
      <c r="A24" s="145" t="s">
        <v>245</v>
      </c>
      <c r="B24" s="113">
        <v>5</v>
      </c>
      <c r="C24" s="146" t="s">
        <v>494</v>
      </c>
      <c r="D24" s="147" t="str">
        <f>VLOOKUP(C24,'Personal File'!$A$9:$C$14,3,FALSE)</f>
        <v>+1</v>
      </c>
      <c r="E24" s="148" t="str">
        <f t="shared" si="0"/>
        <v>Int (+1)</v>
      </c>
      <c r="F24" s="132" t="s">
        <v>51</v>
      </c>
      <c r="G24" s="117">
        <f t="shared" si="1"/>
        <v>6</v>
      </c>
      <c r="H24" s="79">
        <f t="shared" ca="1" si="4"/>
        <v>10</v>
      </c>
      <c r="I24" s="117">
        <f t="shared" ca="1" si="3"/>
        <v>16</v>
      </c>
      <c r="J24" s="118"/>
    </row>
    <row r="25" spans="1:10" s="101" customFormat="1" ht="17.399999999999999" x14ac:dyDescent="0.3">
      <c r="A25" s="145" t="s">
        <v>650</v>
      </c>
      <c r="B25" s="113">
        <v>4</v>
      </c>
      <c r="C25" s="146" t="s">
        <v>494</v>
      </c>
      <c r="D25" s="147" t="str">
        <f>VLOOKUP(C25,'Personal File'!$A$9:$C$14,3,FALSE)</f>
        <v>+1</v>
      </c>
      <c r="E25" s="148" t="str">
        <f t="shared" ref="E25" si="7">CONCATENATE(LEFT(C25,3)," (",D25,")")</f>
        <v>Int (+1)</v>
      </c>
      <c r="F25" s="132" t="s">
        <v>51</v>
      </c>
      <c r="G25" s="117">
        <f t="shared" si="1"/>
        <v>5</v>
      </c>
      <c r="H25" s="79">
        <f t="shared" ca="1" si="4"/>
        <v>4</v>
      </c>
      <c r="I25" s="117">
        <f t="shared" ca="1" si="3"/>
        <v>9</v>
      </c>
      <c r="J25" s="118"/>
    </row>
    <row r="26" spans="1:10" s="101" customFormat="1" ht="17.399999999999999" x14ac:dyDescent="0.3">
      <c r="A26" s="145" t="s">
        <v>246</v>
      </c>
      <c r="B26" s="113">
        <v>2</v>
      </c>
      <c r="C26" s="146" t="s">
        <v>494</v>
      </c>
      <c r="D26" s="147" t="str">
        <f>VLOOKUP(C26,'Personal File'!$A$9:$C$14,3,FALSE)</f>
        <v>+1</v>
      </c>
      <c r="E26" s="148" t="str">
        <f t="shared" si="0"/>
        <v>Int (+1)</v>
      </c>
      <c r="F26" s="132" t="s">
        <v>51</v>
      </c>
      <c r="G26" s="117">
        <f t="shared" ref="G26" si="8">B26+D26+F26</f>
        <v>3</v>
      </c>
      <c r="H26" s="79">
        <f t="shared" ca="1" si="4"/>
        <v>15</v>
      </c>
      <c r="I26" s="117">
        <f t="shared" ref="I26" ca="1" si="9">SUM(G26:H26)</f>
        <v>18</v>
      </c>
      <c r="J26" s="118"/>
    </row>
    <row r="27" spans="1:10" s="101" customFormat="1" ht="17.399999999999999" x14ac:dyDescent="0.3">
      <c r="A27" s="145" t="s">
        <v>231</v>
      </c>
      <c r="B27" s="113">
        <v>7</v>
      </c>
      <c r="C27" s="146" t="s">
        <v>494</v>
      </c>
      <c r="D27" s="147" t="str">
        <f>VLOOKUP(C27,'Personal File'!$A$9:$C$14,3,FALSE)</f>
        <v>+1</v>
      </c>
      <c r="E27" s="148" t="str">
        <f t="shared" si="0"/>
        <v>Int (+1)</v>
      </c>
      <c r="F27" s="132" t="s">
        <v>51</v>
      </c>
      <c r="G27" s="117">
        <f t="shared" ref="G27" si="10">B27+D27+F27</f>
        <v>8</v>
      </c>
      <c r="H27" s="79">
        <f t="shared" ca="1" si="4"/>
        <v>9</v>
      </c>
      <c r="I27" s="117">
        <f t="shared" ref="I27" ca="1" si="11">SUM(G27:H27)</f>
        <v>17</v>
      </c>
      <c r="J27" s="118"/>
    </row>
    <row r="28" spans="1:10" s="101" customFormat="1" ht="17.399999999999999" x14ac:dyDescent="0.3">
      <c r="A28" s="149" t="s">
        <v>42</v>
      </c>
      <c r="B28" s="76">
        <v>0</v>
      </c>
      <c r="C28" s="150" t="s">
        <v>495</v>
      </c>
      <c r="D28" s="151" t="str">
        <f>VLOOKUP(C28,'Personal File'!$A$9:$C$14,3,FALSE)</f>
        <v>+4</v>
      </c>
      <c r="E28" s="152" t="str">
        <f t="shared" si="0"/>
        <v>Wis (+4)</v>
      </c>
      <c r="F28" s="96" t="s">
        <v>51</v>
      </c>
      <c r="G28" s="96">
        <f t="shared" si="1"/>
        <v>4</v>
      </c>
      <c r="H28" s="79">
        <f t="shared" ca="1" si="4"/>
        <v>12</v>
      </c>
      <c r="I28" s="96">
        <f t="shared" ca="1" si="3"/>
        <v>16</v>
      </c>
      <c r="J28" s="80"/>
    </row>
    <row r="29" spans="1:10" s="101" customFormat="1" ht="17.399999999999999" x14ac:dyDescent="0.3">
      <c r="A29" s="81" t="s">
        <v>11</v>
      </c>
      <c r="B29" s="76">
        <v>0</v>
      </c>
      <c r="C29" s="98" t="s">
        <v>496</v>
      </c>
      <c r="D29" s="99" t="str">
        <f>VLOOKUP(C29,'Personal File'!$A$9:$C$14,3,FALSE)</f>
        <v>+0</v>
      </c>
      <c r="E29" s="100" t="str">
        <f t="shared" si="0"/>
        <v>Dex (+0)</v>
      </c>
      <c r="F29" s="95">
        <f>SUM(Martial!$D$16:$D$18)</f>
        <v>-2</v>
      </c>
      <c r="G29" s="96">
        <f t="shared" si="1"/>
        <v>-2</v>
      </c>
      <c r="H29" s="79">
        <f t="shared" ca="1" si="4"/>
        <v>5</v>
      </c>
      <c r="I29" s="96">
        <f t="shared" ca="1" si="3"/>
        <v>3</v>
      </c>
      <c r="J29" s="80"/>
    </row>
    <row r="30" spans="1:10" s="101" customFormat="1" ht="17.399999999999999" x14ac:dyDescent="0.3">
      <c r="A30" s="153" t="s">
        <v>43</v>
      </c>
      <c r="B30" s="120">
        <v>0</v>
      </c>
      <c r="C30" s="154" t="s">
        <v>496</v>
      </c>
      <c r="D30" s="155" t="str">
        <f>VLOOKUP(C30,'Personal File'!$A$9:$C$14,3,FALSE)</f>
        <v>+0</v>
      </c>
      <c r="E30" s="156" t="str">
        <f t="shared" si="0"/>
        <v>Dex (+0)</v>
      </c>
      <c r="F30" s="124" t="s">
        <v>51</v>
      </c>
      <c r="G30" s="124">
        <f t="shared" si="1"/>
        <v>0</v>
      </c>
      <c r="H30" s="79">
        <f t="shared" ca="1" si="4"/>
        <v>7</v>
      </c>
      <c r="I30" s="124">
        <f t="shared" ca="1" si="3"/>
        <v>7</v>
      </c>
      <c r="J30" s="125"/>
    </row>
    <row r="31" spans="1:10" ht="17.399999999999999" x14ac:dyDescent="0.3">
      <c r="A31" s="102" t="s">
        <v>244</v>
      </c>
      <c r="B31" s="76">
        <v>0</v>
      </c>
      <c r="C31" s="103" t="s">
        <v>493</v>
      </c>
      <c r="D31" s="104" t="str">
        <f>VLOOKUP(C31,'Personal File'!$A$9:$C$14,3,FALSE)</f>
        <v>+0</v>
      </c>
      <c r="E31" s="105" t="str">
        <f t="shared" si="0"/>
        <v>Cha (+0)</v>
      </c>
      <c r="F31" s="96" t="s">
        <v>51</v>
      </c>
      <c r="G31" s="96">
        <f t="shared" si="1"/>
        <v>0</v>
      </c>
      <c r="H31" s="79">
        <f t="shared" ca="1" si="4"/>
        <v>2</v>
      </c>
      <c r="I31" s="96">
        <f t="shared" ca="1" si="3"/>
        <v>2</v>
      </c>
      <c r="J31" s="80"/>
    </row>
    <row r="32" spans="1:10" ht="17.399999999999999" x14ac:dyDescent="0.3">
      <c r="A32" s="127" t="s">
        <v>676</v>
      </c>
      <c r="B32" s="128">
        <v>3</v>
      </c>
      <c r="C32" s="157" t="s">
        <v>495</v>
      </c>
      <c r="D32" s="158" t="str">
        <f>VLOOKUP(C32,'Personal File'!$A$9:$C$14,3,FALSE)</f>
        <v>+4</v>
      </c>
      <c r="E32" s="159" t="str">
        <f t="shared" si="0"/>
        <v>Wis (+4)</v>
      </c>
      <c r="F32" s="132" t="s">
        <v>51</v>
      </c>
      <c r="G32" s="160">
        <f t="shared" si="1"/>
        <v>7</v>
      </c>
      <c r="H32" s="79">
        <f t="shared" ca="1" si="4"/>
        <v>11</v>
      </c>
      <c r="I32" s="132">
        <f t="shared" ref="I32" ca="1" si="12">SUM(G32:H32)</f>
        <v>18</v>
      </c>
      <c r="J32" s="133"/>
    </row>
    <row r="33" spans="1:10" ht="17.399999999999999" x14ac:dyDescent="0.3">
      <c r="A33" s="81" t="s">
        <v>12</v>
      </c>
      <c r="B33" s="76">
        <v>0</v>
      </c>
      <c r="C33" s="98" t="s">
        <v>496</v>
      </c>
      <c r="D33" s="99" t="str">
        <f>VLOOKUP(C33,'Personal File'!$A$9:$C$14,3,FALSE)</f>
        <v>+0</v>
      </c>
      <c r="E33" s="100" t="str">
        <f t="shared" si="0"/>
        <v>Dex (+0)</v>
      </c>
      <c r="F33" s="96" t="s">
        <v>51</v>
      </c>
      <c r="G33" s="96">
        <f t="shared" si="1"/>
        <v>0</v>
      </c>
      <c r="H33" s="79">
        <f t="shared" ca="1" si="4"/>
        <v>13</v>
      </c>
      <c r="I33" s="96">
        <f t="shared" ca="1" si="3"/>
        <v>13</v>
      </c>
      <c r="J33" s="80"/>
    </row>
    <row r="34" spans="1:10" ht="17.399999999999999" x14ac:dyDescent="0.3">
      <c r="A34" s="91" t="s">
        <v>13</v>
      </c>
      <c r="B34" s="76">
        <v>0</v>
      </c>
      <c r="C34" s="92" t="s">
        <v>494</v>
      </c>
      <c r="D34" s="93" t="str">
        <f>VLOOKUP(C34,'Personal File'!$A$9:$C$14,3,FALSE)</f>
        <v>+1</v>
      </c>
      <c r="E34" s="94" t="str">
        <f t="shared" si="0"/>
        <v>Int (+1)</v>
      </c>
      <c r="F34" s="96" t="s">
        <v>51</v>
      </c>
      <c r="G34" s="96">
        <f t="shared" si="1"/>
        <v>1</v>
      </c>
      <c r="H34" s="79">
        <f t="shared" ca="1" si="4"/>
        <v>14</v>
      </c>
      <c r="I34" s="96">
        <f t="shared" ca="1" si="3"/>
        <v>15</v>
      </c>
      <c r="J34" s="80"/>
    </row>
    <row r="35" spans="1:10" ht="17.399999999999999" x14ac:dyDescent="0.3">
      <c r="A35" s="149" t="s">
        <v>44</v>
      </c>
      <c r="B35" s="76">
        <v>0</v>
      </c>
      <c r="C35" s="150" t="s">
        <v>495</v>
      </c>
      <c r="D35" s="151" t="str">
        <f>VLOOKUP(C35,'Personal File'!$A$9:$C$14,3,FALSE)</f>
        <v>+4</v>
      </c>
      <c r="E35" s="152" t="str">
        <f t="shared" si="0"/>
        <v>Wis (+4)</v>
      </c>
      <c r="F35" s="96" t="s">
        <v>51</v>
      </c>
      <c r="G35" s="96">
        <f t="shared" si="1"/>
        <v>4</v>
      </c>
      <c r="H35" s="79">
        <f t="shared" ca="1" si="4"/>
        <v>18</v>
      </c>
      <c r="I35" s="96">
        <f t="shared" ca="1" si="3"/>
        <v>22</v>
      </c>
      <c r="J35" s="80"/>
    </row>
    <row r="36" spans="1:10" ht="17.399999999999999" x14ac:dyDescent="0.3">
      <c r="A36" s="153" t="s">
        <v>95</v>
      </c>
      <c r="B36" s="120">
        <v>0</v>
      </c>
      <c r="C36" s="154" t="s">
        <v>496</v>
      </c>
      <c r="D36" s="155" t="str">
        <f>VLOOKUP(C36,'Personal File'!$A$9:$C$14,3,FALSE)</f>
        <v>+0</v>
      </c>
      <c r="E36" s="156" t="str">
        <f t="shared" si="0"/>
        <v>Dex (+0)</v>
      </c>
      <c r="F36" s="124">
        <f>SUM(Martial!$D$16:$D$18)</f>
        <v>-2</v>
      </c>
      <c r="G36" s="124">
        <f t="shared" si="1"/>
        <v>-2</v>
      </c>
      <c r="H36" s="79">
        <f t="shared" ca="1" si="4"/>
        <v>6</v>
      </c>
      <c r="I36" s="124">
        <f t="shared" ref="I36:I37" ca="1" si="13">SUM(G36:H36)</f>
        <v>4</v>
      </c>
      <c r="J36" s="125"/>
    </row>
    <row r="37" spans="1:10" ht="17.399999999999999" x14ac:dyDescent="0.3">
      <c r="A37" s="161" t="s">
        <v>85</v>
      </c>
      <c r="B37" s="162">
        <v>0</v>
      </c>
      <c r="C37" s="163" t="s">
        <v>494</v>
      </c>
      <c r="D37" s="164" t="str">
        <f>VLOOKUP(C37,'Personal File'!$A$9:$C$14,3,FALSE)</f>
        <v>+1</v>
      </c>
      <c r="E37" s="165" t="str">
        <f t="shared" si="0"/>
        <v>Int (+1)</v>
      </c>
      <c r="F37" s="166" t="s">
        <v>51</v>
      </c>
      <c r="G37" s="124">
        <f t="shared" si="1"/>
        <v>1</v>
      </c>
      <c r="H37" s="79">
        <f t="shared" ca="1" si="4"/>
        <v>12</v>
      </c>
      <c r="I37" s="124">
        <f t="shared" ca="1" si="13"/>
        <v>13</v>
      </c>
      <c r="J37" s="167"/>
    </row>
    <row r="38" spans="1:10" ht="17.399999999999999" x14ac:dyDescent="0.3">
      <c r="A38" s="168" t="s">
        <v>45</v>
      </c>
      <c r="B38" s="128">
        <v>7</v>
      </c>
      <c r="C38" s="169" t="s">
        <v>494</v>
      </c>
      <c r="D38" s="170" t="str">
        <f>VLOOKUP(C38,'Personal File'!$A$9:$C$14,3,FALSE)</f>
        <v>+1</v>
      </c>
      <c r="E38" s="171" t="str">
        <f t="shared" si="0"/>
        <v>Int (+1)</v>
      </c>
      <c r="F38" s="132" t="s">
        <v>241</v>
      </c>
      <c r="G38" s="132">
        <f t="shared" si="1"/>
        <v>10</v>
      </c>
      <c r="H38" s="79">
        <f t="shared" ca="1" si="4"/>
        <v>13</v>
      </c>
      <c r="I38" s="132">
        <f t="shared" ca="1" si="3"/>
        <v>23</v>
      </c>
      <c r="J38" s="133"/>
    </row>
    <row r="39" spans="1:10" ht="17.399999999999999" x14ac:dyDescent="0.3">
      <c r="A39" s="149" t="s">
        <v>46</v>
      </c>
      <c r="B39" s="76">
        <v>0</v>
      </c>
      <c r="C39" s="150" t="s">
        <v>495</v>
      </c>
      <c r="D39" s="151" t="str">
        <f>VLOOKUP(C39,'Personal File'!$A$9:$C$14,3,FALSE)</f>
        <v>+4</v>
      </c>
      <c r="E39" s="152" t="str">
        <f t="shared" si="0"/>
        <v>Wis (+4)</v>
      </c>
      <c r="F39" s="96" t="s">
        <v>51</v>
      </c>
      <c r="G39" s="96">
        <f t="shared" si="1"/>
        <v>4</v>
      </c>
      <c r="H39" s="79">
        <f t="shared" ca="1" si="4"/>
        <v>1</v>
      </c>
      <c r="I39" s="96">
        <f t="shared" ca="1" si="3"/>
        <v>5</v>
      </c>
      <c r="J39" s="80"/>
    </row>
    <row r="40" spans="1:10" ht="17.399999999999999" x14ac:dyDescent="0.3">
      <c r="A40" s="149" t="s">
        <v>96</v>
      </c>
      <c r="B40" s="76">
        <v>0</v>
      </c>
      <c r="C40" s="150" t="s">
        <v>495</v>
      </c>
      <c r="D40" s="151" t="str">
        <f>VLOOKUP(C40,'Personal File'!$A$9:$C$14,3,FALSE)</f>
        <v>+4</v>
      </c>
      <c r="E40" s="152" t="str">
        <f t="shared" si="0"/>
        <v>Wis (+4)</v>
      </c>
      <c r="F40" s="96" t="s">
        <v>51</v>
      </c>
      <c r="G40" s="96">
        <f t="shared" si="1"/>
        <v>4</v>
      </c>
      <c r="H40" s="79">
        <f t="shared" ca="1" si="4"/>
        <v>20</v>
      </c>
      <c r="I40" s="96">
        <f t="shared" ca="1" si="3"/>
        <v>24</v>
      </c>
      <c r="J40" s="80"/>
    </row>
    <row r="41" spans="1:10" ht="17.399999999999999" x14ac:dyDescent="0.3">
      <c r="A41" s="107" t="s">
        <v>14</v>
      </c>
      <c r="B41" s="76">
        <v>0</v>
      </c>
      <c r="C41" s="108" t="s">
        <v>497</v>
      </c>
      <c r="D41" s="109" t="str">
        <f>VLOOKUP(C41,'Personal File'!$A$9:$C$14,3,FALSE)</f>
        <v>+0</v>
      </c>
      <c r="E41" s="110" t="str">
        <f t="shared" si="0"/>
        <v>Str (+0)</v>
      </c>
      <c r="F41" s="96" t="s">
        <v>51</v>
      </c>
      <c r="G41" s="96">
        <f t="shared" si="1"/>
        <v>0</v>
      </c>
      <c r="H41" s="79">
        <f t="shared" ca="1" si="4"/>
        <v>1</v>
      </c>
      <c r="I41" s="96">
        <f t="shared" ca="1" si="3"/>
        <v>1</v>
      </c>
      <c r="J41" s="80"/>
    </row>
    <row r="42" spans="1:10" ht="17.399999999999999" x14ac:dyDescent="0.3">
      <c r="A42" s="172" t="s">
        <v>47</v>
      </c>
      <c r="B42" s="173">
        <v>0</v>
      </c>
      <c r="C42" s="174" t="s">
        <v>496</v>
      </c>
      <c r="D42" s="175" t="str">
        <f>VLOOKUP(C42,'Personal File'!$A$9:$C$14,3,FALSE)</f>
        <v>+0</v>
      </c>
      <c r="E42" s="176" t="str">
        <f t="shared" si="0"/>
        <v>Dex (+0)</v>
      </c>
      <c r="F42" s="124">
        <f>SUM(Martial!$D$16:$D$18)</f>
        <v>-2</v>
      </c>
      <c r="G42" s="124">
        <f t="shared" si="1"/>
        <v>-2</v>
      </c>
      <c r="H42" s="79">
        <f t="shared" ca="1" si="4"/>
        <v>15</v>
      </c>
      <c r="I42" s="124">
        <f t="shared" ref="I42:I43" ca="1" si="14">SUM(G42:H42)</f>
        <v>13</v>
      </c>
      <c r="J42" s="177"/>
    </row>
    <row r="43" spans="1:10" ht="17.399999999999999" x14ac:dyDescent="0.3">
      <c r="A43" s="178" t="s">
        <v>48</v>
      </c>
      <c r="B43" s="120">
        <v>0</v>
      </c>
      <c r="C43" s="179" t="s">
        <v>493</v>
      </c>
      <c r="D43" s="180" t="str">
        <f>VLOOKUP(C43,'Personal File'!$A$9:$C$14,3,FALSE)</f>
        <v>+0</v>
      </c>
      <c r="E43" s="181" t="str">
        <f t="shared" si="0"/>
        <v>Cha (+0)</v>
      </c>
      <c r="F43" s="124" t="s">
        <v>51</v>
      </c>
      <c r="G43" s="124">
        <f t="shared" si="1"/>
        <v>0</v>
      </c>
      <c r="H43" s="79">
        <f t="shared" ca="1" si="4"/>
        <v>20</v>
      </c>
      <c r="I43" s="124">
        <f t="shared" ca="1" si="14"/>
        <v>20</v>
      </c>
      <c r="J43" s="125"/>
    </row>
    <row r="44" spans="1:10" ht="18" thickBot="1" x14ac:dyDescent="0.35">
      <c r="A44" s="182" t="s">
        <v>49</v>
      </c>
      <c r="B44" s="183">
        <v>0</v>
      </c>
      <c r="C44" s="184" t="s">
        <v>496</v>
      </c>
      <c r="D44" s="185" t="str">
        <f>VLOOKUP(C44,'Personal File'!$A$9:$C$14,3,FALSE)</f>
        <v>+0</v>
      </c>
      <c r="E44" s="186" t="str">
        <f t="shared" si="0"/>
        <v>Dex (+0)</v>
      </c>
      <c r="F44" s="187" t="s">
        <v>51</v>
      </c>
      <c r="G44" s="187">
        <f t="shared" si="1"/>
        <v>0</v>
      </c>
      <c r="H44" s="188">
        <f t="shared" ca="1" si="4"/>
        <v>16</v>
      </c>
      <c r="I44" s="187">
        <f t="shared" ca="1" si="3"/>
        <v>16</v>
      </c>
      <c r="J44" s="189"/>
    </row>
    <row r="45" spans="1:10" ht="16.2" thickTop="1" x14ac:dyDescent="0.3">
      <c r="B45" s="190">
        <f>SUM(B6:B44)</f>
        <v>36</v>
      </c>
      <c r="E45" s="190">
        <f>SUM(E46:E52)</f>
        <v>36</v>
      </c>
      <c r="F45" s="191" t="s">
        <v>52</v>
      </c>
    </row>
    <row r="46" spans="1:10" x14ac:dyDescent="0.3">
      <c r="B46" s="190"/>
      <c r="E46" s="192">
        <f>4*(2+'Personal File'!$C$12)</f>
        <v>12</v>
      </c>
      <c r="F46" s="65" t="s">
        <v>158</v>
      </c>
    </row>
    <row r="47" spans="1:10" x14ac:dyDescent="0.3">
      <c r="E47" s="192">
        <f>2+'Personal File'!$C$12</f>
        <v>3</v>
      </c>
      <c r="F47" s="65" t="s">
        <v>159</v>
      </c>
    </row>
    <row r="48" spans="1:10" x14ac:dyDescent="0.3">
      <c r="E48" s="192">
        <f>2+'Personal File'!$C$12</f>
        <v>3</v>
      </c>
      <c r="F48" s="65" t="s">
        <v>160</v>
      </c>
    </row>
    <row r="49" spans="5:6" x14ac:dyDescent="0.3">
      <c r="E49" s="192">
        <f>2+'Personal File'!$C$12</f>
        <v>3</v>
      </c>
      <c r="F49" s="65" t="s">
        <v>640</v>
      </c>
    </row>
    <row r="50" spans="5:6" x14ac:dyDescent="0.3">
      <c r="E50" s="192">
        <f>2+'Personal File'!$C$12</f>
        <v>3</v>
      </c>
      <c r="F50" s="65" t="s">
        <v>663</v>
      </c>
    </row>
    <row r="51" spans="5:6" x14ac:dyDescent="0.3">
      <c r="E51" s="192">
        <f>2+'Personal File'!$C$12</f>
        <v>3</v>
      </c>
      <c r="F51" s="65" t="s">
        <v>778</v>
      </c>
    </row>
    <row r="52" spans="5:6" x14ac:dyDescent="0.3">
      <c r="E52" s="190">
        <f>3+SUM('Personal File'!$E$3:$E$3)</f>
        <v>9</v>
      </c>
      <c r="F52" s="65" t="s">
        <v>247</v>
      </c>
    </row>
  </sheetData>
  <phoneticPr fontId="0" type="noConversion"/>
  <printOptions gridLinesSet="0"/>
  <pageMargins left="0.62" right="0.33" top="0.5" bottom="0.63" header="0.5" footer="0.5"/>
  <pageSetup orientation="portrait" horizontalDpi="120" verticalDpi="144" r:id="rId1"/>
  <headerFooter alignWithMargins="0"/>
  <ignoredErrors>
    <ignoredError sqref="B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796875" style="64" bestFit="1" customWidth="1"/>
    <col min="2" max="2" width="6.19921875" style="64" bestFit="1" customWidth="1"/>
    <col min="3" max="3" width="12.3984375" style="65" bestFit="1" customWidth="1"/>
    <col min="4" max="4" width="13.3984375" style="65" bestFit="1" customWidth="1"/>
    <col min="5" max="5" width="12.59765625" style="65" bestFit="1" customWidth="1"/>
    <col min="6" max="6" width="10.59765625" style="65" bestFit="1" customWidth="1"/>
    <col min="7" max="7" width="13" style="65" bestFit="1" customWidth="1"/>
    <col min="8" max="8" width="13.3984375" style="64" bestFit="1" customWidth="1"/>
    <col min="9" max="9" width="22.69921875" style="10" bestFit="1" customWidth="1"/>
    <col min="10" max="10" width="5.5" style="10" bestFit="1" customWidth="1"/>
    <col min="11" max="16384" width="13" style="10"/>
  </cols>
  <sheetData>
    <row r="1" spans="1:10" ht="24" thickBot="1" x14ac:dyDescent="0.35">
      <c r="A1" s="193" t="s">
        <v>672</v>
      </c>
      <c r="B1" s="67"/>
      <c r="C1" s="67"/>
      <c r="D1" s="67"/>
      <c r="E1" s="67"/>
      <c r="F1" s="67"/>
      <c r="G1" s="67"/>
      <c r="H1" s="67"/>
      <c r="I1" s="67"/>
    </row>
    <row r="2" spans="1:10" s="57" customFormat="1" ht="17.399999999999999" x14ac:dyDescent="0.3">
      <c r="A2" s="194" t="s">
        <v>70</v>
      </c>
      <c r="B2" s="195" t="s">
        <v>0</v>
      </c>
      <c r="C2" s="195" t="s">
        <v>163</v>
      </c>
      <c r="D2" s="195" t="s">
        <v>73</v>
      </c>
      <c r="E2" s="195" t="s">
        <v>100</v>
      </c>
      <c r="F2" s="195" t="s">
        <v>101</v>
      </c>
      <c r="G2" s="195" t="s">
        <v>54</v>
      </c>
      <c r="H2" s="195" t="s">
        <v>17</v>
      </c>
      <c r="I2" s="195" t="s">
        <v>356</v>
      </c>
      <c r="J2" s="196" t="s">
        <v>357</v>
      </c>
    </row>
    <row r="3" spans="1:10" s="57" customFormat="1" ht="17.399999999999999" x14ac:dyDescent="0.3">
      <c r="A3" s="197" t="s">
        <v>138</v>
      </c>
      <c r="B3" s="198">
        <v>0</v>
      </c>
      <c r="C3" s="199"/>
      <c r="D3" s="200" t="s">
        <v>59</v>
      </c>
      <c r="E3" s="201" t="s">
        <v>108</v>
      </c>
      <c r="F3" s="202" t="s">
        <v>103</v>
      </c>
      <c r="G3" s="203" t="s">
        <v>60</v>
      </c>
      <c r="H3" s="203" t="s">
        <v>61</v>
      </c>
      <c r="I3" s="204" t="s">
        <v>334</v>
      </c>
      <c r="J3" s="205">
        <v>272</v>
      </c>
    </row>
    <row r="4" spans="1:10" s="57" customFormat="1" ht="17.399999999999999" x14ac:dyDescent="0.3">
      <c r="A4" s="197" t="s">
        <v>130</v>
      </c>
      <c r="B4" s="198">
        <v>0</v>
      </c>
      <c r="C4" s="199"/>
      <c r="D4" s="206" t="s">
        <v>67</v>
      </c>
      <c r="E4" s="207" t="s">
        <v>102</v>
      </c>
      <c r="F4" s="208" t="s">
        <v>103</v>
      </c>
      <c r="G4" s="204" t="s">
        <v>84</v>
      </c>
      <c r="H4" s="204" t="s">
        <v>64</v>
      </c>
      <c r="I4" s="204" t="s">
        <v>334</v>
      </c>
      <c r="J4" s="209">
        <v>215</v>
      </c>
    </row>
    <row r="5" spans="1:10" s="57" customFormat="1" ht="17.399999999999999" x14ac:dyDescent="0.3">
      <c r="A5" s="197" t="s">
        <v>133</v>
      </c>
      <c r="B5" s="198">
        <v>0</v>
      </c>
      <c r="C5" s="199"/>
      <c r="D5" s="206" t="s">
        <v>67</v>
      </c>
      <c r="E5" s="207" t="s">
        <v>102</v>
      </c>
      <c r="F5" s="208" t="s">
        <v>103</v>
      </c>
      <c r="G5" s="204" t="s">
        <v>60</v>
      </c>
      <c r="H5" s="204" t="s">
        <v>64</v>
      </c>
      <c r="I5" s="204" t="s">
        <v>334</v>
      </c>
      <c r="J5" s="209">
        <v>216</v>
      </c>
    </row>
    <row r="6" spans="1:10" s="57" customFormat="1" ht="17.399999999999999" x14ac:dyDescent="0.3">
      <c r="A6" s="197" t="s">
        <v>232</v>
      </c>
      <c r="B6" s="198">
        <v>0</v>
      </c>
      <c r="C6" s="199"/>
      <c r="D6" s="206" t="s">
        <v>67</v>
      </c>
      <c r="E6" s="207" t="s">
        <v>102</v>
      </c>
      <c r="F6" s="208" t="s">
        <v>103</v>
      </c>
      <c r="G6" s="204" t="s">
        <v>167</v>
      </c>
      <c r="H6" s="204" t="s">
        <v>68</v>
      </c>
      <c r="I6" s="204" t="s">
        <v>336</v>
      </c>
      <c r="J6" s="209">
        <v>128</v>
      </c>
    </row>
    <row r="7" spans="1:10" s="57" customFormat="1" ht="17.399999999999999" x14ac:dyDescent="0.3">
      <c r="A7" s="197" t="s">
        <v>131</v>
      </c>
      <c r="B7" s="198">
        <v>0</v>
      </c>
      <c r="C7" s="199"/>
      <c r="D7" s="206" t="s">
        <v>86</v>
      </c>
      <c r="E7" s="207" t="s">
        <v>102</v>
      </c>
      <c r="F7" s="208" t="s">
        <v>103</v>
      </c>
      <c r="G7" s="204" t="s">
        <v>84</v>
      </c>
      <c r="H7" s="204" t="s">
        <v>64</v>
      </c>
      <c r="I7" s="204" t="s">
        <v>334</v>
      </c>
      <c r="J7" s="209">
        <v>219</v>
      </c>
    </row>
    <row r="8" spans="1:10" s="57" customFormat="1" ht="17.399999999999999" x14ac:dyDescent="0.3">
      <c r="A8" s="197" t="s">
        <v>135</v>
      </c>
      <c r="B8" s="198">
        <v>0</v>
      </c>
      <c r="C8" s="199"/>
      <c r="D8" s="206" t="s">
        <v>86</v>
      </c>
      <c r="E8" s="207" t="s">
        <v>102</v>
      </c>
      <c r="F8" s="208" t="s">
        <v>103</v>
      </c>
      <c r="G8" s="204" t="s">
        <v>60</v>
      </c>
      <c r="H8" s="204" t="s">
        <v>61</v>
      </c>
      <c r="I8" s="204" t="s">
        <v>334</v>
      </c>
      <c r="J8" s="80">
        <v>238</v>
      </c>
    </row>
    <row r="9" spans="1:10" s="57" customFormat="1" ht="17.399999999999999" x14ac:dyDescent="0.3">
      <c r="A9" s="197" t="s">
        <v>132</v>
      </c>
      <c r="B9" s="198">
        <v>0</v>
      </c>
      <c r="C9" s="199"/>
      <c r="D9" s="206" t="s">
        <v>69</v>
      </c>
      <c r="E9" s="207" t="s">
        <v>187</v>
      </c>
      <c r="F9" s="208" t="s">
        <v>103</v>
      </c>
      <c r="G9" s="204" t="s">
        <v>60</v>
      </c>
      <c r="H9" s="204" t="s">
        <v>66</v>
      </c>
      <c r="I9" s="204" t="s">
        <v>334</v>
      </c>
      <c r="J9" s="209">
        <v>248</v>
      </c>
    </row>
    <row r="10" spans="1:10" s="57" customFormat="1" ht="17.399999999999999" x14ac:dyDescent="0.3">
      <c r="A10" s="197" t="s">
        <v>360</v>
      </c>
      <c r="B10" s="198">
        <v>0</v>
      </c>
      <c r="C10" s="199"/>
      <c r="D10" s="210" t="s">
        <v>164</v>
      </c>
      <c r="E10" s="211" t="s">
        <v>102</v>
      </c>
      <c r="F10" s="212" t="s">
        <v>103</v>
      </c>
      <c r="G10" s="212" t="s">
        <v>84</v>
      </c>
      <c r="H10" s="212" t="s">
        <v>66</v>
      </c>
      <c r="I10" s="212" t="s">
        <v>273</v>
      </c>
      <c r="J10" s="209">
        <v>9</v>
      </c>
    </row>
    <row r="11" spans="1:10" s="57" customFormat="1" ht="17.399999999999999" x14ac:dyDescent="0.3">
      <c r="A11" s="197" t="s">
        <v>136</v>
      </c>
      <c r="B11" s="198">
        <v>0</v>
      </c>
      <c r="C11" s="199"/>
      <c r="D11" s="206" t="s">
        <v>164</v>
      </c>
      <c r="E11" s="207" t="s">
        <v>102</v>
      </c>
      <c r="F11" s="208" t="s">
        <v>103</v>
      </c>
      <c r="G11" s="204" t="s">
        <v>75</v>
      </c>
      <c r="H11" s="204" t="s">
        <v>64</v>
      </c>
      <c r="I11" s="204" t="s">
        <v>334</v>
      </c>
      <c r="J11" s="209">
        <v>253</v>
      </c>
    </row>
    <row r="12" spans="1:10" s="57" customFormat="1" ht="17.399999999999999" x14ac:dyDescent="0.3">
      <c r="A12" s="197" t="s">
        <v>165</v>
      </c>
      <c r="B12" s="198">
        <v>0</v>
      </c>
      <c r="C12" s="199"/>
      <c r="D12" s="213" t="s">
        <v>164</v>
      </c>
      <c r="E12" s="207" t="s">
        <v>125</v>
      </c>
      <c r="F12" s="208" t="s">
        <v>103</v>
      </c>
      <c r="G12" s="204" t="s">
        <v>110</v>
      </c>
      <c r="H12" s="204" t="s">
        <v>66</v>
      </c>
      <c r="I12" s="204" t="s">
        <v>334</v>
      </c>
      <c r="J12" s="209">
        <v>253</v>
      </c>
    </row>
    <row r="13" spans="1:10" s="57" customFormat="1" ht="17.399999999999999" x14ac:dyDescent="0.3">
      <c r="A13" s="197" t="s">
        <v>361</v>
      </c>
      <c r="B13" s="198">
        <v>0</v>
      </c>
      <c r="C13" s="199"/>
      <c r="D13" s="206" t="s">
        <v>164</v>
      </c>
      <c r="E13" s="207" t="s">
        <v>105</v>
      </c>
      <c r="F13" s="208" t="s">
        <v>103</v>
      </c>
      <c r="G13" s="204" t="s">
        <v>60</v>
      </c>
      <c r="H13" s="204" t="s">
        <v>61</v>
      </c>
      <c r="I13" s="204" t="s">
        <v>334</v>
      </c>
      <c r="J13" s="209">
        <v>298</v>
      </c>
    </row>
    <row r="14" spans="1:10" s="57" customFormat="1" ht="17.399999999999999" x14ac:dyDescent="0.3">
      <c r="A14" s="197" t="s">
        <v>134</v>
      </c>
      <c r="B14" s="198">
        <v>0</v>
      </c>
      <c r="C14" s="199"/>
      <c r="D14" s="213" t="s">
        <v>62</v>
      </c>
      <c r="E14" s="207" t="s">
        <v>102</v>
      </c>
      <c r="F14" s="204" t="s">
        <v>103</v>
      </c>
      <c r="G14" s="204" t="s">
        <v>74</v>
      </c>
      <c r="H14" s="204" t="s">
        <v>63</v>
      </c>
      <c r="I14" s="204" t="s">
        <v>334</v>
      </c>
      <c r="J14" s="209">
        <v>219</v>
      </c>
    </row>
    <row r="15" spans="1:10" s="57" customFormat="1" ht="17.399999999999999" x14ac:dyDescent="0.3">
      <c r="A15" s="197" t="s">
        <v>166</v>
      </c>
      <c r="B15" s="198">
        <v>0</v>
      </c>
      <c r="C15" s="199"/>
      <c r="D15" s="206" t="s">
        <v>62</v>
      </c>
      <c r="E15" s="207" t="s">
        <v>102</v>
      </c>
      <c r="F15" s="208" t="s">
        <v>103</v>
      </c>
      <c r="G15" s="204" t="s">
        <v>75</v>
      </c>
      <c r="H15" s="204" t="s">
        <v>64</v>
      </c>
      <c r="I15" s="204" t="s">
        <v>334</v>
      </c>
      <c r="J15" s="209">
        <v>267</v>
      </c>
    </row>
    <row r="16" spans="1:10" s="57" customFormat="1" ht="17.399999999999999" x14ac:dyDescent="0.3">
      <c r="A16" s="214" t="s">
        <v>137</v>
      </c>
      <c r="B16" s="215">
        <v>0</v>
      </c>
      <c r="C16" s="216"/>
      <c r="D16" s="217" t="s">
        <v>62</v>
      </c>
      <c r="E16" s="218" t="s">
        <v>125</v>
      </c>
      <c r="F16" s="219" t="s">
        <v>103</v>
      </c>
      <c r="G16" s="220" t="s">
        <v>65</v>
      </c>
      <c r="H16" s="220" t="s">
        <v>66</v>
      </c>
      <c r="I16" s="220" t="s">
        <v>334</v>
      </c>
      <c r="J16" s="221">
        <v>269</v>
      </c>
    </row>
    <row r="17" spans="1:10" ht="17.399999999999999" x14ac:dyDescent="0.3">
      <c r="A17" s="197" t="s">
        <v>368</v>
      </c>
      <c r="B17" s="198">
        <v>1</v>
      </c>
      <c r="C17" s="199"/>
      <c r="D17" s="206" t="s">
        <v>59</v>
      </c>
      <c r="E17" s="207" t="s">
        <v>369</v>
      </c>
      <c r="F17" s="208" t="s">
        <v>103</v>
      </c>
      <c r="G17" s="204" t="s">
        <v>60</v>
      </c>
      <c r="H17" s="204" t="s">
        <v>139</v>
      </c>
      <c r="I17" s="204" t="s">
        <v>339</v>
      </c>
      <c r="J17" s="209">
        <v>83</v>
      </c>
    </row>
    <row r="18" spans="1:10" ht="17.399999999999999" x14ac:dyDescent="0.3">
      <c r="A18" s="197" t="s">
        <v>88</v>
      </c>
      <c r="B18" s="198">
        <v>1</v>
      </c>
      <c r="C18" s="199"/>
      <c r="D18" s="206" t="s">
        <v>59</v>
      </c>
      <c r="E18" s="207" t="s">
        <v>102</v>
      </c>
      <c r="F18" s="208" t="s">
        <v>103</v>
      </c>
      <c r="G18" s="204" t="s">
        <v>60</v>
      </c>
      <c r="H18" s="204" t="s">
        <v>89</v>
      </c>
      <c r="I18" s="204" t="s">
        <v>334</v>
      </c>
      <c r="J18" s="209">
        <v>226</v>
      </c>
    </row>
    <row r="19" spans="1:10" ht="17.399999999999999" x14ac:dyDescent="0.3">
      <c r="A19" s="197" t="s">
        <v>173</v>
      </c>
      <c r="B19" s="198">
        <v>1</v>
      </c>
      <c r="C19" s="199"/>
      <c r="D19" s="206" t="s">
        <v>59</v>
      </c>
      <c r="E19" s="207" t="s">
        <v>102</v>
      </c>
      <c r="F19" s="208" t="s">
        <v>103</v>
      </c>
      <c r="G19" s="204" t="s">
        <v>65</v>
      </c>
      <c r="H19" s="204" t="s">
        <v>63</v>
      </c>
      <c r="I19" s="204" t="s">
        <v>334</v>
      </c>
      <c r="J19" s="80">
        <v>227</v>
      </c>
    </row>
    <row r="20" spans="1:10" ht="17.399999999999999" x14ac:dyDescent="0.3">
      <c r="A20" s="197" t="s">
        <v>376</v>
      </c>
      <c r="B20" s="198">
        <v>1</v>
      </c>
      <c r="C20" s="199"/>
      <c r="D20" s="206" t="s">
        <v>59</v>
      </c>
      <c r="E20" s="207" t="s">
        <v>377</v>
      </c>
      <c r="F20" s="204" t="s">
        <v>103</v>
      </c>
      <c r="G20" s="204" t="s">
        <v>84</v>
      </c>
      <c r="H20" s="204" t="s">
        <v>104</v>
      </c>
      <c r="I20" s="204" t="s">
        <v>341</v>
      </c>
      <c r="J20" s="209">
        <v>99</v>
      </c>
    </row>
    <row r="21" spans="1:10" ht="17.399999999999999" x14ac:dyDescent="0.3">
      <c r="A21" s="197" t="s">
        <v>382</v>
      </c>
      <c r="B21" s="198">
        <v>1</v>
      </c>
      <c r="C21" s="199"/>
      <c r="D21" s="222" t="s">
        <v>59</v>
      </c>
      <c r="E21" s="211" t="s">
        <v>105</v>
      </c>
      <c r="F21" s="212" t="s">
        <v>103</v>
      </c>
      <c r="G21" s="212" t="s">
        <v>60</v>
      </c>
      <c r="H21" s="212" t="s">
        <v>66</v>
      </c>
      <c r="I21" s="204" t="s">
        <v>334</v>
      </c>
      <c r="J21" s="209">
        <v>241</v>
      </c>
    </row>
    <row r="22" spans="1:10" ht="17.399999999999999" x14ac:dyDescent="0.3">
      <c r="A22" s="197" t="s">
        <v>383</v>
      </c>
      <c r="B22" s="198">
        <v>1</v>
      </c>
      <c r="C22" s="199"/>
      <c r="D22" s="206" t="s">
        <v>59</v>
      </c>
      <c r="E22" s="207" t="s">
        <v>106</v>
      </c>
      <c r="F22" s="208" t="s">
        <v>103</v>
      </c>
      <c r="G22" s="204" t="s">
        <v>60</v>
      </c>
      <c r="H22" s="212" t="s">
        <v>66</v>
      </c>
      <c r="I22" s="212" t="s">
        <v>273</v>
      </c>
      <c r="J22" s="209">
        <v>126</v>
      </c>
    </row>
    <row r="23" spans="1:10" ht="17.399999999999999" x14ac:dyDescent="0.3">
      <c r="A23" s="197" t="s">
        <v>269</v>
      </c>
      <c r="B23" s="198">
        <v>1</v>
      </c>
      <c r="C23" s="199"/>
      <c r="D23" s="206" t="s">
        <v>59</v>
      </c>
      <c r="E23" s="211" t="s">
        <v>102</v>
      </c>
      <c r="F23" s="212" t="s">
        <v>103</v>
      </c>
      <c r="G23" s="204" t="s">
        <v>65</v>
      </c>
      <c r="H23" s="204" t="s">
        <v>63</v>
      </c>
      <c r="I23" s="204" t="s">
        <v>273</v>
      </c>
      <c r="J23" s="223">
        <v>148</v>
      </c>
    </row>
    <row r="24" spans="1:10" ht="17.399999999999999" x14ac:dyDescent="0.3">
      <c r="A24" s="224" t="s">
        <v>662</v>
      </c>
      <c r="B24" s="198">
        <v>1</v>
      </c>
      <c r="C24" s="199"/>
      <c r="D24" s="206" t="s">
        <v>59</v>
      </c>
      <c r="E24" s="207" t="s">
        <v>108</v>
      </c>
      <c r="F24" s="208" t="s">
        <v>103</v>
      </c>
      <c r="G24" s="204" t="s">
        <v>60</v>
      </c>
      <c r="H24" s="204" t="s">
        <v>63</v>
      </c>
      <c r="I24" s="204" t="s">
        <v>334</v>
      </c>
      <c r="J24" s="80">
        <v>266</v>
      </c>
    </row>
    <row r="25" spans="1:10" ht="17.399999999999999" x14ac:dyDescent="0.3">
      <c r="A25" s="197" t="s">
        <v>391</v>
      </c>
      <c r="B25" s="198">
        <v>1</v>
      </c>
      <c r="C25" s="199"/>
      <c r="D25" s="206" t="s">
        <v>59</v>
      </c>
      <c r="E25" s="207" t="s">
        <v>102</v>
      </c>
      <c r="F25" s="208" t="s">
        <v>103</v>
      </c>
      <c r="G25" s="204" t="s">
        <v>84</v>
      </c>
      <c r="H25" s="204" t="s">
        <v>66</v>
      </c>
      <c r="I25" s="204" t="s">
        <v>334</v>
      </c>
      <c r="J25" s="209">
        <v>271</v>
      </c>
    </row>
    <row r="26" spans="1:10" ht="17.399999999999999" x14ac:dyDescent="0.3">
      <c r="A26" s="197" t="s">
        <v>392</v>
      </c>
      <c r="B26" s="198">
        <v>1</v>
      </c>
      <c r="C26" s="199"/>
      <c r="D26" s="225" t="s">
        <v>59</v>
      </c>
      <c r="E26" s="226" t="s">
        <v>105</v>
      </c>
      <c r="F26" s="208" t="s">
        <v>103</v>
      </c>
      <c r="G26" s="227" t="s">
        <v>60</v>
      </c>
      <c r="H26" s="227" t="s">
        <v>66</v>
      </c>
      <c r="I26" s="227" t="s">
        <v>338</v>
      </c>
      <c r="J26" s="209">
        <v>104</v>
      </c>
    </row>
    <row r="27" spans="1:10" ht="17.399999999999999" x14ac:dyDescent="0.3">
      <c r="A27" s="197" t="s">
        <v>178</v>
      </c>
      <c r="B27" s="198">
        <v>1</v>
      </c>
      <c r="C27" s="199"/>
      <c r="D27" s="206" t="s">
        <v>59</v>
      </c>
      <c r="E27" s="207" t="s">
        <v>105</v>
      </c>
      <c r="F27" s="208" t="s">
        <v>103</v>
      </c>
      <c r="G27" s="204" t="s">
        <v>60</v>
      </c>
      <c r="H27" s="204" t="s">
        <v>68</v>
      </c>
      <c r="I27" s="204" t="s">
        <v>334</v>
      </c>
      <c r="J27" s="209">
        <v>274</v>
      </c>
    </row>
    <row r="28" spans="1:10" ht="17.399999999999999" x14ac:dyDescent="0.3">
      <c r="A28" s="197" t="s">
        <v>162</v>
      </c>
      <c r="B28" s="198">
        <v>1</v>
      </c>
      <c r="C28" s="199"/>
      <c r="D28" s="206" t="s">
        <v>59</v>
      </c>
      <c r="E28" s="207" t="s">
        <v>106</v>
      </c>
      <c r="F28" s="208" t="s">
        <v>103</v>
      </c>
      <c r="G28" s="204" t="s">
        <v>60</v>
      </c>
      <c r="H28" s="204" t="s">
        <v>63</v>
      </c>
      <c r="I28" s="204" t="s">
        <v>334</v>
      </c>
      <c r="J28" s="80">
        <v>278</v>
      </c>
    </row>
    <row r="29" spans="1:10" ht="17.399999999999999" x14ac:dyDescent="0.3">
      <c r="A29" s="197" t="s">
        <v>396</v>
      </c>
      <c r="B29" s="198">
        <v>1</v>
      </c>
      <c r="C29" s="199"/>
      <c r="D29" s="206" t="s">
        <v>59</v>
      </c>
      <c r="E29" s="207" t="s">
        <v>397</v>
      </c>
      <c r="F29" s="204" t="s">
        <v>103</v>
      </c>
      <c r="G29" s="204" t="s">
        <v>60</v>
      </c>
      <c r="H29" s="204" t="s">
        <v>63</v>
      </c>
      <c r="I29" s="204" t="s">
        <v>341</v>
      </c>
      <c r="J29" s="209">
        <v>110</v>
      </c>
    </row>
    <row r="30" spans="1:10" ht="17.399999999999999" x14ac:dyDescent="0.3">
      <c r="A30" s="197" t="s">
        <v>370</v>
      </c>
      <c r="B30" s="198">
        <v>1</v>
      </c>
      <c r="C30" s="199"/>
      <c r="D30" s="225" t="s">
        <v>67</v>
      </c>
      <c r="E30" s="226" t="s">
        <v>105</v>
      </c>
      <c r="F30" s="208" t="s">
        <v>124</v>
      </c>
      <c r="G30" s="227" t="s">
        <v>84</v>
      </c>
      <c r="H30" s="227" t="s">
        <v>68</v>
      </c>
      <c r="I30" s="204" t="s">
        <v>342</v>
      </c>
      <c r="J30" s="209">
        <v>91</v>
      </c>
    </row>
    <row r="31" spans="1:10" ht="17.399999999999999" x14ac:dyDescent="0.3">
      <c r="A31" s="197" t="s">
        <v>87</v>
      </c>
      <c r="B31" s="198">
        <v>1</v>
      </c>
      <c r="C31" s="199"/>
      <c r="D31" s="206" t="s">
        <v>67</v>
      </c>
      <c r="E31" s="207" t="s">
        <v>102</v>
      </c>
      <c r="F31" s="208" t="s">
        <v>103</v>
      </c>
      <c r="G31" s="204" t="s">
        <v>60</v>
      </c>
      <c r="H31" s="204" t="s">
        <v>64</v>
      </c>
      <c r="I31" s="204" t="s">
        <v>334</v>
      </c>
      <c r="J31" s="209">
        <v>216</v>
      </c>
    </row>
    <row r="32" spans="1:10" ht="17.399999999999999" x14ac:dyDescent="0.3">
      <c r="A32" s="197" t="s">
        <v>381</v>
      </c>
      <c r="B32" s="198">
        <v>1</v>
      </c>
      <c r="C32" s="199"/>
      <c r="D32" s="206" t="s">
        <v>67</v>
      </c>
      <c r="E32" s="207" t="s">
        <v>102</v>
      </c>
      <c r="F32" s="208" t="s">
        <v>127</v>
      </c>
      <c r="G32" s="204" t="s">
        <v>84</v>
      </c>
      <c r="H32" s="204" t="s">
        <v>89</v>
      </c>
      <c r="I32" s="204" t="s">
        <v>379</v>
      </c>
      <c r="J32" s="209">
        <v>151</v>
      </c>
    </row>
    <row r="33" spans="1:10" ht="17.399999999999999" x14ac:dyDescent="0.3">
      <c r="A33" s="197" t="s">
        <v>90</v>
      </c>
      <c r="B33" s="198">
        <v>1</v>
      </c>
      <c r="C33" s="199"/>
      <c r="D33" s="206" t="s">
        <v>67</v>
      </c>
      <c r="E33" s="207" t="s">
        <v>102</v>
      </c>
      <c r="F33" s="208" t="s">
        <v>103</v>
      </c>
      <c r="G33" s="204" t="s">
        <v>92</v>
      </c>
      <c r="H33" s="204" t="s">
        <v>63</v>
      </c>
      <c r="I33" s="204" t="s">
        <v>334</v>
      </c>
      <c r="J33" s="209">
        <v>258</v>
      </c>
    </row>
    <row r="34" spans="1:10" ht="17.399999999999999" x14ac:dyDescent="0.3">
      <c r="A34" s="197" t="s">
        <v>179</v>
      </c>
      <c r="B34" s="198">
        <v>1</v>
      </c>
      <c r="C34" s="199"/>
      <c r="D34" s="206" t="s">
        <v>67</v>
      </c>
      <c r="E34" s="207" t="s">
        <v>108</v>
      </c>
      <c r="F34" s="208" t="s">
        <v>124</v>
      </c>
      <c r="G34" s="204" t="s">
        <v>84</v>
      </c>
      <c r="H34" s="204" t="s">
        <v>68</v>
      </c>
      <c r="I34" s="204" t="s">
        <v>334</v>
      </c>
      <c r="J34" s="228">
        <v>285</v>
      </c>
    </row>
    <row r="35" spans="1:10" ht="17.399999999999999" x14ac:dyDescent="0.3">
      <c r="A35" s="197" t="s">
        <v>395</v>
      </c>
      <c r="B35" s="198">
        <v>1</v>
      </c>
      <c r="C35" s="199"/>
      <c r="D35" s="206" t="s">
        <v>67</v>
      </c>
      <c r="E35" s="207" t="s">
        <v>108</v>
      </c>
      <c r="F35" s="208" t="s">
        <v>124</v>
      </c>
      <c r="G35" s="204" t="s">
        <v>84</v>
      </c>
      <c r="H35" s="204" t="s">
        <v>68</v>
      </c>
      <c r="I35" s="204" t="s">
        <v>351</v>
      </c>
      <c r="J35" s="228">
        <v>71</v>
      </c>
    </row>
    <row r="36" spans="1:10" ht="17.399999999999999" x14ac:dyDescent="0.3">
      <c r="A36" s="197" t="s">
        <v>398</v>
      </c>
      <c r="B36" s="198">
        <v>1</v>
      </c>
      <c r="C36" s="199"/>
      <c r="D36" s="206" t="s">
        <v>67</v>
      </c>
      <c r="E36" s="207" t="s">
        <v>102</v>
      </c>
      <c r="F36" s="208" t="s">
        <v>103</v>
      </c>
      <c r="G36" s="204" t="s">
        <v>60</v>
      </c>
      <c r="H36" s="204" t="s">
        <v>115</v>
      </c>
      <c r="I36" s="204" t="s">
        <v>388</v>
      </c>
      <c r="J36" s="209">
        <v>186</v>
      </c>
    </row>
    <row r="37" spans="1:10" ht="17.399999999999999" x14ac:dyDescent="0.3">
      <c r="A37" s="197" t="s">
        <v>358</v>
      </c>
      <c r="B37" s="198">
        <v>1</v>
      </c>
      <c r="C37" s="199"/>
      <c r="D37" s="206" t="s">
        <v>86</v>
      </c>
      <c r="E37" s="207" t="s">
        <v>108</v>
      </c>
      <c r="F37" s="208" t="s">
        <v>103</v>
      </c>
      <c r="G37" s="204" t="s">
        <v>65</v>
      </c>
      <c r="H37" s="204" t="s">
        <v>66</v>
      </c>
      <c r="I37" s="204" t="s">
        <v>334</v>
      </c>
      <c r="J37" s="209">
        <v>212</v>
      </c>
    </row>
    <row r="38" spans="1:10" ht="17.399999999999999" x14ac:dyDescent="0.3">
      <c r="A38" s="197" t="s">
        <v>372</v>
      </c>
      <c r="B38" s="198">
        <v>1</v>
      </c>
      <c r="C38" s="199"/>
      <c r="D38" s="206" t="s">
        <v>86</v>
      </c>
      <c r="E38" s="207" t="s">
        <v>105</v>
      </c>
      <c r="F38" s="208" t="s">
        <v>103</v>
      </c>
      <c r="G38" s="204" t="s">
        <v>93</v>
      </c>
      <c r="H38" s="204" t="s">
        <v>66</v>
      </c>
      <c r="I38" s="204" t="s">
        <v>334</v>
      </c>
      <c r="J38" s="209">
        <v>218</v>
      </c>
    </row>
    <row r="39" spans="1:10" ht="17.399999999999999" x14ac:dyDescent="0.3">
      <c r="A39" s="224" t="s">
        <v>712</v>
      </c>
      <c r="B39" s="198">
        <v>1</v>
      </c>
      <c r="C39" s="199"/>
      <c r="D39" s="206" t="s">
        <v>86</v>
      </c>
      <c r="E39" s="207" t="s">
        <v>105</v>
      </c>
      <c r="F39" s="208" t="s">
        <v>103</v>
      </c>
      <c r="G39" s="204" t="s">
        <v>74</v>
      </c>
      <c r="H39" s="204" t="s">
        <v>66</v>
      </c>
      <c r="I39" s="204" t="s">
        <v>334</v>
      </c>
      <c r="J39" s="209">
        <v>218</v>
      </c>
    </row>
    <row r="40" spans="1:10" ht="17.399999999999999" x14ac:dyDescent="0.3">
      <c r="A40" s="197" t="s">
        <v>677</v>
      </c>
      <c r="B40" s="198">
        <v>1</v>
      </c>
      <c r="C40" s="206" t="s">
        <v>668</v>
      </c>
      <c r="D40" s="206" t="s">
        <v>86</v>
      </c>
      <c r="E40" s="207" t="s">
        <v>102</v>
      </c>
      <c r="F40" s="208" t="s">
        <v>103</v>
      </c>
      <c r="G40" s="204" t="s">
        <v>74</v>
      </c>
      <c r="H40" s="204" t="s">
        <v>63</v>
      </c>
      <c r="I40" s="204" t="s">
        <v>334</v>
      </c>
      <c r="J40" s="229">
        <v>220</v>
      </c>
    </row>
    <row r="41" spans="1:10" ht="17.399999999999999" x14ac:dyDescent="0.3">
      <c r="A41" s="197" t="s">
        <v>170</v>
      </c>
      <c r="B41" s="198">
        <v>1</v>
      </c>
      <c r="C41" s="199"/>
      <c r="D41" s="206" t="s">
        <v>86</v>
      </c>
      <c r="E41" s="207" t="s">
        <v>108</v>
      </c>
      <c r="F41" s="208" t="s">
        <v>103</v>
      </c>
      <c r="G41" s="204" t="s">
        <v>373</v>
      </c>
      <c r="H41" s="204" t="s">
        <v>64</v>
      </c>
      <c r="I41" s="204" t="s">
        <v>334</v>
      </c>
      <c r="J41" s="209">
        <v>220</v>
      </c>
    </row>
    <row r="42" spans="1:10" ht="17.399999999999999" x14ac:dyDescent="0.3">
      <c r="A42" s="197" t="s">
        <v>374</v>
      </c>
      <c r="B42" s="198">
        <v>1</v>
      </c>
      <c r="C42" s="199"/>
      <c r="D42" s="206" t="s">
        <v>86</v>
      </c>
      <c r="E42" s="207" t="s">
        <v>375</v>
      </c>
      <c r="F42" s="204" t="s">
        <v>103</v>
      </c>
      <c r="G42" s="204" t="s">
        <v>60</v>
      </c>
      <c r="H42" s="204" t="s">
        <v>168</v>
      </c>
      <c r="I42" s="204" t="s">
        <v>341</v>
      </c>
      <c r="J42" s="209">
        <v>96</v>
      </c>
    </row>
    <row r="43" spans="1:10" ht="17.399999999999999" x14ac:dyDescent="0.3">
      <c r="A43" s="197" t="s">
        <v>378</v>
      </c>
      <c r="B43" s="198">
        <v>1</v>
      </c>
      <c r="C43" s="199"/>
      <c r="D43" s="206" t="s">
        <v>86</v>
      </c>
      <c r="E43" s="226" t="s">
        <v>353</v>
      </c>
      <c r="F43" s="208" t="s">
        <v>332</v>
      </c>
      <c r="G43" s="227" t="s">
        <v>65</v>
      </c>
      <c r="H43" s="204" t="s">
        <v>128</v>
      </c>
      <c r="I43" s="204" t="s">
        <v>379</v>
      </c>
      <c r="J43" s="209">
        <v>150</v>
      </c>
    </row>
    <row r="44" spans="1:10" ht="17.399999999999999" x14ac:dyDescent="0.3">
      <c r="A44" s="197" t="s">
        <v>389</v>
      </c>
      <c r="B44" s="198">
        <v>1</v>
      </c>
      <c r="C44" s="199"/>
      <c r="D44" s="206" t="s">
        <v>86</v>
      </c>
      <c r="E44" s="207" t="s">
        <v>390</v>
      </c>
      <c r="F44" s="208" t="s">
        <v>124</v>
      </c>
      <c r="G44" s="204" t="s">
        <v>65</v>
      </c>
      <c r="H44" s="204" t="s">
        <v>64</v>
      </c>
      <c r="I44" s="204" t="s">
        <v>388</v>
      </c>
      <c r="J44" s="209">
        <v>171</v>
      </c>
    </row>
    <row r="45" spans="1:10" ht="17.399999999999999" x14ac:dyDescent="0.3">
      <c r="A45" s="197" t="s">
        <v>362</v>
      </c>
      <c r="B45" s="198">
        <v>1</v>
      </c>
      <c r="C45" s="199"/>
      <c r="D45" s="206" t="s">
        <v>175</v>
      </c>
      <c r="E45" s="207" t="s">
        <v>105</v>
      </c>
      <c r="F45" s="208" t="s">
        <v>103</v>
      </c>
      <c r="G45" s="204" t="s">
        <v>156</v>
      </c>
      <c r="H45" s="204" t="s">
        <v>63</v>
      </c>
      <c r="I45" s="204" t="s">
        <v>334</v>
      </c>
      <c r="J45" s="80">
        <v>203</v>
      </c>
    </row>
    <row r="46" spans="1:10" ht="17.399999999999999" x14ac:dyDescent="0.3">
      <c r="A46" s="197" t="s">
        <v>364</v>
      </c>
      <c r="B46" s="198">
        <v>1</v>
      </c>
      <c r="C46" s="199"/>
      <c r="D46" s="206" t="s">
        <v>175</v>
      </c>
      <c r="E46" s="207" t="s">
        <v>105</v>
      </c>
      <c r="F46" s="208" t="s">
        <v>103</v>
      </c>
      <c r="G46" s="204" t="s">
        <v>156</v>
      </c>
      <c r="H46" s="204" t="s">
        <v>63</v>
      </c>
      <c r="I46" s="204" t="s">
        <v>334</v>
      </c>
      <c r="J46" s="80">
        <v>205</v>
      </c>
    </row>
    <row r="47" spans="1:10" ht="17.399999999999999" x14ac:dyDescent="0.3">
      <c r="A47" s="197" t="s">
        <v>169</v>
      </c>
      <c r="B47" s="198">
        <v>1</v>
      </c>
      <c r="C47" s="199"/>
      <c r="D47" s="206" t="s">
        <v>175</v>
      </c>
      <c r="E47" s="207" t="s">
        <v>126</v>
      </c>
      <c r="F47" s="208" t="s">
        <v>103</v>
      </c>
      <c r="G47" s="204" t="s">
        <v>84</v>
      </c>
      <c r="H47" s="204" t="s">
        <v>128</v>
      </c>
      <c r="I47" s="204" t="s">
        <v>334</v>
      </c>
      <c r="J47" s="209">
        <v>211</v>
      </c>
    </row>
    <row r="48" spans="1:10" ht="17.399999999999999" x14ac:dyDescent="0.3">
      <c r="A48" s="197" t="s">
        <v>172</v>
      </c>
      <c r="B48" s="198">
        <v>1</v>
      </c>
      <c r="C48" s="199"/>
      <c r="D48" s="206" t="s">
        <v>175</v>
      </c>
      <c r="E48" s="207" t="s">
        <v>105</v>
      </c>
      <c r="F48" s="208" t="s">
        <v>103</v>
      </c>
      <c r="G48" s="204" t="s">
        <v>110</v>
      </c>
      <c r="H48" s="204" t="s">
        <v>63</v>
      </c>
      <c r="I48" s="204" t="s">
        <v>334</v>
      </c>
      <c r="J48" s="209">
        <v>225</v>
      </c>
    </row>
    <row r="49" spans="1:10" ht="17.399999999999999" x14ac:dyDescent="0.3">
      <c r="A49" s="197" t="s">
        <v>174</v>
      </c>
      <c r="B49" s="198">
        <v>1</v>
      </c>
      <c r="C49" s="199"/>
      <c r="D49" s="206" t="s">
        <v>175</v>
      </c>
      <c r="E49" s="207" t="s">
        <v>105</v>
      </c>
      <c r="F49" s="208" t="s">
        <v>103</v>
      </c>
      <c r="G49" s="204" t="s">
        <v>110</v>
      </c>
      <c r="H49" s="204" t="s">
        <v>68</v>
      </c>
      <c r="I49" s="204" t="s">
        <v>336</v>
      </c>
      <c r="J49" s="209">
        <v>122</v>
      </c>
    </row>
    <row r="50" spans="1:10" ht="17.399999999999999" x14ac:dyDescent="0.3">
      <c r="A50" s="197" t="s">
        <v>399</v>
      </c>
      <c r="B50" s="198">
        <v>1</v>
      </c>
      <c r="C50" s="199"/>
      <c r="D50" s="206" t="s">
        <v>175</v>
      </c>
      <c r="E50" s="207" t="s">
        <v>126</v>
      </c>
      <c r="F50" s="204" t="s">
        <v>103</v>
      </c>
      <c r="G50" s="212" t="s">
        <v>84</v>
      </c>
      <c r="H50" s="204" t="s">
        <v>128</v>
      </c>
      <c r="I50" s="204" t="s">
        <v>341</v>
      </c>
      <c r="J50" s="209">
        <v>111</v>
      </c>
    </row>
    <row r="51" spans="1:10" ht="17.399999999999999" x14ac:dyDescent="0.3">
      <c r="A51" s="197" t="s">
        <v>366</v>
      </c>
      <c r="B51" s="198">
        <v>1</v>
      </c>
      <c r="C51" s="199"/>
      <c r="D51" s="206" t="s">
        <v>69</v>
      </c>
      <c r="E51" s="226" t="s">
        <v>102</v>
      </c>
      <c r="F51" s="208" t="s">
        <v>332</v>
      </c>
      <c r="G51" s="204" t="s">
        <v>84</v>
      </c>
      <c r="H51" s="212" t="s">
        <v>128</v>
      </c>
      <c r="I51" s="212" t="s">
        <v>367</v>
      </c>
      <c r="J51" s="80">
        <v>63</v>
      </c>
    </row>
    <row r="52" spans="1:10" ht="17.399999999999999" x14ac:dyDescent="0.3">
      <c r="A52" s="197" t="s">
        <v>171</v>
      </c>
      <c r="B52" s="198">
        <v>1</v>
      </c>
      <c r="C52" s="199"/>
      <c r="D52" s="206" t="s">
        <v>69</v>
      </c>
      <c r="E52" s="207" t="s">
        <v>105</v>
      </c>
      <c r="F52" s="208" t="s">
        <v>103</v>
      </c>
      <c r="G52" s="204" t="s">
        <v>65</v>
      </c>
      <c r="H52" s="204" t="s">
        <v>61</v>
      </c>
      <c r="I52" s="204" t="s">
        <v>334</v>
      </c>
      <c r="J52" s="80">
        <v>224</v>
      </c>
    </row>
    <row r="53" spans="1:10" ht="17.399999999999999" x14ac:dyDescent="0.3">
      <c r="A53" s="197" t="s">
        <v>380</v>
      </c>
      <c r="B53" s="198">
        <v>1</v>
      </c>
      <c r="C53" s="199"/>
      <c r="D53" s="206" t="s">
        <v>69</v>
      </c>
      <c r="E53" s="207" t="s">
        <v>102</v>
      </c>
      <c r="F53" s="204" t="s">
        <v>103</v>
      </c>
      <c r="G53" s="204" t="s">
        <v>93</v>
      </c>
      <c r="H53" s="204" t="s">
        <v>63</v>
      </c>
      <c r="I53" s="204" t="s">
        <v>273</v>
      </c>
      <c r="J53" s="209">
        <v>108</v>
      </c>
    </row>
    <row r="54" spans="1:10" ht="17.399999999999999" x14ac:dyDescent="0.3">
      <c r="A54" s="197" t="s">
        <v>384</v>
      </c>
      <c r="B54" s="198">
        <v>1</v>
      </c>
      <c r="C54" s="199"/>
      <c r="D54" s="206" t="s">
        <v>69</v>
      </c>
      <c r="E54" s="207" t="s">
        <v>102</v>
      </c>
      <c r="F54" s="208" t="s">
        <v>103</v>
      </c>
      <c r="G54" s="212" t="s">
        <v>110</v>
      </c>
      <c r="H54" s="204" t="s">
        <v>66</v>
      </c>
      <c r="I54" s="204" t="s">
        <v>338</v>
      </c>
      <c r="J54" s="209">
        <v>100</v>
      </c>
    </row>
    <row r="55" spans="1:10" ht="17.399999999999999" x14ac:dyDescent="0.3">
      <c r="A55" s="197" t="s">
        <v>387</v>
      </c>
      <c r="B55" s="198">
        <v>1</v>
      </c>
      <c r="C55" s="199"/>
      <c r="D55" s="206" t="s">
        <v>69</v>
      </c>
      <c r="E55" s="207" t="s">
        <v>105</v>
      </c>
      <c r="F55" s="208" t="s">
        <v>103</v>
      </c>
      <c r="G55" s="204" t="s">
        <v>65</v>
      </c>
      <c r="H55" s="204" t="s">
        <v>63</v>
      </c>
      <c r="I55" s="204" t="s">
        <v>388</v>
      </c>
      <c r="J55" s="209">
        <v>170</v>
      </c>
    </row>
    <row r="56" spans="1:10" ht="17.399999999999999" x14ac:dyDescent="0.3">
      <c r="A56" s="197" t="s">
        <v>365</v>
      </c>
      <c r="B56" s="198">
        <v>1</v>
      </c>
      <c r="C56" s="199"/>
      <c r="D56" s="206" t="s">
        <v>164</v>
      </c>
      <c r="E56" s="207" t="s">
        <v>106</v>
      </c>
      <c r="F56" s="208" t="s">
        <v>103</v>
      </c>
      <c r="G56" s="204" t="s">
        <v>60</v>
      </c>
      <c r="H56" s="204" t="s">
        <v>64</v>
      </c>
      <c r="I56" s="204" t="s">
        <v>334</v>
      </c>
      <c r="J56" s="209">
        <v>205</v>
      </c>
    </row>
    <row r="57" spans="1:10" ht="17.399999999999999" x14ac:dyDescent="0.3">
      <c r="A57" s="197" t="s">
        <v>371</v>
      </c>
      <c r="B57" s="198">
        <v>1</v>
      </c>
      <c r="C57" s="199"/>
      <c r="D57" s="206" t="s">
        <v>164</v>
      </c>
      <c r="E57" s="207" t="s">
        <v>106</v>
      </c>
      <c r="F57" s="208" t="s">
        <v>61</v>
      </c>
      <c r="G57" s="204" t="s">
        <v>60</v>
      </c>
      <c r="H57" s="204" t="s">
        <v>64</v>
      </c>
      <c r="I57" s="204" t="s">
        <v>334</v>
      </c>
      <c r="J57" s="209">
        <v>216</v>
      </c>
    </row>
    <row r="58" spans="1:10" ht="17.399999999999999" x14ac:dyDescent="0.3">
      <c r="A58" s="197" t="s">
        <v>264</v>
      </c>
      <c r="B58" s="198">
        <v>1</v>
      </c>
      <c r="C58" s="199"/>
      <c r="D58" s="206" t="s">
        <v>164</v>
      </c>
      <c r="E58" s="211" t="s">
        <v>106</v>
      </c>
      <c r="F58" s="211" t="s">
        <v>103</v>
      </c>
      <c r="G58" s="204" t="s">
        <v>60</v>
      </c>
      <c r="H58" s="204" t="s">
        <v>66</v>
      </c>
      <c r="I58" s="204" t="s">
        <v>273</v>
      </c>
      <c r="J58" s="209">
        <v>77</v>
      </c>
    </row>
    <row r="59" spans="1:10" ht="17.399999999999999" x14ac:dyDescent="0.3">
      <c r="A59" s="197" t="s">
        <v>94</v>
      </c>
      <c r="B59" s="198">
        <v>1</v>
      </c>
      <c r="C59" s="206" t="s">
        <v>671</v>
      </c>
      <c r="D59" s="206" t="s">
        <v>164</v>
      </c>
      <c r="E59" s="207" t="s">
        <v>106</v>
      </c>
      <c r="F59" s="208" t="s">
        <v>103</v>
      </c>
      <c r="G59" s="204" t="s">
        <v>65</v>
      </c>
      <c r="H59" s="204" t="s">
        <v>104</v>
      </c>
      <c r="I59" s="204" t="s">
        <v>334</v>
      </c>
      <c r="J59" s="209">
        <v>249</v>
      </c>
    </row>
    <row r="60" spans="1:10" ht="17.399999999999999" x14ac:dyDescent="0.3">
      <c r="A60" s="197" t="s">
        <v>385</v>
      </c>
      <c r="B60" s="198">
        <v>1</v>
      </c>
      <c r="C60" s="199"/>
      <c r="D60" s="206" t="s">
        <v>164</v>
      </c>
      <c r="E60" s="207" t="s">
        <v>105</v>
      </c>
      <c r="F60" s="208" t="s">
        <v>103</v>
      </c>
      <c r="G60" s="204" t="s">
        <v>60</v>
      </c>
      <c r="H60" s="204" t="s">
        <v>386</v>
      </c>
      <c r="I60" s="204" t="s">
        <v>334</v>
      </c>
      <c r="J60" s="209">
        <v>251</v>
      </c>
    </row>
    <row r="61" spans="1:10" ht="17.399999999999999" x14ac:dyDescent="0.3">
      <c r="A61" s="197" t="s">
        <v>176</v>
      </c>
      <c r="B61" s="198">
        <v>1</v>
      </c>
      <c r="C61" s="199"/>
      <c r="D61" s="206" t="s">
        <v>164</v>
      </c>
      <c r="E61" s="207" t="s">
        <v>177</v>
      </c>
      <c r="F61" s="208" t="s">
        <v>103</v>
      </c>
      <c r="G61" s="204" t="s">
        <v>60</v>
      </c>
      <c r="H61" s="204" t="s">
        <v>63</v>
      </c>
      <c r="I61" s="204" t="s">
        <v>334</v>
      </c>
      <c r="J61" s="228">
        <v>251</v>
      </c>
    </row>
    <row r="62" spans="1:10" ht="17.399999999999999" x14ac:dyDescent="0.3">
      <c r="A62" s="214" t="s">
        <v>393</v>
      </c>
      <c r="B62" s="215">
        <v>1</v>
      </c>
      <c r="C62" s="216"/>
      <c r="D62" s="217" t="s">
        <v>164</v>
      </c>
      <c r="E62" s="230" t="s">
        <v>102</v>
      </c>
      <c r="F62" s="231" t="s">
        <v>103</v>
      </c>
      <c r="G62" s="231" t="s">
        <v>65</v>
      </c>
      <c r="H62" s="231" t="s">
        <v>68</v>
      </c>
      <c r="I62" s="231" t="s">
        <v>273</v>
      </c>
      <c r="J62" s="221">
        <v>198</v>
      </c>
    </row>
    <row r="63" spans="1:10" ht="17.399999999999999" x14ac:dyDescent="0.3">
      <c r="A63" s="197" t="s">
        <v>403</v>
      </c>
      <c r="B63" s="198">
        <v>2</v>
      </c>
      <c r="C63" s="199"/>
      <c r="D63" s="206" t="s">
        <v>59</v>
      </c>
      <c r="E63" s="207" t="s">
        <v>126</v>
      </c>
      <c r="F63" s="204" t="s">
        <v>103</v>
      </c>
      <c r="G63" s="204" t="s">
        <v>254</v>
      </c>
      <c r="H63" s="204" t="s">
        <v>63</v>
      </c>
      <c r="I63" s="204" t="s">
        <v>338</v>
      </c>
      <c r="J63" s="209">
        <v>94</v>
      </c>
    </row>
    <row r="64" spans="1:10" ht="17.399999999999999" x14ac:dyDescent="0.3">
      <c r="A64" s="197" t="s">
        <v>407</v>
      </c>
      <c r="B64" s="198">
        <v>2</v>
      </c>
      <c r="C64" s="199"/>
      <c r="D64" s="206" t="s">
        <v>59</v>
      </c>
      <c r="E64" s="207" t="s">
        <v>105</v>
      </c>
      <c r="F64" s="208" t="s">
        <v>124</v>
      </c>
      <c r="G64" s="204" t="s">
        <v>60</v>
      </c>
      <c r="H64" s="204" t="s">
        <v>66</v>
      </c>
      <c r="I64" s="204" t="s">
        <v>336</v>
      </c>
      <c r="J64" s="209">
        <v>116</v>
      </c>
    </row>
    <row r="65" spans="1:10" ht="17.399999999999999" x14ac:dyDescent="0.3">
      <c r="A65" s="197" t="s">
        <v>122</v>
      </c>
      <c r="B65" s="198">
        <v>2</v>
      </c>
      <c r="C65" s="199"/>
      <c r="D65" s="206" t="s">
        <v>59</v>
      </c>
      <c r="E65" s="207" t="s">
        <v>105</v>
      </c>
      <c r="F65" s="208" t="s">
        <v>103</v>
      </c>
      <c r="G65" s="204" t="s">
        <v>60</v>
      </c>
      <c r="H65" s="204" t="s">
        <v>63</v>
      </c>
      <c r="I65" s="204" t="s">
        <v>336</v>
      </c>
      <c r="J65" s="209">
        <v>117</v>
      </c>
    </row>
    <row r="66" spans="1:10" ht="17.399999999999999" x14ac:dyDescent="0.3">
      <c r="A66" s="197" t="s">
        <v>414</v>
      </c>
      <c r="B66" s="198">
        <v>2</v>
      </c>
      <c r="C66" s="199"/>
      <c r="D66" s="206" t="s">
        <v>59</v>
      </c>
      <c r="E66" s="207" t="s">
        <v>102</v>
      </c>
      <c r="F66" s="208" t="s">
        <v>103</v>
      </c>
      <c r="G66" s="204" t="s">
        <v>415</v>
      </c>
      <c r="H66" s="212" t="s">
        <v>68</v>
      </c>
      <c r="I66" s="212" t="s">
        <v>339</v>
      </c>
      <c r="J66" s="209">
        <v>85</v>
      </c>
    </row>
    <row r="67" spans="1:10" ht="17.399999999999999" x14ac:dyDescent="0.3">
      <c r="A67" s="197" t="s">
        <v>417</v>
      </c>
      <c r="B67" s="198">
        <v>2</v>
      </c>
      <c r="C67" s="199"/>
      <c r="D67" s="206" t="s">
        <v>59</v>
      </c>
      <c r="E67" s="207" t="s">
        <v>102</v>
      </c>
      <c r="F67" s="208" t="s">
        <v>103</v>
      </c>
      <c r="G67" s="204" t="s">
        <v>415</v>
      </c>
      <c r="H67" s="212" t="s">
        <v>68</v>
      </c>
      <c r="I67" s="212" t="s">
        <v>339</v>
      </c>
      <c r="J67" s="209">
        <v>85</v>
      </c>
    </row>
    <row r="68" spans="1:10" ht="17.399999999999999" x14ac:dyDescent="0.3">
      <c r="A68" s="197" t="s">
        <v>422</v>
      </c>
      <c r="B68" s="198">
        <v>2</v>
      </c>
      <c r="C68" s="199"/>
      <c r="D68" s="206" t="s">
        <v>59</v>
      </c>
      <c r="E68" s="207" t="s">
        <v>108</v>
      </c>
      <c r="F68" s="208" t="s">
        <v>103</v>
      </c>
      <c r="G68" s="204" t="s">
        <v>60</v>
      </c>
      <c r="H68" s="204" t="s">
        <v>66</v>
      </c>
      <c r="I68" s="204" t="s">
        <v>423</v>
      </c>
      <c r="J68" s="209">
        <v>89</v>
      </c>
    </row>
    <row r="69" spans="1:10" ht="17.399999999999999" x14ac:dyDescent="0.3">
      <c r="A69" s="197" t="s">
        <v>424</v>
      </c>
      <c r="B69" s="198">
        <v>2</v>
      </c>
      <c r="C69" s="199"/>
      <c r="D69" s="206" t="s">
        <v>59</v>
      </c>
      <c r="E69" s="207" t="s">
        <v>102</v>
      </c>
      <c r="F69" s="208" t="s">
        <v>103</v>
      </c>
      <c r="G69" s="204" t="s">
        <v>60</v>
      </c>
      <c r="H69" s="204" t="s">
        <v>66</v>
      </c>
      <c r="I69" s="204" t="s">
        <v>423</v>
      </c>
      <c r="J69" s="209">
        <v>90</v>
      </c>
    </row>
    <row r="70" spans="1:10" ht="17.399999999999999" x14ac:dyDescent="0.3">
      <c r="A70" s="197" t="s">
        <v>430</v>
      </c>
      <c r="B70" s="198">
        <v>2</v>
      </c>
      <c r="C70" s="199"/>
      <c r="D70" s="206" t="s">
        <v>59</v>
      </c>
      <c r="E70" s="207" t="s">
        <v>105</v>
      </c>
      <c r="F70" s="208" t="s">
        <v>103</v>
      </c>
      <c r="G70" s="204" t="s">
        <v>60</v>
      </c>
      <c r="H70" s="204" t="s">
        <v>68</v>
      </c>
      <c r="I70" s="204" t="s">
        <v>336</v>
      </c>
      <c r="J70" s="209">
        <v>123</v>
      </c>
    </row>
    <row r="71" spans="1:10" ht="17.399999999999999" x14ac:dyDescent="0.3">
      <c r="A71" s="197" t="s">
        <v>432</v>
      </c>
      <c r="B71" s="198">
        <v>2</v>
      </c>
      <c r="C71" s="199"/>
      <c r="D71" s="206" t="s">
        <v>59</v>
      </c>
      <c r="E71" s="207" t="s">
        <v>375</v>
      </c>
      <c r="F71" s="204" t="s">
        <v>103</v>
      </c>
      <c r="G71" s="204" t="s">
        <v>60</v>
      </c>
      <c r="H71" s="204" t="s">
        <v>104</v>
      </c>
      <c r="I71" s="204" t="s">
        <v>341</v>
      </c>
      <c r="J71" s="209">
        <v>102</v>
      </c>
    </row>
    <row r="72" spans="1:10" ht="17.399999999999999" x14ac:dyDescent="0.3">
      <c r="A72" s="197" t="s">
        <v>436</v>
      </c>
      <c r="B72" s="198">
        <v>2</v>
      </c>
      <c r="C72" s="199"/>
      <c r="D72" s="206" t="s">
        <v>59</v>
      </c>
      <c r="E72" s="207" t="s">
        <v>105</v>
      </c>
      <c r="F72" s="208" t="s">
        <v>103</v>
      </c>
      <c r="G72" s="204" t="s">
        <v>60</v>
      </c>
      <c r="H72" s="204" t="s">
        <v>66</v>
      </c>
      <c r="I72" s="204" t="s">
        <v>334</v>
      </c>
      <c r="J72" s="209">
        <v>272</v>
      </c>
    </row>
    <row r="73" spans="1:10" ht="17.399999999999999" x14ac:dyDescent="0.3">
      <c r="A73" s="197" t="s">
        <v>196</v>
      </c>
      <c r="B73" s="198">
        <v>2</v>
      </c>
      <c r="C73" s="199"/>
      <c r="D73" s="206" t="s">
        <v>59</v>
      </c>
      <c r="E73" s="207" t="s">
        <v>125</v>
      </c>
      <c r="F73" s="208" t="s">
        <v>103</v>
      </c>
      <c r="G73" s="204" t="s">
        <v>84</v>
      </c>
      <c r="H73" s="204" t="s">
        <v>104</v>
      </c>
      <c r="I73" s="204" t="s">
        <v>334</v>
      </c>
      <c r="J73" s="209">
        <v>278</v>
      </c>
    </row>
    <row r="74" spans="1:10" ht="17.399999999999999" x14ac:dyDescent="0.3">
      <c r="A74" s="197" t="s">
        <v>438</v>
      </c>
      <c r="B74" s="198">
        <v>2</v>
      </c>
      <c r="C74" s="199"/>
      <c r="D74" s="206" t="s">
        <v>59</v>
      </c>
      <c r="E74" s="207" t="s">
        <v>105</v>
      </c>
      <c r="F74" s="208" t="s">
        <v>103</v>
      </c>
      <c r="G74" s="204" t="s">
        <v>60</v>
      </c>
      <c r="H74" s="204" t="s">
        <v>63</v>
      </c>
      <c r="I74" s="204" t="s">
        <v>336</v>
      </c>
      <c r="J74" s="209">
        <v>127</v>
      </c>
    </row>
    <row r="75" spans="1:10" ht="17.399999999999999" x14ac:dyDescent="0.3">
      <c r="A75" s="197" t="s">
        <v>203</v>
      </c>
      <c r="B75" s="198">
        <v>2</v>
      </c>
      <c r="C75" s="199"/>
      <c r="D75" s="206" t="s">
        <v>59</v>
      </c>
      <c r="E75" s="207" t="s">
        <v>102</v>
      </c>
      <c r="F75" s="208" t="s">
        <v>103</v>
      </c>
      <c r="G75" s="204" t="s">
        <v>84</v>
      </c>
      <c r="H75" s="204" t="s">
        <v>89</v>
      </c>
      <c r="I75" s="204" t="s">
        <v>334</v>
      </c>
      <c r="J75" s="209">
        <v>297</v>
      </c>
    </row>
    <row r="76" spans="1:10" ht="17.399999999999999" x14ac:dyDescent="0.3">
      <c r="A76" s="197" t="s">
        <v>402</v>
      </c>
      <c r="B76" s="198">
        <v>2</v>
      </c>
      <c r="C76" s="199"/>
      <c r="D76" s="206" t="s">
        <v>402</v>
      </c>
      <c r="E76" s="207" t="s">
        <v>125</v>
      </c>
      <c r="F76" s="208" t="s">
        <v>103</v>
      </c>
      <c r="G76" s="204" t="s">
        <v>65</v>
      </c>
      <c r="H76" s="204" t="s">
        <v>64</v>
      </c>
      <c r="I76" s="204" t="s">
        <v>334</v>
      </c>
      <c r="J76" s="209">
        <v>202</v>
      </c>
    </row>
    <row r="77" spans="1:10" ht="17.399999999999999" x14ac:dyDescent="0.3">
      <c r="A77" s="197" t="s">
        <v>257</v>
      </c>
      <c r="B77" s="198">
        <v>2</v>
      </c>
      <c r="C77" s="199"/>
      <c r="D77" s="210" t="s">
        <v>67</v>
      </c>
      <c r="E77" s="211" t="s">
        <v>126</v>
      </c>
      <c r="F77" s="212" t="s">
        <v>258</v>
      </c>
      <c r="G77" s="212" t="s">
        <v>84</v>
      </c>
      <c r="H77" s="212" t="s">
        <v>64</v>
      </c>
      <c r="I77" s="212" t="s">
        <v>273</v>
      </c>
      <c r="J77" s="232">
        <v>48</v>
      </c>
    </row>
    <row r="78" spans="1:10" ht="17.399999999999999" x14ac:dyDescent="0.3">
      <c r="A78" s="197" t="s">
        <v>185</v>
      </c>
      <c r="B78" s="198">
        <v>2</v>
      </c>
      <c r="C78" s="199"/>
      <c r="D78" s="206" t="s">
        <v>67</v>
      </c>
      <c r="E78" s="207" t="s">
        <v>102</v>
      </c>
      <c r="F78" s="208" t="s">
        <v>103</v>
      </c>
      <c r="G78" s="204" t="s">
        <v>65</v>
      </c>
      <c r="H78" s="204" t="s">
        <v>66</v>
      </c>
      <c r="I78" s="204" t="s">
        <v>336</v>
      </c>
      <c r="J78" s="209">
        <v>118</v>
      </c>
    </row>
    <row r="79" spans="1:10" ht="17.399999999999999" x14ac:dyDescent="0.3">
      <c r="A79" s="197" t="s">
        <v>411</v>
      </c>
      <c r="B79" s="198">
        <v>2</v>
      </c>
      <c r="C79" s="199"/>
      <c r="D79" s="225" t="s">
        <v>67</v>
      </c>
      <c r="E79" s="226" t="s">
        <v>105</v>
      </c>
      <c r="F79" s="208" t="s">
        <v>124</v>
      </c>
      <c r="G79" s="227" t="s">
        <v>84</v>
      </c>
      <c r="H79" s="227" t="s">
        <v>68</v>
      </c>
      <c r="I79" s="204" t="s">
        <v>342</v>
      </c>
      <c r="J79" s="209">
        <v>91</v>
      </c>
    </row>
    <row r="80" spans="1:10" ht="17.399999999999999" x14ac:dyDescent="0.3">
      <c r="A80" s="197" t="s">
        <v>111</v>
      </c>
      <c r="B80" s="198">
        <v>2</v>
      </c>
      <c r="C80" s="199"/>
      <c r="D80" s="206" t="s">
        <v>67</v>
      </c>
      <c r="E80" s="207" t="s">
        <v>102</v>
      </c>
      <c r="F80" s="208" t="s">
        <v>103</v>
      </c>
      <c r="G80" s="204" t="s">
        <v>60</v>
      </c>
      <c r="H80" s="204" t="s">
        <v>64</v>
      </c>
      <c r="I80" s="204" t="s">
        <v>334</v>
      </c>
      <c r="J80" s="209">
        <v>216</v>
      </c>
    </row>
    <row r="81" spans="1:10" ht="17.399999999999999" x14ac:dyDescent="0.3">
      <c r="A81" s="197" t="s">
        <v>413</v>
      </c>
      <c r="B81" s="198">
        <v>2</v>
      </c>
      <c r="C81" s="199"/>
      <c r="D81" s="206" t="s">
        <v>67</v>
      </c>
      <c r="E81" s="207" t="s">
        <v>105</v>
      </c>
      <c r="F81" s="208" t="s">
        <v>103</v>
      </c>
      <c r="G81" s="204" t="s">
        <v>84</v>
      </c>
      <c r="H81" s="204" t="s">
        <v>64</v>
      </c>
      <c r="I81" s="204" t="s">
        <v>388</v>
      </c>
      <c r="J81" s="209">
        <v>161</v>
      </c>
    </row>
    <row r="82" spans="1:10" ht="17.399999999999999" x14ac:dyDescent="0.3">
      <c r="A82" s="197" t="s">
        <v>109</v>
      </c>
      <c r="B82" s="198">
        <v>2</v>
      </c>
      <c r="C82" s="199"/>
      <c r="D82" s="206" t="s">
        <v>67</v>
      </c>
      <c r="E82" s="207" t="s">
        <v>105</v>
      </c>
      <c r="F82" s="208" t="s">
        <v>103</v>
      </c>
      <c r="G82" s="204" t="s">
        <v>60</v>
      </c>
      <c r="H82" s="204" t="s">
        <v>104</v>
      </c>
      <c r="I82" s="204" t="s">
        <v>334</v>
      </c>
      <c r="J82" s="209">
        <v>217</v>
      </c>
    </row>
    <row r="83" spans="1:10" ht="17.399999999999999" x14ac:dyDescent="0.3">
      <c r="A83" s="197" t="s">
        <v>419</v>
      </c>
      <c r="B83" s="198">
        <v>2</v>
      </c>
      <c r="C83" s="199"/>
      <c r="D83" s="206" t="s">
        <v>67</v>
      </c>
      <c r="E83" s="207" t="s">
        <v>420</v>
      </c>
      <c r="F83" s="204" t="s">
        <v>103</v>
      </c>
      <c r="G83" s="204" t="s">
        <v>60</v>
      </c>
      <c r="H83" s="204" t="s">
        <v>64</v>
      </c>
      <c r="I83" s="204" t="s">
        <v>341</v>
      </c>
      <c r="J83" s="209">
        <v>97</v>
      </c>
    </row>
    <row r="84" spans="1:10" ht="17.399999999999999" x14ac:dyDescent="0.3">
      <c r="A84" s="197" t="s">
        <v>421</v>
      </c>
      <c r="B84" s="198">
        <v>2</v>
      </c>
      <c r="C84" s="199"/>
      <c r="D84" s="206" t="s">
        <v>67</v>
      </c>
      <c r="E84" s="207" t="s">
        <v>125</v>
      </c>
      <c r="F84" s="204" t="s">
        <v>124</v>
      </c>
      <c r="G84" s="204" t="s">
        <v>167</v>
      </c>
      <c r="H84" s="204" t="s">
        <v>64</v>
      </c>
      <c r="I84" s="204" t="s">
        <v>341</v>
      </c>
      <c r="J84" s="209">
        <v>99</v>
      </c>
    </row>
    <row r="85" spans="1:10" ht="17.399999999999999" x14ac:dyDescent="0.3">
      <c r="A85" s="197" t="s">
        <v>435</v>
      </c>
      <c r="B85" s="198">
        <v>2</v>
      </c>
      <c r="C85" s="199"/>
      <c r="D85" s="206" t="s">
        <v>67</v>
      </c>
      <c r="E85" s="207" t="s">
        <v>102</v>
      </c>
      <c r="F85" s="204" t="s">
        <v>103</v>
      </c>
      <c r="G85" s="204" t="s">
        <v>60</v>
      </c>
      <c r="H85" s="204" t="s">
        <v>64</v>
      </c>
      <c r="I85" s="204" t="s">
        <v>341</v>
      </c>
      <c r="J85" s="209">
        <v>105</v>
      </c>
    </row>
    <row r="86" spans="1:10" ht="17.399999999999999" x14ac:dyDescent="0.3">
      <c r="A86" s="197" t="s">
        <v>194</v>
      </c>
      <c r="B86" s="198">
        <v>2</v>
      </c>
      <c r="C86" s="199"/>
      <c r="D86" s="206" t="s">
        <v>67</v>
      </c>
      <c r="E86" s="207" t="s">
        <v>102</v>
      </c>
      <c r="F86" s="208" t="s">
        <v>103</v>
      </c>
      <c r="G86" s="204" t="s">
        <v>84</v>
      </c>
      <c r="H86" s="204" t="s">
        <v>64</v>
      </c>
      <c r="I86" s="204" t="s">
        <v>334</v>
      </c>
      <c r="J86" s="209">
        <v>271</v>
      </c>
    </row>
    <row r="87" spans="1:10" ht="17.399999999999999" x14ac:dyDescent="0.3">
      <c r="A87" s="197" t="s">
        <v>437</v>
      </c>
      <c r="B87" s="198">
        <v>2</v>
      </c>
      <c r="C87" s="199"/>
      <c r="D87" s="206" t="s">
        <v>67</v>
      </c>
      <c r="E87" s="207" t="s">
        <v>102</v>
      </c>
      <c r="F87" s="208" t="s">
        <v>103</v>
      </c>
      <c r="G87" s="204" t="s">
        <v>60</v>
      </c>
      <c r="H87" s="204" t="s">
        <v>64</v>
      </c>
      <c r="I87" s="204" t="s">
        <v>334</v>
      </c>
      <c r="J87" s="209">
        <v>272</v>
      </c>
    </row>
    <row r="88" spans="1:10" ht="17.399999999999999" x14ac:dyDescent="0.3">
      <c r="A88" s="197" t="s">
        <v>201</v>
      </c>
      <c r="B88" s="198">
        <v>2</v>
      </c>
      <c r="C88" s="199"/>
      <c r="D88" s="206" t="s">
        <v>67</v>
      </c>
      <c r="E88" s="207" t="s">
        <v>108</v>
      </c>
      <c r="F88" s="208" t="s">
        <v>124</v>
      </c>
      <c r="G88" s="204" t="s">
        <v>84</v>
      </c>
      <c r="H88" s="204" t="s">
        <v>68</v>
      </c>
      <c r="I88" s="204" t="s">
        <v>334</v>
      </c>
      <c r="J88" s="228">
        <v>286</v>
      </c>
    </row>
    <row r="89" spans="1:10" ht="17.399999999999999" x14ac:dyDescent="0.3">
      <c r="A89" s="197" t="s">
        <v>441</v>
      </c>
      <c r="B89" s="198">
        <v>2</v>
      </c>
      <c r="C89" s="199"/>
      <c r="D89" s="206" t="s">
        <v>67</v>
      </c>
      <c r="E89" s="207" t="s">
        <v>108</v>
      </c>
      <c r="F89" s="208" t="s">
        <v>124</v>
      </c>
      <c r="G89" s="204" t="s">
        <v>84</v>
      </c>
      <c r="H89" s="204" t="s">
        <v>68</v>
      </c>
      <c r="I89" s="204" t="s">
        <v>351</v>
      </c>
      <c r="J89" s="228">
        <v>71</v>
      </c>
    </row>
    <row r="90" spans="1:10" ht="17.399999999999999" x14ac:dyDescent="0.3">
      <c r="A90" s="197" t="s">
        <v>180</v>
      </c>
      <c r="B90" s="198">
        <v>2</v>
      </c>
      <c r="C90" s="199"/>
      <c r="D90" s="206" t="s">
        <v>86</v>
      </c>
      <c r="E90" s="207" t="s">
        <v>106</v>
      </c>
      <c r="F90" s="208" t="s">
        <v>61</v>
      </c>
      <c r="G90" s="227" t="s">
        <v>74</v>
      </c>
      <c r="H90" s="204" t="s">
        <v>68</v>
      </c>
      <c r="I90" s="204" t="s">
        <v>401</v>
      </c>
      <c r="J90" s="209">
        <v>33</v>
      </c>
    </row>
    <row r="91" spans="1:10" ht="17.399999999999999" x14ac:dyDescent="0.3">
      <c r="A91" s="197" t="s">
        <v>678</v>
      </c>
      <c r="B91" s="198">
        <v>2</v>
      </c>
      <c r="C91" s="206" t="s">
        <v>668</v>
      </c>
      <c r="D91" s="206" t="s">
        <v>86</v>
      </c>
      <c r="E91" s="207" t="s">
        <v>177</v>
      </c>
      <c r="F91" s="208" t="s">
        <v>103</v>
      </c>
      <c r="G91" s="204" t="s">
        <v>74</v>
      </c>
      <c r="H91" s="204" t="s">
        <v>63</v>
      </c>
      <c r="I91" s="204" t="s">
        <v>334</v>
      </c>
      <c r="J91" s="229">
        <v>220</v>
      </c>
    </row>
    <row r="92" spans="1:10" ht="17.399999999999999" x14ac:dyDescent="0.3">
      <c r="A92" s="197" t="s">
        <v>416</v>
      </c>
      <c r="B92" s="198">
        <v>2</v>
      </c>
      <c r="C92" s="199"/>
      <c r="D92" s="206" t="s">
        <v>86</v>
      </c>
      <c r="E92" s="207" t="s">
        <v>105</v>
      </c>
      <c r="F92" s="208" t="s">
        <v>103</v>
      </c>
      <c r="G92" s="204" t="s">
        <v>65</v>
      </c>
      <c r="H92" s="204" t="s">
        <v>104</v>
      </c>
      <c r="I92" s="212" t="s">
        <v>379</v>
      </c>
      <c r="J92" s="209">
        <v>146</v>
      </c>
    </row>
    <row r="93" spans="1:10" ht="17.399999999999999" x14ac:dyDescent="0.3">
      <c r="A93" s="197" t="s">
        <v>190</v>
      </c>
      <c r="B93" s="198">
        <v>2</v>
      </c>
      <c r="C93" s="199"/>
      <c r="D93" s="206" t="s">
        <v>86</v>
      </c>
      <c r="E93" s="207" t="s">
        <v>102</v>
      </c>
      <c r="F93" s="208" t="s">
        <v>103</v>
      </c>
      <c r="G93" s="204" t="s">
        <v>110</v>
      </c>
      <c r="H93" s="204" t="s">
        <v>63</v>
      </c>
      <c r="I93" s="204" t="s">
        <v>334</v>
      </c>
      <c r="J93" s="209">
        <v>230</v>
      </c>
    </row>
    <row r="94" spans="1:10" ht="17.399999999999999" x14ac:dyDescent="0.3">
      <c r="A94" s="197" t="s">
        <v>425</v>
      </c>
      <c r="B94" s="198">
        <v>2</v>
      </c>
      <c r="C94" s="199"/>
      <c r="D94" s="206" t="s">
        <v>86</v>
      </c>
      <c r="E94" s="226" t="s">
        <v>106</v>
      </c>
      <c r="F94" s="208" t="s">
        <v>103</v>
      </c>
      <c r="G94" s="227" t="s">
        <v>65</v>
      </c>
      <c r="H94" s="204" t="s">
        <v>63</v>
      </c>
      <c r="I94" s="204" t="s">
        <v>379</v>
      </c>
      <c r="J94" s="209">
        <v>151</v>
      </c>
    </row>
    <row r="95" spans="1:10" ht="17.399999999999999" x14ac:dyDescent="0.3">
      <c r="A95" s="197" t="s">
        <v>429</v>
      </c>
      <c r="B95" s="198">
        <v>2</v>
      </c>
      <c r="C95" s="199"/>
      <c r="D95" s="206" t="s">
        <v>86</v>
      </c>
      <c r="E95" s="207" t="s">
        <v>102</v>
      </c>
      <c r="F95" s="208" t="s">
        <v>103</v>
      </c>
      <c r="G95" s="204" t="s">
        <v>155</v>
      </c>
      <c r="H95" s="204" t="s">
        <v>66</v>
      </c>
      <c r="I95" s="204" t="s">
        <v>339</v>
      </c>
      <c r="J95" s="209">
        <v>87</v>
      </c>
    </row>
    <row r="96" spans="1:10" ht="17.399999999999999" x14ac:dyDescent="0.3">
      <c r="A96" s="197" t="s">
        <v>216</v>
      </c>
      <c r="B96" s="198">
        <v>2</v>
      </c>
      <c r="C96" s="206" t="s">
        <v>671</v>
      </c>
      <c r="D96" s="206" t="s">
        <v>86</v>
      </c>
      <c r="E96" s="207" t="s">
        <v>177</v>
      </c>
      <c r="F96" s="208" t="s">
        <v>103</v>
      </c>
      <c r="G96" s="204" t="s">
        <v>93</v>
      </c>
      <c r="H96" s="204" t="s">
        <v>63</v>
      </c>
      <c r="I96" s="204" t="s">
        <v>334</v>
      </c>
      <c r="J96" s="209">
        <v>249</v>
      </c>
    </row>
    <row r="97" spans="1:10" ht="17.399999999999999" x14ac:dyDescent="0.3">
      <c r="A97" s="197" t="s">
        <v>431</v>
      </c>
      <c r="B97" s="198">
        <v>2</v>
      </c>
      <c r="C97" s="199"/>
      <c r="D97" s="225" t="s">
        <v>86</v>
      </c>
      <c r="E97" s="226" t="s">
        <v>102</v>
      </c>
      <c r="F97" s="208" t="s">
        <v>103</v>
      </c>
      <c r="G97" s="227" t="s">
        <v>115</v>
      </c>
      <c r="H97" s="227" t="s">
        <v>64</v>
      </c>
      <c r="I97" s="227" t="s">
        <v>338</v>
      </c>
      <c r="J97" s="209">
        <v>100</v>
      </c>
    </row>
    <row r="98" spans="1:10" ht="17.399999999999999" x14ac:dyDescent="0.3">
      <c r="A98" s="197" t="s">
        <v>192</v>
      </c>
      <c r="B98" s="198">
        <v>2</v>
      </c>
      <c r="C98" s="199"/>
      <c r="D98" s="206" t="s">
        <v>86</v>
      </c>
      <c r="E98" s="207" t="s">
        <v>102</v>
      </c>
      <c r="F98" s="208" t="s">
        <v>103</v>
      </c>
      <c r="G98" s="204" t="s">
        <v>60</v>
      </c>
      <c r="H98" s="204" t="s">
        <v>66</v>
      </c>
      <c r="I98" s="204" t="s">
        <v>336</v>
      </c>
      <c r="J98" s="209">
        <v>124</v>
      </c>
    </row>
    <row r="99" spans="1:10" ht="17.399999999999999" x14ac:dyDescent="0.3">
      <c r="A99" s="197" t="s">
        <v>439</v>
      </c>
      <c r="B99" s="198">
        <v>2</v>
      </c>
      <c r="C99" s="199"/>
      <c r="D99" s="206" t="s">
        <v>86</v>
      </c>
      <c r="E99" s="207" t="s">
        <v>102</v>
      </c>
      <c r="F99" s="208" t="s">
        <v>103</v>
      </c>
      <c r="G99" s="204" t="s">
        <v>60</v>
      </c>
      <c r="H99" s="204" t="s">
        <v>104</v>
      </c>
      <c r="I99" s="204" t="s">
        <v>334</v>
      </c>
      <c r="J99" s="209">
        <v>284</v>
      </c>
    </row>
    <row r="100" spans="1:10" ht="17.399999999999999" x14ac:dyDescent="0.3">
      <c r="A100" s="197" t="s">
        <v>442</v>
      </c>
      <c r="B100" s="198">
        <v>2</v>
      </c>
      <c r="C100" s="199"/>
      <c r="D100" s="206" t="s">
        <v>86</v>
      </c>
      <c r="E100" s="207" t="s">
        <v>102</v>
      </c>
      <c r="F100" s="208" t="s">
        <v>103</v>
      </c>
      <c r="G100" s="227" t="s">
        <v>93</v>
      </c>
      <c r="H100" s="204" t="s">
        <v>64</v>
      </c>
      <c r="I100" s="204" t="s">
        <v>339</v>
      </c>
      <c r="J100" s="209">
        <v>90</v>
      </c>
    </row>
    <row r="101" spans="1:10" ht="17.399999999999999" x14ac:dyDescent="0.3">
      <c r="A101" s="197" t="s">
        <v>161</v>
      </c>
      <c r="B101" s="198">
        <v>2</v>
      </c>
      <c r="C101" s="199"/>
      <c r="D101" s="206" t="s">
        <v>175</v>
      </c>
      <c r="E101" s="207" t="s">
        <v>105</v>
      </c>
      <c r="F101" s="208" t="s">
        <v>103</v>
      </c>
      <c r="G101" s="204" t="s">
        <v>60</v>
      </c>
      <c r="H101" s="204" t="s">
        <v>63</v>
      </c>
      <c r="I101" s="204" t="s">
        <v>334</v>
      </c>
      <c r="J101" s="80">
        <v>196</v>
      </c>
    </row>
    <row r="102" spans="1:10" ht="17.399999999999999" x14ac:dyDescent="0.3">
      <c r="A102" s="197" t="s">
        <v>184</v>
      </c>
      <c r="B102" s="198">
        <v>2</v>
      </c>
      <c r="C102" s="199"/>
      <c r="D102" s="206" t="s">
        <v>175</v>
      </c>
      <c r="E102" s="207" t="s">
        <v>105</v>
      </c>
      <c r="F102" s="208" t="s">
        <v>103</v>
      </c>
      <c r="G102" s="204" t="s">
        <v>110</v>
      </c>
      <c r="H102" s="204" t="s">
        <v>68</v>
      </c>
      <c r="I102" s="204" t="s">
        <v>334</v>
      </c>
      <c r="J102" s="209">
        <v>207</v>
      </c>
    </row>
    <row r="103" spans="1:10" ht="17.399999999999999" x14ac:dyDescent="0.3">
      <c r="A103" s="197" t="s">
        <v>189</v>
      </c>
      <c r="B103" s="198">
        <v>2</v>
      </c>
      <c r="C103" s="199"/>
      <c r="D103" s="206" t="s">
        <v>175</v>
      </c>
      <c r="E103" s="207" t="s">
        <v>102</v>
      </c>
      <c r="F103" s="208" t="s">
        <v>103</v>
      </c>
      <c r="G103" s="204" t="s">
        <v>110</v>
      </c>
      <c r="H103" s="204" t="s">
        <v>129</v>
      </c>
      <c r="I103" s="204" t="s">
        <v>334</v>
      </c>
      <c r="J103" s="209">
        <v>227</v>
      </c>
    </row>
    <row r="104" spans="1:10" ht="17.399999999999999" x14ac:dyDescent="0.3">
      <c r="A104" s="197" t="s">
        <v>191</v>
      </c>
      <c r="B104" s="198">
        <v>2</v>
      </c>
      <c r="C104" s="199"/>
      <c r="D104" s="206" t="s">
        <v>175</v>
      </c>
      <c r="E104" s="207" t="s">
        <v>177</v>
      </c>
      <c r="F104" s="208" t="s">
        <v>103</v>
      </c>
      <c r="G104" s="204" t="s">
        <v>110</v>
      </c>
      <c r="H104" s="204" t="s">
        <v>68</v>
      </c>
      <c r="I104" s="204" t="s">
        <v>334</v>
      </c>
      <c r="J104" s="209">
        <v>241</v>
      </c>
    </row>
    <row r="105" spans="1:10" ht="17.399999999999999" x14ac:dyDescent="0.3">
      <c r="A105" s="197" t="s">
        <v>426</v>
      </c>
      <c r="B105" s="198">
        <v>2</v>
      </c>
      <c r="C105" s="199"/>
      <c r="D105" s="206" t="s">
        <v>175</v>
      </c>
      <c r="E105" s="207" t="s">
        <v>105</v>
      </c>
      <c r="F105" s="208" t="s">
        <v>124</v>
      </c>
      <c r="G105" s="204" t="s">
        <v>254</v>
      </c>
      <c r="H105" s="204" t="s">
        <v>68</v>
      </c>
      <c r="I105" s="204" t="s">
        <v>336</v>
      </c>
      <c r="J105" s="209">
        <v>123</v>
      </c>
    </row>
    <row r="106" spans="1:10" ht="17.399999999999999" x14ac:dyDescent="0.3">
      <c r="A106" s="197" t="s">
        <v>428</v>
      </c>
      <c r="B106" s="198">
        <v>2</v>
      </c>
      <c r="C106" s="199"/>
      <c r="D106" s="206" t="s">
        <v>175</v>
      </c>
      <c r="E106" s="226" t="s">
        <v>106</v>
      </c>
      <c r="F106" s="204" t="s">
        <v>103</v>
      </c>
      <c r="G106" s="204" t="s">
        <v>60</v>
      </c>
      <c r="H106" s="204" t="s">
        <v>68</v>
      </c>
      <c r="I106" s="204" t="s">
        <v>341</v>
      </c>
      <c r="J106" s="209">
        <v>102</v>
      </c>
    </row>
    <row r="107" spans="1:10" ht="17.399999999999999" x14ac:dyDescent="0.3">
      <c r="A107" s="197" t="s">
        <v>440</v>
      </c>
      <c r="B107" s="198">
        <v>2</v>
      </c>
      <c r="C107" s="199"/>
      <c r="D107" s="206" t="s">
        <v>175</v>
      </c>
      <c r="E107" s="207" t="s">
        <v>126</v>
      </c>
      <c r="F107" s="95" t="s">
        <v>103</v>
      </c>
      <c r="G107" s="204" t="s">
        <v>110</v>
      </c>
      <c r="H107" s="204" t="s">
        <v>64</v>
      </c>
      <c r="I107" s="204" t="s">
        <v>363</v>
      </c>
      <c r="J107" s="209">
        <v>126</v>
      </c>
    </row>
    <row r="108" spans="1:10" ht="17.399999999999999" x14ac:dyDescent="0.3">
      <c r="A108" s="197" t="s">
        <v>202</v>
      </c>
      <c r="B108" s="198">
        <v>2</v>
      </c>
      <c r="C108" s="199"/>
      <c r="D108" s="206" t="s">
        <v>175</v>
      </c>
      <c r="E108" s="207" t="s">
        <v>105</v>
      </c>
      <c r="F108" s="208" t="s">
        <v>103</v>
      </c>
      <c r="G108" s="204" t="s">
        <v>65</v>
      </c>
      <c r="H108" s="204" t="s">
        <v>127</v>
      </c>
      <c r="I108" s="204" t="s">
        <v>336</v>
      </c>
      <c r="J108" s="209">
        <v>129</v>
      </c>
    </row>
    <row r="109" spans="1:10" ht="17.399999999999999" x14ac:dyDescent="0.3">
      <c r="A109" s="197" t="s">
        <v>443</v>
      </c>
      <c r="B109" s="198">
        <v>2</v>
      </c>
      <c r="C109" s="199"/>
      <c r="D109" s="206" t="s">
        <v>175</v>
      </c>
      <c r="E109" s="207" t="s">
        <v>394</v>
      </c>
      <c r="F109" s="208" t="s">
        <v>103</v>
      </c>
      <c r="G109" s="204" t="s">
        <v>84</v>
      </c>
      <c r="H109" s="204" t="s">
        <v>68</v>
      </c>
      <c r="I109" s="204" t="s">
        <v>388</v>
      </c>
      <c r="J109" s="209">
        <v>188</v>
      </c>
    </row>
    <row r="110" spans="1:10" ht="17.399999999999999" x14ac:dyDescent="0.3">
      <c r="A110" s="197" t="s">
        <v>204</v>
      </c>
      <c r="B110" s="198">
        <v>2</v>
      </c>
      <c r="C110" s="199"/>
      <c r="D110" s="206" t="s">
        <v>175</v>
      </c>
      <c r="E110" s="207" t="s">
        <v>108</v>
      </c>
      <c r="F110" s="208" t="s">
        <v>103</v>
      </c>
      <c r="G110" s="204" t="s">
        <v>84</v>
      </c>
      <c r="H110" s="204" t="s">
        <v>63</v>
      </c>
      <c r="I110" s="204" t="s">
        <v>334</v>
      </c>
      <c r="J110" s="209">
        <v>303</v>
      </c>
    </row>
    <row r="111" spans="1:10" ht="17.399999999999999" x14ac:dyDescent="0.3">
      <c r="A111" s="197" t="s">
        <v>404</v>
      </c>
      <c r="B111" s="198">
        <v>2</v>
      </c>
      <c r="C111" s="199"/>
      <c r="D111" s="206" t="s">
        <v>69</v>
      </c>
      <c r="E111" s="207" t="s">
        <v>405</v>
      </c>
      <c r="F111" s="204" t="s">
        <v>103</v>
      </c>
      <c r="G111" s="204" t="s">
        <v>74</v>
      </c>
      <c r="H111" s="204" t="s">
        <v>64</v>
      </c>
      <c r="I111" s="204" t="s">
        <v>341</v>
      </c>
      <c r="J111" s="209">
        <v>91</v>
      </c>
    </row>
    <row r="112" spans="1:10" ht="17.399999999999999" x14ac:dyDescent="0.3">
      <c r="A112" s="197" t="s">
        <v>412</v>
      </c>
      <c r="B112" s="198">
        <v>2</v>
      </c>
      <c r="C112" s="199"/>
      <c r="D112" s="206" t="s">
        <v>69</v>
      </c>
      <c r="E112" s="207" t="s">
        <v>108</v>
      </c>
      <c r="F112" s="208" t="s">
        <v>103</v>
      </c>
      <c r="G112" s="204" t="s">
        <v>84</v>
      </c>
      <c r="H112" s="204" t="s">
        <v>118</v>
      </c>
      <c r="I112" s="204" t="s">
        <v>334</v>
      </c>
      <c r="J112" s="209">
        <v>212</v>
      </c>
    </row>
    <row r="113" spans="1:10" ht="17.399999999999999" x14ac:dyDescent="0.3">
      <c r="A113" s="197" t="s">
        <v>186</v>
      </c>
      <c r="B113" s="198">
        <v>2</v>
      </c>
      <c r="C113" s="199"/>
      <c r="D113" s="206" t="s">
        <v>69</v>
      </c>
      <c r="E113" s="207" t="s">
        <v>187</v>
      </c>
      <c r="F113" s="208" t="s">
        <v>103</v>
      </c>
      <c r="G113" s="204" t="s">
        <v>60</v>
      </c>
      <c r="H113" s="204" t="s">
        <v>66</v>
      </c>
      <c r="I113" s="204" t="s">
        <v>334</v>
      </c>
      <c r="J113" s="209">
        <v>216</v>
      </c>
    </row>
    <row r="114" spans="1:10" ht="17.399999999999999" x14ac:dyDescent="0.3">
      <c r="A114" s="197" t="s">
        <v>112</v>
      </c>
      <c r="B114" s="198">
        <v>2</v>
      </c>
      <c r="C114" s="199"/>
      <c r="D114" s="206" t="s">
        <v>69</v>
      </c>
      <c r="E114" s="207" t="s">
        <v>102</v>
      </c>
      <c r="F114" s="208" t="s">
        <v>103</v>
      </c>
      <c r="G114" s="204" t="s">
        <v>60</v>
      </c>
      <c r="H114" s="204" t="s">
        <v>66</v>
      </c>
      <c r="I114" s="204" t="s">
        <v>334</v>
      </c>
      <c r="J114" s="209">
        <v>216</v>
      </c>
    </row>
    <row r="115" spans="1:10" ht="17.399999999999999" x14ac:dyDescent="0.3">
      <c r="A115" s="197" t="s">
        <v>188</v>
      </c>
      <c r="B115" s="198">
        <v>2</v>
      </c>
      <c r="C115" s="199"/>
      <c r="D115" s="206" t="s">
        <v>69</v>
      </c>
      <c r="E115" s="207" t="s">
        <v>108</v>
      </c>
      <c r="F115" s="208" t="s">
        <v>103</v>
      </c>
      <c r="G115" s="204" t="s">
        <v>84</v>
      </c>
      <c r="H115" s="204" t="s">
        <v>118</v>
      </c>
      <c r="I115" s="204" t="s">
        <v>334</v>
      </c>
      <c r="J115" s="209">
        <v>218</v>
      </c>
    </row>
    <row r="116" spans="1:10" ht="17.399999999999999" x14ac:dyDescent="0.3">
      <c r="A116" s="197" t="s">
        <v>427</v>
      </c>
      <c r="B116" s="198">
        <v>2</v>
      </c>
      <c r="C116" s="199"/>
      <c r="D116" s="206" t="s">
        <v>69</v>
      </c>
      <c r="E116" s="207" t="s">
        <v>102</v>
      </c>
      <c r="F116" s="208" t="s">
        <v>103</v>
      </c>
      <c r="G116" s="204" t="s">
        <v>84</v>
      </c>
      <c r="H116" s="204" t="s">
        <v>64</v>
      </c>
      <c r="I116" s="204" t="s">
        <v>339</v>
      </c>
      <c r="J116" s="209">
        <v>87</v>
      </c>
    </row>
    <row r="117" spans="1:10" ht="17.399999999999999" x14ac:dyDescent="0.3">
      <c r="A117" s="197" t="s">
        <v>195</v>
      </c>
      <c r="B117" s="198">
        <v>2</v>
      </c>
      <c r="C117" s="199"/>
      <c r="D117" s="206" t="s">
        <v>69</v>
      </c>
      <c r="E117" s="207" t="s">
        <v>108</v>
      </c>
      <c r="F117" s="208" t="s">
        <v>103</v>
      </c>
      <c r="G117" s="204" t="s">
        <v>84</v>
      </c>
      <c r="H117" s="204" t="s">
        <v>64</v>
      </c>
      <c r="I117" s="204" t="s">
        <v>334</v>
      </c>
      <c r="J117" s="209">
        <v>278</v>
      </c>
    </row>
    <row r="118" spans="1:10" ht="17.399999999999999" x14ac:dyDescent="0.3">
      <c r="A118" s="197" t="s">
        <v>198</v>
      </c>
      <c r="B118" s="198">
        <v>2</v>
      </c>
      <c r="C118" s="199"/>
      <c r="D118" s="206" t="s">
        <v>69</v>
      </c>
      <c r="E118" s="207" t="s">
        <v>177</v>
      </c>
      <c r="F118" s="208" t="s">
        <v>103</v>
      </c>
      <c r="G118" s="204" t="s">
        <v>84</v>
      </c>
      <c r="H118" s="204" t="s">
        <v>64</v>
      </c>
      <c r="I118" s="204" t="s">
        <v>334</v>
      </c>
      <c r="J118" s="209">
        <v>281</v>
      </c>
    </row>
    <row r="119" spans="1:10" ht="17.399999999999999" x14ac:dyDescent="0.3">
      <c r="A119" s="197" t="s">
        <v>199</v>
      </c>
      <c r="B119" s="198">
        <v>2</v>
      </c>
      <c r="C119" s="199"/>
      <c r="D119" s="206" t="s">
        <v>69</v>
      </c>
      <c r="E119" s="207" t="s">
        <v>105</v>
      </c>
      <c r="F119" s="208" t="s">
        <v>103</v>
      </c>
      <c r="G119" s="204" t="s">
        <v>110</v>
      </c>
      <c r="H119" s="204" t="s">
        <v>68</v>
      </c>
      <c r="I119" s="204" t="s">
        <v>334</v>
      </c>
      <c r="J119" s="209">
        <v>283</v>
      </c>
    </row>
    <row r="120" spans="1:10" ht="17.399999999999999" x14ac:dyDescent="0.3">
      <c r="A120" s="197" t="s">
        <v>181</v>
      </c>
      <c r="B120" s="198">
        <v>2</v>
      </c>
      <c r="C120" s="199"/>
      <c r="D120" s="206" t="s">
        <v>182</v>
      </c>
      <c r="E120" s="207" t="s">
        <v>105</v>
      </c>
      <c r="F120" s="208" t="s">
        <v>103</v>
      </c>
      <c r="G120" s="204" t="s">
        <v>84</v>
      </c>
      <c r="H120" s="204" t="s">
        <v>68</v>
      </c>
      <c r="I120" s="204" t="s">
        <v>336</v>
      </c>
      <c r="J120" s="209">
        <v>116</v>
      </c>
    </row>
    <row r="121" spans="1:10" ht="17.399999999999999" x14ac:dyDescent="0.3">
      <c r="A121" s="197" t="s">
        <v>183</v>
      </c>
      <c r="B121" s="198">
        <v>2</v>
      </c>
      <c r="C121" s="199"/>
      <c r="D121" s="206" t="s">
        <v>182</v>
      </c>
      <c r="E121" s="207" t="s">
        <v>105</v>
      </c>
      <c r="F121" s="208" t="s">
        <v>103</v>
      </c>
      <c r="G121" s="204" t="s">
        <v>84</v>
      </c>
      <c r="H121" s="204" t="s">
        <v>68</v>
      </c>
      <c r="I121" s="204" t="s">
        <v>336</v>
      </c>
      <c r="J121" s="209">
        <v>117</v>
      </c>
    </row>
    <row r="122" spans="1:10" ht="17.399999999999999" x14ac:dyDescent="0.3">
      <c r="A122" s="197" t="s">
        <v>197</v>
      </c>
      <c r="B122" s="198">
        <v>2</v>
      </c>
      <c r="C122" s="199"/>
      <c r="D122" s="206" t="s">
        <v>182</v>
      </c>
      <c r="E122" s="207" t="s">
        <v>102</v>
      </c>
      <c r="F122" s="208" t="s">
        <v>103</v>
      </c>
      <c r="G122" s="204" t="s">
        <v>93</v>
      </c>
      <c r="H122" s="204" t="s">
        <v>63</v>
      </c>
      <c r="I122" s="204" t="s">
        <v>334</v>
      </c>
      <c r="J122" s="209">
        <v>279</v>
      </c>
    </row>
    <row r="123" spans="1:10" ht="17.399999999999999" x14ac:dyDescent="0.3">
      <c r="A123" s="197" t="s">
        <v>400</v>
      </c>
      <c r="B123" s="198">
        <v>2</v>
      </c>
      <c r="C123" s="199"/>
      <c r="D123" s="206" t="s">
        <v>164</v>
      </c>
      <c r="E123" s="207" t="s">
        <v>105</v>
      </c>
      <c r="F123" s="208" t="s">
        <v>103</v>
      </c>
      <c r="G123" s="227" t="s">
        <v>60</v>
      </c>
      <c r="H123" s="204" t="s">
        <v>63</v>
      </c>
      <c r="I123" s="204" t="s">
        <v>334</v>
      </c>
      <c r="J123" s="209">
        <v>197</v>
      </c>
    </row>
    <row r="124" spans="1:10" ht="17.399999999999999" x14ac:dyDescent="0.3">
      <c r="A124" s="197" t="s">
        <v>406</v>
      </c>
      <c r="B124" s="198">
        <v>2</v>
      </c>
      <c r="C124" s="199"/>
      <c r="D124" s="206" t="s">
        <v>164</v>
      </c>
      <c r="E124" s="207" t="s">
        <v>105</v>
      </c>
      <c r="F124" s="208" t="s">
        <v>103</v>
      </c>
      <c r="G124" s="204" t="s">
        <v>60</v>
      </c>
      <c r="H124" s="204" t="s">
        <v>63</v>
      </c>
      <c r="I124" s="204" t="s">
        <v>334</v>
      </c>
      <c r="J124" s="80">
        <v>203</v>
      </c>
    </row>
    <row r="125" spans="1:10" ht="17.399999999999999" x14ac:dyDescent="0.3">
      <c r="A125" s="197" t="s">
        <v>408</v>
      </c>
      <c r="B125" s="198">
        <v>2</v>
      </c>
      <c r="C125" s="199"/>
      <c r="D125" s="206" t="s">
        <v>164</v>
      </c>
      <c r="E125" s="226" t="s">
        <v>102</v>
      </c>
      <c r="F125" s="233" t="s">
        <v>103</v>
      </c>
      <c r="G125" s="227" t="s">
        <v>65</v>
      </c>
      <c r="H125" s="227" t="s">
        <v>63</v>
      </c>
      <c r="I125" s="227" t="s">
        <v>340</v>
      </c>
      <c r="J125" s="209">
        <v>82</v>
      </c>
    </row>
    <row r="126" spans="1:10" ht="17.399999999999999" x14ac:dyDescent="0.3">
      <c r="A126" s="197" t="s">
        <v>409</v>
      </c>
      <c r="B126" s="198">
        <v>2</v>
      </c>
      <c r="C126" s="199"/>
      <c r="D126" s="206" t="s">
        <v>164</v>
      </c>
      <c r="E126" s="207" t="s">
        <v>106</v>
      </c>
      <c r="F126" s="208" t="s">
        <v>103</v>
      </c>
      <c r="G126" s="204" t="s">
        <v>60</v>
      </c>
      <c r="H126" s="204" t="s">
        <v>68</v>
      </c>
      <c r="I126" s="204" t="s">
        <v>388</v>
      </c>
      <c r="J126" s="209">
        <v>156</v>
      </c>
    </row>
    <row r="127" spans="1:10" ht="17.399999999999999" x14ac:dyDescent="0.3">
      <c r="A127" s="197" t="s">
        <v>107</v>
      </c>
      <c r="B127" s="198">
        <v>2</v>
      </c>
      <c r="C127" s="199"/>
      <c r="D127" s="206" t="s">
        <v>164</v>
      </c>
      <c r="E127" s="207" t="s">
        <v>108</v>
      </c>
      <c r="F127" s="208" t="s">
        <v>103</v>
      </c>
      <c r="G127" s="204" t="s">
        <v>60</v>
      </c>
      <c r="H127" s="204" t="s">
        <v>63</v>
      </c>
      <c r="I127" s="204" t="s">
        <v>334</v>
      </c>
      <c r="J127" s="209">
        <v>207</v>
      </c>
    </row>
    <row r="128" spans="1:10" ht="17.399999999999999" x14ac:dyDescent="0.3">
      <c r="A128" s="197" t="s">
        <v>410</v>
      </c>
      <c r="B128" s="198">
        <v>2</v>
      </c>
      <c r="C128" s="199"/>
      <c r="D128" s="206" t="s">
        <v>164</v>
      </c>
      <c r="E128" s="207" t="s">
        <v>106</v>
      </c>
      <c r="F128" s="208" t="s">
        <v>103</v>
      </c>
      <c r="G128" s="204" t="s">
        <v>60</v>
      </c>
      <c r="H128" s="204" t="s">
        <v>63</v>
      </c>
      <c r="I128" s="204" t="s">
        <v>334</v>
      </c>
      <c r="J128" s="80">
        <v>208</v>
      </c>
    </row>
    <row r="129" spans="1:10" ht="17.399999999999999" x14ac:dyDescent="0.3">
      <c r="A129" s="197" t="s">
        <v>123</v>
      </c>
      <c r="B129" s="198">
        <v>2</v>
      </c>
      <c r="C129" s="199"/>
      <c r="D129" s="206" t="s">
        <v>164</v>
      </c>
      <c r="E129" s="207" t="s">
        <v>102</v>
      </c>
      <c r="F129" s="208" t="s">
        <v>103</v>
      </c>
      <c r="G129" s="204" t="s">
        <v>65</v>
      </c>
      <c r="H129" s="204" t="s">
        <v>66</v>
      </c>
      <c r="I129" s="204" t="s">
        <v>336</v>
      </c>
      <c r="J129" s="209">
        <v>119</v>
      </c>
    </row>
    <row r="130" spans="1:10" ht="17.399999999999999" x14ac:dyDescent="0.3">
      <c r="A130" s="197" t="s">
        <v>418</v>
      </c>
      <c r="B130" s="198">
        <v>2</v>
      </c>
      <c r="C130" s="199"/>
      <c r="D130" s="206" t="s">
        <v>164</v>
      </c>
      <c r="E130" s="207" t="s">
        <v>108</v>
      </c>
      <c r="F130" s="208" t="s">
        <v>103</v>
      </c>
      <c r="G130" s="204" t="s">
        <v>60</v>
      </c>
      <c r="H130" s="204" t="s">
        <v>63</v>
      </c>
      <c r="I130" s="204" t="s">
        <v>334</v>
      </c>
      <c r="J130" s="209">
        <v>225</v>
      </c>
    </row>
    <row r="131" spans="1:10" ht="17.399999999999999" x14ac:dyDescent="0.3">
      <c r="A131" s="197" t="s">
        <v>193</v>
      </c>
      <c r="B131" s="198">
        <v>2</v>
      </c>
      <c r="C131" s="199"/>
      <c r="D131" s="206" t="s">
        <v>164</v>
      </c>
      <c r="E131" s="207" t="s">
        <v>102</v>
      </c>
      <c r="F131" s="208" t="s">
        <v>103</v>
      </c>
      <c r="G131" s="204" t="s">
        <v>84</v>
      </c>
      <c r="H131" s="204" t="s">
        <v>64</v>
      </c>
      <c r="I131" s="204" t="s">
        <v>334</v>
      </c>
      <c r="J131" s="209">
        <v>252</v>
      </c>
    </row>
    <row r="132" spans="1:10" ht="17.399999999999999" x14ac:dyDescent="0.3">
      <c r="A132" s="197" t="s">
        <v>433</v>
      </c>
      <c r="B132" s="198">
        <v>2</v>
      </c>
      <c r="C132" s="199"/>
      <c r="D132" s="206" t="s">
        <v>164</v>
      </c>
      <c r="E132" s="207" t="s">
        <v>102</v>
      </c>
      <c r="F132" s="208" t="s">
        <v>103</v>
      </c>
      <c r="G132" s="204" t="s">
        <v>65</v>
      </c>
      <c r="H132" s="204" t="s">
        <v>68</v>
      </c>
      <c r="I132" s="204" t="s">
        <v>336</v>
      </c>
      <c r="J132" s="209">
        <v>125</v>
      </c>
    </row>
    <row r="133" spans="1:10" ht="17.399999999999999" x14ac:dyDescent="0.3">
      <c r="A133" s="197" t="s">
        <v>359</v>
      </c>
      <c r="B133" s="198">
        <v>2</v>
      </c>
      <c r="C133" s="199"/>
      <c r="D133" s="206" t="s">
        <v>164</v>
      </c>
      <c r="E133" s="207" t="s">
        <v>108</v>
      </c>
      <c r="F133" s="208" t="s">
        <v>103</v>
      </c>
      <c r="G133" s="204" t="s">
        <v>60</v>
      </c>
      <c r="H133" s="204" t="s">
        <v>63</v>
      </c>
      <c r="I133" s="204" t="s">
        <v>334</v>
      </c>
      <c r="J133" s="209">
        <v>259</v>
      </c>
    </row>
    <row r="134" spans="1:10" ht="17.399999999999999" x14ac:dyDescent="0.3">
      <c r="A134" s="197" t="s">
        <v>434</v>
      </c>
      <c r="B134" s="198">
        <v>2</v>
      </c>
      <c r="C134" s="199"/>
      <c r="D134" s="225" t="s">
        <v>164</v>
      </c>
      <c r="E134" s="226" t="s">
        <v>106</v>
      </c>
      <c r="F134" s="233" t="s">
        <v>103</v>
      </c>
      <c r="G134" s="227" t="s">
        <v>60</v>
      </c>
      <c r="H134" s="227" t="s">
        <v>68</v>
      </c>
      <c r="I134" s="227" t="s">
        <v>348</v>
      </c>
      <c r="J134" s="232">
        <v>56</v>
      </c>
    </row>
    <row r="135" spans="1:10" ht="17.399999999999999" x14ac:dyDescent="0.3">
      <c r="A135" s="214" t="s">
        <v>200</v>
      </c>
      <c r="B135" s="215">
        <v>2</v>
      </c>
      <c r="C135" s="216"/>
      <c r="D135" s="217" t="s">
        <v>164</v>
      </c>
      <c r="E135" s="218" t="s">
        <v>105</v>
      </c>
      <c r="F135" s="219" t="s">
        <v>127</v>
      </c>
      <c r="G135" s="220" t="s">
        <v>65</v>
      </c>
      <c r="H135" s="220" t="s">
        <v>91</v>
      </c>
      <c r="I135" s="220" t="s">
        <v>336</v>
      </c>
      <c r="J135" s="221">
        <v>128</v>
      </c>
    </row>
    <row r="136" spans="1:10" ht="17.399999999999999" x14ac:dyDescent="0.3">
      <c r="A136" s="197" t="s">
        <v>206</v>
      </c>
      <c r="B136" s="198">
        <v>3</v>
      </c>
      <c r="C136" s="199"/>
      <c r="D136" s="206" t="s">
        <v>59</v>
      </c>
      <c r="E136" s="207" t="s">
        <v>102</v>
      </c>
      <c r="F136" s="208" t="s">
        <v>103</v>
      </c>
      <c r="G136" s="204" t="s">
        <v>60</v>
      </c>
      <c r="H136" s="204" t="s">
        <v>66</v>
      </c>
      <c r="I136" s="204" t="s">
        <v>336</v>
      </c>
      <c r="J136" s="209">
        <v>117</v>
      </c>
    </row>
    <row r="137" spans="1:10" ht="17.399999999999999" x14ac:dyDescent="0.3">
      <c r="A137" s="197" t="s">
        <v>454</v>
      </c>
      <c r="B137" s="198">
        <v>3</v>
      </c>
      <c r="C137" s="199"/>
      <c r="D137" s="210" t="s">
        <v>59</v>
      </c>
      <c r="E137" s="211" t="s">
        <v>102</v>
      </c>
      <c r="F137" s="212" t="s">
        <v>103</v>
      </c>
      <c r="G137" s="212" t="s">
        <v>74</v>
      </c>
      <c r="H137" s="212" t="s">
        <v>66</v>
      </c>
      <c r="I137" s="212" t="s">
        <v>273</v>
      </c>
      <c r="J137" s="232">
        <v>47</v>
      </c>
    </row>
    <row r="138" spans="1:10" ht="17.399999999999999" x14ac:dyDescent="0.3">
      <c r="A138" s="197" t="s">
        <v>121</v>
      </c>
      <c r="B138" s="198">
        <v>3</v>
      </c>
      <c r="C138" s="199"/>
      <c r="D138" s="206" t="s">
        <v>59</v>
      </c>
      <c r="E138" s="207" t="s">
        <v>102</v>
      </c>
      <c r="F138" s="208" t="s">
        <v>103</v>
      </c>
      <c r="G138" s="204" t="s">
        <v>110</v>
      </c>
      <c r="H138" s="204" t="s">
        <v>64</v>
      </c>
      <c r="I138" s="204" t="s">
        <v>334</v>
      </c>
      <c r="J138" s="209">
        <v>223</v>
      </c>
    </row>
    <row r="139" spans="1:10" ht="17.399999999999999" x14ac:dyDescent="0.3">
      <c r="A139" s="197" t="s">
        <v>212</v>
      </c>
      <c r="B139" s="198">
        <v>3</v>
      </c>
      <c r="C139" s="199"/>
      <c r="D139" s="206" t="s">
        <v>59</v>
      </c>
      <c r="E139" s="207" t="s">
        <v>344</v>
      </c>
      <c r="F139" s="208" t="s">
        <v>103</v>
      </c>
      <c r="G139" s="204" t="s">
        <v>60</v>
      </c>
      <c r="H139" s="204" t="s">
        <v>213</v>
      </c>
      <c r="I139" s="204" t="s">
        <v>334</v>
      </c>
      <c r="J139" s="209">
        <v>236</v>
      </c>
    </row>
    <row r="140" spans="1:10" ht="17.399999999999999" x14ac:dyDescent="0.3">
      <c r="A140" s="197" t="s">
        <v>215</v>
      </c>
      <c r="B140" s="198">
        <v>3</v>
      </c>
      <c r="C140" s="199"/>
      <c r="D140" s="206" t="s">
        <v>59</v>
      </c>
      <c r="E140" s="207" t="s">
        <v>105</v>
      </c>
      <c r="F140" s="208" t="s">
        <v>103</v>
      </c>
      <c r="G140" s="204" t="s">
        <v>60</v>
      </c>
      <c r="H140" s="204" t="s">
        <v>68</v>
      </c>
      <c r="I140" s="204" t="s">
        <v>336</v>
      </c>
      <c r="J140" s="209">
        <v>124</v>
      </c>
    </row>
    <row r="141" spans="1:10" ht="17.399999999999999" x14ac:dyDescent="0.3">
      <c r="A141" s="197" t="s">
        <v>482</v>
      </c>
      <c r="B141" s="198">
        <v>3</v>
      </c>
      <c r="C141" s="199"/>
      <c r="D141" s="206" t="s">
        <v>59</v>
      </c>
      <c r="E141" s="207" t="s">
        <v>217</v>
      </c>
      <c r="F141" s="208" t="s">
        <v>103</v>
      </c>
      <c r="G141" s="204" t="s">
        <v>218</v>
      </c>
      <c r="H141" s="204" t="s">
        <v>66</v>
      </c>
      <c r="I141" s="204" t="s">
        <v>334</v>
      </c>
      <c r="J141" s="209">
        <v>250</v>
      </c>
    </row>
    <row r="142" spans="1:10" ht="17.399999999999999" x14ac:dyDescent="0.3">
      <c r="A142" s="197" t="s">
        <v>220</v>
      </c>
      <c r="B142" s="198">
        <v>3</v>
      </c>
      <c r="C142" s="199"/>
      <c r="D142" s="206" t="s">
        <v>59</v>
      </c>
      <c r="E142" s="207" t="s">
        <v>108</v>
      </c>
      <c r="F142" s="208" t="s">
        <v>103</v>
      </c>
      <c r="G142" s="204" t="s">
        <v>60</v>
      </c>
      <c r="H142" s="204" t="s">
        <v>221</v>
      </c>
      <c r="I142" s="204" t="s">
        <v>334</v>
      </c>
      <c r="J142" s="209">
        <v>258</v>
      </c>
    </row>
    <row r="143" spans="1:10" ht="17.399999999999999" x14ac:dyDescent="0.3">
      <c r="A143" s="197" t="s">
        <v>470</v>
      </c>
      <c r="B143" s="198">
        <v>3</v>
      </c>
      <c r="C143" s="199"/>
      <c r="D143" s="206" t="s">
        <v>59</v>
      </c>
      <c r="E143" s="207" t="s">
        <v>105</v>
      </c>
      <c r="F143" s="208" t="s">
        <v>103</v>
      </c>
      <c r="G143" s="204" t="s">
        <v>60</v>
      </c>
      <c r="H143" s="204" t="s">
        <v>66</v>
      </c>
      <c r="I143" s="204" t="s">
        <v>334</v>
      </c>
      <c r="J143" s="209">
        <v>266</v>
      </c>
    </row>
    <row r="144" spans="1:10" ht="17.399999999999999" x14ac:dyDescent="0.3">
      <c r="A144" s="197" t="s">
        <v>224</v>
      </c>
      <c r="B144" s="198">
        <v>3</v>
      </c>
      <c r="C144" s="199"/>
      <c r="D144" s="206" t="s">
        <v>59</v>
      </c>
      <c r="E144" s="207" t="s">
        <v>102</v>
      </c>
      <c r="F144" s="208" t="s">
        <v>103</v>
      </c>
      <c r="G144" s="204" t="s">
        <v>60</v>
      </c>
      <c r="H144" s="204" t="s">
        <v>64</v>
      </c>
      <c r="I144" s="204" t="s">
        <v>334</v>
      </c>
      <c r="J144" s="209">
        <v>270</v>
      </c>
    </row>
    <row r="145" spans="1:10" ht="17.399999999999999" x14ac:dyDescent="0.3">
      <c r="A145" s="197" t="s">
        <v>473</v>
      </c>
      <c r="B145" s="198">
        <v>3</v>
      </c>
      <c r="C145" s="199"/>
      <c r="D145" s="206" t="s">
        <v>59</v>
      </c>
      <c r="E145" s="207" t="s">
        <v>105</v>
      </c>
      <c r="F145" s="208" t="s">
        <v>103</v>
      </c>
      <c r="G145" s="204" t="s">
        <v>84</v>
      </c>
      <c r="H145" s="204" t="s">
        <v>66</v>
      </c>
      <c r="I145" s="204" t="s">
        <v>337</v>
      </c>
      <c r="J145" s="209">
        <v>120</v>
      </c>
    </row>
    <row r="146" spans="1:10" ht="17.399999999999999" x14ac:dyDescent="0.3">
      <c r="A146" s="197" t="s">
        <v>226</v>
      </c>
      <c r="B146" s="198">
        <v>3</v>
      </c>
      <c r="C146" s="199"/>
      <c r="D146" s="206" t="s">
        <v>59</v>
      </c>
      <c r="E146" s="207" t="s">
        <v>102</v>
      </c>
      <c r="F146" s="208" t="s">
        <v>103</v>
      </c>
      <c r="G146" s="204" t="s">
        <v>60</v>
      </c>
      <c r="H146" s="204" t="s">
        <v>66</v>
      </c>
      <c r="I146" s="204" t="s">
        <v>336</v>
      </c>
      <c r="J146" s="209">
        <v>128</v>
      </c>
    </row>
    <row r="147" spans="1:10" ht="17.399999999999999" x14ac:dyDescent="0.3">
      <c r="A147" s="197" t="s">
        <v>455</v>
      </c>
      <c r="B147" s="198">
        <v>3</v>
      </c>
      <c r="C147" s="199"/>
      <c r="D147" s="225" t="s">
        <v>67</v>
      </c>
      <c r="E147" s="226" t="s">
        <v>105</v>
      </c>
      <c r="F147" s="208" t="s">
        <v>124</v>
      </c>
      <c r="G147" s="227" t="s">
        <v>84</v>
      </c>
      <c r="H147" s="227" t="s">
        <v>68</v>
      </c>
      <c r="I147" s="204" t="s">
        <v>342</v>
      </c>
      <c r="J147" s="209">
        <v>91</v>
      </c>
    </row>
    <row r="148" spans="1:10" ht="17.399999999999999" x14ac:dyDescent="0.3">
      <c r="A148" s="197" t="s">
        <v>208</v>
      </c>
      <c r="B148" s="198">
        <v>3</v>
      </c>
      <c r="C148" s="199"/>
      <c r="D148" s="206" t="s">
        <v>67</v>
      </c>
      <c r="E148" s="207" t="s">
        <v>102</v>
      </c>
      <c r="F148" s="208" t="s">
        <v>127</v>
      </c>
      <c r="G148" s="204" t="s">
        <v>84</v>
      </c>
      <c r="H148" s="204" t="s">
        <v>89</v>
      </c>
      <c r="I148" s="204" t="s">
        <v>334</v>
      </c>
      <c r="J148" s="209">
        <v>214</v>
      </c>
    </row>
    <row r="149" spans="1:10" ht="17.399999999999999" x14ac:dyDescent="0.3">
      <c r="A149" s="197" t="s">
        <v>120</v>
      </c>
      <c r="B149" s="198">
        <v>3</v>
      </c>
      <c r="C149" s="199"/>
      <c r="D149" s="206" t="s">
        <v>67</v>
      </c>
      <c r="E149" s="207" t="s">
        <v>102</v>
      </c>
      <c r="F149" s="208" t="s">
        <v>103</v>
      </c>
      <c r="G149" s="204" t="s">
        <v>60</v>
      </c>
      <c r="H149" s="204" t="s">
        <v>64</v>
      </c>
      <c r="I149" s="204" t="s">
        <v>334</v>
      </c>
      <c r="J149" s="209">
        <v>216</v>
      </c>
    </row>
    <row r="150" spans="1:10" ht="17.399999999999999" x14ac:dyDescent="0.3">
      <c r="A150" s="197" t="s">
        <v>222</v>
      </c>
      <c r="B150" s="198">
        <v>3</v>
      </c>
      <c r="C150" s="199"/>
      <c r="D150" s="206" t="s">
        <v>67</v>
      </c>
      <c r="E150" s="207" t="s">
        <v>105</v>
      </c>
      <c r="F150" s="208" t="s">
        <v>103</v>
      </c>
      <c r="G150" s="204" t="s">
        <v>155</v>
      </c>
      <c r="H150" s="204" t="s">
        <v>68</v>
      </c>
      <c r="I150" s="204" t="s">
        <v>334</v>
      </c>
      <c r="J150" s="80">
        <v>263</v>
      </c>
    </row>
    <row r="151" spans="1:10" ht="17.399999999999999" x14ac:dyDescent="0.3">
      <c r="A151" s="197" t="s">
        <v>471</v>
      </c>
      <c r="B151" s="198">
        <v>3</v>
      </c>
      <c r="C151" s="199"/>
      <c r="D151" s="206" t="s">
        <v>67</v>
      </c>
      <c r="E151" s="207" t="s">
        <v>102</v>
      </c>
      <c r="F151" s="204" t="s">
        <v>103</v>
      </c>
      <c r="G151" s="204" t="s">
        <v>254</v>
      </c>
      <c r="H151" s="204" t="s">
        <v>64</v>
      </c>
      <c r="I151" s="204" t="s">
        <v>341</v>
      </c>
      <c r="J151" s="209">
        <v>105</v>
      </c>
    </row>
    <row r="152" spans="1:10" ht="17.399999999999999" x14ac:dyDescent="0.3">
      <c r="A152" s="197" t="s">
        <v>223</v>
      </c>
      <c r="B152" s="198">
        <v>3</v>
      </c>
      <c r="C152" s="199"/>
      <c r="D152" s="206" t="s">
        <v>67</v>
      </c>
      <c r="E152" s="207" t="s">
        <v>102</v>
      </c>
      <c r="F152" s="208" t="s">
        <v>103</v>
      </c>
      <c r="G152" s="204" t="s">
        <v>60</v>
      </c>
      <c r="H152" s="204" t="s">
        <v>64</v>
      </c>
      <c r="I152" s="204" t="s">
        <v>334</v>
      </c>
      <c r="J152" s="209">
        <v>270</v>
      </c>
    </row>
    <row r="153" spans="1:10" ht="17.399999999999999" x14ac:dyDescent="0.3">
      <c r="A153" s="197" t="s">
        <v>114</v>
      </c>
      <c r="B153" s="198">
        <v>3</v>
      </c>
      <c r="C153" s="199"/>
      <c r="D153" s="206" t="s">
        <v>67</v>
      </c>
      <c r="E153" s="207" t="s">
        <v>102</v>
      </c>
      <c r="F153" s="208" t="s">
        <v>103</v>
      </c>
      <c r="G153" s="204" t="s">
        <v>60</v>
      </c>
      <c r="H153" s="204" t="s">
        <v>64</v>
      </c>
      <c r="I153" s="204" t="s">
        <v>334</v>
      </c>
      <c r="J153" s="209">
        <v>271</v>
      </c>
    </row>
    <row r="154" spans="1:10" ht="17.399999999999999" x14ac:dyDescent="0.3">
      <c r="A154" s="197" t="s">
        <v>472</v>
      </c>
      <c r="B154" s="198">
        <v>3</v>
      </c>
      <c r="C154" s="199"/>
      <c r="D154" s="206" t="s">
        <v>67</v>
      </c>
      <c r="E154" s="207" t="s">
        <v>353</v>
      </c>
      <c r="F154" s="204" t="s">
        <v>103</v>
      </c>
      <c r="G154" s="204" t="s">
        <v>60</v>
      </c>
      <c r="H154" s="204" t="s">
        <v>64</v>
      </c>
      <c r="I154" s="204" t="s">
        <v>341</v>
      </c>
      <c r="J154" s="209">
        <v>105</v>
      </c>
    </row>
    <row r="155" spans="1:10" ht="17.399999999999999" x14ac:dyDescent="0.3">
      <c r="A155" s="197" t="s">
        <v>474</v>
      </c>
      <c r="B155" s="198">
        <v>3</v>
      </c>
      <c r="C155" s="199"/>
      <c r="D155" s="206" t="s">
        <v>67</v>
      </c>
      <c r="E155" s="207" t="s">
        <v>106</v>
      </c>
      <c r="F155" s="208" t="s">
        <v>103</v>
      </c>
      <c r="G155" s="227" t="s">
        <v>65</v>
      </c>
      <c r="H155" s="204" t="s">
        <v>63</v>
      </c>
      <c r="I155" s="204" t="s">
        <v>337</v>
      </c>
      <c r="J155" s="209">
        <v>121</v>
      </c>
    </row>
    <row r="156" spans="1:10" ht="17.399999999999999" x14ac:dyDescent="0.3">
      <c r="A156" s="197" t="s">
        <v>227</v>
      </c>
      <c r="B156" s="198">
        <v>3</v>
      </c>
      <c r="C156" s="199"/>
      <c r="D156" s="206" t="s">
        <v>67</v>
      </c>
      <c r="E156" s="207" t="s">
        <v>108</v>
      </c>
      <c r="F156" s="208" t="s">
        <v>124</v>
      </c>
      <c r="G156" s="204" t="s">
        <v>84</v>
      </c>
      <c r="H156" s="204" t="s">
        <v>68</v>
      </c>
      <c r="I156" s="204" t="s">
        <v>334</v>
      </c>
      <c r="J156" s="228">
        <v>286</v>
      </c>
    </row>
    <row r="157" spans="1:10" ht="17.399999999999999" x14ac:dyDescent="0.3">
      <c r="A157" s="197" t="s">
        <v>477</v>
      </c>
      <c r="B157" s="198">
        <v>3</v>
      </c>
      <c r="C157" s="199"/>
      <c r="D157" s="222" t="s">
        <v>67</v>
      </c>
      <c r="E157" s="211" t="s">
        <v>177</v>
      </c>
      <c r="F157" s="95" t="s">
        <v>103</v>
      </c>
      <c r="G157" s="204" t="s">
        <v>84</v>
      </c>
      <c r="H157" s="204" t="s">
        <v>68</v>
      </c>
      <c r="I157" s="204" t="s">
        <v>351</v>
      </c>
      <c r="J157" s="209">
        <v>71</v>
      </c>
    </row>
    <row r="158" spans="1:10" ht="17.399999999999999" x14ac:dyDescent="0.3">
      <c r="A158" s="197" t="s">
        <v>479</v>
      </c>
      <c r="B158" s="198">
        <v>3</v>
      </c>
      <c r="C158" s="199"/>
      <c r="D158" s="206" t="s">
        <v>67</v>
      </c>
      <c r="E158" s="207" t="s">
        <v>102</v>
      </c>
      <c r="F158" s="208" t="s">
        <v>103</v>
      </c>
      <c r="G158" s="204" t="s">
        <v>60</v>
      </c>
      <c r="H158" s="204" t="s">
        <v>115</v>
      </c>
      <c r="I158" s="204" t="s">
        <v>388</v>
      </c>
      <c r="J158" s="209">
        <v>186</v>
      </c>
    </row>
    <row r="159" spans="1:10" ht="17.399999999999999" x14ac:dyDescent="0.3">
      <c r="A159" s="197" t="s">
        <v>480</v>
      </c>
      <c r="B159" s="198">
        <v>3</v>
      </c>
      <c r="C159" s="199"/>
      <c r="D159" s="206" t="s">
        <v>67</v>
      </c>
      <c r="E159" s="207" t="s">
        <v>102</v>
      </c>
      <c r="F159" s="208" t="s">
        <v>103</v>
      </c>
      <c r="G159" s="204" t="s">
        <v>254</v>
      </c>
      <c r="H159" s="204" t="s">
        <v>115</v>
      </c>
      <c r="I159" s="204" t="s">
        <v>388</v>
      </c>
      <c r="J159" s="209">
        <v>186</v>
      </c>
    </row>
    <row r="160" spans="1:10" ht="17.399999999999999" x14ac:dyDescent="0.3">
      <c r="A160" s="197" t="s">
        <v>449</v>
      </c>
      <c r="B160" s="198">
        <v>3</v>
      </c>
      <c r="C160" s="199"/>
      <c r="D160" s="206" t="s">
        <v>86</v>
      </c>
      <c r="E160" s="207" t="s">
        <v>102</v>
      </c>
      <c r="F160" s="208" t="s">
        <v>103</v>
      </c>
      <c r="G160" s="204" t="s">
        <v>74</v>
      </c>
      <c r="H160" s="204" t="s">
        <v>8</v>
      </c>
      <c r="I160" s="204" t="s">
        <v>339</v>
      </c>
      <c r="J160" s="209">
        <v>81</v>
      </c>
    </row>
    <row r="161" spans="1:10" ht="17.399999999999999" x14ac:dyDescent="0.3">
      <c r="A161" s="197" t="s">
        <v>450</v>
      </c>
      <c r="B161" s="198">
        <v>3</v>
      </c>
      <c r="C161" s="199"/>
      <c r="D161" s="206" t="s">
        <v>86</v>
      </c>
      <c r="E161" s="207" t="s">
        <v>102</v>
      </c>
      <c r="F161" s="204" t="s">
        <v>103</v>
      </c>
      <c r="G161" s="204" t="s">
        <v>65</v>
      </c>
      <c r="H161" s="204" t="s">
        <v>63</v>
      </c>
      <c r="I161" s="204" t="s">
        <v>341</v>
      </c>
      <c r="J161" s="209">
        <v>92</v>
      </c>
    </row>
    <row r="162" spans="1:10" ht="17.399999999999999" x14ac:dyDescent="0.3">
      <c r="A162" s="197" t="s">
        <v>452</v>
      </c>
      <c r="B162" s="198">
        <v>3</v>
      </c>
      <c r="C162" s="199"/>
      <c r="D162" s="206" t="s">
        <v>86</v>
      </c>
      <c r="E162" s="207" t="s">
        <v>102</v>
      </c>
      <c r="F162" s="208" t="s">
        <v>103</v>
      </c>
      <c r="G162" s="204" t="s">
        <v>60</v>
      </c>
      <c r="H162" s="212" t="s">
        <v>104</v>
      </c>
      <c r="I162" s="212" t="s">
        <v>339</v>
      </c>
      <c r="J162" s="209">
        <v>84</v>
      </c>
    </row>
    <row r="163" spans="1:10" ht="17.399999999999999" x14ac:dyDescent="0.3">
      <c r="A163" s="197" t="s">
        <v>453</v>
      </c>
      <c r="B163" s="198">
        <v>3</v>
      </c>
      <c r="C163" s="199"/>
      <c r="D163" s="225" t="s">
        <v>86</v>
      </c>
      <c r="E163" s="226" t="s">
        <v>102</v>
      </c>
      <c r="F163" s="233" t="s">
        <v>61</v>
      </c>
      <c r="G163" s="227" t="s">
        <v>65</v>
      </c>
      <c r="H163" s="227" t="s">
        <v>64</v>
      </c>
      <c r="I163" s="227" t="s">
        <v>340</v>
      </c>
      <c r="J163" s="232">
        <v>84</v>
      </c>
    </row>
    <row r="164" spans="1:10" ht="17.399999999999999" x14ac:dyDescent="0.3">
      <c r="A164" s="197" t="s">
        <v>484</v>
      </c>
      <c r="B164" s="198">
        <v>3</v>
      </c>
      <c r="C164" s="206" t="s">
        <v>668</v>
      </c>
      <c r="D164" s="206" t="s">
        <v>86</v>
      </c>
      <c r="E164" s="207" t="s">
        <v>177</v>
      </c>
      <c r="F164" s="208" t="s">
        <v>103</v>
      </c>
      <c r="G164" s="204" t="s">
        <v>93</v>
      </c>
      <c r="H164" s="204" t="s">
        <v>63</v>
      </c>
      <c r="I164" s="204" t="s">
        <v>334</v>
      </c>
      <c r="J164" s="209">
        <v>209</v>
      </c>
    </row>
    <row r="165" spans="1:10" ht="17.399999999999999" x14ac:dyDescent="0.3">
      <c r="A165" s="197" t="s">
        <v>459</v>
      </c>
      <c r="B165" s="198">
        <v>3</v>
      </c>
      <c r="C165" s="199"/>
      <c r="D165" s="206" t="s">
        <v>86</v>
      </c>
      <c r="E165" s="207" t="s">
        <v>105</v>
      </c>
      <c r="F165" s="208" t="s">
        <v>61</v>
      </c>
      <c r="G165" s="204" t="s">
        <v>460</v>
      </c>
      <c r="H165" s="204" t="s">
        <v>63</v>
      </c>
      <c r="I165" s="204" t="s">
        <v>336</v>
      </c>
      <c r="J165" s="209">
        <v>121</v>
      </c>
    </row>
    <row r="166" spans="1:10" ht="17.399999999999999" x14ac:dyDescent="0.3">
      <c r="A166" s="197" t="s">
        <v>467</v>
      </c>
      <c r="B166" s="198">
        <v>3</v>
      </c>
      <c r="C166" s="199"/>
      <c r="D166" s="206" t="s">
        <v>86</v>
      </c>
      <c r="E166" s="207" t="s">
        <v>177</v>
      </c>
      <c r="F166" s="208" t="s">
        <v>103</v>
      </c>
      <c r="G166" s="227" t="s">
        <v>468</v>
      </c>
      <c r="H166" s="204" t="s">
        <v>63</v>
      </c>
      <c r="I166" s="227" t="s">
        <v>469</v>
      </c>
      <c r="J166" s="209">
        <v>31</v>
      </c>
    </row>
    <row r="167" spans="1:10" ht="17.399999999999999" x14ac:dyDescent="0.3">
      <c r="A167" s="197" t="s">
        <v>461</v>
      </c>
      <c r="B167" s="198">
        <v>3</v>
      </c>
      <c r="C167" s="199"/>
      <c r="D167" s="206" t="s">
        <v>175</v>
      </c>
      <c r="E167" s="207" t="s">
        <v>105</v>
      </c>
      <c r="F167" s="204" t="s">
        <v>103</v>
      </c>
      <c r="G167" s="204" t="s">
        <v>84</v>
      </c>
      <c r="H167" s="204" t="s">
        <v>139</v>
      </c>
      <c r="I167" s="204" t="s">
        <v>341</v>
      </c>
      <c r="J167" s="209">
        <v>100</v>
      </c>
    </row>
    <row r="168" spans="1:10" ht="17.399999999999999" x14ac:dyDescent="0.3">
      <c r="A168" s="197" t="s">
        <v>462</v>
      </c>
      <c r="B168" s="198">
        <v>3</v>
      </c>
      <c r="C168" s="199"/>
      <c r="D168" s="213" t="s">
        <v>175</v>
      </c>
      <c r="E168" s="207" t="s">
        <v>102</v>
      </c>
      <c r="F168" s="95" t="s">
        <v>463</v>
      </c>
      <c r="G168" s="204" t="s">
        <v>84</v>
      </c>
      <c r="H168" s="204" t="s">
        <v>68</v>
      </c>
      <c r="I168" s="204" t="s">
        <v>363</v>
      </c>
      <c r="J168" s="209">
        <v>114</v>
      </c>
    </row>
    <row r="169" spans="1:10" ht="17.399999999999999" x14ac:dyDescent="0.3">
      <c r="A169" s="197" t="s">
        <v>464</v>
      </c>
      <c r="B169" s="198">
        <v>3</v>
      </c>
      <c r="C169" s="199"/>
      <c r="D169" s="206" t="s">
        <v>175</v>
      </c>
      <c r="E169" s="207" t="s">
        <v>126</v>
      </c>
      <c r="F169" s="204" t="s">
        <v>103</v>
      </c>
      <c r="G169" s="204" t="s">
        <v>373</v>
      </c>
      <c r="H169" s="204" t="s">
        <v>8</v>
      </c>
      <c r="I169" s="204" t="s">
        <v>341</v>
      </c>
      <c r="J169" s="209">
        <v>101</v>
      </c>
    </row>
    <row r="170" spans="1:10" ht="17.399999999999999" x14ac:dyDescent="0.3">
      <c r="A170" s="197" t="s">
        <v>253</v>
      </c>
      <c r="B170" s="198">
        <v>3</v>
      </c>
      <c r="C170" s="199"/>
      <c r="D170" s="206" t="s">
        <v>175</v>
      </c>
      <c r="E170" s="207" t="s">
        <v>105</v>
      </c>
      <c r="F170" s="207" t="s">
        <v>103</v>
      </c>
      <c r="G170" s="204" t="s">
        <v>84</v>
      </c>
      <c r="H170" s="204" t="s">
        <v>63</v>
      </c>
      <c r="I170" s="204" t="s">
        <v>273</v>
      </c>
      <c r="J170" s="209">
        <v>8</v>
      </c>
    </row>
    <row r="171" spans="1:10" ht="17.399999999999999" x14ac:dyDescent="0.3">
      <c r="A171" s="197" t="s">
        <v>209</v>
      </c>
      <c r="B171" s="198">
        <v>3</v>
      </c>
      <c r="C171" s="199"/>
      <c r="D171" s="206" t="s">
        <v>69</v>
      </c>
      <c r="E171" s="207" t="s">
        <v>102</v>
      </c>
      <c r="F171" s="208" t="s">
        <v>103</v>
      </c>
      <c r="G171" s="204" t="s">
        <v>60</v>
      </c>
      <c r="H171" s="204" t="s">
        <v>91</v>
      </c>
      <c r="I171" s="204" t="s">
        <v>334</v>
      </c>
      <c r="J171" s="209">
        <v>217</v>
      </c>
    </row>
    <row r="172" spans="1:10" ht="17.399999999999999" x14ac:dyDescent="0.3">
      <c r="A172" s="197" t="s">
        <v>458</v>
      </c>
      <c r="B172" s="198">
        <v>3</v>
      </c>
      <c r="C172" s="199"/>
      <c r="D172" s="206" t="s">
        <v>69</v>
      </c>
      <c r="E172" s="207" t="s">
        <v>106</v>
      </c>
      <c r="F172" s="208" t="s">
        <v>103</v>
      </c>
      <c r="G172" s="204" t="s">
        <v>60</v>
      </c>
      <c r="H172" s="212" t="s">
        <v>68</v>
      </c>
      <c r="I172" s="212" t="s">
        <v>339</v>
      </c>
      <c r="J172" s="209">
        <v>86</v>
      </c>
    </row>
    <row r="173" spans="1:10" ht="17.399999999999999" x14ac:dyDescent="0.3">
      <c r="A173" s="197" t="s">
        <v>214</v>
      </c>
      <c r="B173" s="198">
        <v>3</v>
      </c>
      <c r="C173" s="199"/>
      <c r="D173" s="206" t="s">
        <v>69</v>
      </c>
      <c r="E173" s="207" t="s">
        <v>102</v>
      </c>
      <c r="F173" s="208" t="s">
        <v>103</v>
      </c>
      <c r="G173" s="204" t="s">
        <v>65</v>
      </c>
      <c r="H173" s="204" t="s">
        <v>63</v>
      </c>
      <c r="I173" s="204" t="s">
        <v>334</v>
      </c>
      <c r="J173" s="209">
        <v>245</v>
      </c>
    </row>
    <row r="174" spans="1:10" ht="17.399999999999999" x14ac:dyDescent="0.3">
      <c r="A174" s="197" t="s">
        <v>465</v>
      </c>
      <c r="B174" s="198">
        <v>3</v>
      </c>
      <c r="C174" s="199"/>
      <c r="D174" s="222" t="s">
        <v>69</v>
      </c>
      <c r="E174" s="207" t="s">
        <v>347</v>
      </c>
      <c r="F174" s="233" t="s">
        <v>103</v>
      </c>
      <c r="G174" s="212" t="s">
        <v>155</v>
      </c>
      <c r="H174" s="212" t="s">
        <v>64</v>
      </c>
      <c r="I174" s="212" t="s">
        <v>466</v>
      </c>
      <c r="J174" s="209">
        <v>212</v>
      </c>
    </row>
    <row r="175" spans="1:10" ht="17.399999999999999" x14ac:dyDescent="0.3">
      <c r="A175" s="197" t="s">
        <v>225</v>
      </c>
      <c r="B175" s="198">
        <v>3</v>
      </c>
      <c r="C175" s="199"/>
      <c r="D175" s="206" t="s">
        <v>69</v>
      </c>
      <c r="E175" s="207" t="s">
        <v>102</v>
      </c>
      <c r="F175" s="208" t="s">
        <v>103</v>
      </c>
      <c r="G175" s="204" t="s">
        <v>110</v>
      </c>
      <c r="H175" s="204" t="s">
        <v>64</v>
      </c>
      <c r="I175" s="204" t="s">
        <v>334</v>
      </c>
      <c r="J175" s="209">
        <v>275</v>
      </c>
    </row>
    <row r="176" spans="1:10" ht="17.399999999999999" x14ac:dyDescent="0.3">
      <c r="A176" s="197" t="s">
        <v>475</v>
      </c>
      <c r="B176" s="198">
        <v>3</v>
      </c>
      <c r="C176" s="199"/>
      <c r="D176" s="225" t="s">
        <v>69</v>
      </c>
      <c r="E176" s="226" t="s">
        <v>102</v>
      </c>
      <c r="F176" s="233" t="s">
        <v>103</v>
      </c>
      <c r="G176" s="227" t="s">
        <v>110</v>
      </c>
      <c r="H176" s="227" t="s">
        <v>64</v>
      </c>
      <c r="I176" s="227" t="s">
        <v>469</v>
      </c>
      <c r="J176" s="232">
        <v>35</v>
      </c>
    </row>
    <row r="177" spans="1:10" ht="17.399999999999999" x14ac:dyDescent="0.3">
      <c r="A177" s="197" t="s">
        <v>478</v>
      </c>
      <c r="B177" s="198">
        <v>3</v>
      </c>
      <c r="C177" s="199"/>
      <c r="D177" s="206" t="s">
        <v>69</v>
      </c>
      <c r="E177" s="207" t="s">
        <v>102</v>
      </c>
      <c r="F177" s="208" t="s">
        <v>103</v>
      </c>
      <c r="G177" s="204" t="s">
        <v>84</v>
      </c>
      <c r="H177" s="204" t="s">
        <v>64</v>
      </c>
      <c r="I177" s="204" t="s">
        <v>339</v>
      </c>
      <c r="J177" s="209">
        <v>90</v>
      </c>
    </row>
    <row r="178" spans="1:10" ht="17.399999999999999" x14ac:dyDescent="0.3">
      <c r="A178" s="197" t="s">
        <v>119</v>
      </c>
      <c r="B178" s="198">
        <v>3</v>
      </c>
      <c r="C178" s="199"/>
      <c r="D178" s="206" t="s">
        <v>69</v>
      </c>
      <c r="E178" s="207" t="s">
        <v>108</v>
      </c>
      <c r="F178" s="208" t="s">
        <v>103</v>
      </c>
      <c r="G178" s="204" t="s">
        <v>110</v>
      </c>
      <c r="H178" s="204" t="s">
        <v>68</v>
      </c>
      <c r="I178" s="204" t="s">
        <v>334</v>
      </c>
      <c r="J178" s="209">
        <v>302</v>
      </c>
    </row>
    <row r="179" spans="1:10" ht="17.399999999999999" x14ac:dyDescent="0.3">
      <c r="A179" s="197" t="s">
        <v>207</v>
      </c>
      <c r="B179" s="198">
        <v>3</v>
      </c>
      <c r="C179" s="199"/>
      <c r="D179" s="206" t="s">
        <v>182</v>
      </c>
      <c r="E179" s="207" t="s">
        <v>106</v>
      </c>
      <c r="F179" s="208" t="s">
        <v>103</v>
      </c>
      <c r="G179" s="204" t="s">
        <v>60</v>
      </c>
      <c r="H179" s="204" t="s">
        <v>139</v>
      </c>
      <c r="I179" s="204" t="s">
        <v>334</v>
      </c>
      <c r="J179" s="209">
        <v>213</v>
      </c>
    </row>
    <row r="180" spans="1:10" ht="17.399999999999999" x14ac:dyDescent="0.3">
      <c r="A180" s="197" t="s">
        <v>444</v>
      </c>
      <c r="B180" s="198">
        <v>3</v>
      </c>
      <c r="C180" s="199"/>
      <c r="D180" s="206" t="s">
        <v>164</v>
      </c>
      <c r="E180" s="207" t="s">
        <v>445</v>
      </c>
      <c r="F180" s="204" t="s">
        <v>103</v>
      </c>
      <c r="G180" s="204" t="s">
        <v>60</v>
      </c>
      <c r="H180" s="204" t="s">
        <v>118</v>
      </c>
      <c r="I180" s="204" t="s">
        <v>446</v>
      </c>
      <c r="J180" s="209">
        <v>113</v>
      </c>
    </row>
    <row r="181" spans="1:10" ht="17.399999999999999" x14ac:dyDescent="0.3">
      <c r="A181" s="197" t="s">
        <v>447</v>
      </c>
      <c r="B181" s="198">
        <v>3</v>
      </c>
      <c r="C181" s="199"/>
      <c r="D181" s="206" t="s">
        <v>164</v>
      </c>
      <c r="E181" s="226" t="s">
        <v>108</v>
      </c>
      <c r="F181" s="204" t="s">
        <v>103</v>
      </c>
      <c r="G181" s="227" t="s">
        <v>60</v>
      </c>
      <c r="H181" s="204" t="s">
        <v>118</v>
      </c>
      <c r="I181" s="204" t="s">
        <v>338</v>
      </c>
      <c r="J181" s="209">
        <v>94</v>
      </c>
    </row>
    <row r="182" spans="1:10" ht="17.399999999999999" x14ac:dyDescent="0.3">
      <c r="A182" s="197" t="s">
        <v>205</v>
      </c>
      <c r="B182" s="198">
        <v>3</v>
      </c>
      <c r="C182" s="199"/>
      <c r="D182" s="206" t="s">
        <v>164</v>
      </c>
      <c r="E182" s="207" t="s">
        <v>102</v>
      </c>
      <c r="F182" s="208" t="s">
        <v>103</v>
      </c>
      <c r="G182" s="204" t="s">
        <v>60</v>
      </c>
      <c r="H182" s="204" t="s">
        <v>139</v>
      </c>
      <c r="I182" s="204" t="s">
        <v>334</v>
      </c>
      <c r="J182" s="209">
        <v>203</v>
      </c>
    </row>
    <row r="183" spans="1:10" ht="17.399999999999999" x14ac:dyDescent="0.3">
      <c r="A183" s="197" t="s">
        <v>448</v>
      </c>
      <c r="B183" s="198">
        <v>3</v>
      </c>
      <c r="C183" s="199"/>
      <c r="D183" s="206" t="s">
        <v>164</v>
      </c>
      <c r="E183" s="226" t="s">
        <v>106</v>
      </c>
      <c r="F183" s="233" t="s">
        <v>103</v>
      </c>
      <c r="G183" s="227" t="s">
        <v>60</v>
      </c>
      <c r="H183" s="227" t="s">
        <v>68</v>
      </c>
      <c r="I183" s="227" t="s">
        <v>346</v>
      </c>
      <c r="J183" s="209">
        <v>48</v>
      </c>
    </row>
    <row r="184" spans="1:10" ht="17.399999999999999" x14ac:dyDescent="0.3">
      <c r="A184" s="197" t="s">
        <v>451</v>
      </c>
      <c r="B184" s="198">
        <v>3</v>
      </c>
      <c r="C184" s="199"/>
      <c r="D184" s="206" t="s">
        <v>164</v>
      </c>
      <c r="E184" s="207" t="s">
        <v>105</v>
      </c>
      <c r="F184" s="208" t="s">
        <v>103</v>
      </c>
      <c r="G184" s="204" t="s">
        <v>110</v>
      </c>
      <c r="H184" s="204" t="s">
        <v>63</v>
      </c>
      <c r="I184" s="204" t="s">
        <v>339</v>
      </c>
      <c r="J184" s="209">
        <v>83</v>
      </c>
    </row>
    <row r="185" spans="1:10" ht="17.399999999999999" x14ac:dyDescent="0.3">
      <c r="A185" s="197" t="s">
        <v>456</v>
      </c>
      <c r="B185" s="198">
        <v>3</v>
      </c>
      <c r="C185" s="199"/>
      <c r="D185" s="206" t="s">
        <v>164</v>
      </c>
      <c r="E185" s="207" t="s">
        <v>102</v>
      </c>
      <c r="F185" s="208" t="s">
        <v>103</v>
      </c>
      <c r="G185" s="204" t="s">
        <v>60</v>
      </c>
      <c r="H185" s="212" t="s">
        <v>68</v>
      </c>
      <c r="I185" s="212" t="s">
        <v>339</v>
      </c>
      <c r="J185" s="209">
        <v>84</v>
      </c>
    </row>
    <row r="186" spans="1:10" ht="17.399999999999999" x14ac:dyDescent="0.3">
      <c r="A186" s="197" t="s">
        <v>210</v>
      </c>
      <c r="B186" s="198">
        <v>3</v>
      </c>
      <c r="C186" s="199"/>
      <c r="D186" s="206" t="s">
        <v>164</v>
      </c>
      <c r="E186" s="207" t="s">
        <v>105</v>
      </c>
      <c r="F186" s="208" t="s">
        <v>103</v>
      </c>
      <c r="G186" s="204" t="s">
        <v>60</v>
      </c>
      <c r="H186" s="204" t="s">
        <v>68</v>
      </c>
      <c r="I186" s="204" t="s">
        <v>336</v>
      </c>
      <c r="J186" s="209">
        <v>119</v>
      </c>
    </row>
    <row r="187" spans="1:10" ht="17.399999999999999" x14ac:dyDescent="0.3">
      <c r="A187" s="197" t="s">
        <v>457</v>
      </c>
      <c r="B187" s="198">
        <v>3</v>
      </c>
      <c r="C187" s="199"/>
      <c r="D187" s="206" t="s">
        <v>164</v>
      </c>
      <c r="E187" s="226" t="s">
        <v>106</v>
      </c>
      <c r="F187" s="204" t="s">
        <v>103</v>
      </c>
      <c r="G187" s="204" t="s">
        <v>84</v>
      </c>
      <c r="H187" s="204" t="s">
        <v>64</v>
      </c>
      <c r="I187" s="204" t="s">
        <v>341</v>
      </c>
      <c r="J187" s="209">
        <v>98</v>
      </c>
    </row>
    <row r="188" spans="1:10" ht="17.399999999999999" x14ac:dyDescent="0.3">
      <c r="A188" s="197" t="s">
        <v>679</v>
      </c>
      <c r="B188" s="198">
        <v>3</v>
      </c>
      <c r="C188" s="206" t="s">
        <v>671</v>
      </c>
      <c r="D188" s="206" t="s">
        <v>164</v>
      </c>
      <c r="E188" s="207" t="s">
        <v>177</v>
      </c>
      <c r="F188" s="208" t="s">
        <v>103</v>
      </c>
      <c r="G188" s="204" t="s">
        <v>60</v>
      </c>
      <c r="H188" s="204" t="s">
        <v>63</v>
      </c>
      <c r="I188" s="204" t="s">
        <v>334</v>
      </c>
      <c r="J188" s="229">
        <v>232</v>
      </c>
    </row>
    <row r="189" spans="1:10" ht="17.399999999999999" x14ac:dyDescent="0.3">
      <c r="A189" s="197" t="s">
        <v>211</v>
      </c>
      <c r="B189" s="198">
        <v>3</v>
      </c>
      <c r="C189" s="199"/>
      <c r="D189" s="206" t="s">
        <v>164</v>
      </c>
      <c r="E189" s="207" t="s">
        <v>105</v>
      </c>
      <c r="F189" s="208" t="s">
        <v>103</v>
      </c>
      <c r="G189" s="204" t="s">
        <v>65</v>
      </c>
      <c r="H189" s="204" t="s">
        <v>68</v>
      </c>
      <c r="I189" s="204" t="s">
        <v>336</v>
      </c>
      <c r="J189" s="209">
        <v>120</v>
      </c>
    </row>
    <row r="190" spans="1:10" ht="17.399999999999999" x14ac:dyDescent="0.3">
      <c r="A190" s="197" t="s">
        <v>219</v>
      </c>
      <c r="B190" s="198">
        <v>3</v>
      </c>
      <c r="C190" s="199"/>
      <c r="D190" s="206" t="s">
        <v>164</v>
      </c>
      <c r="E190" s="207" t="s">
        <v>105</v>
      </c>
      <c r="F190" s="208" t="s">
        <v>103</v>
      </c>
      <c r="G190" s="204" t="s">
        <v>60</v>
      </c>
      <c r="H190" s="204" t="s">
        <v>104</v>
      </c>
      <c r="I190" s="204" t="s">
        <v>334</v>
      </c>
      <c r="J190" s="228">
        <v>251</v>
      </c>
    </row>
    <row r="191" spans="1:10" ht="17.399999999999999" x14ac:dyDescent="0.3">
      <c r="A191" s="197" t="s">
        <v>113</v>
      </c>
      <c r="B191" s="198">
        <v>3</v>
      </c>
      <c r="C191" s="199"/>
      <c r="D191" s="206" t="s">
        <v>164</v>
      </c>
      <c r="E191" s="207" t="s">
        <v>105</v>
      </c>
      <c r="F191" s="208" t="s">
        <v>103</v>
      </c>
      <c r="G191" s="204" t="s">
        <v>65</v>
      </c>
      <c r="H191" s="204" t="s">
        <v>66</v>
      </c>
      <c r="I191" s="204" t="s">
        <v>334</v>
      </c>
      <c r="J191" s="209">
        <v>252</v>
      </c>
    </row>
    <row r="192" spans="1:10" ht="17.399999999999999" x14ac:dyDescent="0.3">
      <c r="A192" s="197" t="s">
        <v>476</v>
      </c>
      <c r="B192" s="198">
        <v>3</v>
      </c>
      <c r="C192" s="199"/>
      <c r="D192" s="206" t="s">
        <v>164</v>
      </c>
      <c r="E192" s="207" t="s">
        <v>102</v>
      </c>
      <c r="F192" s="208" t="s">
        <v>103</v>
      </c>
      <c r="G192" s="204" t="s">
        <v>60</v>
      </c>
      <c r="H192" s="212" t="s">
        <v>104</v>
      </c>
      <c r="I192" s="212" t="s">
        <v>339</v>
      </c>
      <c r="J192" s="209">
        <v>90</v>
      </c>
    </row>
    <row r="193" spans="1:10" ht="17.399999999999999" x14ac:dyDescent="0.3">
      <c r="A193" s="197" t="s">
        <v>116</v>
      </c>
      <c r="B193" s="198">
        <v>3</v>
      </c>
      <c r="C193" s="199"/>
      <c r="D193" s="206" t="s">
        <v>164</v>
      </c>
      <c r="E193" s="207" t="s">
        <v>108</v>
      </c>
      <c r="F193" s="208" t="s">
        <v>103</v>
      </c>
      <c r="G193" s="204" t="s">
        <v>60</v>
      </c>
      <c r="H193" s="204" t="s">
        <v>64</v>
      </c>
      <c r="I193" s="204" t="s">
        <v>334</v>
      </c>
      <c r="J193" s="209">
        <v>284</v>
      </c>
    </row>
    <row r="194" spans="1:10" ht="17.399999999999999" x14ac:dyDescent="0.3">
      <c r="A194" s="197" t="s">
        <v>117</v>
      </c>
      <c r="B194" s="198">
        <v>3</v>
      </c>
      <c r="C194" s="199"/>
      <c r="D194" s="206" t="s">
        <v>164</v>
      </c>
      <c r="E194" s="207" t="s">
        <v>108</v>
      </c>
      <c r="F194" s="208" t="s">
        <v>103</v>
      </c>
      <c r="G194" s="204" t="s">
        <v>60</v>
      </c>
      <c r="H194" s="204" t="s">
        <v>118</v>
      </c>
      <c r="I194" s="204" t="s">
        <v>334</v>
      </c>
      <c r="J194" s="209">
        <v>300</v>
      </c>
    </row>
    <row r="195" spans="1:10" ht="17.399999999999999" x14ac:dyDescent="0.3">
      <c r="A195" s="214" t="s">
        <v>229</v>
      </c>
      <c r="B195" s="215">
        <v>3</v>
      </c>
      <c r="C195" s="216"/>
      <c r="D195" s="217" t="s">
        <v>164</v>
      </c>
      <c r="E195" s="218" t="s">
        <v>108</v>
      </c>
      <c r="F195" s="219" t="s">
        <v>103</v>
      </c>
      <c r="G195" s="220" t="s">
        <v>60</v>
      </c>
      <c r="H195" s="220" t="s">
        <v>66</v>
      </c>
      <c r="I195" s="220" t="s">
        <v>334</v>
      </c>
      <c r="J195" s="221">
        <v>300</v>
      </c>
    </row>
    <row r="196" spans="1:10" ht="17.399999999999999" x14ac:dyDescent="0.3">
      <c r="A196" s="234" t="s">
        <v>276</v>
      </c>
      <c r="B196" s="199">
        <v>4</v>
      </c>
      <c r="C196" s="199"/>
      <c r="D196" s="235" t="s">
        <v>59</v>
      </c>
      <c r="E196" s="236" t="s">
        <v>105</v>
      </c>
      <c r="F196" s="237" t="s">
        <v>103</v>
      </c>
      <c r="G196" s="238" t="s">
        <v>335</v>
      </c>
      <c r="H196" s="238" t="s">
        <v>68</v>
      </c>
      <c r="I196" s="238" t="s">
        <v>336</v>
      </c>
      <c r="J196" s="239">
        <v>116</v>
      </c>
    </row>
    <row r="197" spans="1:10" ht="17.399999999999999" x14ac:dyDescent="0.3">
      <c r="A197" s="234" t="s">
        <v>288</v>
      </c>
      <c r="B197" s="199">
        <v>4</v>
      </c>
      <c r="C197" s="199"/>
      <c r="D197" s="235" t="s">
        <v>59</v>
      </c>
      <c r="E197" s="236" t="s">
        <v>105</v>
      </c>
      <c r="F197" s="237" t="s">
        <v>103</v>
      </c>
      <c r="G197" s="238" t="s">
        <v>60</v>
      </c>
      <c r="H197" s="238" t="s">
        <v>68</v>
      </c>
      <c r="I197" s="238" t="s">
        <v>336</v>
      </c>
      <c r="J197" s="239">
        <v>118</v>
      </c>
    </row>
    <row r="198" spans="1:10" ht="17.399999999999999" x14ac:dyDescent="0.3">
      <c r="A198" s="234" t="s">
        <v>289</v>
      </c>
      <c r="B198" s="199">
        <v>4</v>
      </c>
      <c r="C198" s="199"/>
      <c r="D198" s="235" t="s">
        <v>59</v>
      </c>
      <c r="E198" s="236" t="s">
        <v>102</v>
      </c>
      <c r="F198" s="237" t="s">
        <v>103</v>
      </c>
      <c r="G198" s="238" t="s">
        <v>110</v>
      </c>
      <c r="H198" s="238" t="s">
        <v>63</v>
      </c>
      <c r="I198" s="238" t="s">
        <v>334</v>
      </c>
      <c r="J198" s="239">
        <v>221</v>
      </c>
    </row>
    <row r="199" spans="1:10" ht="17.399999999999999" x14ac:dyDescent="0.3">
      <c r="A199" s="234" t="s">
        <v>291</v>
      </c>
      <c r="B199" s="199">
        <v>4</v>
      </c>
      <c r="C199" s="199"/>
      <c r="D199" s="235" t="s">
        <v>59</v>
      </c>
      <c r="E199" s="236" t="s">
        <v>177</v>
      </c>
      <c r="F199" s="237" t="s">
        <v>103</v>
      </c>
      <c r="G199" s="238" t="s">
        <v>84</v>
      </c>
      <c r="H199" s="238" t="s">
        <v>64</v>
      </c>
      <c r="I199" s="238" t="s">
        <v>334</v>
      </c>
      <c r="J199" s="239">
        <v>222</v>
      </c>
    </row>
    <row r="200" spans="1:10" ht="17.399999999999999" x14ac:dyDescent="0.3">
      <c r="A200" s="234" t="s">
        <v>297</v>
      </c>
      <c r="B200" s="199">
        <v>4</v>
      </c>
      <c r="C200" s="199"/>
      <c r="D200" s="235" t="s">
        <v>59</v>
      </c>
      <c r="E200" s="236" t="s">
        <v>108</v>
      </c>
      <c r="F200" s="237" t="s">
        <v>103</v>
      </c>
      <c r="G200" s="238" t="s">
        <v>60</v>
      </c>
      <c r="H200" s="238" t="s">
        <v>66</v>
      </c>
      <c r="I200" s="238" t="s">
        <v>334</v>
      </c>
      <c r="J200" s="239">
        <v>233</v>
      </c>
    </row>
    <row r="201" spans="1:10" ht="17.399999999999999" x14ac:dyDescent="0.3">
      <c r="A201" s="234" t="s">
        <v>303</v>
      </c>
      <c r="B201" s="199">
        <v>4</v>
      </c>
      <c r="C201" s="199"/>
      <c r="D201" s="235" t="s">
        <v>59</v>
      </c>
      <c r="E201" s="236" t="s">
        <v>105</v>
      </c>
      <c r="F201" s="237" t="s">
        <v>103</v>
      </c>
      <c r="G201" s="238" t="s">
        <v>60</v>
      </c>
      <c r="H201" s="238" t="s">
        <v>68</v>
      </c>
      <c r="I201" s="238" t="s">
        <v>336</v>
      </c>
      <c r="J201" s="239">
        <v>123</v>
      </c>
    </row>
    <row r="202" spans="1:10" ht="17.399999999999999" x14ac:dyDescent="0.3">
      <c r="A202" s="234" t="s">
        <v>305</v>
      </c>
      <c r="B202" s="199">
        <v>4</v>
      </c>
      <c r="C202" s="199"/>
      <c r="D202" s="235" t="s">
        <v>59</v>
      </c>
      <c r="E202" s="236" t="s">
        <v>102</v>
      </c>
      <c r="F202" s="237" t="s">
        <v>103</v>
      </c>
      <c r="G202" s="238" t="s">
        <v>84</v>
      </c>
      <c r="H202" s="238" t="s">
        <v>89</v>
      </c>
      <c r="I202" s="238" t="s">
        <v>336</v>
      </c>
      <c r="J202" s="239">
        <v>125</v>
      </c>
    </row>
    <row r="203" spans="1:10" ht="17.399999999999999" x14ac:dyDescent="0.3">
      <c r="A203" s="234" t="s">
        <v>309</v>
      </c>
      <c r="B203" s="199">
        <v>4</v>
      </c>
      <c r="C203" s="199"/>
      <c r="D203" s="235" t="s">
        <v>59</v>
      </c>
      <c r="E203" s="236" t="s">
        <v>126</v>
      </c>
      <c r="F203" s="238" t="s">
        <v>103</v>
      </c>
      <c r="G203" s="238" t="s">
        <v>254</v>
      </c>
      <c r="H203" s="238" t="s">
        <v>104</v>
      </c>
      <c r="I203" s="238" t="s">
        <v>338</v>
      </c>
      <c r="J203" s="239">
        <v>101</v>
      </c>
    </row>
    <row r="204" spans="1:10" ht="17.399999999999999" x14ac:dyDescent="0.3">
      <c r="A204" s="234" t="s">
        <v>310</v>
      </c>
      <c r="B204" s="199">
        <v>4</v>
      </c>
      <c r="C204" s="199"/>
      <c r="D204" s="235" t="s">
        <v>59</v>
      </c>
      <c r="E204" s="236" t="s">
        <v>105</v>
      </c>
      <c r="F204" s="240" t="s">
        <v>103</v>
      </c>
      <c r="G204" s="241" t="s">
        <v>74</v>
      </c>
      <c r="H204" s="241" t="s">
        <v>68</v>
      </c>
      <c r="I204" s="241" t="s">
        <v>346</v>
      </c>
      <c r="J204" s="239">
        <v>52</v>
      </c>
    </row>
    <row r="205" spans="1:10" ht="17.399999999999999" x14ac:dyDescent="0.3">
      <c r="A205" s="234" t="s">
        <v>312</v>
      </c>
      <c r="B205" s="199">
        <v>4</v>
      </c>
      <c r="C205" s="199"/>
      <c r="D205" s="235" t="s">
        <v>59</v>
      </c>
      <c r="E205" s="236" t="s">
        <v>105</v>
      </c>
      <c r="F205" s="237" t="s">
        <v>103</v>
      </c>
      <c r="G205" s="238" t="s">
        <v>75</v>
      </c>
      <c r="H205" s="238" t="s">
        <v>66</v>
      </c>
      <c r="I205" s="238" t="s">
        <v>334</v>
      </c>
      <c r="J205" s="239">
        <v>271</v>
      </c>
    </row>
    <row r="206" spans="1:10" ht="17.399999999999999" x14ac:dyDescent="0.3">
      <c r="A206" s="234" t="s">
        <v>481</v>
      </c>
      <c r="B206" s="199">
        <v>4</v>
      </c>
      <c r="C206" s="199"/>
      <c r="D206" s="235" t="s">
        <v>59</v>
      </c>
      <c r="E206" s="236" t="s">
        <v>106</v>
      </c>
      <c r="F206" s="237" t="s">
        <v>103</v>
      </c>
      <c r="G206" s="238" t="s">
        <v>155</v>
      </c>
      <c r="H206" s="238" t="s">
        <v>63</v>
      </c>
      <c r="I206" s="238" t="s">
        <v>273</v>
      </c>
      <c r="J206" s="167">
        <v>188</v>
      </c>
    </row>
    <row r="207" spans="1:10" ht="17.399999999999999" x14ac:dyDescent="0.3">
      <c r="A207" s="234" t="s">
        <v>319</v>
      </c>
      <c r="B207" s="199">
        <v>4</v>
      </c>
      <c r="C207" s="199"/>
      <c r="D207" s="235" t="s">
        <v>59</v>
      </c>
      <c r="E207" s="236" t="s">
        <v>105</v>
      </c>
      <c r="F207" s="237" t="s">
        <v>103</v>
      </c>
      <c r="G207" s="238" t="s">
        <v>60</v>
      </c>
      <c r="H207" s="238" t="s">
        <v>66</v>
      </c>
      <c r="I207" s="238" t="s">
        <v>334</v>
      </c>
      <c r="J207" s="239">
        <v>282</v>
      </c>
    </row>
    <row r="208" spans="1:10" ht="17.399999999999999" x14ac:dyDescent="0.3">
      <c r="A208" s="234" t="s">
        <v>279</v>
      </c>
      <c r="B208" s="199">
        <v>4</v>
      </c>
      <c r="C208" s="199"/>
      <c r="D208" s="235" t="s">
        <v>67</v>
      </c>
      <c r="E208" s="242" t="s">
        <v>106</v>
      </c>
      <c r="F208" s="238" t="s">
        <v>103</v>
      </c>
      <c r="G208" s="241" t="s">
        <v>84</v>
      </c>
      <c r="H208" s="238" t="s">
        <v>91</v>
      </c>
      <c r="I208" s="238" t="s">
        <v>338</v>
      </c>
      <c r="J208" s="239">
        <v>93</v>
      </c>
    </row>
    <row r="209" spans="1:10" ht="17.399999999999999" x14ac:dyDescent="0.3">
      <c r="A209" s="234" t="s">
        <v>285</v>
      </c>
      <c r="B209" s="199">
        <v>4</v>
      </c>
      <c r="C209" s="199"/>
      <c r="D209" s="243" t="s">
        <v>67</v>
      </c>
      <c r="E209" s="242" t="s">
        <v>105</v>
      </c>
      <c r="F209" s="237" t="s">
        <v>124</v>
      </c>
      <c r="G209" s="241" t="s">
        <v>84</v>
      </c>
      <c r="H209" s="241" t="s">
        <v>68</v>
      </c>
      <c r="I209" s="238" t="s">
        <v>342</v>
      </c>
      <c r="J209" s="239">
        <v>91</v>
      </c>
    </row>
    <row r="210" spans="1:10" ht="17.399999999999999" x14ac:dyDescent="0.3">
      <c r="A210" s="234" t="s">
        <v>287</v>
      </c>
      <c r="B210" s="199">
        <v>4</v>
      </c>
      <c r="C210" s="199"/>
      <c r="D210" s="235" t="s">
        <v>67</v>
      </c>
      <c r="E210" s="242" t="s">
        <v>102</v>
      </c>
      <c r="F210" s="241" t="s">
        <v>103</v>
      </c>
      <c r="G210" s="241" t="s">
        <v>60</v>
      </c>
      <c r="H210" s="241" t="s">
        <v>64</v>
      </c>
      <c r="I210" s="238" t="s">
        <v>334</v>
      </c>
      <c r="J210" s="239">
        <v>215</v>
      </c>
    </row>
    <row r="211" spans="1:10" ht="17.399999999999999" x14ac:dyDescent="0.3">
      <c r="A211" s="234" t="s">
        <v>300</v>
      </c>
      <c r="B211" s="199">
        <v>4</v>
      </c>
      <c r="C211" s="199"/>
      <c r="D211" s="235" t="s">
        <v>67</v>
      </c>
      <c r="E211" s="236" t="s">
        <v>102</v>
      </c>
      <c r="F211" s="237" t="s">
        <v>103</v>
      </c>
      <c r="G211" s="238" t="s">
        <v>84</v>
      </c>
      <c r="H211" s="238" t="s">
        <v>68</v>
      </c>
      <c r="I211" s="238" t="s">
        <v>339</v>
      </c>
      <c r="J211" s="239">
        <v>87</v>
      </c>
    </row>
    <row r="212" spans="1:10" ht="17.399999999999999" x14ac:dyDescent="0.3">
      <c r="A212" s="234" t="s">
        <v>307</v>
      </c>
      <c r="B212" s="199">
        <v>4</v>
      </c>
      <c r="C212" s="199"/>
      <c r="D212" s="235" t="s">
        <v>67</v>
      </c>
      <c r="E212" s="236" t="s">
        <v>108</v>
      </c>
      <c r="F212" s="237" t="s">
        <v>103</v>
      </c>
      <c r="G212" s="238" t="s">
        <v>60</v>
      </c>
      <c r="H212" s="238" t="s">
        <v>64</v>
      </c>
      <c r="I212" s="238" t="s">
        <v>334</v>
      </c>
      <c r="J212" s="239">
        <v>257</v>
      </c>
    </row>
    <row r="213" spans="1:10" ht="17.399999999999999" x14ac:dyDescent="0.3">
      <c r="A213" s="234" t="s">
        <v>308</v>
      </c>
      <c r="B213" s="199">
        <v>4</v>
      </c>
      <c r="C213" s="199"/>
      <c r="D213" s="235" t="s">
        <v>67</v>
      </c>
      <c r="E213" s="236" t="s">
        <v>105</v>
      </c>
      <c r="F213" s="237" t="s">
        <v>103</v>
      </c>
      <c r="G213" s="238" t="s">
        <v>84</v>
      </c>
      <c r="H213" s="238" t="s">
        <v>64</v>
      </c>
      <c r="I213" s="238" t="s">
        <v>334</v>
      </c>
      <c r="J213" s="239">
        <v>261</v>
      </c>
    </row>
    <row r="214" spans="1:10" ht="17.399999999999999" x14ac:dyDescent="0.3">
      <c r="A214" s="234" t="s">
        <v>313</v>
      </c>
      <c r="B214" s="199">
        <v>4</v>
      </c>
      <c r="C214" s="199"/>
      <c r="D214" s="235" t="s">
        <v>67</v>
      </c>
      <c r="E214" s="236" t="s">
        <v>106</v>
      </c>
      <c r="F214" s="237" t="s">
        <v>103</v>
      </c>
      <c r="G214" s="238" t="s">
        <v>60</v>
      </c>
      <c r="H214" s="238" t="s">
        <v>64</v>
      </c>
      <c r="I214" s="238" t="s">
        <v>334</v>
      </c>
      <c r="J214" s="239">
        <v>272</v>
      </c>
    </row>
    <row r="215" spans="1:10" ht="17.399999999999999" x14ac:dyDescent="0.3">
      <c r="A215" s="234" t="s">
        <v>315</v>
      </c>
      <c r="B215" s="199">
        <v>4</v>
      </c>
      <c r="C215" s="199"/>
      <c r="D215" s="243" t="s">
        <v>67</v>
      </c>
      <c r="E215" s="242" t="s">
        <v>106</v>
      </c>
      <c r="F215" s="240" t="s">
        <v>103</v>
      </c>
      <c r="G215" s="241" t="s">
        <v>84</v>
      </c>
      <c r="H215" s="241" t="s">
        <v>139</v>
      </c>
      <c r="I215" s="241" t="s">
        <v>348</v>
      </c>
      <c r="J215" s="244">
        <v>57</v>
      </c>
    </row>
    <row r="216" spans="1:10" ht="17.399999999999999" x14ac:dyDescent="0.3">
      <c r="A216" s="234" t="s">
        <v>317</v>
      </c>
      <c r="B216" s="199">
        <v>4</v>
      </c>
      <c r="C216" s="199"/>
      <c r="D216" s="235" t="s">
        <v>67</v>
      </c>
      <c r="E216" s="236" t="s">
        <v>105</v>
      </c>
      <c r="F216" s="237" t="s">
        <v>103</v>
      </c>
      <c r="G216" s="238" t="s">
        <v>60</v>
      </c>
      <c r="H216" s="238" t="s">
        <v>349</v>
      </c>
      <c r="I216" s="238" t="s">
        <v>336</v>
      </c>
      <c r="J216" s="239">
        <v>127</v>
      </c>
    </row>
    <row r="217" spans="1:10" ht="17.399999999999999" x14ac:dyDescent="0.3">
      <c r="A217" s="234" t="s">
        <v>324</v>
      </c>
      <c r="B217" s="199">
        <v>4</v>
      </c>
      <c r="C217" s="199"/>
      <c r="D217" s="235" t="s">
        <v>67</v>
      </c>
      <c r="E217" s="236" t="s">
        <v>108</v>
      </c>
      <c r="F217" s="237" t="s">
        <v>124</v>
      </c>
      <c r="G217" s="238" t="s">
        <v>84</v>
      </c>
      <c r="H217" s="238" t="s">
        <v>68</v>
      </c>
      <c r="I217" s="238" t="s">
        <v>334</v>
      </c>
      <c r="J217" s="245">
        <v>286</v>
      </c>
    </row>
    <row r="218" spans="1:10" ht="17.399999999999999" x14ac:dyDescent="0.3">
      <c r="A218" s="234" t="s">
        <v>325</v>
      </c>
      <c r="B218" s="199">
        <v>4</v>
      </c>
      <c r="C218" s="199"/>
      <c r="D218" s="235" t="s">
        <v>67</v>
      </c>
      <c r="E218" s="236" t="s">
        <v>177</v>
      </c>
      <c r="F218" s="246" t="s">
        <v>103</v>
      </c>
      <c r="G218" s="238" t="s">
        <v>84</v>
      </c>
      <c r="H218" s="238" t="s">
        <v>68</v>
      </c>
      <c r="I218" s="238" t="s">
        <v>351</v>
      </c>
      <c r="J218" s="239">
        <v>72</v>
      </c>
    </row>
    <row r="219" spans="1:10" ht="17.399999999999999" x14ac:dyDescent="0.3">
      <c r="A219" s="234" t="s">
        <v>330</v>
      </c>
      <c r="B219" s="199">
        <v>4</v>
      </c>
      <c r="C219" s="199"/>
      <c r="D219" s="235" t="s">
        <v>67</v>
      </c>
      <c r="E219" s="236" t="s">
        <v>108</v>
      </c>
      <c r="F219" s="240" t="s">
        <v>103</v>
      </c>
      <c r="G219" s="241" t="s">
        <v>110</v>
      </c>
      <c r="H219" s="241" t="s">
        <v>354</v>
      </c>
      <c r="I219" s="241" t="s">
        <v>345</v>
      </c>
      <c r="J219" s="239">
        <v>118</v>
      </c>
    </row>
    <row r="220" spans="1:10" ht="17.399999999999999" x14ac:dyDescent="0.3">
      <c r="A220" s="234" t="s">
        <v>277</v>
      </c>
      <c r="B220" s="199">
        <v>4</v>
      </c>
      <c r="C220" s="199"/>
      <c r="D220" s="235" t="s">
        <v>86</v>
      </c>
      <c r="E220" s="242" t="s">
        <v>102</v>
      </c>
      <c r="F220" s="237" t="s">
        <v>332</v>
      </c>
      <c r="G220" s="241" t="s">
        <v>65</v>
      </c>
      <c r="H220" s="238" t="s">
        <v>68</v>
      </c>
      <c r="I220" s="238" t="s">
        <v>337</v>
      </c>
      <c r="J220" s="239">
        <v>98</v>
      </c>
    </row>
    <row r="221" spans="1:10" ht="17.399999999999999" x14ac:dyDescent="0.3">
      <c r="A221" s="234" t="s">
        <v>278</v>
      </c>
      <c r="B221" s="199">
        <v>4</v>
      </c>
      <c r="C221" s="199"/>
      <c r="D221" s="247" t="s">
        <v>86</v>
      </c>
      <c r="E221" s="236" t="s">
        <v>102</v>
      </c>
      <c r="F221" s="238" t="s">
        <v>332</v>
      </c>
      <c r="G221" s="238" t="s">
        <v>65</v>
      </c>
      <c r="H221" s="238" t="s">
        <v>68</v>
      </c>
      <c r="I221" s="238" t="s">
        <v>273</v>
      </c>
      <c r="J221" s="239">
        <v>17</v>
      </c>
    </row>
    <row r="222" spans="1:10" ht="17.399999999999999" x14ac:dyDescent="0.3">
      <c r="A222" s="234" t="s">
        <v>290</v>
      </c>
      <c r="B222" s="199">
        <v>4</v>
      </c>
      <c r="C222" s="199"/>
      <c r="D222" s="235" t="s">
        <v>86</v>
      </c>
      <c r="E222" s="236" t="s">
        <v>105</v>
      </c>
      <c r="F222" s="237" t="s">
        <v>103</v>
      </c>
      <c r="G222" s="238" t="s">
        <v>84</v>
      </c>
      <c r="H222" s="238" t="s">
        <v>68</v>
      </c>
      <c r="I222" s="238" t="s">
        <v>334</v>
      </c>
      <c r="J222" s="239">
        <v>221</v>
      </c>
    </row>
    <row r="223" spans="1:10" ht="17.399999999999999" x14ac:dyDescent="0.3">
      <c r="A223" s="234" t="s">
        <v>86</v>
      </c>
      <c r="B223" s="199">
        <v>4</v>
      </c>
      <c r="C223" s="206" t="s">
        <v>668</v>
      </c>
      <c r="D223" s="235" t="s">
        <v>86</v>
      </c>
      <c r="E223" s="236" t="s">
        <v>106</v>
      </c>
      <c r="F223" s="237" t="s">
        <v>127</v>
      </c>
      <c r="G223" s="238" t="s">
        <v>65</v>
      </c>
      <c r="H223" s="238" t="s">
        <v>64</v>
      </c>
      <c r="I223" s="238" t="s">
        <v>334</v>
      </c>
      <c r="J223" s="239">
        <v>224</v>
      </c>
    </row>
    <row r="224" spans="1:10" ht="17.399999999999999" x14ac:dyDescent="0.3">
      <c r="A224" s="234" t="s">
        <v>299</v>
      </c>
      <c r="B224" s="199">
        <v>4</v>
      </c>
      <c r="C224" s="199"/>
      <c r="D224" s="235" t="s">
        <v>86</v>
      </c>
      <c r="E224" s="236" t="s">
        <v>105</v>
      </c>
      <c r="F224" s="238" t="s">
        <v>103</v>
      </c>
      <c r="G224" s="238" t="s">
        <v>60</v>
      </c>
      <c r="H224" s="238" t="s">
        <v>104</v>
      </c>
      <c r="I224" s="238" t="s">
        <v>341</v>
      </c>
      <c r="J224" s="239">
        <v>100</v>
      </c>
    </row>
    <row r="225" spans="1:10" ht="17.399999999999999" x14ac:dyDescent="0.3">
      <c r="A225" s="234" t="s">
        <v>314</v>
      </c>
      <c r="B225" s="199">
        <v>4</v>
      </c>
      <c r="C225" s="199"/>
      <c r="D225" s="235" t="s">
        <v>86</v>
      </c>
      <c r="E225" s="242" t="s">
        <v>106</v>
      </c>
      <c r="F225" s="237" t="s">
        <v>124</v>
      </c>
      <c r="G225" s="241" t="s">
        <v>110</v>
      </c>
      <c r="H225" s="241" t="s">
        <v>128</v>
      </c>
      <c r="I225" s="241" t="s">
        <v>343</v>
      </c>
      <c r="J225" s="239">
        <v>117</v>
      </c>
    </row>
    <row r="226" spans="1:10" ht="17.399999999999999" x14ac:dyDescent="0.3">
      <c r="A226" s="234" t="s">
        <v>320</v>
      </c>
      <c r="B226" s="199">
        <v>4</v>
      </c>
      <c r="C226" s="199"/>
      <c r="D226" s="235" t="s">
        <v>86</v>
      </c>
      <c r="E226" s="236" t="s">
        <v>102</v>
      </c>
      <c r="F226" s="237" t="s">
        <v>103</v>
      </c>
      <c r="G226" s="238" t="s">
        <v>65</v>
      </c>
      <c r="H226" s="238" t="s">
        <v>68</v>
      </c>
      <c r="I226" s="238" t="s">
        <v>336</v>
      </c>
      <c r="J226" s="239">
        <v>127</v>
      </c>
    </row>
    <row r="227" spans="1:10" ht="17.399999999999999" x14ac:dyDescent="0.3">
      <c r="A227" s="234" t="s">
        <v>439</v>
      </c>
      <c r="B227" s="199">
        <v>4</v>
      </c>
      <c r="C227" s="199"/>
      <c r="D227" s="235" t="s">
        <v>86</v>
      </c>
      <c r="E227" s="236" t="s">
        <v>102</v>
      </c>
      <c r="F227" s="237" t="s">
        <v>103</v>
      </c>
      <c r="G227" s="238" t="s">
        <v>60</v>
      </c>
      <c r="H227" s="238" t="s">
        <v>104</v>
      </c>
      <c r="I227" s="238" t="s">
        <v>334</v>
      </c>
      <c r="J227" s="239">
        <v>284</v>
      </c>
    </row>
    <row r="228" spans="1:10" ht="17.399999999999999" x14ac:dyDescent="0.3">
      <c r="A228" s="234" t="s">
        <v>228</v>
      </c>
      <c r="B228" s="199">
        <v>4</v>
      </c>
      <c r="C228" s="199"/>
      <c r="D228" s="235" t="s">
        <v>86</v>
      </c>
      <c r="E228" s="236" t="s">
        <v>187</v>
      </c>
      <c r="F228" s="237" t="s">
        <v>103</v>
      </c>
      <c r="G228" s="238" t="s">
        <v>60</v>
      </c>
      <c r="H228" s="238" t="s">
        <v>66</v>
      </c>
      <c r="I228" s="238" t="s">
        <v>334</v>
      </c>
      <c r="J228" s="239">
        <v>294</v>
      </c>
    </row>
    <row r="229" spans="1:10" ht="17.399999999999999" x14ac:dyDescent="0.3">
      <c r="A229" s="234" t="s">
        <v>331</v>
      </c>
      <c r="B229" s="199">
        <v>4</v>
      </c>
      <c r="C229" s="199"/>
      <c r="D229" s="235" t="s">
        <v>86</v>
      </c>
      <c r="E229" s="236" t="s">
        <v>102</v>
      </c>
      <c r="F229" s="237" t="s">
        <v>103</v>
      </c>
      <c r="G229" s="238" t="s">
        <v>355</v>
      </c>
      <c r="H229" s="238" t="s">
        <v>64</v>
      </c>
      <c r="I229" s="238" t="s">
        <v>339</v>
      </c>
      <c r="J229" s="239">
        <v>92</v>
      </c>
    </row>
    <row r="230" spans="1:10" ht="17.399999999999999" x14ac:dyDescent="0.3">
      <c r="A230" s="234" t="s">
        <v>284</v>
      </c>
      <c r="B230" s="199">
        <v>4</v>
      </c>
      <c r="C230" s="199"/>
      <c r="D230" s="235" t="s">
        <v>175</v>
      </c>
      <c r="E230" s="236" t="s">
        <v>105</v>
      </c>
      <c r="F230" s="237" t="s">
        <v>103</v>
      </c>
      <c r="G230" s="238" t="s">
        <v>84</v>
      </c>
      <c r="H230" s="238" t="s">
        <v>68</v>
      </c>
      <c r="I230" s="238" t="s">
        <v>336</v>
      </c>
      <c r="J230" s="239">
        <v>118</v>
      </c>
    </row>
    <row r="231" spans="1:10" ht="17.399999999999999" x14ac:dyDescent="0.3">
      <c r="A231" s="234" t="s">
        <v>327</v>
      </c>
      <c r="B231" s="199">
        <v>4</v>
      </c>
      <c r="C231" s="199"/>
      <c r="D231" s="235" t="s">
        <v>175</v>
      </c>
      <c r="E231" s="236" t="s">
        <v>353</v>
      </c>
      <c r="F231" s="238" t="s">
        <v>103</v>
      </c>
      <c r="G231" s="238" t="s">
        <v>84</v>
      </c>
      <c r="H231" s="238" t="s">
        <v>64</v>
      </c>
      <c r="I231" s="238" t="s">
        <v>341</v>
      </c>
      <c r="J231" s="239">
        <v>109</v>
      </c>
    </row>
    <row r="232" spans="1:10" ht="17.399999999999999" x14ac:dyDescent="0.3">
      <c r="A232" s="234" t="s">
        <v>282</v>
      </c>
      <c r="B232" s="199">
        <v>4</v>
      </c>
      <c r="C232" s="199"/>
      <c r="D232" s="235" t="s">
        <v>69</v>
      </c>
      <c r="E232" s="236" t="s">
        <v>126</v>
      </c>
      <c r="F232" s="237" t="s">
        <v>103</v>
      </c>
      <c r="G232" s="238" t="s">
        <v>75</v>
      </c>
      <c r="H232" s="238" t="s">
        <v>64</v>
      </c>
      <c r="I232" s="238" t="s">
        <v>339</v>
      </c>
      <c r="J232" s="239">
        <v>83</v>
      </c>
    </row>
    <row r="233" spans="1:10" ht="17.399999999999999" x14ac:dyDescent="0.3">
      <c r="A233" s="234" t="s">
        <v>283</v>
      </c>
      <c r="B233" s="199">
        <v>4</v>
      </c>
      <c r="C233" s="199"/>
      <c r="D233" s="235" t="s">
        <v>69</v>
      </c>
      <c r="E233" s="236" t="s">
        <v>102</v>
      </c>
      <c r="F233" s="238" t="s">
        <v>103</v>
      </c>
      <c r="G233" s="238" t="s">
        <v>60</v>
      </c>
      <c r="H233" s="238" t="s">
        <v>91</v>
      </c>
      <c r="I233" s="238" t="s">
        <v>341</v>
      </c>
      <c r="J233" s="239">
        <v>94</v>
      </c>
    </row>
    <row r="234" spans="1:10" ht="17.399999999999999" x14ac:dyDescent="0.3">
      <c r="A234" s="234" t="s">
        <v>292</v>
      </c>
      <c r="B234" s="199">
        <v>4</v>
      </c>
      <c r="C234" s="199"/>
      <c r="D234" s="235" t="s">
        <v>69</v>
      </c>
      <c r="E234" s="236" t="s">
        <v>105</v>
      </c>
      <c r="F234" s="237" t="s">
        <v>103</v>
      </c>
      <c r="G234" s="238" t="s">
        <v>65</v>
      </c>
      <c r="H234" s="238" t="s">
        <v>68</v>
      </c>
      <c r="I234" s="238" t="s">
        <v>334</v>
      </c>
      <c r="J234" s="239">
        <v>224</v>
      </c>
    </row>
    <row r="235" spans="1:10" ht="17.399999999999999" x14ac:dyDescent="0.3">
      <c r="A235" s="234" t="s">
        <v>293</v>
      </c>
      <c r="B235" s="199">
        <v>4</v>
      </c>
      <c r="C235" s="199"/>
      <c r="D235" s="235" t="s">
        <v>69</v>
      </c>
      <c r="E235" s="236" t="s">
        <v>105</v>
      </c>
      <c r="F235" s="237" t="s">
        <v>124</v>
      </c>
      <c r="G235" s="238" t="s">
        <v>84</v>
      </c>
      <c r="H235" s="238" t="s">
        <v>8</v>
      </c>
      <c r="I235" s="238" t="s">
        <v>339</v>
      </c>
      <c r="J235" s="239">
        <v>85</v>
      </c>
    </row>
    <row r="236" spans="1:10" ht="17.399999999999999" x14ac:dyDescent="0.3">
      <c r="A236" s="234" t="s">
        <v>294</v>
      </c>
      <c r="B236" s="199">
        <v>4</v>
      </c>
      <c r="C236" s="199"/>
      <c r="D236" s="235" t="s">
        <v>69</v>
      </c>
      <c r="E236" s="242" t="s">
        <v>102</v>
      </c>
      <c r="F236" s="240" t="s">
        <v>103</v>
      </c>
      <c r="G236" s="241" t="s">
        <v>110</v>
      </c>
      <c r="H236" s="241" t="s">
        <v>115</v>
      </c>
      <c r="I236" s="241" t="s">
        <v>343</v>
      </c>
      <c r="J236" s="239">
        <v>114</v>
      </c>
    </row>
    <row r="237" spans="1:10" ht="17.399999999999999" x14ac:dyDescent="0.3">
      <c r="A237" s="234" t="s">
        <v>483</v>
      </c>
      <c r="B237" s="199">
        <v>4</v>
      </c>
      <c r="C237" s="199"/>
      <c r="D237" s="235" t="s">
        <v>69</v>
      </c>
      <c r="E237" s="236" t="s">
        <v>102</v>
      </c>
      <c r="F237" s="237" t="s">
        <v>103</v>
      </c>
      <c r="G237" s="238" t="s">
        <v>110</v>
      </c>
      <c r="H237" s="238" t="s">
        <v>128</v>
      </c>
      <c r="I237" s="238" t="s">
        <v>334</v>
      </c>
      <c r="J237" s="239">
        <v>241</v>
      </c>
    </row>
    <row r="238" spans="1:10" ht="17.399999999999999" x14ac:dyDescent="0.3">
      <c r="A238" s="234" t="s">
        <v>302</v>
      </c>
      <c r="B238" s="199">
        <v>4</v>
      </c>
      <c r="C238" s="199"/>
      <c r="D238" s="235" t="s">
        <v>69</v>
      </c>
      <c r="E238" s="236" t="s">
        <v>344</v>
      </c>
      <c r="F238" s="237" t="s">
        <v>103</v>
      </c>
      <c r="G238" s="238" t="s">
        <v>60</v>
      </c>
      <c r="H238" s="238" t="s">
        <v>115</v>
      </c>
      <c r="I238" s="238" t="s">
        <v>334</v>
      </c>
      <c r="J238" s="239">
        <v>243</v>
      </c>
    </row>
    <row r="239" spans="1:10" ht="17.399999999999999" x14ac:dyDescent="0.3">
      <c r="A239" s="234" t="s">
        <v>306</v>
      </c>
      <c r="B239" s="199">
        <v>4</v>
      </c>
      <c r="C239" s="199"/>
      <c r="D239" s="235" t="s">
        <v>69</v>
      </c>
      <c r="E239" s="236" t="s">
        <v>125</v>
      </c>
      <c r="F239" s="240" t="s">
        <v>103</v>
      </c>
      <c r="G239" s="241" t="s">
        <v>60</v>
      </c>
      <c r="H239" s="241" t="s">
        <v>139</v>
      </c>
      <c r="I239" s="241" t="s">
        <v>345</v>
      </c>
      <c r="J239" s="239">
        <v>107</v>
      </c>
    </row>
    <row r="240" spans="1:10" ht="17.399999999999999" x14ac:dyDescent="0.3">
      <c r="A240" s="234" t="s">
        <v>318</v>
      </c>
      <c r="B240" s="199">
        <v>4</v>
      </c>
      <c r="C240" s="199"/>
      <c r="D240" s="235" t="s">
        <v>69</v>
      </c>
      <c r="E240" s="236" t="s">
        <v>108</v>
      </c>
      <c r="F240" s="237" t="s">
        <v>127</v>
      </c>
      <c r="G240" s="238" t="s">
        <v>84</v>
      </c>
      <c r="H240" s="238" t="s">
        <v>350</v>
      </c>
      <c r="I240" s="238" t="s">
        <v>334</v>
      </c>
      <c r="J240" s="239">
        <v>275</v>
      </c>
    </row>
    <row r="241" spans="1:10" ht="17.399999999999999" x14ac:dyDescent="0.3">
      <c r="A241" s="234" t="s">
        <v>321</v>
      </c>
      <c r="B241" s="199">
        <v>4</v>
      </c>
      <c r="C241" s="199"/>
      <c r="D241" s="235" t="s">
        <v>69</v>
      </c>
      <c r="E241" s="236" t="s">
        <v>102</v>
      </c>
      <c r="F241" s="238" t="s">
        <v>103</v>
      </c>
      <c r="G241" s="238" t="s">
        <v>84</v>
      </c>
      <c r="H241" s="238" t="s">
        <v>63</v>
      </c>
      <c r="I241" s="238" t="s">
        <v>341</v>
      </c>
      <c r="J241" s="239">
        <v>108</v>
      </c>
    </row>
    <row r="242" spans="1:10" ht="17.399999999999999" x14ac:dyDescent="0.3">
      <c r="A242" s="234" t="s">
        <v>322</v>
      </c>
      <c r="B242" s="199">
        <v>4</v>
      </c>
      <c r="C242" s="199"/>
      <c r="D242" s="243" t="s">
        <v>69</v>
      </c>
      <c r="E242" s="242" t="s">
        <v>102</v>
      </c>
      <c r="F242" s="240" t="s">
        <v>103</v>
      </c>
      <c r="G242" s="241" t="s">
        <v>84</v>
      </c>
      <c r="H242" s="241" t="s">
        <v>63</v>
      </c>
      <c r="I242" s="241" t="s">
        <v>348</v>
      </c>
      <c r="J242" s="244">
        <v>59</v>
      </c>
    </row>
    <row r="243" spans="1:10" ht="17.399999999999999" x14ac:dyDescent="0.3">
      <c r="A243" s="234" t="s">
        <v>323</v>
      </c>
      <c r="B243" s="199">
        <v>4</v>
      </c>
      <c r="C243" s="199"/>
      <c r="D243" s="243" t="s">
        <v>69</v>
      </c>
      <c r="E243" s="242" t="s">
        <v>102</v>
      </c>
      <c r="F243" s="240" t="s">
        <v>103</v>
      </c>
      <c r="G243" s="241" t="s">
        <v>84</v>
      </c>
      <c r="H243" s="241" t="s">
        <v>63</v>
      </c>
      <c r="I243" s="241" t="s">
        <v>348</v>
      </c>
      <c r="J243" s="244">
        <v>59</v>
      </c>
    </row>
    <row r="244" spans="1:10" ht="17.399999999999999" x14ac:dyDescent="0.3">
      <c r="A244" s="234" t="s">
        <v>329</v>
      </c>
      <c r="B244" s="199">
        <v>4</v>
      </c>
      <c r="C244" s="199"/>
      <c r="D244" s="247" t="s">
        <v>69</v>
      </c>
      <c r="E244" s="236" t="s">
        <v>108</v>
      </c>
      <c r="F244" s="237" t="s">
        <v>103</v>
      </c>
      <c r="G244" s="238" t="s">
        <v>84</v>
      </c>
      <c r="H244" s="238" t="s">
        <v>66</v>
      </c>
      <c r="I244" s="238" t="s">
        <v>273</v>
      </c>
      <c r="J244" s="239">
        <v>233</v>
      </c>
    </row>
    <row r="245" spans="1:10" ht="17.399999999999999" x14ac:dyDescent="0.3">
      <c r="A245" s="234" t="s">
        <v>274</v>
      </c>
      <c r="B245" s="199">
        <v>4</v>
      </c>
      <c r="C245" s="199"/>
      <c r="D245" s="247" t="s">
        <v>164</v>
      </c>
      <c r="E245" s="236" t="s">
        <v>126</v>
      </c>
      <c r="F245" s="238" t="s">
        <v>332</v>
      </c>
      <c r="G245" s="238" t="s">
        <v>65</v>
      </c>
      <c r="H245" s="238" t="s">
        <v>63</v>
      </c>
      <c r="I245" s="238" t="s">
        <v>333</v>
      </c>
      <c r="J245" s="239">
        <v>174</v>
      </c>
    </row>
    <row r="246" spans="1:10" ht="17.399999999999999" x14ac:dyDescent="0.3">
      <c r="A246" s="234" t="s">
        <v>275</v>
      </c>
      <c r="B246" s="199">
        <v>4</v>
      </c>
      <c r="C246" s="199"/>
      <c r="D246" s="235" t="s">
        <v>164</v>
      </c>
      <c r="E246" s="236" t="s">
        <v>105</v>
      </c>
      <c r="F246" s="237" t="s">
        <v>103</v>
      </c>
      <c r="G246" s="238" t="s">
        <v>60</v>
      </c>
      <c r="H246" s="238" t="s">
        <v>66</v>
      </c>
      <c r="I246" s="238" t="s">
        <v>334</v>
      </c>
      <c r="J246" s="239">
        <v>196</v>
      </c>
    </row>
    <row r="247" spans="1:10" ht="17.399999999999999" x14ac:dyDescent="0.3">
      <c r="A247" s="234" t="s">
        <v>280</v>
      </c>
      <c r="B247" s="199">
        <v>4</v>
      </c>
      <c r="C247" s="199"/>
      <c r="D247" s="235" t="s">
        <v>164</v>
      </c>
      <c r="E247" s="236" t="s">
        <v>106</v>
      </c>
      <c r="F247" s="237" t="s">
        <v>103</v>
      </c>
      <c r="G247" s="238" t="s">
        <v>65</v>
      </c>
      <c r="H247" s="238" t="s">
        <v>68</v>
      </c>
      <c r="I247" s="238" t="s">
        <v>339</v>
      </c>
      <c r="J247" s="239">
        <v>81</v>
      </c>
    </row>
    <row r="248" spans="1:10" ht="17.399999999999999" x14ac:dyDescent="0.3">
      <c r="A248" s="234" t="s">
        <v>281</v>
      </c>
      <c r="B248" s="199">
        <v>4</v>
      </c>
      <c r="C248" s="199"/>
      <c r="D248" s="235" t="s">
        <v>164</v>
      </c>
      <c r="E248" s="242" t="s">
        <v>102</v>
      </c>
      <c r="F248" s="240" t="s">
        <v>103</v>
      </c>
      <c r="G248" s="241" t="s">
        <v>60</v>
      </c>
      <c r="H248" s="241" t="s">
        <v>104</v>
      </c>
      <c r="I248" s="241" t="s">
        <v>340</v>
      </c>
      <c r="J248" s="239">
        <v>82</v>
      </c>
    </row>
    <row r="249" spans="1:10" ht="17.399999999999999" x14ac:dyDescent="0.3">
      <c r="A249" s="234" t="s">
        <v>286</v>
      </c>
      <c r="B249" s="199">
        <v>4</v>
      </c>
      <c r="C249" s="199"/>
      <c r="D249" s="235" t="s">
        <v>164</v>
      </c>
      <c r="E249" s="236" t="s">
        <v>108</v>
      </c>
      <c r="F249" s="237" t="s">
        <v>103</v>
      </c>
      <c r="G249" s="238" t="s">
        <v>93</v>
      </c>
      <c r="H249" s="238" t="s">
        <v>66</v>
      </c>
      <c r="I249" s="238" t="s">
        <v>334</v>
      </c>
      <c r="J249" s="239">
        <v>214</v>
      </c>
    </row>
    <row r="250" spans="1:10" ht="17.399999999999999" x14ac:dyDescent="0.3">
      <c r="A250" s="234" t="s">
        <v>680</v>
      </c>
      <c r="B250" s="199">
        <v>4</v>
      </c>
      <c r="C250" s="206" t="s">
        <v>671</v>
      </c>
      <c r="D250" s="235" t="s">
        <v>164</v>
      </c>
      <c r="E250" s="236" t="s">
        <v>126</v>
      </c>
      <c r="F250" s="237" t="s">
        <v>103</v>
      </c>
      <c r="G250" s="238" t="s">
        <v>93</v>
      </c>
      <c r="H250" s="238" t="s">
        <v>64</v>
      </c>
      <c r="I250" s="238" t="s">
        <v>334</v>
      </c>
      <c r="J250" s="248">
        <v>221</v>
      </c>
    </row>
    <row r="251" spans="1:10" ht="17.399999999999999" x14ac:dyDescent="0.3">
      <c r="A251" s="234" t="s">
        <v>295</v>
      </c>
      <c r="B251" s="199">
        <v>4</v>
      </c>
      <c r="C251" s="199"/>
      <c r="D251" s="247" t="s">
        <v>164</v>
      </c>
      <c r="E251" s="236" t="s">
        <v>105</v>
      </c>
      <c r="F251" s="238" t="s">
        <v>103</v>
      </c>
      <c r="G251" s="238" t="s">
        <v>84</v>
      </c>
      <c r="H251" s="238" t="s">
        <v>64</v>
      </c>
      <c r="I251" s="238" t="s">
        <v>333</v>
      </c>
      <c r="J251" s="239">
        <v>174</v>
      </c>
    </row>
    <row r="252" spans="1:10" ht="17.399999999999999" x14ac:dyDescent="0.3">
      <c r="A252" s="234" t="s">
        <v>296</v>
      </c>
      <c r="B252" s="199">
        <v>4</v>
      </c>
      <c r="C252" s="199"/>
      <c r="D252" s="235" t="s">
        <v>164</v>
      </c>
      <c r="E252" s="242" t="s">
        <v>102</v>
      </c>
      <c r="F252" s="237" t="s">
        <v>103</v>
      </c>
      <c r="G252" s="241" t="s">
        <v>60</v>
      </c>
      <c r="H252" s="241" t="s">
        <v>63</v>
      </c>
      <c r="I252" s="241" t="s">
        <v>338</v>
      </c>
      <c r="J252" s="239">
        <v>98</v>
      </c>
    </row>
    <row r="253" spans="1:10" ht="17.399999999999999" x14ac:dyDescent="0.3">
      <c r="A253" s="234" t="s">
        <v>298</v>
      </c>
      <c r="B253" s="199">
        <v>4</v>
      </c>
      <c r="C253" s="199"/>
      <c r="D253" s="235" t="s">
        <v>164</v>
      </c>
      <c r="E253" s="236" t="s">
        <v>105</v>
      </c>
      <c r="F253" s="237" t="s">
        <v>103</v>
      </c>
      <c r="G253" s="238" t="s">
        <v>84</v>
      </c>
      <c r="H253" s="238" t="s">
        <v>63</v>
      </c>
      <c r="I253" s="238" t="s">
        <v>334</v>
      </c>
      <c r="J253" s="239">
        <v>235</v>
      </c>
    </row>
    <row r="254" spans="1:10" ht="17.399999999999999" x14ac:dyDescent="0.3">
      <c r="A254" s="234" t="s">
        <v>301</v>
      </c>
      <c r="B254" s="199">
        <v>4</v>
      </c>
      <c r="C254" s="199"/>
      <c r="D254" s="235" t="s">
        <v>164</v>
      </c>
      <c r="E254" s="236" t="s">
        <v>105</v>
      </c>
      <c r="F254" s="237" t="s">
        <v>103</v>
      </c>
      <c r="G254" s="238" t="s">
        <v>65</v>
      </c>
      <c r="H254" s="238" t="s">
        <v>68</v>
      </c>
      <c r="I254" s="238" t="s">
        <v>273</v>
      </c>
      <c r="J254" s="239">
        <v>116</v>
      </c>
    </row>
    <row r="255" spans="1:10" ht="17.399999999999999" x14ac:dyDescent="0.3">
      <c r="A255" s="234" t="s">
        <v>304</v>
      </c>
      <c r="B255" s="199">
        <v>4</v>
      </c>
      <c r="C255" s="199"/>
      <c r="D255" s="243" t="s">
        <v>164</v>
      </c>
      <c r="E255" s="242" t="s">
        <v>177</v>
      </c>
      <c r="F255" s="241" t="s">
        <v>103</v>
      </c>
      <c r="G255" s="241" t="s">
        <v>84</v>
      </c>
      <c r="H255" s="241" t="s">
        <v>104</v>
      </c>
      <c r="I255" s="238" t="s">
        <v>334</v>
      </c>
      <c r="J255" s="244">
        <v>251</v>
      </c>
    </row>
    <row r="256" spans="1:10" ht="17.399999999999999" x14ac:dyDescent="0.3">
      <c r="A256" s="234" t="s">
        <v>311</v>
      </c>
      <c r="B256" s="199">
        <v>4</v>
      </c>
      <c r="C256" s="199"/>
      <c r="D256" s="235" t="s">
        <v>164</v>
      </c>
      <c r="E256" s="236" t="s">
        <v>347</v>
      </c>
      <c r="F256" s="238" t="s">
        <v>127</v>
      </c>
      <c r="G256" s="238" t="s">
        <v>65</v>
      </c>
      <c r="H256" s="238" t="s">
        <v>64</v>
      </c>
      <c r="I256" s="238" t="s">
        <v>341</v>
      </c>
      <c r="J256" s="239">
        <v>105</v>
      </c>
    </row>
    <row r="257" spans="1:10" ht="17.399999999999999" x14ac:dyDescent="0.3">
      <c r="A257" s="234" t="s">
        <v>316</v>
      </c>
      <c r="B257" s="199">
        <v>4</v>
      </c>
      <c r="C257" s="199"/>
      <c r="D257" s="235" t="s">
        <v>164</v>
      </c>
      <c r="E257" s="236" t="s">
        <v>105</v>
      </c>
      <c r="F257" s="237" t="s">
        <v>103</v>
      </c>
      <c r="G257" s="238" t="s">
        <v>60</v>
      </c>
      <c r="H257" s="238" t="s">
        <v>139</v>
      </c>
      <c r="I257" s="238" t="s">
        <v>336</v>
      </c>
      <c r="J257" s="239">
        <v>126</v>
      </c>
    </row>
    <row r="258" spans="1:10" ht="17.399999999999999" x14ac:dyDescent="0.3">
      <c r="A258" s="234" t="s">
        <v>326</v>
      </c>
      <c r="B258" s="199">
        <v>4</v>
      </c>
      <c r="C258" s="199"/>
      <c r="D258" s="235" t="s">
        <v>164</v>
      </c>
      <c r="E258" s="242" t="s">
        <v>106</v>
      </c>
      <c r="F258" s="238" t="s">
        <v>103</v>
      </c>
      <c r="G258" s="238" t="s">
        <v>60</v>
      </c>
      <c r="H258" s="238" t="s">
        <v>352</v>
      </c>
      <c r="I258" s="238" t="s">
        <v>341</v>
      </c>
      <c r="J258" s="239">
        <v>109</v>
      </c>
    </row>
    <row r="259" spans="1:10" ht="17.399999999999999" x14ac:dyDescent="0.3">
      <c r="A259" s="234" t="s">
        <v>328</v>
      </c>
      <c r="B259" s="199">
        <v>4</v>
      </c>
      <c r="C259" s="199"/>
      <c r="D259" s="235" t="s">
        <v>164</v>
      </c>
      <c r="E259" s="236" t="s">
        <v>102</v>
      </c>
      <c r="F259" s="237" t="s">
        <v>124</v>
      </c>
      <c r="G259" s="238" t="s">
        <v>60</v>
      </c>
      <c r="H259" s="238" t="s">
        <v>91</v>
      </c>
      <c r="I259" s="238" t="s">
        <v>339</v>
      </c>
      <c r="J259" s="239">
        <v>91</v>
      </c>
    </row>
    <row r="260" spans="1:10" ht="17.399999999999999" x14ac:dyDescent="0.3">
      <c r="A260" s="249" t="s">
        <v>272</v>
      </c>
      <c r="B260" s="216">
        <v>4</v>
      </c>
      <c r="C260" s="216"/>
      <c r="D260" s="250" t="s">
        <v>164</v>
      </c>
      <c r="E260" s="251" t="s">
        <v>353</v>
      </c>
      <c r="F260" s="252" t="s">
        <v>103</v>
      </c>
      <c r="G260" s="253" t="s">
        <v>65</v>
      </c>
      <c r="H260" s="253" t="s">
        <v>68</v>
      </c>
      <c r="I260" s="253" t="s">
        <v>339</v>
      </c>
      <c r="J260" s="254">
        <v>92</v>
      </c>
    </row>
    <row r="261" spans="1:10" ht="17.399999999999999" x14ac:dyDescent="0.3">
      <c r="A261" s="234" t="s">
        <v>510</v>
      </c>
      <c r="B261" s="199">
        <v>5</v>
      </c>
      <c r="C261" s="199"/>
      <c r="D261" s="235" t="s">
        <v>59</v>
      </c>
      <c r="E261" s="236" t="s">
        <v>616</v>
      </c>
      <c r="F261" s="237" t="s">
        <v>129</v>
      </c>
      <c r="G261" s="238" t="s">
        <v>60</v>
      </c>
      <c r="H261" s="238" t="s">
        <v>64</v>
      </c>
      <c r="I261" s="238" t="s">
        <v>334</v>
      </c>
      <c r="J261" s="239">
        <v>201</v>
      </c>
    </row>
    <row r="262" spans="1:10" ht="17.399999999999999" x14ac:dyDescent="0.3">
      <c r="A262" s="234" t="s">
        <v>511</v>
      </c>
      <c r="B262" s="199">
        <v>5</v>
      </c>
      <c r="C262" s="199"/>
      <c r="D262" s="235" t="s">
        <v>59</v>
      </c>
      <c r="E262" s="236" t="s">
        <v>102</v>
      </c>
      <c r="F262" s="237" t="s">
        <v>61</v>
      </c>
      <c r="G262" s="238" t="s">
        <v>84</v>
      </c>
      <c r="H262" s="238" t="s">
        <v>64</v>
      </c>
      <c r="I262" s="238" t="s">
        <v>334</v>
      </c>
      <c r="J262" s="239">
        <v>207</v>
      </c>
    </row>
    <row r="263" spans="1:10" ht="17.399999999999999" x14ac:dyDescent="0.3">
      <c r="A263" s="234" t="s">
        <v>512</v>
      </c>
      <c r="B263" s="199">
        <v>5</v>
      </c>
      <c r="C263" s="199"/>
      <c r="D263" s="235" t="s">
        <v>59</v>
      </c>
      <c r="E263" s="236" t="s">
        <v>126</v>
      </c>
      <c r="F263" s="237" t="s">
        <v>103</v>
      </c>
      <c r="G263" s="238" t="s">
        <v>84</v>
      </c>
      <c r="H263" s="238" t="s">
        <v>128</v>
      </c>
      <c r="I263" s="238" t="s">
        <v>363</v>
      </c>
      <c r="J263" s="239">
        <v>107</v>
      </c>
    </row>
    <row r="264" spans="1:10" ht="17.399999999999999" x14ac:dyDescent="0.3">
      <c r="A264" s="234" t="s">
        <v>513</v>
      </c>
      <c r="B264" s="199">
        <v>5</v>
      </c>
      <c r="C264" s="199"/>
      <c r="D264" s="235" t="s">
        <v>59</v>
      </c>
      <c r="E264" s="236" t="s">
        <v>102</v>
      </c>
      <c r="F264" s="237" t="s">
        <v>103</v>
      </c>
      <c r="G264" s="238" t="s">
        <v>65</v>
      </c>
      <c r="H264" s="238" t="s">
        <v>63</v>
      </c>
      <c r="I264" s="238" t="s">
        <v>388</v>
      </c>
      <c r="J264" s="239">
        <v>161</v>
      </c>
    </row>
    <row r="265" spans="1:10" ht="17.399999999999999" x14ac:dyDescent="0.3">
      <c r="A265" s="234" t="s">
        <v>514</v>
      </c>
      <c r="B265" s="199">
        <v>5</v>
      </c>
      <c r="C265" s="199"/>
      <c r="D265" s="235" t="s">
        <v>59</v>
      </c>
      <c r="E265" s="236" t="s">
        <v>105</v>
      </c>
      <c r="F265" s="237" t="s">
        <v>103</v>
      </c>
      <c r="G265" s="238" t="s">
        <v>60</v>
      </c>
      <c r="H265" s="238" t="s">
        <v>68</v>
      </c>
      <c r="I265" s="238" t="s">
        <v>342</v>
      </c>
      <c r="J265" s="239">
        <v>93</v>
      </c>
    </row>
    <row r="266" spans="1:10" ht="17.399999999999999" x14ac:dyDescent="0.3">
      <c r="A266" s="234" t="s">
        <v>515</v>
      </c>
      <c r="B266" s="199">
        <v>5</v>
      </c>
      <c r="C266" s="199"/>
      <c r="D266" s="235" t="s">
        <v>59</v>
      </c>
      <c r="E266" s="236" t="s">
        <v>105</v>
      </c>
      <c r="F266" s="237" t="s">
        <v>103</v>
      </c>
      <c r="G266" s="238" t="s">
        <v>60</v>
      </c>
      <c r="H266" s="238" t="s">
        <v>68</v>
      </c>
      <c r="I266" s="238" t="s">
        <v>334</v>
      </c>
      <c r="J266" s="239">
        <v>222</v>
      </c>
    </row>
    <row r="267" spans="1:10" ht="17.399999999999999" x14ac:dyDescent="0.3">
      <c r="A267" s="234" t="s">
        <v>516</v>
      </c>
      <c r="B267" s="199">
        <v>5</v>
      </c>
      <c r="C267" s="199"/>
      <c r="D267" s="235" t="s">
        <v>59</v>
      </c>
      <c r="E267" s="236" t="s">
        <v>105</v>
      </c>
      <c r="F267" s="237" t="s">
        <v>103</v>
      </c>
      <c r="G267" s="238" t="s">
        <v>60</v>
      </c>
      <c r="H267" s="238" t="s">
        <v>68</v>
      </c>
      <c r="I267" s="238" t="s">
        <v>342</v>
      </c>
      <c r="J267" s="239">
        <v>93</v>
      </c>
    </row>
    <row r="268" spans="1:10" ht="17.399999999999999" x14ac:dyDescent="0.3">
      <c r="A268" s="234" t="s">
        <v>517</v>
      </c>
      <c r="B268" s="199">
        <v>5</v>
      </c>
      <c r="C268" s="199"/>
      <c r="D268" s="235" t="s">
        <v>59</v>
      </c>
      <c r="E268" s="236" t="s">
        <v>105</v>
      </c>
      <c r="F268" s="237" t="s">
        <v>103</v>
      </c>
      <c r="G268" s="238" t="s">
        <v>65</v>
      </c>
      <c r="H268" s="238" t="s">
        <v>66</v>
      </c>
      <c r="I268" s="238" t="s">
        <v>336</v>
      </c>
      <c r="J268" s="239">
        <v>119</v>
      </c>
    </row>
    <row r="269" spans="1:10" ht="17.399999999999999" x14ac:dyDescent="0.3">
      <c r="A269" s="234" t="s">
        <v>518</v>
      </c>
      <c r="B269" s="199">
        <v>5</v>
      </c>
      <c r="C269" s="199"/>
      <c r="D269" s="235" t="s">
        <v>59</v>
      </c>
      <c r="E269" s="236" t="s">
        <v>102</v>
      </c>
      <c r="F269" s="237" t="s">
        <v>103</v>
      </c>
      <c r="G269" s="238" t="s">
        <v>110</v>
      </c>
      <c r="H269" s="238" t="s">
        <v>68</v>
      </c>
      <c r="I269" s="238" t="s">
        <v>363</v>
      </c>
      <c r="J269" s="239">
        <v>119</v>
      </c>
    </row>
    <row r="270" spans="1:10" ht="17.399999999999999" x14ac:dyDescent="0.3">
      <c r="A270" s="234" t="s">
        <v>519</v>
      </c>
      <c r="B270" s="199">
        <v>5</v>
      </c>
      <c r="C270" s="199"/>
      <c r="D270" s="235" t="s">
        <v>59</v>
      </c>
      <c r="E270" s="236" t="s">
        <v>102</v>
      </c>
      <c r="F270" s="237" t="s">
        <v>103</v>
      </c>
      <c r="G270" s="238" t="s">
        <v>84</v>
      </c>
      <c r="H270" s="238" t="s">
        <v>64</v>
      </c>
      <c r="I270" s="238" t="s">
        <v>617</v>
      </c>
      <c r="J270" s="239">
        <v>104</v>
      </c>
    </row>
    <row r="271" spans="1:10" ht="17.399999999999999" x14ac:dyDescent="0.3">
      <c r="A271" s="234" t="s">
        <v>520</v>
      </c>
      <c r="B271" s="199">
        <v>5</v>
      </c>
      <c r="C271" s="199"/>
      <c r="D271" s="235" t="s">
        <v>59</v>
      </c>
      <c r="E271" s="236" t="s">
        <v>102</v>
      </c>
      <c r="F271" s="237" t="s">
        <v>103</v>
      </c>
      <c r="G271" s="238" t="s">
        <v>84</v>
      </c>
      <c r="H271" s="238" t="s">
        <v>68</v>
      </c>
      <c r="I271" s="238" t="s">
        <v>341</v>
      </c>
      <c r="J271" s="239">
        <v>109</v>
      </c>
    </row>
    <row r="272" spans="1:10" ht="17.399999999999999" x14ac:dyDescent="0.3">
      <c r="A272" s="234" t="s">
        <v>521</v>
      </c>
      <c r="B272" s="199">
        <v>5</v>
      </c>
      <c r="C272" s="199"/>
      <c r="D272" s="235" t="s">
        <v>67</v>
      </c>
      <c r="E272" s="236" t="s">
        <v>618</v>
      </c>
      <c r="F272" s="237" t="s">
        <v>103</v>
      </c>
      <c r="G272" s="238" t="s">
        <v>84</v>
      </c>
      <c r="H272" s="238" t="s">
        <v>64</v>
      </c>
      <c r="I272" s="238" t="s">
        <v>338</v>
      </c>
      <c r="J272" s="239">
        <v>96</v>
      </c>
    </row>
    <row r="273" spans="1:10" ht="17.399999999999999" x14ac:dyDescent="0.3">
      <c r="A273" s="234" t="s">
        <v>522</v>
      </c>
      <c r="B273" s="199">
        <v>5</v>
      </c>
      <c r="C273" s="199"/>
      <c r="D273" s="235" t="s">
        <v>67</v>
      </c>
      <c r="E273" s="236" t="s">
        <v>105</v>
      </c>
      <c r="F273" s="237" t="s">
        <v>124</v>
      </c>
      <c r="G273" s="238" t="s">
        <v>84</v>
      </c>
      <c r="H273" s="238" t="s">
        <v>68</v>
      </c>
      <c r="I273" s="238" t="s">
        <v>342</v>
      </c>
      <c r="J273" s="239">
        <v>91</v>
      </c>
    </row>
    <row r="274" spans="1:10" ht="17.399999999999999" x14ac:dyDescent="0.3">
      <c r="A274" s="234" t="s">
        <v>571</v>
      </c>
      <c r="B274" s="199">
        <v>5</v>
      </c>
      <c r="C274" s="199"/>
      <c r="D274" s="235" t="s">
        <v>67</v>
      </c>
      <c r="E274" s="236" t="s">
        <v>102</v>
      </c>
      <c r="F274" s="237" t="s">
        <v>103</v>
      </c>
      <c r="G274" s="238" t="s">
        <v>84</v>
      </c>
      <c r="H274" s="238" t="s">
        <v>64</v>
      </c>
      <c r="I274" s="238" t="s">
        <v>334</v>
      </c>
      <c r="J274" s="239">
        <v>216</v>
      </c>
    </row>
    <row r="275" spans="1:10" ht="17.399999999999999" x14ac:dyDescent="0.3">
      <c r="A275" s="234" t="s">
        <v>523</v>
      </c>
      <c r="B275" s="199">
        <v>5</v>
      </c>
      <c r="C275" s="199"/>
      <c r="D275" s="235" t="s">
        <v>67</v>
      </c>
      <c r="E275" s="236" t="s">
        <v>102</v>
      </c>
      <c r="F275" s="237" t="s">
        <v>103</v>
      </c>
      <c r="G275" s="238" t="s">
        <v>84</v>
      </c>
      <c r="H275" s="238" t="s">
        <v>63</v>
      </c>
      <c r="I275" s="238" t="s">
        <v>336</v>
      </c>
      <c r="J275" s="239">
        <v>118</v>
      </c>
    </row>
    <row r="276" spans="1:10" ht="17.399999999999999" x14ac:dyDescent="0.3">
      <c r="A276" s="234" t="s">
        <v>524</v>
      </c>
      <c r="B276" s="199">
        <v>5</v>
      </c>
      <c r="C276" s="199"/>
      <c r="D276" s="235" t="s">
        <v>67</v>
      </c>
      <c r="E276" s="236" t="s">
        <v>102</v>
      </c>
      <c r="F276" s="237" t="s">
        <v>103</v>
      </c>
      <c r="G276" s="238" t="s">
        <v>619</v>
      </c>
      <c r="H276" s="238" t="s">
        <v>64</v>
      </c>
      <c r="I276" s="238" t="s">
        <v>336</v>
      </c>
      <c r="J276" s="239">
        <v>120</v>
      </c>
    </row>
    <row r="277" spans="1:10" ht="17.399999999999999" x14ac:dyDescent="0.3">
      <c r="A277" s="234" t="s">
        <v>525</v>
      </c>
      <c r="B277" s="199">
        <v>5</v>
      </c>
      <c r="C277" s="199"/>
      <c r="D277" s="235" t="s">
        <v>67</v>
      </c>
      <c r="E277" s="236" t="s">
        <v>105</v>
      </c>
      <c r="F277" s="237" t="s">
        <v>103</v>
      </c>
      <c r="G277" s="238" t="s">
        <v>84</v>
      </c>
      <c r="H277" s="238" t="s">
        <v>64</v>
      </c>
      <c r="I277" s="238" t="s">
        <v>342</v>
      </c>
      <c r="J277" s="239">
        <v>95</v>
      </c>
    </row>
    <row r="278" spans="1:10" ht="17.399999999999999" x14ac:dyDescent="0.3">
      <c r="A278" s="234" t="s">
        <v>526</v>
      </c>
      <c r="B278" s="199">
        <v>5</v>
      </c>
      <c r="C278" s="199"/>
      <c r="D278" s="235" t="s">
        <v>67</v>
      </c>
      <c r="E278" s="236" t="s">
        <v>102</v>
      </c>
      <c r="F278" s="237" t="s">
        <v>103</v>
      </c>
      <c r="G278" s="238" t="s">
        <v>65</v>
      </c>
      <c r="H278" s="238" t="s">
        <v>63</v>
      </c>
      <c r="I278" s="238" t="s">
        <v>336</v>
      </c>
      <c r="J278" s="239">
        <v>122</v>
      </c>
    </row>
    <row r="279" spans="1:10" ht="17.399999999999999" x14ac:dyDescent="0.3">
      <c r="A279" s="234" t="s">
        <v>527</v>
      </c>
      <c r="B279" s="199">
        <v>5</v>
      </c>
      <c r="C279" s="199"/>
      <c r="D279" s="235" t="s">
        <v>67</v>
      </c>
      <c r="E279" s="236" t="s">
        <v>105</v>
      </c>
      <c r="F279" s="237" t="s">
        <v>124</v>
      </c>
      <c r="G279" s="238" t="s">
        <v>93</v>
      </c>
      <c r="H279" s="238" t="s">
        <v>63</v>
      </c>
      <c r="I279" s="238" t="s">
        <v>334</v>
      </c>
      <c r="J279" s="239">
        <v>244</v>
      </c>
    </row>
    <row r="280" spans="1:10" ht="17.399999999999999" x14ac:dyDescent="0.3">
      <c r="A280" s="234" t="s">
        <v>528</v>
      </c>
      <c r="B280" s="199">
        <v>5</v>
      </c>
      <c r="C280" s="199"/>
      <c r="D280" s="235" t="s">
        <v>67</v>
      </c>
      <c r="E280" s="236" t="s">
        <v>102</v>
      </c>
      <c r="F280" s="237" t="s">
        <v>103</v>
      </c>
      <c r="G280" s="238" t="s">
        <v>60</v>
      </c>
      <c r="H280" s="238" t="s">
        <v>64</v>
      </c>
      <c r="I280" s="238" t="s">
        <v>363</v>
      </c>
      <c r="J280" s="239">
        <v>115</v>
      </c>
    </row>
    <row r="281" spans="1:10" ht="17.399999999999999" x14ac:dyDescent="0.3">
      <c r="A281" s="234" t="s">
        <v>529</v>
      </c>
      <c r="B281" s="199">
        <v>5</v>
      </c>
      <c r="C281" s="199"/>
      <c r="D281" s="235" t="s">
        <v>67</v>
      </c>
      <c r="E281" s="236" t="s">
        <v>106</v>
      </c>
      <c r="F281" s="237" t="s">
        <v>103</v>
      </c>
      <c r="G281" s="238" t="s">
        <v>254</v>
      </c>
      <c r="H281" s="238" t="s">
        <v>68</v>
      </c>
      <c r="I281" s="238" t="s">
        <v>363</v>
      </c>
      <c r="J281" s="239">
        <v>118</v>
      </c>
    </row>
    <row r="282" spans="1:10" ht="17.399999999999999" x14ac:dyDescent="0.3">
      <c r="A282" s="234" t="s">
        <v>530</v>
      </c>
      <c r="B282" s="199">
        <v>5</v>
      </c>
      <c r="C282" s="199"/>
      <c r="D282" s="235" t="s">
        <v>67</v>
      </c>
      <c r="E282" s="236" t="s">
        <v>105</v>
      </c>
      <c r="F282" s="237" t="s">
        <v>103</v>
      </c>
      <c r="G282" s="238" t="s">
        <v>84</v>
      </c>
      <c r="H282" s="238" t="s">
        <v>115</v>
      </c>
      <c r="I282" s="238" t="s">
        <v>338</v>
      </c>
      <c r="J282" s="239">
        <v>105</v>
      </c>
    </row>
    <row r="283" spans="1:10" ht="17.399999999999999" x14ac:dyDescent="0.3">
      <c r="A283" s="234" t="s">
        <v>531</v>
      </c>
      <c r="B283" s="199">
        <v>5</v>
      </c>
      <c r="C283" s="199"/>
      <c r="D283" s="235" t="s">
        <v>67</v>
      </c>
      <c r="E283" s="236" t="s">
        <v>108</v>
      </c>
      <c r="F283" s="237" t="s">
        <v>124</v>
      </c>
      <c r="G283" s="238" t="s">
        <v>84</v>
      </c>
      <c r="H283" s="238" t="s">
        <v>68</v>
      </c>
      <c r="I283" s="238" t="s">
        <v>334</v>
      </c>
      <c r="J283" s="239">
        <v>286</v>
      </c>
    </row>
    <row r="284" spans="1:10" ht="17.399999999999999" x14ac:dyDescent="0.3">
      <c r="A284" s="234" t="s">
        <v>532</v>
      </c>
      <c r="B284" s="199">
        <v>5</v>
      </c>
      <c r="C284" s="199"/>
      <c r="D284" s="235" t="s">
        <v>67</v>
      </c>
      <c r="E284" s="236" t="s">
        <v>177</v>
      </c>
      <c r="F284" s="237" t="s">
        <v>103</v>
      </c>
      <c r="G284" s="238" t="s">
        <v>84</v>
      </c>
      <c r="H284" s="238" t="s">
        <v>68</v>
      </c>
      <c r="I284" s="238" t="s">
        <v>351</v>
      </c>
      <c r="J284" s="239">
        <v>72</v>
      </c>
    </row>
    <row r="285" spans="1:10" ht="17.399999999999999" x14ac:dyDescent="0.3">
      <c r="A285" s="234" t="s">
        <v>681</v>
      </c>
      <c r="B285" s="199">
        <v>5</v>
      </c>
      <c r="C285" s="206" t="s">
        <v>671</v>
      </c>
      <c r="D285" s="235" t="s">
        <v>67</v>
      </c>
      <c r="E285" s="236" t="s">
        <v>126</v>
      </c>
      <c r="F285" s="237" t="s">
        <v>103</v>
      </c>
      <c r="G285" s="238" t="s">
        <v>60</v>
      </c>
      <c r="H285" s="238" t="s">
        <v>64</v>
      </c>
      <c r="I285" s="238" t="s">
        <v>334</v>
      </c>
      <c r="J285" s="248">
        <v>292</v>
      </c>
    </row>
    <row r="286" spans="1:10" ht="17.399999999999999" x14ac:dyDescent="0.3">
      <c r="A286" s="234" t="s">
        <v>533</v>
      </c>
      <c r="B286" s="199">
        <v>5</v>
      </c>
      <c r="C286" s="199"/>
      <c r="D286" s="235" t="s">
        <v>67</v>
      </c>
      <c r="E286" s="236" t="s">
        <v>102</v>
      </c>
      <c r="F286" s="237" t="s">
        <v>103</v>
      </c>
      <c r="G286" s="238" t="s">
        <v>60</v>
      </c>
      <c r="H286" s="238" t="s">
        <v>115</v>
      </c>
      <c r="I286" s="238" t="s">
        <v>388</v>
      </c>
      <c r="J286" s="239">
        <v>186</v>
      </c>
    </row>
    <row r="287" spans="1:10" ht="17.399999999999999" x14ac:dyDescent="0.3">
      <c r="A287" s="234" t="s">
        <v>534</v>
      </c>
      <c r="B287" s="199">
        <v>5</v>
      </c>
      <c r="C287" s="199"/>
      <c r="D287" s="235" t="s">
        <v>67</v>
      </c>
      <c r="E287" s="236" t="s">
        <v>108</v>
      </c>
      <c r="F287" s="237" t="s">
        <v>103</v>
      </c>
      <c r="G287" s="238" t="s">
        <v>110</v>
      </c>
      <c r="H287" s="238" t="s">
        <v>64</v>
      </c>
      <c r="I287" s="238" t="s">
        <v>334</v>
      </c>
      <c r="J287" s="239">
        <v>299</v>
      </c>
    </row>
    <row r="288" spans="1:10" ht="17.399999999999999" x14ac:dyDescent="0.3">
      <c r="A288" s="234" t="s">
        <v>535</v>
      </c>
      <c r="B288" s="199">
        <v>5</v>
      </c>
      <c r="C288" s="199"/>
      <c r="D288" s="235" t="s">
        <v>67</v>
      </c>
      <c r="E288" s="236" t="s">
        <v>102</v>
      </c>
      <c r="F288" s="237" t="s">
        <v>103</v>
      </c>
      <c r="G288" s="238" t="s">
        <v>84</v>
      </c>
      <c r="H288" s="238" t="s">
        <v>104</v>
      </c>
      <c r="I288" s="238" t="s">
        <v>341</v>
      </c>
      <c r="J288" s="239">
        <v>111</v>
      </c>
    </row>
    <row r="289" spans="1:10" ht="17.399999999999999" x14ac:dyDescent="0.3">
      <c r="A289" s="234" t="s">
        <v>536</v>
      </c>
      <c r="B289" s="199">
        <v>5</v>
      </c>
      <c r="C289" s="199"/>
      <c r="D289" s="235" t="s">
        <v>86</v>
      </c>
      <c r="E289" s="236" t="s">
        <v>620</v>
      </c>
      <c r="F289" s="237" t="s">
        <v>127</v>
      </c>
      <c r="G289" s="238" t="s">
        <v>65</v>
      </c>
      <c r="H289" s="238" t="s">
        <v>68</v>
      </c>
      <c r="I289" s="238" t="s">
        <v>334</v>
      </c>
      <c r="J289" s="239">
        <v>211</v>
      </c>
    </row>
    <row r="290" spans="1:10" ht="17.399999999999999" x14ac:dyDescent="0.3">
      <c r="A290" s="234" t="s">
        <v>537</v>
      </c>
      <c r="B290" s="199">
        <v>5</v>
      </c>
      <c r="C290" s="199"/>
      <c r="D290" s="235" t="s">
        <v>86</v>
      </c>
      <c r="E290" s="236" t="s">
        <v>621</v>
      </c>
      <c r="F290" s="237" t="s">
        <v>103</v>
      </c>
      <c r="G290" s="238" t="s">
        <v>60</v>
      </c>
      <c r="H290" s="238" t="s">
        <v>91</v>
      </c>
      <c r="I290" s="238" t="s">
        <v>341</v>
      </c>
      <c r="J290" s="239">
        <v>106</v>
      </c>
    </row>
    <row r="291" spans="1:10" ht="17.399999999999999" x14ac:dyDescent="0.3">
      <c r="A291" s="234" t="s">
        <v>538</v>
      </c>
      <c r="B291" s="199">
        <v>5</v>
      </c>
      <c r="C291" s="199"/>
      <c r="D291" s="235" t="s">
        <v>86</v>
      </c>
      <c r="E291" s="236" t="s">
        <v>622</v>
      </c>
      <c r="F291" s="237" t="s">
        <v>129</v>
      </c>
      <c r="G291" s="238" t="s">
        <v>623</v>
      </c>
      <c r="H291" s="238" t="s">
        <v>63</v>
      </c>
      <c r="I291" s="238" t="s">
        <v>334</v>
      </c>
      <c r="J291" s="239">
        <v>274</v>
      </c>
    </row>
    <row r="292" spans="1:10" ht="17.399999999999999" x14ac:dyDescent="0.3">
      <c r="A292" s="234" t="s">
        <v>539</v>
      </c>
      <c r="B292" s="199">
        <v>5</v>
      </c>
      <c r="C292" s="206" t="s">
        <v>668</v>
      </c>
      <c r="D292" s="235" t="s">
        <v>86</v>
      </c>
      <c r="E292" s="236" t="s">
        <v>106</v>
      </c>
      <c r="F292" s="237" t="s">
        <v>103</v>
      </c>
      <c r="G292" s="238" t="s">
        <v>60</v>
      </c>
      <c r="H292" s="238" t="s">
        <v>63</v>
      </c>
      <c r="I292" s="238" t="s">
        <v>334</v>
      </c>
      <c r="J292" s="239">
        <v>296</v>
      </c>
    </row>
    <row r="293" spans="1:10" ht="17.399999999999999" x14ac:dyDescent="0.3">
      <c r="A293" s="234" t="s">
        <v>540</v>
      </c>
      <c r="B293" s="199">
        <v>5</v>
      </c>
      <c r="C293" s="199"/>
      <c r="D293" s="235" t="s">
        <v>175</v>
      </c>
      <c r="E293" s="236" t="s">
        <v>105</v>
      </c>
      <c r="F293" s="237" t="s">
        <v>103</v>
      </c>
      <c r="G293" s="238" t="s">
        <v>84</v>
      </c>
      <c r="H293" s="238" t="s">
        <v>68</v>
      </c>
      <c r="I293" s="238" t="s">
        <v>336</v>
      </c>
      <c r="J293" s="239">
        <v>116</v>
      </c>
    </row>
    <row r="294" spans="1:10" ht="17.399999999999999" x14ac:dyDescent="0.3">
      <c r="A294" s="234" t="s">
        <v>541</v>
      </c>
      <c r="B294" s="199">
        <v>5</v>
      </c>
      <c r="C294" s="199"/>
      <c r="D294" s="235" t="s">
        <v>175</v>
      </c>
      <c r="E294" s="236" t="s">
        <v>126</v>
      </c>
      <c r="F294" s="237" t="s">
        <v>103</v>
      </c>
      <c r="G294" s="238" t="s">
        <v>373</v>
      </c>
      <c r="H294" s="238" t="s">
        <v>63</v>
      </c>
      <c r="I294" s="238" t="s">
        <v>341</v>
      </c>
      <c r="J294" s="239">
        <v>94</v>
      </c>
    </row>
    <row r="295" spans="1:10" ht="17.399999999999999" x14ac:dyDescent="0.3">
      <c r="A295" s="234" t="s">
        <v>542</v>
      </c>
      <c r="B295" s="199">
        <v>5</v>
      </c>
      <c r="C295" s="199"/>
      <c r="D295" s="235" t="s">
        <v>175</v>
      </c>
      <c r="E295" s="236" t="s">
        <v>126</v>
      </c>
      <c r="F295" s="237" t="s">
        <v>103</v>
      </c>
      <c r="G295" s="238" t="s">
        <v>84</v>
      </c>
      <c r="H295" s="238" t="s">
        <v>68</v>
      </c>
      <c r="I295" s="238" t="s">
        <v>334</v>
      </c>
      <c r="J295" s="239">
        <v>211</v>
      </c>
    </row>
    <row r="296" spans="1:10" ht="17.399999999999999" x14ac:dyDescent="0.3">
      <c r="A296" s="234" t="s">
        <v>243</v>
      </c>
      <c r="B296" s="199">
        <v>5</v>
      </c>
      <c r="C296" s="199"/>
      <c r="D296" s="235" t="s">
        <v>175</v>
      </c>
      <c r="E296" s="236" t="s">
        <v>375</v>
      </c>
      <c r="F296" s="237" t="s">
        <v>103</v>
      </c>
      <c r="G296" s="238" t="s">
        <v>84</v>
      </c>
      <c r="H296" s="238" t="s">
        <v>115</v>
      </c>
      <c r="I296" s="238" t="s">
        <v>341</v>
      </c>
      <c r="J296" s="239">
        <v>101</v>
      </c>
    </row>
    <row r="297" spans="1:10" ht="17.399999999999999" x14ac:dyDescent="0.3">
      <c r="A297" s="234" t="s">
        <v>543</v>
      </c>
      <c r="B297" s="199">
        <v>5</v>
      </c>
      <c r="C297" s="199"/>
      <c r="D297" s="235" t="s">
        <v>175</v>
      </c>
      <c r="E297" s="236" t="s">
        <v>105</v>
      </c>
      <c r="F297" s="237" t="s">
        <v>124</v>
      </c>
      <c r="G297" s="238" t="s">
        <v>60</v>
      </c>
      <c r="H297" s="238" t="s">
        <v>68</v>
      </c>
      <c r="I297" s="238" t="s">
        <v>336</v>
      </c>
      <c r="J297" s="239">
        <v>124</v>
      </c>
    </row>
    <row r="298" spans="1:10" ht="17.399999999999999" x14ac:dyDescent="0.3">
      <c r="A298" s="234" t="s">
        <v>544</v>
      </c>
      <c r="B298" s="199">
        <v>5</v>
      </c>
      <c r="C298" s="199"/>
      <c r="D298" s="235" t="s">
        <v>175</v>
      </c>
      <c r="E298" s="236" t="s">
        <v>108</v>
      </c>
      <c r="F298" s="237" t="s">
        <v>103</v>
      </c>
      <c r="G298" s="238" t="s">
        <v>60</v>
      </c>
      <c r="H298" s="238" t="s">
        <v>66</v>
      </c>
      <c r="I298" s="238" t="s">
        <v>466</v>
      </c>
      <c r="J298" s="239">
        <v>212</v>
      </c>
    </row>
    <row r="299" spans="1:10" ht="17.399999999999999" x14ac:dyDescent="0.3">
      <c r="A299" s="234" t="s">
        <v>545</v>
      </c>
      <c r="B299" s="199">
        <v>5</v>
      </c>
      <c r="C299" s="199"/>
      <c r="D299" s="235" t="s">
        <v>175</v>
      </c>
      <c r="E299" s="236" t="s">
        <v>105</v>
      </c>
      <c r="F299" s="237" t="s">
        <v>103</v>
      </c>
      <c r="G299" s="238" t="s">
        <v>155</v>
      </c>
      <c r="H299" s="238" t="s">
        <v>68</v>
      </c>
      <c r="I299" s="238" t="s">
        <v>273</v>
      </c>
      <c r="J299" s="239">
        <v>177</v>
      </c>
    </row>
    <row r="300" spans="1:10" ht="17.399999999999999" x14ac:dyDescent="0.3">
      <c r="A300" s="234" t="s">
        <v>546</v>
      </c>
      <c r="B300" s="199">
        <v>5</v>
      </c>
      <c r="C300" s="199"/>
      <c r="D300" s="235" t="s">
        <v>69</v>
      </c>
      <c r="E300" s="236" t="s">
        <v>106</v>
      </c>
      <c r="F300" s="237" t="s">
        <v>103</v>
      </c>
      <c r="G300" s="238" t="s">
        <v>93</v>
      </c>
      <c r="H300" s="238" t="s">
        <v>68</v>
      </c>
      <c r="I300" s="238" t="s">
        <v>337</v>
      </c>
      <c r="J300" s="239">
        <v>99</v>
      </c>
    </row>
    <row r="301" spans="1:10" ht="17.399999999999999" x14ac:dyDescent="0.3">
      <c r="A301" s="234" t="s">
        <v>547</v>
      </c>
      <c r="B301" s="199">
        <v>5</v>
      </c>
      <c r="C301" s="199"/>
      <c r="D301" s="235" t="s">
        <v>69</v>
      </c>
      <c r="E301" s="236" t="s">
        <v>105</v>
      </c>
      <c r="F301" s="237" t="s">
        <v>103</v>
      </c>
      <c r="G301" s="238" t="s">
        <v>93</v>
      </c>
      <c r="H301" s="238" t="s">
        <v>115</v>
      </c>
      <c r="I301" s="238" t="s">
        <v>342</v>
      </c>
      <c r="J301" s="239">
        <v>89</v>
      </c>
    </row>
    <row r="302" spans="1:10" ht="17.399999999999999" x14ac:dyDescent="0.3">
      <c r="A302" s="234" t="s">
        <v>548</v>
      </c>
      <c r="B302" s="199">
        <v>5</v>
      </c>
      <c r="C302" s="199"/>
      <c r="D302" s="235" t="s">
        <v>69</v>
      </c>
      <c r="E302" s="236" t="s">
        <v>624</v>
      </c>
      <c r="F302" s="237" t="s">
        <v>103</v>
      </c>
      <c r="G302" s="238" t="s">
        <v>110</v>
      </c>
      <c r="H302" s="238" t="s">
        <v>68</v>
      </c>
      <c r="I302" s="238" t="s">
        <v>341</v>
      </c>
      <c r="J302" s="239">
        <v>96</v>
      </c>
    </row>
    <row r="303" spans="1:10" ht="17.399999999999999" x14ac:dyDescent="0.3">
      <c r="A303" s="234" t="s">
        <v>549</v>
      </c>
      <c r="B303" s="199">
        <v>5</v>
      </c>
      <c r="C303" s="199"/>
      <c r="D303" s="235" t="s">
        <v>69</v>
      </c>
      <c r="E303" s="236" t="s">
        <v>108</v>
      </c>
      <c r="F303" s="237" t="s">
        <v>103</v>
      </c>
      <c r="G303" s="238" t="s">
        <v>65</v>
      </c>
      <c r="H303" s="238" t="s">
        <v>68</v>
      </c>
      <c r="I303" s="238" t="s">
        <v>388</v>
      </c>
      <c r="J303" s="239">
        <v>164</v>
      </c>
    </row>
    <row r="304" spans="1:10" ht="17.399999999999999" x14ac:dyDescent="0.3">
      <c r="A304" s="234" t="s">
        <v>550</v>
      </c>
      <c r="B304" s="199">
        <v>5</v>
      </c>
      <c r="C304" s="199"/>
      <c r="D304" s="235" t="s">
        <v>69</v>
      </c>
      <c r="E304" s="236" t="s">
        <v>105</v>
      </c>
      <c r="F304" s="237" t="s">
        <v>103</v>
      </c>
      <c r="G304" s="238" t="s">
        <v>110</v>
      </c>
      <c r="H304" s="238" t="s">
        <v>64</v>
      </c>
      <c r="I304" s="238" t="s">
        <v>334</v>
      </c>
      <c r="J304" s="239">
        <v>231</v>
      </c>
    </row>
    <row r="305" spans="1:10" ht="17.399999999999999" x14ac:dyDescent="0.3">
      <c r="A305" s="234" t="s">
        <v>551</v>
      </c>
      <c r="B305" s="199">
        <v>5</v>
      </c>
      <c r="C305" s="199"/>
      <c r="D305" s="235" t="s">
        <v>69</v>
      </c>
      <c r="E305" s="236" t="s">
        <v>625</v>
      </c>
      <c r="F305" s="237" t="s">
        <v>89</v>
      </c>
      <c r="G305" s="238" t="s">
        <v>60</v>
      </c>
      <c r="H305" s="238" t="s">
        <v>64</v>
      </c>
      <c r="I305" s="238" t="s">
        <v>334</v>
      </c>
      <c r="J305" s="239">
        <v>238</v>
      </c>
    </row>
    <row r="306" spans="1:10" ht="17.399999999999999" x14ac:dyDescent="0.3">
      <c r="A306" s="234" t="s">
        <v>552</v>
      </c>
      <c r="B306" s="199">
        <v>5</v>
      </c>
      <c r="C306" s="199"/>
      <c r="D306" s="235" t="s">
        <v>69</v>
      </c>
      <c r="E306" s="236" t="s">
        <v>105</v>
      </c>
      <c r="F306" s="237" t="s">
        <v>103</v>
      </c>
      <c r="G306" s="238" t="s">
        <v>74</v>
      </c>
      <c r="H306" s="238" t="s">
        <v>68</v>
      </c>
      <c r="I306" s="238" t="s">
        <v>363</v>
      </c>
      <c r="J306" s="239">
        <v>122</v>
      </c>
    </row>
    <row r="307" spans="1:10" ht="17.399999999999999" x14ac:dyDescent="0.3">
      <c r="A307" s="234" t="s">
        <v>553</v>
      </c>
      <c r="B307" s="199">
        <v>5</v>
      </c>
      <c r="C307" s="199"/>
      <c r="D307" s="235" t="s">
        <v>69</v>
      </c>
      <c r="E307" s="236" t="s">
        <v>618</v>
      </c>
      <c r="F307" s="237" t="s">
        <v>103</v>
      </c>
      <c r="G307" s="238" t="s">
        <v>60</v>
      </c>
      <c r="H307" s="238" t="s">
        <v>115</v>
      </c>
      <c r="I307" s="238" t="s">
        <v>388</v>
      </c>
      <c r="J307" s="239">
        <v>181</v>
      </c>
    </row>
    <row r="308" spans="1:10" ht="17.399999999999999" x14ac:dyDescent="0.3">
      <c r="A308" s="234" t="s">
        <v>554</v>
      </c>
      <c r="B308" s="199">
        <v>5</v>
      </c>
      <c r="C308" s="199"/>
      <c r="D308" s="235" t="s">
        <v>69</v>
      </c>
      <c r="E308" s="236" t="s">
        <v>106</v>
      </c>
      <c r="F308" s="237" t="s">
        <v>89</v>
      </c>
      <c r="G308" s="238" t="s">
        <v>60</v>
      </c>
      <c r="H308" s="238" t="s">
        <v>64</v>
      </c>
      <c r="I308" s="238" t="s">
        <v>334</v>
      </c>
      <c r="J308" s="239">
        <v>297</v>
      </c>
    </row>
    <row r="309" spans="1:10" ht="17.399999999999999" x14ac:dyDescent="0.3">
      <c r="A309" s="234" t="s">
        <v>555</v>
      </c>
      <c r="B309" s="199">
        <v>5</v>
      </c>
      <c r="C309" s="199"/>
      <c r="D309" s="235" t="s">
        <v>164</v>
      </c>
      <c r="E309" s="236" t="s">
        <v>102</v>
      </c>
      <c r="F309" s="237" t="s">
        <v>103</v>
      </c>
      <c r="G309" s="238" t="s">
        <v>254</v>
      </c>
      <c r="H309" s="238" t="s">
        <v>68</v>
      </c>
      <c r="I309" s="238" t="s">
        <v>339</v>
      </c>
      <c r="J309" s="239">
        <v>81</v>
      </c>
    </row>
    <row r="310" spans="1:10" ht="17.399999999999999" x14ac:dyDescent="0.3">
      <c r="A310" s="234" t="s">
        <v>556</v>
      </c>
      <c r="B310" s="199">
        <v>5</v>
      </c>
      <c r="C310" s="199"/>
      <c r="D310" s="235" t="s">
        <v>164</v>
      </c>
      <c r="E310" s="236" t="s">
        <v>105</v>
      </c>
      <c r="F310" s="237" t="s">
        <v>103</v>
      </c>
      <c r="G310" s="238" t="s">
        <v>84</v>
      </c>
      <c r="H310" s="238" t="s">
        <v>68</v>
      </c>
      <c r="I310" s="238" t="s">
        <v>627</v>
      </c>
      <c r="J310" s="239">
        <v>61</v>
      </c>
    </row>
    <row r="311" spans="1:10" ht="17.399999999999999" x14ac:dyDescent="0.3">
      <c r="A311" s="234" t="s">
        <v>557</v>
      </c>
      <c r="B311" s="199">
        <v>5</v>
      </c>
      <c r="C311" s="199"/>
      <c r="D311" s="235" t="s">
        <v>164</v>
      </c>
      <c r="E311" s="236" t="s">
        <v>102</v>
      </c>
      <c r="F311" s="237" t="s">
        <v>103</v>
      </c>
      <c r="G311" s="238" t="s">
        <v>60</v>
      </c>
      <c r="H311" s="238" t="s">
        <v>63</v>
      </c>
      <c r="I311" s="238" t="s">
        <v>348</v>
      </c>
      <c r="J311" s="239">
        <v>53</v>
      </c>
    </row>
    <row r="312" spans="1:10" ht="17.399999999999999" x14ac:dyDescent="0.3">
      <c r="A312" s="234" t="s">
        <v>558</v>
      </c>
      <c r="B312" s="199">
        <v>5</v>
      </c>
      <c r="C312" s="199"/>
      <c r="D312" s="235" t="s">
        <v>164</v>
      </c>
      <c r="E312" s="236" t="s">
        <v>102</v>
      </c>
      <c r="F312" s="237" t="s">
        <v>103</v>
      </c>
      <c r="G312" s="238" t="s">
        <v>60</v>
      </c>
      <c r="H312" s="238" t="s">
        <v>68</v>
      </c>
      <c r="I312" s="238" t="s">
        <v>334</v>
      </c>
      <c r="J312" s="239">
        <v>223</v>
      </c>
    </row>
    <row r="313" spans="1:10" ht="17.399999999999999" x14ac:dyDescent="0.3">
      <c r="A313" s="234" t="s">
        <v>559</v>
      </c>
      <c r="B313" s="199">
        <v>5</v>
      </c>
      <c r="C313" s="199"/>
      <c r="D313" s="235" t="s">
        <v>164</v>
      </c>
      <c r="E313" s="236" t="s">
        <v>102</v>
      </c>
      <c r="F313" s="237" t="s">
        <v>103</v>
      </c>
      <c r="G313" s="238" t="s">
        <v>60</v>
      </c>
      <c r="H313" s="238" t="s">
        <v>68</v>
      </c>
      <c r="I313" s="238" t="s">
        <v>339</v>
      </c>
      <c r="J313" s="239">
        <v>85</v>
      </c>
    </row>
    <row r="314" spans="1:10" ht="17.399999999999999" x14ac:dyDescent="0.3">
      <c r="A314" s="234" t="s">
        <v>560</v>
      </c>
      <c r="B314" s="199">
        <v>5</v>
      </c>
      <c r="C314" s="199"/>
      <c r="D314" s="235" t="s">
        <v>164</v>
      </c>
      <c r="E314" s="236" t="s">
        <v>102</v>
      </c>
      <c r="F314" s="237" t="s">
        <v>332</v>
      </c>
      <c r="G314" s="238" t="s">
        <v>84</v>
      </c>
      <c r="H314" s="238" t="s">
        <v>128</v>
      </c>
      <c r="I314" s="238" t="s">
        <v>363</v>
      </c>
      <c r="J314" s="239">
        <v>113</v>
      </c>
    </row>
    <row r="315" spans="1:10" ht="17.399999999999999" x14ac:dyDescent="0.3">
      <c r="A315" s="234" t="s">
        <v>561</v>
      </c>
      <c r="B315" s="199">
        <v>5</v>
      </c>
      <c r="C315" s="199"/>
      <c r="D315" s="235" t="s">
        <v>164</v>
      </c>
      <c r="E315" s="236" t="s">
        <v>106</v>
      </c>
      <c r="F315" s="237" t="s">
        <v>103</v>
      </c>
      <c r="G315" s="238" t="s">
        <v>65</v>
      </c>
      <c r="H315" s="238" t="s">
        <v>63</v>
      </c>
      <c r="I315" s="238" t="s">
        <v>626</v>
      </c>
      <c r="J315" s="239">
        <v>129</v>
      </c>
    </row>
    <row r="316" spans="1:10" ht="17.399999999999999" x14ac:dyDescent="0.3">
      <c r="A316" s="234" t="s">
        <v>562</v>
      </c>
      <c r="B316" s="199">
        <v>5</v>
      </c>
      <c r="C316" s="199"/>
      <c r="D316" s="235" t="s">
        <v>164</v>
      </c>
      <c r="E316" s="236" t="s">
        <v>108</v>
      </c>
      <c r="F316" s="237" t="s">
        <v>103</v>
      </c>
      <c r="G316" s="238" t="s">
        <v>60</v>
      </c>
      <c r="H316" s="238" t="s">
        <v>64</v>
      </c>
      <c r="I316" s="238" t="s">
        <v>273</v>
      </c>
      <c r="J316" s="239">
        <v>208</v>
      </c>
    </row>
    <row r="317" spans="1:10" ht="17.399999999999999" x14ac:dyDescent="0.3">
      <c r="A317" s="234" t="s">
        <v>563</v>
      </c>
      <c r="B317" s="199">
        <v>5</v>
      </c>
      <c r="C317" s="199"/>
      <c r="D317" s="235" t="s">
        <v>164</v>
      </c>
      <c r="E317" s="236" t="s">
        <v>628</v>
      </c>
      <c r="F317" s="237" t="s">
        <v>124</v>
      </c>
      <c r="G317" s="238" t="s">
        <v>65</v>
      </c>
      <c r="H317" s="238" t="s">
        <v>64</v>
      </c>
      <c r="I317" s="238" t="s">
        <v>342</v>
      </c>
      <c r="J317" s="239">
        <v>97</v>
      </c>
    </row>
    <row r="318" spans="1:10" ht="17.399999999999999" x14ac:dyDescent="0.3">
      <c r="A318" s="234" t="s">
        <v>564</v>
      </c>
      <c r="B318" s="199">
        <v>5</v>
      </c>
      <c r="C318" s="199"/>
      <c r="D318" s="235" t="s">
        <v>164</v>
      </c>
      <c r="E318" s="236" t="s">
        <v>102</v>
      </c>
      <c r="F318" s="237" t="s">
        <v>332</v>
      </c>
      <c r="G318" s="238" t="s">
        <v>167</v>
      </c>
      <c r="H318" s="238" t="s">
        <v>115</v>
      </c>
      <c r="I318" s="238" t="s">
        <v>363</v>
      </c>
      <c r="J318" s="239">
        <v>120</v>
      </c>
    </row>
    <row r="319" spans="1:10" ht="17.399999999999999" x14ac:dyDescent="0.3">
      <c r="A319" s="234" t="s">
        <v>565</v>
      </c>
      <c r="B319" s="199">
        <v>5</v>
      </c>
      <c r="C319" s="199"/>
      <c r="D319" s="235" t="s">
        <v>164</v>
      </c>
      <c r="E319" s="236" t="s">
        <v>105</v>
      </c>
      <c r="F319" s="237" t="s">
        <v>103</v>
      </c>
      <c r="G319" s="238" t="s">
        <v>60</v>
      </c>
      <c r="H319" s="238" t="s">
        <v>68</v>
      </c>
      <c r="I319" s="238" t="s">
        <v>342</v>
      </c>
      <c r="J319" s="239">
        <v>103</v>
      </c>
    </row>
    <row r="320" spans="1:10" ht="17.399999999999999" x14ac:dyDescent="0.3">
      <c r="A320" s="234" t="s">
        <v>566</v>
      </c>
      <c r="B320" s="199">
        <v>5</v>
      </c>
      <c r="C320" s="199"/>
      <c r="D320" s="235" t="s">
        <v>164</v>
      </c>
      <c r="E320" s="236" t="s">
        <v>105</v>
      </c>
      <c r="F320" s="237" t="s">
        <v>103</v>
      </c>
      <c r="G320" s="238" t="s">
        <v>65</v>
      </c>
      <c r="H320" s="238" t="s">
        <v>68</v>
      </c>
      <c r="I320" s="238" t="s">
        <v>334</v>
      </c>
      <c r="J320" s="239">
        <v>273</v>
      </c>
    </row>
    <row r="321" spans="1:10" ht="17.399999999999999" x14ac:dyDescent="0.3">
      <c r="A321" s="234" t="s">
        <v>567</v>
      </c>
      <c r="B321" s="199">
        <v>5</v>
      </c>
      <c r="C321" s="199"/>
      <c r="D321" s="235" t="s">
        <v>164</v>
      </c>
      <c r="E321" s="236" t="s">
        <v>108</v>
      </c>
      <c r="F321" s="237" t="s">
        <v>103</v>
      </c>
      <c r="G321" s="238" t="s">
        <v>110</v>
      </c>
      <c r="H321" s="238" t="s">
        <v>68</v>
      </c>
      <c r="I321" s="238" t="s">
        <v>388</v>
      </c>
      <c r="J321" s="239">
        <v>183</v>
      </c>
    </row>
    <row r="322" spans="1:10" ht="17.399999999999999" x14ac:dyDescent="0.3">
      <c r="A322" s="234" t="s">
        <v>568</v>
      </c>
      <c r="B322" s="199">
        <v>5</v>
      </c>
      <c r="C322" s="199"/>
      <c r="D322" s="235" t="s">
        <v>164</v>
      </c>
      <c r="E322" s="236" t="s">
        <v>105</v>
      </c>
      <c r="F322" s="237" t="s">
        <v>103</v>
      </c>
      <c r="G322" s="238" t="s">
        <v>65</v>
      </c>
      <c r="H322" s="238" t="s">
        <v>68</v>
      </c>
      <c r="I322" s="238" t="s">
        <v>336</v>
      </c>
      <c r="J322" s="239">
        <v>128</v>
      </c>
    </row>
    <row r="323" spans="1:10" ht="17.399999999999999" x14ac:dyDescent="0.3">
      <c r="A323" s="234" t="s">
        <v>569</v>
      </c>
      <c r="B323" s="199">
        <v>5</v>
      </c>
      <c r="C323" s="199"/>
      <c r="D323" s="235" t="s">
        <v>164</v>
      </c>
      <c r="E323" s="236" t="s">
        <v>102</v>
      </c>
      <c r="F323" s="237" t="s">
        <v>103</v>
      </c>
      <c r="G323" s="238" t="s">
        <v>84</v>
      </c>
      <c r="H323" s="238" t="s">
        <v>128</v>
      </c>
      <c r="I323" s="238" t="s">
        <v>363</v>
      </c>
      <c r="J323" s="239">
        <v>113</v>
      </c>
    </row>
    <row r="324" spans="1:10" ht="17.399999999999999" x14ac:dyDescent="0.3">
      <c r="A324" s="249" t="s">
        <v>570</v>
      </c>
      <c r="B324" s="216">
        <v>5</v>
      </c>
      <c r="C324" s="216"/>
      <c r="D324" s="250" t="s">
        <v>164</v>
      </c>
      <c r="E324" s="251" t="s">
        <v>125</v>
      </c>
      <c r="F324" s="252" t="s">
        <v>103</v>
      </c>
      <c r="G324" s="253" t="s">
        <v>84</v>
      </c>
      <c r="H324" s="253" t="s">
        <v>61</v>
      </c>
      <c r="I324" s="253" t="s">
        <v>629</v>
      </c>
      <c r="J324" s="254">
        <v>68</v>
      </c>
    </row>
    <row r="325" spans="1:10" ht="17.399999999999999" x14ac:dyDescent="0.3">
      <c r="A325" s="234" t="s">
        <v>572</v>
      </c>
      <c r="B325" s="199">
        <v>6</v>
      </c>
      <c r="C325" s="199"/>
      <c r="D325" s="235" t="s">
        <v>59</v>
      </c>
      <c r="E325" s="236" t="s">
        <v>105</v>
      </c>
      <c r="F325" s="237" t="s">
        <v>124</v>
      </c>
      <c r="G325" s="238" t="s">
        <v>75</v>
      </c>
      <c r="H325" s="238" t="s">
        <v>66</v>
      </c>
      <c r="I325" s="238" t="s">
        <v>334</v>
      </c>
      <c r="J325" s="239">
        <v>199</v>
      </c>
    </row>
    <row r="326" spans="1:10" ht="17.399999999999999" x14ac:dyDescent="0.3">
      <c r="A326" s="234" t="s">
        <v>573</v>
      </c>
      <c r="B326" s="199">
        <v>6</v>
      </c>
      <c r="C326" s="199"/>
      <c r="D326" s="235" t="s">
        <v>59</v>
      </c>
      <c r="E326" s="236" t="s">
        <v>125</v>
      </c>
      <c r="F326" s="237" t="s">
        <v>103</v>
      </c>
      <c r="G326" s="238" t="s">
        <v>84</v>
      </c>
      <c r="H326" s="238" t="s">
        <v>64</v>
      </c>
      <c r="I326" s="238" t="s">
        <v>334</v>
      </c>
      <c r="J326" s="239">
        <v>203</v>
      </c>
    </row>
    <row r="327" spans="1:10" ht="17.399999999999999" x14ac:dyDescent="0.3">
      <c r="A327" s="234" t="s">
        <v>574</v>
      </c>
      <c r="B327" s="199">
        <v>6</v>
      </c>
      <c r="C327" s="199"/>
      <c r="D327" s="235" t="s">
        <v>59</v>
      </c>
      <c r="E327" s="236" t="s">
        <v>102</v>
      </c>
      <c r="F327" s="237" t="s">
        <v>103</v>
      </c>
      <c r="G327" s="238" t="s">
        <v>110</v>
      </c>
      <c r="H327" s="238" t="s">
        <v>64</v>
      </c>
      <c r="I327" s="238" t="s">
        <v>334</v>
      </c>
      <c r="J327" s="239">
        <v>223</v>
      </c>
    </row>
    <row r="328" spans="1:10" ht="17.399999999999999" x14ac:dyDescent="0.3">
      <c r="A328" s="234" t="s">
        <v>575</v>
      </c>
      <c r="B328" s="199">
        <v>6</v>
      </c>
      <c r="C328" s="199"/>
      <c r="D328" s="235" t="s">
        <v>59</v>
      </c>
      <c r="E328" s="236" t="s">
        <v>102</v>
      </c>
      <c r="F328" s="237" t="s">
        <v>103</v>
      </c>
      <c r="G328" s="238" t="s">
        <v>60</v>
      </c>
      <c r="H328" s="238" t="s">
        <v>89</v>
      </c>
      <c r="I328" s="238" t="s">
        <v>337</v>
      </c>
      <c r="J328" s="239">
        <v>105</v>
      </c>
    </row>
    <row r="329" spans="1:10" ht="17.399999999999999" x14ac:dyDescent="0.3">
      <c r="A329" s="234" t="s">
        <v>576</v>
      </c>
      <c r="B329" s="199">
        <v>6</v>
      </c>
      <c r="C329" s="199"/>
      <c r="D329" s="235" t="s">
        <v>59</v>
      </c>
      <c r="E329" s="236" t="s">
        <v>630</v>
      </c>
      <c r="F329" s="237" t="s">
        <v>103</v>
      </c>
      <c r="G329" s="238" t="s">
        <v>60</v>
      </c>
      <c r="H329" s="238" t="s">
        <v>63</v>
      </c>
      <c r="I329" s="238" t="s">
        <v>341</v>
      </c>
      <c r="J329" s="239">
        <v>99</v>
      </c>
    </row>
    <row r="330" spans="1:10" ht="17.399999999999999" x14ac:dyDescent="0.3">
      <c r="A330" s="234" t="s">
        <v>577</v>
      </c>
      <c r="B330" s="199">
        <v>6</v>
      </c>
      <c r="C330" s="199"/>
      <c r="D330" s="235" t="s">
        <v>59</v>
      </c>
      <c r="E330" s="236" t="s">
        <v>108</v>
      </c>
      <c r="F330" s="237" t="s">
        <v>631</v>
      </c>
      <c r="G330" s="238" t="s">
        <v>110</v>
      </c>
      <c r="H330" s="238" t="s">
        <v>139</v>
      </c>
      <c r="I330" s="238" t="s">
        <v>334</v>
      </c>
      <c r="J330" s="239">
        <v>232</v>
      </c>
    </row>
    <row r="331" spans="1:10" ht="17.399999999999999" x14ac:dyDescent="0.3">
      <c r="A331" s="234" t="s">
        <v>578</v>
      </c>
      <c r="B331" s="199">
        <v>6</v>
      </c>
      <c r="C331" s="199"/>
      <c r="D331" s="235" t="s">
        <v>59</v>
      </c>
      <c r="E331" s="236" t="s">
        <v>102</v>
      </c>
      <c r="F331" s="237" t="s">
        <v>103</v>
      </c>
      <c r="G331" s="238" t="s">
        <v>65</v>
      </c>
      <c r="H331" s="238" t="s">
        <v>63</v>
      </c>
      <c r="I331" s="238" t="s">
        <v>351</v>
      </c>
      <c r="J331" s="239">
        <v>65</v>
      </c>
    </row>
    <row r="332" spans="1:10" ht="17.399999999999999" x14ac:dyDescent="0.3">
      <c r="A332" s="234" t="s">
        <v>579</v>
      </c>
      <c r="B332" s="199">
        <v>6</v>
      </c>
      <c r="C332" s="199"/>
      <c r="D332" s="235" t="s">
        <v>59</v>
      </c>
      <c r="E332" s="236" t="s">
        <v>106</v>
      </c>
      <c r="F332" s="237" t="s">
        <v>127</v>
      </c>
      <c r="G332" s="238" t="s">
        <v>60</v>
      </c>
      <c r="H332" s="238" t="s">
        <v>139</v>
      </c>
      <c r="I332" s="238" t="s">
        <v>334</v>
      </c>
      <c r="J332" s="239">
        <v>237</v>
      </c>
    </row>
    <row r="333" spans="1:10" ht="17.399999999999999" x14ac:dyDescent="0.3">
      <c r="A333" s="234" t="s">
        <v>580</v>
      </c>
      <c r="B333" s="199">
        <v>6</v>
      </c>
      <c r="C333" s="199"/>
      <c r="D333" s="235" t="s">
        <v>59</v>
      </c>
      <c r="E333" s="236" t="s">
        <v>105</v>
      </c>
      <c r="F333" s="237" t="s">
        <v>332</v>
      </c>
      <c r="G333" s="238" t="s">
        <v>60</v>
      </c>
      <c r="H333" s="238" t="s">
        <v>68</v>
      </c>
      <c r="I333" s="238" t="s">
        <v>336</v>
      </c>
      <c r="J333" s="239">
        <v>123</v>
      </c>
    </row>
    <row r="334" spans="1:10" ht="17.399999999999999" x14ac:dyDescent="0.3">
      <c r="A334" s="234" t="s">
        <v>581</v>
      </c>
      <c r="B334" s="199">
        <v>6</v>
      </c>
      <c r="C334" s="199"/>
      <c r="D334" s="235" t="s">
        <v>67</v>
      </c>
      <c r="E334" s="236" t="s">
        <v>105</v>
      </c>
      <c r="F334" s="237" t="s">
        <v>103</v>
      </c>
      <c r="G334" s="238" t="s">
        <v>110</v>
      </c>
      <c r="H334" s="238" t="s">
        <v>64</v>
      </c>
      <c r="I334" s="238" t="s">
        <v>388</v>
      </c>
      <c r="J334" s="239">
        <v>159</v>
      </c>
    </row>
    <row r="335" spans="1:10" ht="17.399999999999999" x14ac:dyDescent="0.3">
      <c r="A335" s="234" t="s">
        <v>582</v>
      </c>
      <c r="B335" s="199">
        <v>6</v>
      </c>
      <c r="C335" s="199"/>
      <c r="D335" s="235" t="s">
        <v>67</v>
      </c>
      <c r="E335" s="236" t="s">
        <v>105</v>
      </c>
      <c r="F335" s="237" t="s">
        <v>124</v>
      </c>
      <c r="G335" s="238" t="s">
        <v>84</v>
      </c>
      <c r="H335" s="238" t="s">
        <v>68</v>
      </c>
      <c r="I335" s="238" t="s">
        <v>342</v>
      </c>
      <c r="J335" s="239">
        <v>91</v>
      </c>
    </row>
    <row r="336" spans="1:10" ht="17.399999999999999" x14ac:dyDescent="0.3">
      <c r="A336" s="234" t="s">
        <v>583</v>
      </c>
      <c r="B336" s="199">
        <v>6</v>
      </c>
      <c r="C336" s="199"/>
      <c r="D336" s="235" t="s">
        <v>67</v>
      </c>
      <c r="E336" s="236" t="s">
        <v>106</v>
      </c>
      <c r="F336" s="237" t="s">
        <v>129</v>
      </c>
      <c r="G336" s="238" t="s">
        <v>84</v>
      </c>
      <c r="H336" s="238" t="s">
        <v>64</v>
      </c>
      <c r="I336" s="238" t="s">
        <v>334</v>
      </c>
      <c r="J336" s="239">
        <v>215</v>
      </c>
    </row>
    <row r="337" spans="1:10" ht="17.399999999999999" x14ac:dyDescent="0.3">
      <c r="A337" s="234" t="s">
        <v>615</v>
      </c>
      <c r="B337" s="199">
        <v>6</v>
      </c>
      <c r="C337" s="199"/>
      <c r="D337" s="235" t="s">
        <v>67</v>
      </c>
      <c r="E337" s="236" t="s">
        <v>102</v>
      </c>
      <c r="F337" s="237" t="s">
        <v>103</v>
      </c>
      <c r="G337" s="238" t="s">
        <v>84</v>
      </c>
      <c r="H337" s="238" t="s">
        <v>64</v>
      </c>
      <c r="I337" s="238" t="s">
        <v>334</v>
      </c>
      <c r="J337" s="239">
        <v>216</v>
      </c>
    </row>
    <row r="338" spans="1:10" ht="17.399999999999999" x14ac:dyDescent="0.3">
      <c r="A338" s="234" t="s">
        <v>38</v>
      </c>
      <c r="B338" s="199">
        <v>6</v>
      </c>
      <c r="C338" s="199"/>
      <c r="D338" s="235" t="s">
        <v>67</v>
      </c>
      <c r="E338" s="236" t="s">
        <v>102</v>
      </c>
      <c r="F338" s="237" t="s">
        <v>103</v>
      </c>
      <c r="G338" s="238" t="s">
        <v>60</v>
      </c>
      <c r="H338" s="238" t="s">
        <v>64</v>
      </c>
      <c r="I338" s="238" t="s">
        <v>334</v>
      </c>
      <c r="J338" s="239">
        <v>239</v>
      </c>
    </row>
    <row r="339" spans="1:10" ht="17.399999999999999" x14ac:dyDescent="0.3">
      <c r="A339" s="234" t="s">
        <v>584</v>
      </c>
      <c r="B339" s="199">
        <v>6</v>
      </c>
      <c r="C339" s="199"/>
      <c r="D339" s="235" t="s">
        <v>67</v>
      </c>
      <c r="E339" s="236" t="s">
        <v>105</v>
      </c>
      <c r="F339" s="237" t="s">
        <v>127</v>
      </c>
      <c r="G339" s="238" t="s">
        <v>84</v>
      </c>
      <c r="H339" s="238" t="s">
        <v>115</v>
      </c>
      <c r="I339" s="238" t="s">
        <v>334</v>
      </c>
      <c r="J339" s="239">
        <v>240</v>
      </c>
    </row>
    <row r="340" spans="1:10" ht="17.399999999999999" x14ac:dyDescent="0.3">
      <c r="A340" s="234" t="s">
        <v>585</v>
      </c>
      <c r="B340" s="199">
        <v>6</v>
      </c>
      <c r="C340" s="199"/>
      <c r="D340" s="235" t="s">
        <v>67</v>
      </c>
      <c r="E340" s="236" t="s">
        <v>105</v>
      </c>
      <c r="F340" s="237" t="s">
        <v>103</v>
      </c>
      <c r="G340" s="238" t="s">
        <v>84</v>
      </c>
      <c r="H340" s="238" t="s">
        <v>64</v>
      </c>
      <c r="I340" s="238" t="s">
        <v>334</v>
      </c>
      <c r="J340" s="239">
        <v>261</v>
      </c>
    </row>
    <row r="341" spans="1:10" ht="17.399999999999999" x14ac:dyDescent="0.3">
      <c r="A341" s="234" t="s">
        <v>586</v>
      </c>
      <c r="B341" s="199">
        <v>6</v>
      </c>
      <c r="C341" s="199"/>
      <c r="D341" s="235" t="s">
        <v>67</v>
      </c>
      <c r="E341" s="236" t="s">
        <v>105</v>
      </c>
      <c r="F341" s="237" t="s">
        <v>103</v>
      </c>
      <c r="G341" s="238" t="s">
        <v>167</v>
      </c>
      <c r="H341" s="238" t="s">
        <v>68</v>
      </c>
      <c r="I341" s="238" t="s">
        <v>338</v>
      </c>
      <c r="J341" s="239">
        <v>102</v>
      </c>
    </row>
    <row r="342" spans="1:10" ht="17.399999999999999" x14ac:dyDescent="0.3">
      <c r="A342" s="234" t="s">
        <v>587</v>
      </c>
      <c r="B342" s="199">
        <v>6</v>
      </c>
      <c r="C342" s="199"/>
      <c r="D342" s="235" t="s">
        <v>67</v>
      </c>
      <c r="E342" s="236" t="s">
        <v>105</v>
      </c>
      <c r="F342" s="237" t="s">
        <v>124</v>
      </c>
      <c r="G342" s="238" t="s">
        <v>84</v>
      </c>
      <c r="H342" s="238" t="s">
        <v>115</v>
      </c>
      <c r="I342" s="238" t="s">
        <v>338</v>
      </c>
      <c r="J342" s="239">
        <v>104</v>
      </c>
    </row>
    <row r="343" spans="1:10" ht="17.399999999999999" x14ac:dyDescent="0.3">
      <c r="A343" s="234" t="s">
        <v>588</v>
      </c>
      <c r="B343" s="199">
        <v>6</v>
      </c>
      <c r="C343" s="199"/>
      <c r="D343" s="235" t="s">
        <v>67</v>
      </c>
      <c r="E343" s="236" t="s">
        <v>108</v>
      </c>
      <c r="F343" s="237" t="s">
        <v>124</v>
      </c>
      <c r="G343" s="238" t="s">
        <v>84</v>
      </c>
      <c r="H343" s="238" t="s">
        <v>68</v>
      </c>
      <c r="I343" s="238" t="s">
        <v>334</v>
      </c>
      <c r="J343" s="239">
        <v>287</v>
      </c>
    </row>
    <row r="344" spans="1:10" ht="17.399999999999999" x14ac:dyDescent="0.3">
      <c r="A344" s="234" t="s">
        <v>589</v>
      </c>
      <c r="B344" s="199">
        <v>6</v>
      </c>
      <c r="C344" s="199"/>
      <c r="D344" s="235" t="s">
        <v>67</v>
      </c>
      <c r="E344" s="236" t="s">
        <v>177</v>
      </c>
      <c r="F344" s="237" t="s">
        <v>103</v>
      </c>
      <c r="G344" s="238" t="s">
        <v>84</v>
      </c>
      <c r="H344" s="238" t="s">
        <v>68</v>
      </c>
      <c r="I344" s="238" t="s">
        <v>351</v>
      </c>
      <c r="J344" s="239">
        <v>72</v>
      </c>
    </row>
    <row r="345" spans="1:10" ht="17.399999999999999" x14ac:dyDescent="0.3">
      <c r="A345" s="234" t="s">
        <v>590</v>
      </c>
      <c r="B345" s="199">
        <v>6</v>
      </c>
      <c r="C345" s="199"/>
      <c r="D345" s="235" t="s">
        <v>67</v>
      </c>
      <c r="E345" s="236" t="s">
        <v>105</v>
      </c>
      <c r="F345" s="237" t="s">
        <v>103</v>
      </c>
      <c r="G345" s="238" t="s">
        <v>84</v>
      </c>
      <c r="H345" s="238" t="s">
        <v>129</v>
      </c>
      <c r="I345" s="238" t="s">
        <v>341</v>
      </c>
      <c r="J345" s="239">
        <v>110</v>
      </c>
    </row>
    <row r="346" spans="1:10" ht="17.399999999999999" x14ac:dyDescent="0.3">
      <c r="A346" s="234" t="s">
        <v>591</v>
      </c>
      <c r="B346" s="199">
        <v>6</v>
      </c>
      <c r="C346" s="199"/>
      <c r="D346" s="235" t="s">
        <v>67</v>
      </c>
      <c r="E346" s="236" t="s">
        <v>102</v>
      </c>
      <c r="F346" s="237" t="s">
        <v>103</v>
      </c>
      <c r="G346" s="238" t="s">
        <v>254</v>
      </c>
      <c r="H346" s="238" t="s">
        <v>632</v>
      </c>
      <c r="I346" s="238" t="s">
        <v>388</v>
      </c>
      <c r="J346" s="239">
        <v>187</v>
      </c>
    </row>
    <row r="347" spans="1:10" ht="17.399999999999999" x14ac:dyDescent="0.3">
      <c r="A347" s="234" t="s">
        <v>592</v>
      </c>
      <c r="B347" s="199">
        <v>6</v>
      </c>
      <c r="C347" s="199"/>
      <c r="D347" s="235" t="s">
        <v>67</v>
      </c>
      <c r="E347" s="236" t="s">
        <v>126</v>
      </c>
      <c r="F347" s="237" t="s">
        <v>103</v>
      </c>
      <c r="G347" s="238" t="s">
        <v>460</v>
      </c>
      <c r="H347" s="238" t="s">
        <v>64</v>
      </c>
      <c r="I347" s="238" t="s">
        <v>334</v>
      </c>
      <c r="J347" s="239">
        <v>303</v>
      </c>
    </row>
    <row r="348" spans="1:10" ht="17.399999999999999" x14ac:dyDescent="0.3">
      <c r="A348" s="234" t="s">
        <v>593</v>
      </c>
      <c r="B348" s="199">
        <v>6</v>
      </c>
      <c r="C348" s="199"/>
      <c r="D348" s="235" t="s">
        <v>86</v>
      </c>
      <c r="E348" s="236" t="s">
        <v>106</v>
      </c>
      <c r="F348" s="237" t="s">
        <v>103</v>
      </c>
      <c r="G348" s="238" t="s">
        <v>65</v>
      </c>
      <c r="H348" s="238" t="s">
        <v>68</v>
      </c>
      <c r="I348" s="238" t="s">
        <v>633</v>
      </c>
      <c r="J348" s="239">
        <v>66</v>
      </c>
    </row>
    <row r="349" spans="1:10" ht="17.399999999999999" x14ac:dyDescent="0.3">
      <c r="A349" s="234" t="s">
        <v>594</v>
      </c>
      <c r="B349" s="199">
        <v>6</v>
      </c>
      <c r="C349" s="206" t="s">
        <v>682</v>
      </c>
      <c r="D349" s="235" t="s">
        <v>86</v>
      </c>
      <c r="E349" s="236" t="s">
        <v>125</v>
      </c>
      <c r="F349" s="237" t="s">
        <v>634</v>
      </c>
      <c r="G349" s="238" t="s">
        <v>60</v>
      </c>
      <c r="H349" s="238" t="s">
        <v>66</v>
      </c>
      <c r="I349" s="238" t="s">
        <v>334</v>
      </c>
      <c r="J349" s="239">
        <v>230</v>
      </c>
    </row>
    <row r="350" spans="1:10" ht="17.399999999999999" x14ac:dyDescent="0.3">
      <c r="A350" s="234" t="s">
        <v>595</v>
      </c>
      <c r="B350" s="199">
        <v>6</v>
      </c>
      <c r="C350" s="199"/>
      <c r="D350" s="235" t="s">
        <v>175</v>
      </c>
      <c r="E350" s="236" t="s">
        <v>625</v>
      </c>
      <c r="F350" s="237" t="s">
        <v>103</v>
      </c>
      <c r="G350" s="238" t="s">
        <v>84</v>
      </c>
      <c r="H350" s="238" t="s">
        <v>91</v>
      </c>
      <c r="I350" s="238" t="s">
        <v>626</v>
      </c>
      <c r="J350" s="239">
        <v>128</v>
      </c>
    </row>
    <row r="351" spans="1:10" ht="17.399999999999999" x14ac:dyDescent="0.3">
      <c r="A351" s="234" t="s">
        <v>596</v>
      </c>
      <c r="B351" s="199">
        <v>6</v>
      </c>
      <c r="C351" s="199"/>
      <c r="D351" s="235" t="s">
        <v>175</v>
      </c>
      <c r="E351" s="236" t="s">
        <v>126</v>
      </c>
      <c r="F351" s="237" t="s">
        <v>127</v>
      </c>
      <c r="G351" s="238" t="s">
        <v>84</v>
      </c>
      <c r="H351" s="238" t="s">
        <v>91</v>
      </c>
      <c r="I351" s="238" t="s">
        <v>334</v>
      </c>
      <c r="J351" s="239">
        <v>234</v>
      </c>
    </row>
    <row r="352" spans="1:10" ht="17.399999999999999" x14ac:dyDescent="0.3">
      <c r="A352" s="234" t="s">
        <v>597</v>
      </c>
      <c r="B352" s="199">
        <v>6</v>
      </c>
      <c r="C352" s="199"/>
      <c r="D352" s="235" t="s">
        <v>69</v>
      </c>
      <c r="E352" s="236" t="s">
        <v>102</v>
      </c>
      <c r="F352" s="237" t="s">
        <v>103</v>
      </c>
      <c r="G352" s="238" t="s">
        <v>110</v>
      </c>
      <c r="H352" s="238" t="s">
        <v>63</v>
      </c>
      <c r="I352" s="238" t="s">
        <v>334</v>
      </c>
      <c r="J352" s="239">
        <v>205</v>
      </c>
    </row>
    <row r="353" spans="1:10" ht="17.399999999999999" x14ac:dyDescent="0.3">
      <c r="A353" s="234" t="s">
        <v>598</v>
      </c>
      <c r="B353" s="199">
        <v>6</v>
      </c>
      <c r="C353" s="199"/>
      <c r="D353" s="235" t="s">
        <v>69</v>
      </c>
      <c r="E353" s="236" t="s">
        <v>625</v>
      </c>
      <c r="F353" s="237" t="s">
        <v>103</v>
      </c>
      <c r="G353" s="238" t="s">
        <v>93</v>
      </c>
      <c r="H353" s="238" t="s">
        <v>128</v>
      </c>
      <c r="I353" s="238" t="s">
        <v>342</v>
      </c>
      <c r="J353" s="239">
        <v>99</v>
      </c>
    </row>
    <row r="354" spans="1:10" ht="17.399999999999999" x14ac:dyDescent="0.3">
      <c r="A354" s="234" t="s">
        <v>599</v>
      </c>
      <c r="B354" s="199">
        <v>6</v>
      </c>
      <c r="C354" s="199"/>
      <c r="D354" s="235" t="s">
        <v>69</v>
      </c>
      <c r="E354" s="236" t="s">
        <v>105</v>
      </c>
      <c r="F354" s="237" t="s">
        <v>103</v>
      </c>
      <c r="G354" s="238" t="s">
        <v>635</v>
      </c>
      <c r="H354" s="238" t="s">
        <v>115</v>
      </c>
      <c r="I354" s="238" t="s">
        <v>336</v>
      </c>
      <c r="J354" s="239">
        <v>127</v>
      </c>
    </row>
    <row r="355" spans="1:10" ht="17.399999999999999" x14ac:dyDescent="0.3">
      <c r="A355" s="234" t="s">
        <v>600</v>
      </c>
      <c r="B355" s="199">
        <v>6</v>
      </c>
      <c r="C355" s="199"/>
      <c r="D355" s="235" t="s">
        <v>69</v>
      </c>
      <c r="E355" s="236" t="s">
        <v>624</v>
      </c>
      <c r="F355" s="237" t="s">
        <v>103</v>
      </c>
      <c r="G355" s="238" t="s">
        <v>167</v>
      </c>
      <c r="H355" s="238" t="s">
        <v>64</v>
      </c>
      <c r="I355" s="238" t="s">
        <v>341</v>
      </c>
      <c r="J355" s="239">
        <v>108</v>
      </c>
    </row>
    <row r="356" spans="1:10" ht="17.399999999999999" x14ac:dyDescent="0.3">
      <c r="A356" s="234" t="s">
        <v>601</v>
      </c>
      <c r="B356" s="199">
        <v>6</v>
      </c>
      <c r="C356" s="199"/>
      <c r="D356" s="235" t="s">
        <v>69</v>
      </c>
      <c r="E356" s="236" t="s">
        <v>102</v>
      </c>
      <c r="F356" s="237" t="s">
        <v>103</v>
      </c>
      <c r="G356" s="238" t="s">
        <v>110</v>
      </c>
      <c r="H356" s="238" t="s">
        <v>115</v>
      </c>
      <c r="I356" s="238" t="s">
        <v>336</v>
      </c>
      <c r="J356" s="239">
        <v>129</v>
      </c>
    </row>
    <row r="357" spans="1:10" ht="17.399999999999999" x14ac:dyDescent="0.3">
      <c r="A357" s="234" t="s">
        <v>602</v>
      </c>
      <c r="B357" s="199">
        <v>6</v>
      </c>
      <c r="C357" s="199"/>
      <c r="D357" s="235" t="s">
        <v>69</v>
      </c>
      <c r="E357" s="236" t="s">
        <v>618</v>
      </c>
      <c r="F357" s="237" t="s">
        <v>127</v>
      </c>
      <c r="G357" s="238" t="s">
        <v>60</v>
      </c>
      <c r="H357" s="238" t="s">
        <v>115</v>
      </c>
      <c r="I357" s="238" t="s">
        <v>388</v>
      </c>
      <c r="J357" s="239">
        <v>187</v>
      </c>
    </row>
    <row r="358" spans="1:10" ht="17.399999999999999" x14ac:dyDescent="0.3">
      <c r="A358" s="234" t="s">
        <v>603</v>
      </c>
      <c r="B358" s="199">
        <v>6</v>
      </c>
      <c r="C358" s="199"/>
      <c r="D358" s="235" t="s">
        <v>164</v>
      </c>
      <c r="E358" s="236" t="s">
        <v>636</v>
      </c>
      <c r="F358" s="237" t="s">
        <v>103</v>
      </c>
      <c r="G358" s="238" t="s">
        <v>84</v>
      </c>
      <c r="H358" s="238" t="s">
        <v>89</v>
      </c>
      <c r="I358" s="238" t="s">
        <v>342</v>
      </c>
      <c r="J358" s="239">
        <v>88</v>
      </c>
    </row>
    <row r="359" spans="1:10" ht="17.399999999999999" x14ac:dyDescent="0.3">
      <c r="A359" s="234" t="s">
        <v>604</v>
      </c>
      <c r="B359" s="199">
        <v>6</v>
      </c>
      <c r="C359" s="199"/>
      <c r="D359" s="235" t="s">
        <v>164</v>
      </c>
      <c r="E359" s="236" t="s">
        <v>102</v>
      </c>
      <c r="F359" s="237" t="s">
        <v>103</v>
      </c>
      <c r="G359" s="238" t="s">
        <v>110</v>
      </c>
      <c r="H359" s="238" t="s">
        <v>68</v>
      </c>
      <c r="I359" s="238" t="s">
        <v>334</v>
      </c>
      <c r="J359" s="239">
        <v>199</v>
      </c>
    </row>
    <row r="360" spans="1:10" ht="17.399999999999999" x14ac:dyDescent="0.3">
      <c r="A360" s="234" t="s">
        <v>605</v>
      </c>
      <c r="B360" s="199">
        <v>6</v>
      </c>
      <c r="C360" s="199"/>
      <c r="D360" s="235" t="s">
        <v>164</v>
      </c>
      <c r="E360" s="236" t="s">
        <v>105</v>
      </c>
      <c r="F360" s="237" t="s">
        <v>103</v>
      </c>
      <c r="G360" s="238" t="s">
        <v>84</v>
      </c>
      <c r="H360" s="238" t="s">
        <v>63</v>
      </c>
      <c r="I360" s="238" t="s">
        <v>334</v>
      </c>
      <c r="J360" s="239">
        <v>203</v>
      </c>
    </row>
    <row r="361" spans="1:10" ht="17.399999999999999" x14ac:dyDescent="0.3">
      <c r="A361" s="234" t="s">
        <v>606</v>
      </c>
      <c r="B361" s="199">
        <v>6</v>
      </c>
      <c r="C361" s="199"/>
      <c r="D361" s="235" t="s">
        <v>164</v>
      </c>
      <c r="E361" s="236" t="s">
        <v>108</v>
      </c>
      <c r="F361" s="237" t="s">
        <v>103</v>
      </c>
      <c r="G361" s="238" t="s">
        <v>84</v>
      </c>
      <c r="H361" s="238" t="s">
        <v>63</v>
      </c>
      <c r="I361" s="238" t="s">
        <v>334</v>
      </c>
      <c r="J361" s="239">
        <v>207</v>
      </c>
    </row>
    <row r="362" spans="1:10" ht="17.399999999999999" x14ac:dyDescent="0.3">
      <c r="A362" s="234" t="s">
        <v>607</v>
      </c>
      <c r="B362" s="199">
        <v>6</v>
      </c>
      <c r="C362" s="199"/>
      <c r="D362" s="235" t="s">
        <v>164</v>
      </c>
      <c r="E362" s="236" t="s">
        <v>106</v>
      </c>
      <c r="F362" s="237" t="s">
        <v>103</v>
      </c>
      <c r="G362" s="238" t="s">
        <v>84</v>
      </c>
      <c r="H362" s="238" t="s">
        <v>63</v>
      </c>
      <c r="I362" s="238" t="s">
        <v>334</v>
      </c>
      <c r="J362" s="239">
        <v>208</v>
      </c>
    </row>
    <row r="363" spans="1:10" ht="17.399999999999999" x14ac:dyDescent="0.3">
      <c r="A363" s="234" t="s">
        <v>608</v>
      </c>
      <c r="B363" s="199">
        <v>6</v>
      </c>
      <c r="C363" s="199"/>
      <c r="D363" s="235" t="s">
        <v>164</v>
      </c>
      <c r="E363" s="236" t="s">
        <v>106</v>
      </c>
      <c r="F363" s="237" t="s">
        <v>103</v>
      </c>
      <c r="G363" s="238" t="s">
        <v>60</v>
      </c>
      <c r="H363" s="238" t="s">
        <v>63</v>
      </c>
      <c r="I363" s="238" t="s">
        <v>363</v>
      </c>
      <c r="J363" s="239">
        <v>106</v>
      </c>
    </row>
    <row r="364" spans="1:10" ht="17.399999999999999" x14ac:dyDescent="0.3">
      <c r="A364" s="234" t="s">
        <v>609</v>
      </c>
      <c r="B364" s="199">
        <v>6</v>
      </c>
      <c r="C364" s="199"/>
      <c r="D364" s="235" t="s">
        <v>164</v>
      </c>
      <c r="E364" s="236" t="s">
        <v>108</v>
      </c>
      <c r="F364" s="237" t="s">
        <v>103</v>
      </c>
      <c r="G364" s="238" t="s">
        <v>84</v>
      </c>
      <c r="H364" s="238" t="s">
        <v>63</v>
      </c>
      <c r="I364" s="238" t="s">
        <v>334</v>
      </c>
      <c r="J364" s="239">
        <v>225</v>
      </c>
    </row>
    <row r="365" spans="1:10" ht="17.399999999999999" x14ac:dyDescent="0.3">
      <c r="A365" s="234" t="s">
        <v>610</v>
      </c>
      <c r="B365" s="199">
        <v>6</v>
      </c>
      <c r="C365" s="199"/>
      <c r="D365" s="235" t="s">
        <v>164</v>
      </c>
      <c r="E365" s="236" t="s">
        <v>625</v>
      </c>
      <c r="F365" s="237" t="s">
        <v>103</v>
      </c>
      <c r="G365" s="238" t="s">
        <v>60</v>
      </c>
      <c r="H365" s="238" t="s">
        <v>64</v>
      </c>
      <c r="I365" s="238" t="s">
        <v>342</v>
      </c>
      <c r="J365" s="239">
        <v>101</v>
      </c>
    </row>
    <row r="366" spans="1:10" ht="17.399999999999999" x14ac:dyDescent="0.3">
      <c r="A366" s="234" t="s">
        <v>611</v>
      </c>
      <c r="B366" s="199">
        <v>6</v>
      </c>
      <c r="C366" s="199"/>
      <c r="D366" s="235" t="s">
        <v>164</v>
      </c>
      <c r="E366" s="236" t="s">
        <v>108</v>
      </c>
      <c r="F366" s="237" t="s">
        <v>103</v>
      </c>
      <c r="G366" s="238" t="s">
        <v>84</v>
      </c>
      <c r="H366" s="238" t="s">
        <v>63</v>
      </c>
      <c r="I366" s="238" t="s">
        <v>334</v>
      </c>
      <c r="J366" s="239">
        <v>259</v>
      </c>
    </row>
    <row r="367" spans="1:10" ht="17.399999999999999" x14ac:dyDescent="0.3">
      <c r="A367" s="234" t="s">
        <v>612</v>
      </c>
      <c r="B367" s="199">
        <v>6</v>
      </c>
      <c r="C367" s="199"/>
      <c r="D367" s="235" t="s">
        <v>164</v>
      </c>
      <c r="E367" s="236" t="s">
        <v>102</v>
      </c>
      <c r="F367" s="237" t="s">
        <v>103</v>
      </c>
      <c r="G367" s="238" t="s">
        <v>60</v>
      </c>
      <c r="H367" s="238" t="s">
        <v>63</v>
      </c>
      <c r="I367" s="238" t="s">
        <v>341</v>
      </c>
      <c r="J367" s="239">
        <v>110</v>
      </c>
    </row>
    <row r="368" spans="1:10" ht="17.399999999999999" x14ac:dyDescent="0.3">
      <c r="A368" s="234" t="s">
        <v>613</v>
      </c>
      <c r="B368" s="199">
        <v>6</v>
      </c>
      <c r="C368" s="199"/>
      <c r="D368" s="235" t="s">
        <v>164</v>
      </c>
      <c r="E368" s="236" t="s">
        <v>105</v>
      </c>
      <c r="F368" s="237" t="s">
        <v>103</v>
      </c>
      <c r="G368" s="238" t="s">
        <v>65</v>
      </c>
      <c r="H368" s="238" t="s">
        <v>68</v>
      </c>
      <c r="I368" s="238" t="s">
        <v>388</v>
      </c>
      <c r="J368" s="239">
        <v>187</v>
      </c>
    </row>
    <row r="369" spans="1:10" ht="18" thickBot="1" x14ac:dyDescent="0.35">
      <c r="A369" s="255" t="s">
        <v>614</v>
      </c>
      <c r="B369" s="256">
        <v>6</v>
      </c>
      <c r="C369" s="256"/>
      <c r="D369" s="257" t="s">
        <v>164</v>
      </c>
      <c r="E369" s="258" t="s">
        <v>105</v>
      </c>
      <c r="F369" s="259" t="s">
        <v>103</v>
      </c>
      <c r="G369" s="260" t="s">
        <v>60</v>
      </c>
      <c r="H369" s="260" t="s">
        <v>104</v>
      </c>
      <c r="I369" s="260" t="s">
        <v>334</v>
      </c>
      <c r="J369" s="261">
        <v>302</v>
      </c>
    </row>
    <row r="370" spans="1:10" ht="16.2" thickTop="1" x14ac:dyDescent="0.3"/>
  </sheetData>
  <sortState xmlns:xlrd2="http://schemas.microsoft.com/office/spreadsheetml/2017/richdata2" ref="A3:J369">
    <sortCondition ref="B3:B369"/>
    <sortCondition ref="D3:D369"/>
    <sortCondition ref="A3:A36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5"/>
  <sheetViews>
    <sheetView showGridLines="0" workbookViewId="0"/>
  </sheetViews>
  <sheetFormatPr defaultColWidth="13" defaultRowHeight="17.399999999999999" x14ac:dyDescent="0.3"/>
  <cols>
    <col min="1" max="1" width="21" style="13" bestFit="1" customWidth="1"/>
    <col min="2" max="2" width="6.19921875" style="13" bestFit="1" customWidth="1"/>
    <col min="3" max="3" width="10.796875" style="13" bestFit="1" customWidth="1"/>
    <col min="4" max="4" width="4.09765625" style="13" bestFit="1" customWidth="1"/>
    <col min="5" max="5" width="6.296875" style="21" bestFit="1" customWidth="1"/>
    <col min="6" max="6" width="2.296875" style="21" customWidth="1"/>
    <col min="7" max="7" width="14.5" style="59" customWidth="1"/>
    <col min="8" max="8" width="3.69921875" style="59" customWidth="1"/>
    <col min="9" max="9" width="3.8984375" style="59" customWidth="1"/>
    <col min="10" max="10" width="4.09765625" style="59" customWidth="1"/>
    <col min="11" max="11" width="3.69921875" style="59" bestFit="1" customWidth="1"/>
    <col min="12" max="15" width="3.59765625" style="59" bestFit="1" customWidth="1"/>
    <col min="16" max="16" width="2.296875" style="59" customWidth="1"/>
    <col min="17" max="17" width="21" style="59" bestFit="1" customWidth="1"/>
    <col min="18" max="18" width="6.19921875" style="59" bestFit="1" customWidth="1"/>
    <col min="19" max="19" width="10.796875" style="59" bestFit="1" customWidth="1"/>
    <col min="20" max="20" width="4.09765625" style="59" bestFit="1" customWidth="1"/>
    <col min="21" max="21" width="6.296875" style="59" bestFit="1" customWidth="1"/>
    <col min="22" max="16384" width="13" style="59"/>
  </cols>
  <sheetData>
    <row r="1" spans="1:21" ht="24.6" thickTop="1" thickBot="1" x14ac:dyDescent="0.35">
      <c r="A1" s="309" t="s">
        <v>702</v>
      </c>
      <c r="B1" s="310"/>
      <c r="C1" s="310"/>
      <c r="D1" s="310"/>
      <c r="E1" s="311"/>
      <c r="F1" s="312"/>
      <c r="G1" s="313"/>
      <c r="H1" s="314" t="s">
        <v>146</v>
      </c>
      <c r="I1" s="315"/>
      <c r="J1" s="315"/>
      <c r="K1" s="314"/>
      <c r="L1" s="315"/>
      <c r="M1" s="315"/>
      <c r="N1" s="315"/>
      <c r="O1" s="314"/>
      <c r="P1" s="312"/>
      <c r="Q1" s="309" t="s">
        <v>656</v>
      </c>
      <c r="R1" s="316"/>
      <c r="S1" s="316"/>
      <c r="T1" s="316"/>
      <c r="U1" s="317"/>
    </row>
    <row r="2" spans="1:21" ht="18" thickTop="1" x14ac:dyDescent="0.3">
      <c r="A2" s="318" t="s">
        <v>70</v>
      </c>
      <c r="B2" s="319" t="s">
        <v>0</v>
      </c>
      <c r="C2" s="319" t="s">
        <v>86</v>
      </c>
      <c r="D2" s="319" t="s">
        <v>97</v>
      </c>
      <c r="E2" s="320" t="s">
        <v>71</v>
      </c>
      <c r="G2" s="10"/>
      <c r="H2" s="321" t="s">
        <v>147</v>
      </c>
      <c r="I2" s="322"/>
      <c r="J2" s="322"/>
      <c r="K2" s="322"/>
      <c r="L2" s="322"/>
      <c r="M2" s="322"/>
      <c r="N2" s="322"/>
      <c r="O2" s="323"/>
      <c r="Q2" s="318" t="s">
        <v>70</v>
      </c>
      <c r="R2" s="319" t="s">
        <v>0</v>
      </c>
      <c r="S2" s="319" t="s">
        <v>86</v>
      </c>
      <c r="T2" s="319" t="s">
        <v>97</v>
      </c>
      <c r="U2" s="320" t="s">
        <v>71</v>
      </c>
    </row>
    <row r="3" spans="1:21" ht="18" thickBot="1" x14ac:dyDescent="0.35">
      <c r="A3" s="224" t="s">
        <v>134</v>
      </c>
      <c r="B3" s="76">
        <v>0</v>
      </c>
      <c r="C3" s="76">
        <f>IF(VLOOKUP(A3,Oghma!$A$3:$D$369,4,FALSE)="Divination",1,0)</f>
        <v>0</v>
      </c>
      <c r="D3" s="265">
        <f>10+B3+C3+'Personal File'!$C$13</f>
        <v>14</v>
      </c>
      <c r="E3" s="1" t="s">
        <v>779</v>
      </c>
      <c r="G3" s="10"/>
      <c r="H3" s="262" t="s">
        <v>148</v>
      </c>
      <c r="I3" s="263" t="s">
        <v>140</v>
      </c>
      <c r="J3" s="263" t="s">
        <v>141</v>
      </c>
      <c r="K3" s="263" t="s">
        <v>142</v>
      </c>
      <c r="L3" s="263" t="s">
        <v>143</v>
      </c>
      <c r="M3" s="263" t="s">
        <v>144</v>
      </c>
      <c r="N3" s="263" t="s">
        <v>145</v>
      </c>
      <c r="O3" s="264" t="s">
        <v>149</v>
      </c>
      <c r="Q3" s="224" t="s">
        <v>134</v>
      </c>
      <c r="R3" s="76">
        <v>0</v>
      </c>
      <c r="S3" s="76">
        <f>IF(VLOOKUP(Q3,Oghma!$A$3:$D$369,4,FALSE)="Divination",1,0)</f>
        <v>0</v>
      </c>
      <c r="T3" s="265">
        <f>10+R3+S3+'Personal File'!$C$13</f>
        <v>14</v>
      </c>
      <c r="U3" s="1" t="s">
        <v>488</v>
      </c>
    </row>
    <row r="4" spans="1:21" ht="18" thickTop="1" x14ac:dyDescent="0.3">
      <c r="A4" s="197" t="s">
        <v>134</v>
      </c>
      <c r="B4" s="76">
        <v>0</v>
      </c>
      <c r="C4" s="76">
        <f>IF(VLOOKUP(A4,Oghma!$A$3:$D$369,4,FALSE)="Divination",1,0)</f>
        <v>0</v>
      </c>
      <c r="D4" s="265">
        <f>10+B4+C4+'Personal File'!$C$13</f>
        <v>14</v>
      </c>
      <c r="E4" s="1" t="s">
        <v>488</v>
      </c>
      <c r="G4" s="266" t="s">
        <v>157</v>
      </c>
      <c r="H4" s="267">
        <v>5</v>
      </c>
      <c r="I4" s="268">
        <v>3</v>
      </c>
      <c r="J4" s="268">
        <v>3</v>
      </c>
      <c r="K4" s="268">
        <v>2</v>
      </c>
      <c r="L4" s="269">
        <v>0</v>
      </c>
      <c r="M4" s="269">
        <v>0</v>
      </c>
      <c r="N4" s="269">
        <v>0</v>
      </c>
      <c r="O4" s="270">
        <v>0</v>
      </c>
      <c r="Q4" s="197" t="s">
        <v>134</v>
      </c>
      <c r="R4" s="76">
        <v>0</v>
      </c>
      <c r="S4" s="76">
        <f>IF(VLOOKUP(Q4,Oghma!$A$3:$D$369,4,FALSE)="Divination",1,0)</f>
        <v>0</v>
      </c>
      <c r="T4" s="265">
        <f>10+R4+S4+'Personal File'!$C$13</f>
        <v>14</v>
      </c>
      <c r="U4" s="1" t="s">
        <v>488</v>
      </c>
    </row>
    <row r="5" spans="1:21" x14ac:dyDescent="0.3">
      <c r="A5" s="197" t="s">
        <v>136</v>
      </c>
      <c r="B5" s="76">
        <v>0</v>
      </c>
      <c r="C5" s="76">
        <f>IF(VLOOKUP(A5,Oghma!$A$3:$D$369,4,FALSE)="Divination",1,0)</f>
        <v>0</v>
      </c>
      <c r="D5" s="265">
        <f>10+B5+C5+'Personal File'!$C$13</f>
        <v>14</v>
      </c>
      <c r="E5" s="1" t="s">
        <v>488</v>
      </c>
      <c r="G5" s="271" t="s">
        <v>150</v>
      </c>
      <c r="H5" s="272">
        <v>0</v>
      </c>
      <c r="I5" s="273">
        <v>1</v>
      </c>
      <c r="J5" s="273">
        <v>1</v>
      </c>
      <c r="K5" s="273">
        <v>1</v>
      </c>
      <c r="L5" s="274">
        <v>0</v>
      </c>
      <c r="M5" s="274">
        <v>0</v>
      </c>
      <c r="N5" s="274">
        <v>0</v>
      </c>
      <c r="O5" s="275">
        <v>0</v>
      </c>
      <c r="Q5" s="197" t="s">
        <v>136</v>
      </c>
      <c r="R5" s="76">
        <v>0</v>
      </c>
      <c r="S5" s="76">
        <f>IF(VLOOKUP(Q5,Oghma!$A$3:$D$369,4,FALSE)="Divination",1,0)</f>
        <v>0</v>
      </c>
      <c r="T5" s="265">
        <f>10+R5+S5+'Personal File'!$C$13</f>
        <v>14</v>
      </c>
      <c r="U5" s="1" t="s">
        <v>488</v>
      </c>
    </row>
    <row r="6" spans="1:21" x14ac:dyDescent="0.3">
      <c r="A6" s="224" t="s">
        <v>166</v>
      </c>
      <c r="B6" s="76">
        <v>0</v>
      </c>
      <c r="C6" s="76">
        <f>IF(VLOOKUP(A6,Oghma!$A$3:$D$369,4,FALSE)="Divination",1,0)</f>
        <v>0</v>
      </c>
      <c r="D6" s="265">
        <f>10+B6+C6+'Personal File'!$C$13</f>
        <v>14</v>
      </c>
      <c r="E6" s="1" t="s">
        <v>488</v>
      </c>
      <c r="G6" s="271" t="s">
        <v>240</v>
      </c>
      <c r="H6" s="272">
        <v>0</v>
      </c>
      <c r="I6" s="273">
        <v>1</v>
      </c>
      <c r="J6" s="273">
        <v>1</v>
      </c>
      <c r="K6" s="273">
        <v>1</v>
      </c>
      <c r="L6" s="274">
        <v>1</v>
      </c>
      <c r="M6" s="274">
        <v>1</v>
      </c>
      <c r="N6" s="274">
        <v>1</v>
      </c>
      <c r="O6" s="275">
        <v>1</v>
      </c>
      <c r="Q6" s="224" t="s">
        <v>166</v>
      </c>
      <c r="R6" s="76">
        <v>0</v>
      </c>
      <c r="S6" s="76">
        <f>IF(VLOOKUP(Q6,Oghma!$A$3:$D$369,4,FALSE)="Divination",1,0)</f>
        <v>0</v>
      </c>
      <c r="T6" s="265">
        <f>10+R6+S6+'Personal File'!$C$13</f>
        <v>14</v>
      </c>
      <c r="U6" s="1" t="s">
        <v>488</v>
      </c>
    </row>
    <row r="7" spans="1:21" ht="18" thickBot="1" x14ac:dyDescent="0.35">
      <c r="A7" s="280" t="s">
        <v>137</v>
      </c>
      <c r="B7" s="86">
        <v>0</v>
      </c>
      <c r="C7" s="86">
        <f>IF(VLOOKUP(A7,Oghma!$A$3:$D$369,4,FALSE)="Divination",1,0)</f>
        <v>0</v>
      </c>
      <c r="D7" s="281">
        <f>10+B7+C7+'Personal File'!$C$13</f>
        <v>14</v>
      </c>
      <c r="E7" s="2" t="s">
        <v>488</v>
      </c>
      <c r="G7" s="276" t="s">
        <v>151</v>
      </c>
      <c r="H7" s="277">
        <f t="shared" ref="H7" si="0">SUM(H4:H6)</f>
        <v>5</v>
      </c>
      <c r="I7" s="278">
        <f>SUM(I4:I6)</f>
        <v>5</v>
      </c>
      <c r="J7" s="278">
        <f>SUM(J4:J6)</f>
        <v>5</v>
      </c>
      <c r="K7" s="278">
        <f t="shared" ref="K7" si="1">SUM(K4:K6)</f>
        <v>4</v>
      </c>
      <c r="L7" s="278">
        <v>0</v>
      </c>
      <c r="M7" s="278">
        <v>0</v>
      </c>
      <c r="N7" s="278">
        <v>0</v>
      </c>
      <c r="O7" s="279">
        <v>0</v>
      </c>
      <c r="Q7" s="280" t="s">
        <v>137</v>
      </c>
      <c r="R7" s="86">
        <v>0</v>
      </c>
      <c r="S7" s="86">
        <f>IF(VLOOKUP(Q7,Oghma!$A$3:$D$369,4,FALSE)="Divination",1,0)</f>
        <v>0</v>
      </c>
      <c r="T7" s="281">
        <f>10+R7+S7+'Personal File'!$C$13</f>
        <v>14</v>
      </c>
      <c r="U7" s="2" t="s">
        <v>488</v>
      </c>
    </row>
    <row r="8" spans="1:21" ht="18.600000000000001" thickTop="1" thickBot="1" x14ac:dyDescent="0.35">
      <c r="A8" s="224" t="s">
        <v>399</v>
      </c>
      <c r="B8" s="76">
        <v>1</v>
      </c>
      <c r="C8" s="76">
        <f>IF(VLOOKUP(A8,Oghma!$A$3:$D$369,4,FALSE)="Divination",1,0)</f>
        <v>0</v>
      </c>
      <c r="D8" s="265">
        <f>10+B8+C8+'Personal File'!$C$13</f>
        <v>15</v>
      </c>
      <c r="E8" s="1" t="s">
        <v>488</v>
      </c>
      <c r="Q8" s="224" t="s">
        <v>399</v>
      </c>
      <c r="R8" s="76">
        <v>1</v>
      </c>
      <c r="S8" s="76">
        <f>IF(VLOOKUP(Q8,Oghma!$A$3:$D$369,4,FALSE)="Divination",1,0)</f>
        <v>0</v>
      </c>
      <c r="T8" s="265">
        <f>10+R8+S8+'Personal File'!$C$13</f>
        <v>15</v>
      </c>
      <c r="U8" s="1" t="s">
        <v>488</v>
      </c>
    </row>
    <row r="9" spans="1:21" ht="24" thickTop="1" x14ac:dyDescent="0.3">
      <c r="A9" s="282" t="s">
        <v>94</v>
      </c>
      <c r="B9" s="76">
        <v>1</v>
      </c>
      <c r="C9" s="76">
        <f>IF(VLOOKUP(A9,Oghma!$A$3:$D$369,4,FALSE)="Divination",1,0)</f>
        <v>0</v>
      </c>
      <c r="D9" s="265">
        <f>10+B9+C9+'Personal File'!$C$13</f>
        <v>15</v>
      </c>
      <c r="E9" s="1" t="s">
        <v>779</v>
      </c>
      <c r="G9" s="283" t="s">
        <v>242</v>
      </c>
      <c r="H9" s="284"/>
      <c r="I9" s="285"/>
      <c r="K9" s="286"/>
      <c r="Q9" s="282" t="s">
        <v>94</v>
      </c>
      <c r="R9" s="76">
        <v>1</v>
      </c>
      <c r="S9" s="76">
        <f>IF(VLOOKUP(Q9,Oghma!$A$3:$D$369,4,FALSE)="Divination",1,0)</f>
        <v>0</v>
      </c>
      <c r="T9" s="265">
        <f>10+R9+S9+'Personal File'!$C$13</f>
        <v>15</v>
      </c>
      <c r="U9" s="1" t="s">
        <v>488</v>
      </c>
    </row>
    <row r="10" spans="1:21" ht="18" thickBot="1" x14ac:dyDescent="0.35">
      <c r="A10" s="224" t="s">
        <v>178</v>
      </c>
      <c r="B10" s="76">
        <v>1</v>
      </c>
      <c r="C10" s="76">
        <f>IF(VLOOKUP(A10,Oghma!$A$3:$D$369,4,FALSE)="Divination",1,0)</f>
        <v>0</v>
      </c>
      <c r="D10" s="265">
        <f>10+B10+C10+'Personal File'!$C$13</f>
        <v>15</v>
      </c>
      <c r="E10" s="1" t="s">
        <v>488</v>
      </c>
      <c r="G10" s="287"/>
      <c r="H10" s="288" t="s">
        <v>239</v>
      </c>
      <c r="I10" s="289">
        <f>'Personal File'!$E$3+5</f>
        <v>11</v>
      </c>
      <c r="Q10" s="224" t="s">
        <v>178</v>
      </c>
      <c r="R10" s="76">
        <v>1</v>
      </c>
      <c r="S10" s="76">
        <f>IF(VLOOKUP(Q10,Oghma!$A$3:$D$369,4,FALSE)="Divination",1,0)</f>
        <v>0</v>
      </c>
      <c r="T10" s="265">
        <f>10+R10+S10+'Personal File'!$C$13</f>
        <v>15</v>
      </c>
      <c r="U10" s="1" t="s">
        <v>488</v>
      </c>
    </row>
    <row r="11" spans="1:21" ht="18" thickTop="1" x14ac:dyDescent="0.3">
      <c r="A11" s="224" t="s">
        <v>389</v>
      </c>
      <c r="B11" s="76">
        <v>1</v>
      </c>
      <c r="C11" s="76">
        <f>IF(VLOOKUP(A11,Oghma!$A$3:$D$369,4,FALSE)="Divination",1,0)</f>
        <v>1</v>
      </c>
      <c r="D11" s="265">
        <f>10+B11+C11+'Personal File'!$C$13</f>
        <v>16</v>
      </c>
      <c r="E11" s="1" t="s">
        <v>779</v>
      </c>
      <c r="G11" s="290"/>
      <c r="H11" s="291" t="s">
        <v>233</v>
      </c>
      <c r="I11" s="292">
        <f t="shared" ref="I11" ca="1" si="2">RANDBETWEEN(1,20)</f>
        <v>10</v>
      </c>
      <c r="Q11" s="224" t="s">
        <v>389</v>
      </c>
      <c r="R11" s="76">
        <v>1</v>
      </c>
      <c r="S11" s="76">
        <f>IF(VLOOKUP(Q11,Oghma!$A$3:$D$369,4,FALSE)="Divination",1,0)</f>
        <v>1</v>
      </c>
      <c r="T11" s="265">
        <f>10+R11+S11+'Personal File'!$C$13</f>
        <v>16</v>
      </c>
      <c r="U11" s="1" t="s">
        <v>488</v>
      </c>
    </row>
    <row r="12" spans="1:21" x14ac:dyDescent="0.3">
      <c r="A12" s="280" t="s">
        <v>179</v>
      </c>
      <c r="B12" s="86">
        <v>1</v>
      </c>
      <c r="C12" s="86">
        <f>IF(VLOOKUP(A12,Oghma!$A$3:$D$369,4,FALSE)="Divination",1,0)</f>
        <v>0</v>
      </c>
      <c r="D12" s="281">
        <f>10+B12+C12+'Personal File'!$C$13</f>
        <v>15</v>
      </c>
      <c r="E12" s="2" t="s">
        <v>779</v>
      </c>
      <c r="G12" s="293"/>
      <c r="H12" s="288" t="s">
        <v>236</v>
      </c>
      <c r="I12" s="294">
        <f ca="1">I11+'Personal File'!C14+'Personal File'!$E$3+2</f>
        <v>18</v>
      </c>
      <c r="Q12" s="280" t="s">
        <v>179</v>
      </c>
      <c r="R12" s="86">
        <v>1</v>
      </c>
      <c r="S12" s="86">
        <f>IF(VLOOKUP(Q12,Oghma!$A$3:$D$369,4,FALSE)="Divination",1,0)</f>
        <v>0</v>
      </c>
      <c r="T12" s="281">
        <f>10+R12+S12+'Personal File'!$C$13</f>
        <v>15</v>
      </c>
      <c r="U12" s="2" t="s">
        <v>488</v>
      </c>
    </row>
    <row r="13" spans="1:21" x14ac:dyDescent="0.3">
      <c r="A13" s="282" t="s">
        <v>678</v>
      </c>
      <c r="B13" s="76">
        <v>2</v>
      </c>
      <c r="C13" s="76">
        <f>IF(VLOOKUP(A13,Oghma!$A$3:$D$369,4,FALSE)="Divination",1,0)</f>
        <v>1</v>
      </c>
      <c r="D13" s="265">
        <f>10+B13+C13+'Personal File'!$C$13</f>
        <v>17</v>
      </c>
      <c r="E13" s="1" t="s">
        <v>488</v>
      </c>
      <c r="G13" s="295"/>
      <c r="H13" s="296" t="s">
        <v>234</v>
      </c>
      <c r="I13" s="297">
        <f ca="1">RANDBETWEEN(1,6)+RANDBETWEEN(1,6)</f>
        <v>3</v>
      </c>
      <c r="Q13" s="282" t="s">
        <v>678</v>
      </c>
      <c r="R13" s="76">
        <v>2</v>
      </c>
      <c r="S13" s="76">
        <f>IF(VLOOKUP(Q13,Oghma!$A$3:$D$369,4,FALSE)="Divination",1,0)</f>
        <v>1</v>
      </c>
      <c r="T13" s="265">
        <f>10+R13+S13+'Personal File'!$C$13</f>
        <v>17</v>
      </c>
      <c r="U13" s="1" t="s">
        <v>488</v>
      </c>
    </row>
    <row r="14" spans="1:21" ht="18" thickBot="1" x14ac:dyDescent="0.35">
      <c r="A14" s="224" t="s">
        <v>189</v>
      </c>
      <c r="B14" s="76">
        <v>2</v>
      </c>
      <c r="C14" s="76">
        <f>IF(VLOOKUP(A14,Oghma!$A$3:$D$369,4,FALSE)="Divination",1,0)</f>
        <v>0</v>
      </c>
      <c r="D14" s="265">
        <f>10+B14+C14+'Personal File'!$C$13</f>
        <v>16</v>
      </c>
      <c r="E14" s="1" t="s">
        <v>488</v>
      </c>
      <c r="G14" s="298"/>
      <c r="H14" s="299" t="s">
        <v>237</v>
      </c>
      <c r="I14" s="300">
        <f ca="1">I10+'Personal File'!C14+I13+1</f>
        <v>15</v>
      </c>
      <c r="Q14" s="224" t="s">
        <v>189</v>
      </c>
      <c r="R14" s="76">
        <v>2</v>
      </c>
      <c r="S14" s="76">
        <f>IF(VLOOKUP(Q14,Oghma!$A$3:$D$369,4,FALSE)="Divination",1,0)</f>
        <v>0</v>
      </c>
      <c r="T14" s="265">
        <f>10+R14+S14+'Personal File'!$C$13</f>
        <v>16</v>
      </c>
      <c r="U14" s="1" t="s">
        <v>488</v>
      </c>
    </row>
    <row r="15" spans="1:21" x14ac:dyDescent="0.3">
      <c r="A15" s="224" t="s">
        <v>216</v>
      </c>
      <c r="B15" s="76">
        <v>2</v>
      </c>
      <c r="C15" s="76">
        <f>IF(VLOOKUP(A15,Oghma!$A$3:$D$369,4,FALSE)="Divination",1,0)</f>
        <v>1</v>
      </c>
      <c r="D15" s="265">
        <f>10+B15+C15+'Personal File'!$C$13</f>
        <v>17</v>
      </c>
      <c r="E15" s="1" t="s">
        <v>488</v>
      </c>
      <c r="G15" s="301"/>
      <c r="H15" s="302" t="s">
        <v>235</v>
      </c>
      <c r="I15" s="303">
        <f>3+'Personal File'!C14</f>
        <v>3</v>
      </c>
      <c r="Q15" s="224" t="s">
        <v>216</v>
      </c>
      <c r="R15" s="76">
        <v>2</v>
      </c>
      <c r="S15" s="76">
        <f>IF(VLOOKUP(Q15,Oghma!$A$3:$D$369,4,FALSE)="Divination",1,0)</f>
        <v>1</v>
      </c>
      <c r="T15" s="265">
        <f>10+R15+S15+'Personal File'!$C$13</f>
        <v>17</v>
      </c>
      <c r="U15" s="1" t="s">
        <v>488</v>
      </c>
    </row>
    <row r="16" spans="1:21" ht="18" thickBot="1" x14ac:dyDescent="0.35">
      <c r="A16" s="224" t="s">
        <v>190</v>
      </c>
      <c r="B16" s="76">
        <v>2</v>
      </c>
      <c r="C16" s="76">
        <f>IF(VLOOKUP(A16,Oghma!$A$3:$D$369,4,FALSE)="Divination",1,0)</f>
        <v>1</v>
      </c>
      <c r="D16" s="265">
        <f>10+B16+C16+'Personal File'!$C$13</f>
        <v>17</v>
      </c>
      <c r="E16" s="1" t="s">
        <v>779</v>
      </c>
      <c r="G16" s="304"/>
      <c r="H16" s="305" t="s">
        <v>238</v>
      </c>
      <c r="I16" s="306">
        <v>3</v>
      </c>
      <c r="Q16" s="224" t="s">
        <v>190</v>
      </c>
      <c r="R16" s="76">
        <v>2</v>
      </c>
      <c r="S16" s="76">
        <f>IF(VLOOKUP(Q16,Oghma!$A$3:$D$369,4,FALSE)="Divination",1,0)</f>
        <v>1</v>
      </c>
      <c r="T16" s="265">
        <f>10+R16+S16+'Personal File'!$C$13</f>
        <v>17</v>
      </c>
      <c r="U16" s="1" t="s">
        <v>488</v>
      </c>
    </row>
    <row r="17" spans="1:21" ht="18" thickTop="1" x14ac:dyDescent="0.3">
      <c r="A17" s="280" t="s">
        <v>429</v>
      </c>
      <c r="B17" s="86">
        <v>2</v>
      </c>
      <c r="C17" s="86">
        <f>IF(VLOOKUP(A17,Oghma!$A$3:$D$369,4,FALSE)="Divination",1,0)</f>
        <v>1</v>
      </c>
      <c r="D17" s="281">
        <f>10+B17+C17+'Personal File'!$C$13</f>
        <v>17</v>
      </c>
      <c r="E17" s="2" t="s">
        <v>488</v>
      </c>
      <c r="Q17" s="280" t="s">
        <v>429</v>
      </c>
      <c r="R17" s="86">
        <v>2</v>
      </c>
      <c r="S17" s="86">
        <f>IF(VLOOKUP(Q17,Oghma!$A$3:$D$369,4,FALSE)="Divination",1,0)</f>
        <v>1</v>
      </c>
      <c r="T17" s="281">
        <f>10+R17+S17+'Personal File'!$C$13</f>
        <v>17</v>
      </c>
      <c r="U17" s="2" t="s">
        <v>488</v>
      </c>
    </row>
    <row r="18" spans="1:21" x14ac:dyDescent="0.3">
      <c r="A18" s="282" t="s">
        <v>679</v>
      </c>
      <c r="B18" s="76">
        <v>3</v>
      </c>
      <c r="C18" s="76">
        <f>IF(VLOOKUP(A18,Oghma!$A$3:$D$369,4,FALSE)="Divination",1,0)</f>
        <v>0</v>
      </c>
      <c r="D18" s="265">
        <f>10+B18+C18+'Personal File'!$C$13</f>
        <v>17</v>
      </c>
      <c r="E18" s="1" t="s">
        <v>488</v>
      </c>
      <c r="G18" s="21"/>
      <c r="J18" s="13" t="s">
        <v>270</v>
      </c>
      <c r="K18" s="14">
        <f>'Personal File'!$E$3</f>
        <v>6</v>
      </c>
      <c r="Q18" s="282" t="s">
        <v>679</v>
      </c>
      <c r="R18" s="76">
        <v>3</v>
      </c>
      <c r="S18" s="76">
        <f>IF(VLOOKUP(Q18,Oghma!$A$3:$D$369,4,FALSE)="Divination",1,0)</f>
        <v>0</v>
      </c>
      <c r="T18" s="265">
        <f>10+R18+S18+'Personal File'!$C$13</f>
        <v>17</v>
      </c>
      <c r="U18" s="1" t="s">
        <v>488</v>
      </c>
    </row>
    <row r="19" spans="1:21" x14ac:dyDescent="0.3">
      <c r="A19" s="224" t="s">
        <v>225</v>
      </c>
      <c r="B19" s="76">
        <v>3</v>
      </c>
      <c r="C19" s="76">
        <f>IF(VLOOKUP(A19,Oghma!$A$3:$D$369,4,FALSE)="Divination",1,0)</f>
        <v>0</v>
      </c>
      <c r="D19" s="265">
        <f>10+B19+C19+'Personal File'!$C$13</f>
        <v>17</v>
      </c>
      <c r="E19" s="1" t="s">
        <v>779</v>
      </c>
      <c r="G19" s="21"/>
      <c r="J19" s="13" t="s">
        <v>271</v>
      </c>
      <c r="K19" s="14">
        <f>'Personal File'!$E$3+1</f>
        <v>7</v>
      </c>
      <c r="Q19" s="224" t="s">
        <v>225</v>
      </c>
      <c r="R19" s="76">
        <v>3</v>
      </c>
      <c r="S19" s="76">
        <f>IF(VLOOKUP(Q19,Oghma!$A$3:$D$369,4,FALSE)="Divination",1,0)</f>
        <v>0</v>
      </c>
      <c r="T19" s="265">
        <f>10+R19+S19+'Personal File'!$C$13</f>
        <v>17</v>
      </c>
      <c r="U19" s="1" t="s">
        <v>488</v>
      </c>
    </row>
    <row r="20" spans="1:21" x14ac:dyDescent="0.3">
      <c r="A20" s="224" t="s">
        <v>191</v>
      </c>
      <c r="B20" s="76">
        <v>3</v>
      </c>
      <c r="C20" s="76">
        <f>IF(VLOOKUP(A20,Oghma!$A$3:$D$369,4,FALSE)="Divination",1,0)</f>
        <v>0</v>
      </c>
      <c r="D20" s="265">
        <f>10+B20+C20+'Personal File'!$C$13</f>
        <v>17</v>
      </c>
      <c r="E20" s="1" t="s">
        <v>779</v>
      </c>
      <c r="G20" s="21"/>
      <c r="Q20" s="224" t="s">
        <v>452</v>
      </c>
      <c r="R20" s="76">
        <v>3</v>
      </c>
      <c r="S20" s="76">
        <f>IF(VLOOKUP(Q20,Oghma!$A$3:$D$369,4,FALSE)="Divination",1,0)</f>
        <v>1</v>
      </c>
      <c r="T20" s="265">
        <f>10+R20+S20+'Personal File'!$C$13</f>
        <v>18</v>
      </c>
      <c r="U20" s="1" t="s">
        <v>488</v>
      </c>
    </row>
    <row r="21" spans="1:21" ht="18" thickBot="1" x14ac:dyDescent="0.35">
      <c r="A21" s="307" t="s">
        <v>484</v>
      </c>
      <c r="B21" s="183">
        <v>3</v>
      </c>
      <c r="C21" s="183">
        <f>IF(VLOOKUP(A21,Oghma!$A$3:$D$369,4,FALSE)="Divination",1,0)</f>
        <v>1</v>
      </c>
      <c r="D21" s="308">
        <f>10+B21+C21+'Personal File'!$C$13</f>
        <v>18</v>
      </c>
      <c r="E21" s="3" t="s">
        <v>779</v>
      </c>
      <c r="Q21" s="307" t="s">
        <v>484</v>
      </c>
      <c r="R21" s="183">
        <v>3</v>
      </c>
      <c r="S21" s="183">
        <f>IF(VLOOKUP(Q21,Oghma!$A$3:$D$369,4,FALSE)="Divination",1,0)</f>
        <v>1</v>
      </c>
      <c r="T21" s="308">
        <f>10+R21+S21+'Personal File'!$C$13</f>
        <v>18</v>
      </c>
      <c r="U21" s="3" t="s">
        <v>488</v>
      </c>
    </row>
    <row r="22" spans="1:21" ht="18" thickTop="1" x14ac:dyDescent="0.3"/>
    <row r="23" spans="1:21" x14ac:dyDescent="0.3">
      <c r="E23" s="13"/>
    </row>
    <row r="24" spans="1:21" x14ac:dyDescent="0.3">
      <c r="E24" s="13"/>
    </row>
    <row r="25" spans="1:21" x14ac:dyDescent="0.3">
      <c r="E25" s="13"/>
    </row>
  </sheetData>
  <sortState xmlns:xlrd2="http://schemas.microsoft.com/office/spreadsheetml/2017/richdata2" ref="A3:E21">
    <sortCondition ref="B3:B21"/>
    <sortCondition ref="A3:A21"/>
  </sortState>
  <conditionalFormatting sqref="E3:E21">
    <cfRule type="cellIs" dxfId="3" priority="7" operator="equal">
      <formula>"þ"</formula>
    </cfRule>
  </conditionalFormatting>
  <conditionalFormatting sqref="U3:U21">
    <cfRule type="cellIs" dxfId="2"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showGridLines="0" workbookViewId="0"/>
  </sheetViews>
  <sheetFormatPr defaultColWidth="13" defaultRowHeight="17.399999999999999" x14ac:dyDescent="0.3"/>
  <cols>
    <col min="1" max="1" width="28.5" style="21" bestFit="1" customWidth="1"/>
    <col min="2" max="2" width="2.09765625" style="13" customWidth="1"/>
    <col min="3" max="3" width="33.5" style="59" bestFit="1" customWidth="1"/>
    <col min="4" max="16384" width="13" style="59"/>
  </cols>
  <sheetData>
    <row r="1" spans="1:3" ht="24.6" thickTop="1" thickBot="1" x14ac:dyDescent="0.35">
      <c r="A1" s="324" t="s">
        <v>152</v>
      </c>
      <c r="B1" s="59"/>
      <c r="C1" s="325" t="s">
        <v>685</v>
      </c>
    </row>
    <row r="2" spans="1:3" ht="18" thickBot="1" x14ac:dyDescent="0.35">
      <c r="A2" s="326" t="s">
        <v>703</v>
      </c>
      <c r="B2" s="59"/>
      <c r="C2" s="327" t="s">
        <v>705</v>
      </c>
    </row>
    <row r="3" spans="1:3" ht="18.600000000000001" thickTop="1" thickBot="1" x14ac:dyDescent="0.35">
      <c r="A3" s="328" t="s">
        <v>684</v>
      </c>
      <c r="B3" s="59"/>
    </row>
    <row r="4" spans="1:3" ht="22.2" thickTop="1" thickBot="1" x14ac:dyDescent="0.35">
      <c r="A4" s="328" t="s">
        <v>700</v>
      </c>
      <c r="B4" s="59"/>
      <c r="C4" s="329" t="s">
        <v>230</v>
      </c>
    </row>
    <row r="5" spans="1:3" ht="18" thickBot="1" x14ac:dyDescent="0.4">
      <c r="A5" s="330" t="s">
        <v>701</v>
      </c>
      <c r="B5" s="59"/>
      <c r="C5" s="331" t="s">
        <v>669</v>
      </c>
    </row>
    <row r="6" spans="1:3" ht="18.600000000000001" thickTop="1" thickBot="1" x14ac:dyDescent="0.4">
      <c r="B6" s="59"/>
      <c r="C6" s="332" t="s">
        <v>670</v>
      </c>
    </row>
    <row r="7" spans="1:3" ht="24.6" thickTop="1" thickBot="1" x14ac:dyDescent="0.35">
      <c r="A7" s="333" t="s">
        <v>98</v>
      </c>
      <c r="B7" s="59"/>
      <c r="C7" s="334" t="s">
        <v>671</v>
      </c>
    </row>
    <row r="8" spans="1:3" ht="18" thickBot="1" x14ac:dyDescent="0.35">
      <c r="A8" s="335" t="s">
        <v>647</v>
      </c>
      <c r="B8" s="59"/>
      <c r="C8" s="336" t="str">
        <f>CONCATENATE("Freedom of Movement ",'Personal File'!E3," rounds/day")</f>
        <v>Freedom of Movement 6 rounds/day</v>
      </c>
    </row>
    <row r="9" spans="1:3" ht="18.600000000000001" thickTop="1" thickBot="1" x14ac:dyDescent="0.35">
      <c r="A9" s="337" t="s">
        <v>648</v>
      </c>
      <c r="B9" s="59"/>
    </row>
    <row r="10" spans="1:3" ht="24.6" thickTop="1" thickBot="1" x14ac:dyDescent="0.35">
      <c r="B10" s="59"/>
      <c r="C10" s="338" t="s">
        <v>72</v>
      </c>
    </row>
    <row r="11" spans="1:3" ht="18" thickBot="1" x14ac:dyDescent="0.35">
      <c r="B11" s="59"/>
      <c r="C11" s="339" t="s">
        <v>686</v>
      </c>
    </row>
    <row r="12" spans="1:3" ht="18" thickTop="1" x14ac:dyDescent="0.3"/>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showGridLines="0" workbookViewId="0"/>
  </sheetViews>
  <sheetFormatPr defaultColWidth="13" defaultRowHeight="15.6" x14ac:dyDescent="0.3"/>
  <cols>
    <col min="1" max="1" width="30.69921875" style="380" bestFit="1" customWidth="1"/>
    <col min="2" max="2" width="8.59765625" style="380" bestFit="1" customWidth="1"/>
    <col min="3" max="3" width="11.59765625" style="380" bestFit="1" customWidth="1"/>
    <col min="4" max="4" width="6.3984375" style="380" bestFit="1" customWidth="1"/>
    <col min="5" max="5" width="8.59765625" style="380" bestFit="1" customWidth="1"/>
    <col min="6" max="6" width="8.5" style="380" bestFit="1" customWidth="1"/>
    <col min="7" max="7" width="6.19921875" style="380" bestFit="1" customWidth="1"/>
    <col min="8" max="8" width="8.8984375" style="380" bestFit="1" customWidth="1"/>
    <col min="9" max="9" width="6" style="380" customWidth="1"/>
    <col min="10" max="10" width="7.8984375" style="380" bestFit="1" customWidth="1"/>
    <col min="11" max="11" width="20.5" style="380" bestFit="1" customWidth="1"/>
    <col min="12" max="12" width="1.3984375" style="10" customWidth="1"/>
    <col min="13" max="13" width="7.8984375" style="10" bestFit="1" customWidth="1"/>
    <col min="14" max="16384" width="13" style="10"/>
  </cols>
  <sheetData>
    <row r="1" spans="1:13" ht="24" thickBot="1" x14ac:dyDescent="0.35">
      <c r="A1" s="340" t="s">
        <v>15</v>
      </c>
      <c r="B1" s="340"/>
      <c r="C1" s="340"/>
      <c r="D1" s="340"/>
      <c r="E1" s="340"/>
      <c r="F1" s="340"/>
      <c r="G1" s="340"/>
      <c r="H1" s="340"/>
      <c r="I1" s="340"/>
      <c r="J1" s="340"/>
      <c r="K1" s="340"/>
    </row>
    <row r="2" spans="1:13" ht="16.8" thickTop="1" thickBot="1" x14ac:dyDescent="0.35">
      <c r="A2" s="341" t="s">
        <v>1</v>
      </c>
      <c r="B2" s="342" t="s">
        <v>2</v>
      </c>
      <c r="C2" s="342" t="s">
        <v>19</v>
      </c>
      <c r="D2" s="342" t="s">
        <v>20</v>
      </c>
      <c r="E2" s="343" t="s">
        <v>53</v>
      </c>
      <c r="F2" s="342" t="s">
        <v>16</v>
      </c>
      <c r="G2" s="342" t="s">
        <v>21</v>
      </c>
      <c r="H2" s="344" t="s">
        <v>99</v>
      </c>
      <c r="I2" s="345" t="s">
        <v>153</v>
      </c>
      <c r="J2" s="344" t="s">
        <v>81</v>
      </c>
      <c r="K2" s="346" t="s">
        <v>79</v>
      </c>
      <c r="M2" s="347" t="s">
        <v>248</v>
      </c>
    </row>
    <row r="3" spans="1:13" x14ac:dyDescent="0.3">
      <c r="A3" s="348" t="s">
        <v>694</v>
      </c>
      <c r="B3" s="349" t="s">
        <v>675</v>
      </c>
      <c r="C3" s="349" t="str">
        <f>'Personal File'!$C$9</f>
        <v>+0</v>
      </c>
      <c r="D3" s="349">
        <v>1</v>
      </c>
      <c r="E3" s="350" t="s">
        <v>256</v>
      </c>
      <c r="F3" s="349" t="s">
        <v>263</v>
      </c>
      <c r="G3" s="351">
        <v>8</v>
      </c>
      <c r="H3" s="352" t="str">
        <f>CONCATENATE("+",'Personal File'!$B$7+'Personal File'!$C$9+D3)</f>
        <v>+4</v>
      </c>
      <c r="I3" s="353">
        <f t="shared" ref="I3:I6" ca="1" si="0">RANDBETWEEN(1,20)</f>
        <v>12</v>
      </c>
      <c r="J3" s="354">
        <f t="shared" ref="J3" ca="1" si="1">I3+H3</f>
        <v>16</v>
      </c>
      <c r="K3" s="355"/>
      <c r="M3" s="356">
        <v>300</v>
      </c>
    </row>
    <row r="4" spans="1:13" x14ac:dyDescent="0.3">
      <c r="A4" s="357" t="s">
        <v>261</v>
      </c>
      <c r="B4" s="349" t="s">
        <v>262</v>
      </c>
      <c r="C4" s="358" t="str">
        <f>'Personal File'!$C$9</f>
        <v>+0</v>
      </c>
      <c r="D4" s="350" t="s">
        <v>51</v>
      </c>
      <c r="E4" s="350" t="s">
        <v>256</v>
      </c>
      <c r="F4" s="359" t="s">
        <v>263</v>
      </c>
      <c r="G4" s="351">
        <v>0</v>
      </c>
      <c r="H4" s="351" t="str">
        <f>CONCATENATE("+",'Personal File'!$B$7+'Personal File'!$C$9+D4)</f>
        <v>+3</v>
      </c>
      <c r="I4" s="360">
        <f t="shared" ca="1" si="0"/>
        <v>12</v>
      </c>
      <c r="J4" s="361">
        <f t="shared" ref="J4:J6" ca="1" si="2">I4+H4</f>
        <v>15</v>
      </c>
      <c r="K4" s="362"/>
      <c r="M4" s="363" t="s">
        <v>255</v>
      </c>
    </row>
    <row r="5" spans="1:13" x14ac:dyDescent="0.3">
      <c r="A5" s="364" t="s">
        <v>659</v>
      </c>
      <c r="B5" s="352" t="s">
        <v>654</v>
      </c>
      <c r="C5" s="365">
        <v>3</v>
      </c>
      <c r="D5" s="366" t="s">
        <v>649</v>
      </c>
      <c r="E5" s="366" t="s">
        <v>256</v>
      </c>
      <c r="F5" s="367" t="s">
        <v>655</v>
      </c>
      <c r="G5" s="368"/>
      <c r="H5" s="369" t="str">
        <f>CONCATENATE("+",'Personal File'!$B$7+'Personal File'!$C$9+D5-5)</f>
        <v>+-1</v>
      </c>
      <c r="I5" s="370">
        <f t="shared" ca="1" si="0"/>
        <v>19</v>
      </c>
      <c r="J5" s="371" t="e">
        <f t="shared" ref="J5" ca="1" si="3">I5+H5</f>
        <v>#VALUE!</v>
      </c>
      <c r="K5" s="355"/>
      <c r="M5" s="363" t="s">
        <v>255</v>
      </c>
    </row>
    <row r="6" spans="1:13" ht="16.2" thickBot="1" x14ac:dyDescent="0.35">
      <c r="A6" s="372" t="s">
        <v>683</v>
      </c>
      <c r="B6" s="373" t="s">
        <v>249</v>
      </c>
      <c r="C6" s="373">
        <f>ROUNDDOWN(SUM('Personal File'!$E$3:$E$3)/3,0)</f>
        <v>2</v>
      </c>
      <c r="D6" s="373">
        <v>0</v>
      </c>
      <c r="E6" s="374" t="s">
        <v>698</v>
      </c>
      <c r="F6" s="373" t="s">
        <v>697</v>
      </c>
      <c r="G6" s="375" t="s">
        <v>255</v>
      </c>
      <c r="H6" s="373" t="str">
        <f>CONCATENATE("+",'Personal File'!$B$7+'Personal File'!$C$13+D6)</f>
        <v>+7</v>
      </c>
      <c r="I6" s="376">
        <f t="shared" ca="1" si="0"/>
        <v>9</v>
      </c>
      <c r="J6" s="377">
        <f t="shared" ca="1" si="2"/>
        <v>16</v>
      </c>
      <c r="K6" s="378"/>
      <c r="M6" s="379" t="s">
        <v>255</v>
      </c>
    </row>
    <row r="7" spans="1:13" ht="16.8" thickTop="1" thickBot="1" x14ac:dyDescent="0.35"/>
    <row r="8" spans="1:13" ht="16.8" thickTop="1" thickBot="1" x14ac:dyDescent="0.35">
      <c r="A8" s="341" t="s">
        <v>4</v>
      </c>
      <c r="B8" s="342" t="s">
        <v>5</v>
      </c>
      <c r="C8" s="342" t="s">
        <v>19</v>
      </c>
      <c r="D8" s="342" t="s">
        <v>20</v>
      </c>
      <c r="E8" s="343" t="s">
        <v>53</v>
      </c>
      <c r="F8" s="342" t="s">
        <v>6</v>
      </c>
      <c r="G8" s="342" t="s">
        <v>21</v>
      </c>
      <c r="H8" s="344" t="s">
        <v>99</v>
      </c>
      <c r="I8" s="345" t="s">
        <v>153</v>
      </c>
      <c r="J8" s="344" t="s">
        <v>81</v>
      </c>
      <c r="K8" s="346" t="s">
        <v>79</v>
      </c>
      <c r="M8" s="347" t="s">
        <v>248</v>
      </c>
    </row>
    <row r="9" spans="1:13" x14ac:dyDescent="0.3">
      <c r="A9" s="381" t="s">
        <v>485</v>
      </c>
      <c r="B9" s="382" t="s">
        <v>255</v>
      </c>
      <c r="C9" s="382" t="s">
        <v>255</v>
      </c>
      <c r="D9" s="382">
        <v>0</v>
      </c>
      <c r="E9" s="383" t="s">
        <v>255</v>
      </c>
      <c r="F9" s="382" t="s">
        <v>255</v>
      </c>
      <c r="G9" s="382" t="s">
        <v>255</v>
      </c>
      <c r="H9" s="382" t="str">
        <f>CONCATENATE("+",Spells!$K$18+D9)</f>
        <v>+6</v>
      </c>
      <c r="I9" s="384">
        <f ca="1">RANDBETWEEN(1,20)</f>
        <v>4</v>
      </c>
      <c r="J9" s="385">
        <f ca="1">I9+H9</f>
        <v>10</v>
      </c>
      <c r="K9" s="386"/>
      <c r="M9" s="387" t="s">
        <v>255</v>
      </c>
    </row>
    <row r="10" spans="1:13" x14ac:dyDescent="0.3">
      <c r="A10" s="388" t="s">
        <v>121</v>
      </c>
      <c r="B10" s="389" t="s">
        <v>255</v>
      </c>
      <c r="C10" s="389" t="s">
        <v>255</v>
      </c>
      <c r="D10" s="389">
        <v>4</v>
      </c>
      <c r="E10" s="390" t="s">
        <v>255</v>
      </c>
      <c r="F10" s="389" t="s">
        <v>255</v>
      </c>
      <c r="G10" s="389" t="s">
        <v>255</v>
      </c>
      <c r="H10" s="391" t="str">
        <f>CONCATENATE("+",Spells!$K$18+D10)</f>
        <v>+10</v>
      </c>
      <c r="I10" s="384">
        <f ca="1">RANDBETWEEN(1,20)</f>
        <v>3</v>
      </c>
      <c r="J10" s="385">
        <f ca="1">I10+H10</f>
        <v>13</v>
      </c>
      <c r="K10" s="392"/>
      <c r="M10" s="387" t="s">
        <v>255</v>
      </c>
    </row>
    <row r="11" spans="1:13" x14ac:dyDescent="0.3">
      <c r="A11" s="357" t="s">
        <v>658</v>
      </c>
      <c r="B11" s="349" t="s">
        <v>249</v>
      </c>
      <c r="C11" s="393" t="s">
        <v>649</v>
      </c>
      <c r="D11" s="393" t="s">
        <v>649</v>
      </c>
      <c r="E11" s="349" t="s">
        <v>653</v>
      </c>
      <c r="F11" s="393" t="s">
        <v>652</v>
      </c>
      <c r="G11" s="351">
        <v>3</v>
      </c>
      <c r="H11" s="351" t="str">
        <f>CONCATENATE("+",'Personal File'!$B$7+'Personal File'!$C$10+D11)</f>
        <v>+4</v>
      </c>
      <c r="I11" s="360">
        <f ca="1">RANDBETWEEN(1,20)</f>
        <v>4</v>
      </c>
      <c r="J11" s="361">
        <f ca="1">I11+H11</f>
        <v>8</v>
      </c>
      <c r="K11" s="394"/>
      <c r="M11" s="395">
        <v>2375</v>
      </c>
    </row>
    <row r="12" spans="1:13" x14ac:dyDescent="0.3">
      <c r="A12" s="357" t="s">
        <v>708</v>
      </c>
      <c r="B12" s="349" t="s">
        <v>654</v>
      </c>
      <c r="C12" s="393" t="s">
        <v>51</v>
      </c>
      <c r="D12" s="393" t="s">
        <v>51</v>
      </c>
      <c r="E12" s="349">
        <v>20</v>
      </c>
      <c r="F12" s="393" t="s">
        <v>75</v>
      </c>
      <c r="G12" s="351" t="str">
        <f>K12</f>
        <v>NOT YET AVAILABLE</v>
      </c>
      <c r="H12" s="351" t="str">
        <f>CONCATENATE("+",'Personal File'!$B$7+'Personal File'!$C$10+D12)</f>
        <v>+3</v>
      </c>
      <c r="I12" s="360">
        <f t="shared" ref="I12" ca="1" si="4">RANDBETWEEN(1,20)</f>
        <v>13</v>
      </c>
      <c r="J12" s="361">
        <f t="shared" ref="J12" ca="1" si="5">I12+H12</f>
        <v>16</v>
      </c>
      <c r="K12" s="362" t="s">
        <v>707</v>
      </c>
      <c r="M12" s="395"/>
    </row>
    <row r="13" spans="1:13" ht="16.2" thickBot="1" x14ac:dyDescent="0.35">
      <c r="A13" s="396" t="s">
        <v>486</v>
      </c>
      <c r="B13" s="397" t="s">
        <v>255</v>
      </c>
      <c r="C13" s="397" t="s">
        <v>255</v>
      </c>
      <c r="D13" s="397">
        <v>0</v>
      </c>
      <c r="E13" s="397" t="s">
        <v>255</v>
      </c>
      <c r="F13" s="397" t="s">
        <v>255</v>
      </c>
      <c r="G13" s="397" t="s">
        <v>255</v>
      </c>
      <c r="H13" s="397" t="str">
        <f>CONCATENATE("+",'Personal File'!$B$7+'Personal File'!$C$10+D13)</f>
        <v>+3</v>
      </c>
      <c r="I13" s="398">
        <f ca="1">RANDBETWEEN(1,20)</f>
        <v>9</v>
      </c>
      <c r="J13" s="399">
        <f ca="1">I13+H13</f>
        <v>12</v>
      </c>
      <c r="K13" s="400"/>
      <c r="M13" s="401" t="s">
        <v>255</v>
      </c>
    </row>
    <row r="14" spans="1:13" ht="16.8" thickTop="1" thickBot="1" x14ac:dyDescent="0.35">
      <c r="D14" s="402"/>
      <c r="E14" s="402"/>
      <c r="G14" s="403"/>
      <c r="H14" s="403"/>
      <c r="I14" s="403"/>
      <c r="J14" s="403"/>
    </row>
    <row r="15" spans="1:13" ht="16.8" thickTop="1" thickBot="1" x14ac:dyDescent="0.35">
      <c r="A15" s="341" t="s">
        <v>58</v>
      </c>
      <c r="B15" s="342" t="s">
        <v>9</v>
      </c>
      <c r="C15" s="342" t="s">
        <v>24</v>
      </c>
      <c r="D15" s="342" t="s">
        <v>81</v>
      </c>
      <c r="E15" s="342" t="s">
        <v>82</v>
      </c>
      <c r="F15" s="342" t="s">
        <v>83</v>
      </c>
      <c r="G15" s="342" t="s">
        <v>21</v>
      </c>
      <c r="H15" s="404" t="s">
        <v>79</v>
      </c>
      <c r="I15" s="405"/>
      <c r="J15" s="405"/>
      <c r="K15" s="406"/>
      <c r="M15" s="347" t="s">
        <v>248</v>
      </c>
    </row>
    <row r="16" spans="1:13" x14ac:dyDescent="0.3">
      <c r="A16" s="407" t="s">
        <v>706</v>
      </c>
      <c r="B16" s="408">
        <v>4</v>
      </c>
      <c r="C16" s="409">
        <v>4</v>
      </c>
      <c r="D16" s="408">
        <v>-2</v>
      </c>
      <c r="E16" s="410">
        <v>0.2</v>
      </c>
      <c r="F16" s="411" t="s">
        <v>155</v>
      </c>
      <c r="G16" s="412">
        <v>25</v>
      </c>
      <c r="H16" s="413"/>
      <c r="I16" s="414"/>
      <c r="J16" s="414"/>
      <c r="K16" s="415"/>
      <c r="M16" s="416">
        <f>100+500</f>
        <v>600</v>
      </c>
    </row>
    <row r="17" spans="1:13" x14ac:dyDescent="0.3">
      <c r="A17" s="498" t="s">
        <v>162</v>
      </c>
      <c r="B17" s="499">
        <v>2</v>
      </c>
      <c r="C17" s="499" t="s">
        <v>255</v>
      </c>
      <c r="D17" s="391" t="s">
        <v>255</v>
      </c>
      <c r="E17" s="500" t="s">
        <v>255</v>
      </c>
      <c r="F17" s="501" t="s">
        <v>255</v>
      </c>
      <c r="G17" s="502" t="s">
        <v>255</v>
      </c>
      <c r="H17" s="503"/>
      <c r="I17" s="504"/>
      <c r="J17" s="504"/>
      <c r="K17" s="505"/>
      <c r="L17" s="506"/>
      <c r="M17" s="507" t="s">
        <v>255</v>
      </c>
    </row>
    <row r="18" spans="1:13" ht="16.2" thickBot="1" x14ac:dyDescent="0.35">
      <c r="A18" s="420"/>
      <c r="B18" s="421"/>
      <c r="C18" s="422"/>
      <c r="D18" s="421"/>
      <c r="E18" s="423"/>
      <c r="F18" s="422"/>
      <c r="G18" s="424"/>
      <c r="H18" s="425"/>
      <c r="I18" s="426"/>
      <c r="J18" s="426"/>
      <c r="K18" s="427"/>
      <c r="M18" s="428"/>
    </row>
    <row r="19" spans="1:13" ht="16.8" thickTop="1" thickBot="1" x14ac:dyDescent="0.35"/>
    <row r="20" spans="1:13" ht="16.8" thickTop="1" thickBot="1" x14ac:dyDescent="0.35">
      <c r="D20" s="429" t="s">
        <v>695</v>
      </c>
      <c r="E20" s="430"/>
      <c r="F20" s="404" t="s">
        <v>3</v>
      </c>
      <c r="G20" s="342" t="s">
        <v>21</v>
      </c>
      <c r="H20" s="344" t="s">
        <v>99</v>
      </c>
      <c r="I20" s="404" t="s">
        <v>79</v>
      </c>
      <c r="J20" s="405"/>
      <c r="K20" s="406"/>
      <c r="M20" s="431" t="s">
        <v>248</v>
      </c>
    </row>
    <row r="21" spans="1:13" x14ac:dyDescent="0.3">
      <c r="D21" s="432" t="s">
        <v>696</v>
      </c>
      <c r="E21" s="433"/>
      <c r="F21" s="408">
        <v>20</v>
      </c>
      <c r="G21" s="412">
        <f>F21/20</f>
        <v>1</v>
      </c>
      <c r="H21" s="434" t="s">
        <v>51</v>
      </c>
      <c r="I21" s="435"/>
      <c r="J21" s="436"/>
      <c r="K21" s="437"/>
      <c r="M21" s="416">
        <f>F21/20</f>
        <v>1</v>
      </c>
    </row>
    <row r="22" spans="1:13" x14ac:dyDescent="0.3">
      <c r="D22" s="438"/>
      <c r="E22" s="439"/>
      <c r="F22" s="273"/>
      <c r="G22" s="418"/>
      <c r="H22" s="411"/>
      <c r="I22" s="440"/>
      <c r="J22" s="441"/>
      <c r="K22" s="419"/>
      <c r="M22" s="416"/>
    </row>
    <row r="23" spans="1:13" ht="16.2" thickBot="1" x14ac:dyDescent="0.35">
      <c r="D23" s="442"/>
      <c r="E23" s="443"/>
      <c r="F23" s="421"/>
      <c r="G23" s="424"/>
      <c r="H23" s="444"/>
      <c r="I23" s="445"/>
      <c r="J23" s="446"/>
      <c r="K23" s="447"/>
      <c r="M23" s="428"/>
    </row>
    <row r="24" spans="1:13" ht="16.8" thickTop="1" thickBot="1" x14ac:dyDescent="0.35"/>
    <row r="25" spans="1:13" ht="16.8" thickTop="1" thickBot="1" x14ac:dyDescent="0.35">
      <c r="D25" s="429" t="s">
        <v>489</v>
      </c>
      <c r="E25" s="405"/>
      <c r="F25" s="405"/>
      <c r="G25" s="405"/>
      <c r="H25" s="448" t="s">
        <v>3</v>
      </c>
      <c r="I25" s="448" t="s">
        <v>0</v>
      </c>
      <c r="J25" s="448" t="s">
        <v>490</v>
      </c>
      <c r="K25" s="406" t="s">
        <v>79</v>
      </c>
      <c r="M25" s="431" t="s">
        <v>248</v>
      </c>
    </row>
    <row r="26" spans="1:13" x14ac:dyDescent="0.3">
      <c r="D26" s="449" t="s">
        <v>710</v>
      </c>
      <c r="E26" s="450"/>
      <c r="F26" s="450"/>
      <c r="G26" s="451"/>
      <c r="H26" s="452">
        <v>0</v>
      </c>
      <c r="I26" s="273" t="s">
        <v>241</v>
      </c>
      <c r="J26" s="273" t="s">
        <v>665</v>
      </c>
      <c r="K26" s="419"/>
      <c r="M26" s="395">
        <f t="shared" ref="M26" si="6">J26*I26*H26*50</f>
        <v>0</v>
      </c>
    </row>
    <row r="27" spans="1:13" ht="16.2" thickBot="1" x14ac:dyDescent="0.35">
      <c r="D27" s="453" t="s">
        <v>713</v>
      </c>
      <c r="E27" s="454"/>
      <c r="F27" s="454"/>
      <c r="G27" s="443"/>
      <c r="H27" s="455" t="s">
        <v>649</v>
      </c>
      <c r="I27" s="444" t="s">
        <v>241</v>
      </c>
      <c r="J27" s="444" t="s">
        <v>714</v>
      </c>
      <c r="K27" s="447" t="s">
        <v>715</v>
      </c>
      <c r="M27" s="428">
        <f>LEFT(K27,2)*90</f>
        <v>720</v>
      </c>
    </row>
    <row r="28" spans="1:13" ht="16.2" thickTop="1" x14ac:dyDescent="0.3"/>
    <row r="29" spans="1:13" x14ac:dyDescent="0.3">
      <c r="D29" s="10"/>
      <c r="E29" s="10"/>
      <c r="F29" s="10"/>
      <c r="G29" s="10"/>
      <c r="H29" s="10"/>
      <c r="I29" s="10"/>
      <c r="J29" s="10"/>
    </row>
    <row r="30" spans="1:13" x14ac:dyDescent="0.3">
      <c r="D30" s="10"/>
      <c r="E30" s="10"/>
      <c r="F30" s="10"/>
      <c r="G30" s="10"/>
      <c r="H30" s="10"/>
      <c r="I30" s="10"/>
      <c r="J30" s="10"/>
    </row>
    <row r="31" spans="1:13" x14ac:dyDescent="0.3">
      <c r="D31" s="10"/>
      <c r="E31" s="10"/>
      <c r="F31" s="10"/>
      <c r="G31" s="10"/>
      <c r="H31" s="10"/>
      <c r="I31" s="10"/>
      <c r="J31" s="10"/>
    </row>
    <row r="32" spans="1:13" x14ac:dyDescent="0.3">
      <c r="D32" s="10"/>
      <c r="E32" s="10"/>
      <c r="F32" s="10"/>
      <c r="G32" s="10"/>
      <c r="H32" s="10"/>
      <c r="I32" s="10"/>
      <c r="J32" s="10"/>
    </row>
  </sheetData>
  <phoneticPr fontId="0" type="noConversion"/>
  <conditionalFormatting sqref="I3 I5:I6 I11:I12">
    <cfRule type="cellIs" dxfId="1" priority="4" operator="equal">
      <formula>19</formula>
    </cfRule>
  </conditionalFormatting>
  <conditionalFormatting sqref="I3:I6 I9:I13">
    <cfRule type="cellIs" dxfId="0" priority="3"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
  <sheetViews>
    <sheetView showGridLines="0" workbookViewId="0"/>
  </sheetViews>
  <sheetFormatPr defaultColWidth="7.8984375" defaultRowHeight="15.6" x14ac:dyDescent="0.3"/>
  <cols>
    <col min="1" max="1" width="24.5" style="380" bestFit="1" customWidth="1"/>
    <col min="2" max="2" width="4.5" style="380" bestFit="1" customWidth="1"/>
    <col min="3" max="3" width="4.69921875" style="403" bestFit="1" customWidth="1"/>
    <col min="4" max="5" width="22.8984375" style="10" customWidth="1"/>
    <col min="6" max="6" width="1.19921875" style="380" customWidth="1"/>
    <col min="7" max="7" width="8.296875" style="10" bestFit="1" customWidth="1"/>
    <col min="8" max="16384" width="7.8984375" style="10"/>
  </cols>
  <sheetData>
    <row r="1" spans="1:7" ht="24" thickBot="1" x14ac:dyDescent="0.35">
      <c r="A1" s="340" t="s">
        <v>76</v>
      </c>
      <c r="B1" s="340"/>
      <c r="C1" s="456"/>
      <c r="D1" s="340"/>
      <c r="E1" s="340"/>
    </row>
    <row r="2" spans="1:7" s="380" customFormat="1" ht="16.8" thickTop="1" thickBot="1" x14ac:dyDescent="0.35">
      <c r="A2" s="457" t="s">
        <v>77</v>
      </c>
      <c r="B2" s="457" t="s">
        <v>3</v>
      </c>
      <c r="C2" s="458" t="s">
        <v>21</v>
      </c>
      <c r="D2" s="459" t="s">
        <v>78</v>
      </c>
      <c r="E2" s="460" t="s">
        <v>79</v>
      </c>
      <c r="G2" s="461" t="s">
        <v>248</v>
      </c>
    </row>
    <row r="3" spans="1:7" x14ac:dyDescent="0.3">
      <c r="A3" s="348" t="s">
        <v>667</v>
      </c>
      <c r="B3" s="359">
        <v>1</v>
      </c>
      <c r="C3" s="462">
        <v>0</v>
      </c>
      <c r="D3" s="463"/>
      <c r="E3" s="464"/>
      <c r="G3" s="465">
        <v>25</v>
      </c>
    </row>
    <row r="4" spans="1:7" x14ac:dyDescent="0.3">
      <c r="A4" s="348" t="s">
        <v>259</v>
      </c>
      <c r="B4" s="359">
        <v>1</v>
      </c>
      <c r="C4" s="462" t="s">
        <v>260</v>
      </c>
      <c r="D4" s="463"/>
      <c r="E4" s="464"/>
      <c r="G4" s="465">
        <v>0</v>
      </c>
    </row>
    <row r="5" spans="1:7" x14ac:dyDescent="0.3">
      <c r="A5" s="466" t="s">
        <v>660</v>
      </c>
      <c r="B5" s="467">
        <v>1</v>
      </c>
      <c r="C5" s="468">
        <v>2</v>
      </c>
      <c r="D5" s="469"/>
      <c r="E5" s="470"/>
      <c r="F5" s="471"/>
      <c r="G5" s="472">
        <v>800</v>
      </c>
    </row>
    <row r="6" spans="1:7" x14ac:dyDescent="0.3">
      <c r="A6" s="466" t="s">
        <v>664</v>
      </c>
      <c r="B6" s="467">
        <v>1</v>
      </c>
      <c r="C6" s="468">
        <v>0</v>
      </c>
      <c r="D6" s="469"/>
      <c r="E6" s="470"/>
      <c r="F6" s="471"/>
      <c r="G6" s="472">
        <v>1400</v>
      </c>
    </row>
    <row r="7" spans="1:7" x14ac:dyDescent="0.3">
      <c r="A7" s="466"/>
      <c r="B7" s="467"/>
      <c r="C7" s="468"/>
      <c r="D7" s="469"/>
      <c r="E7" s="470"/>
      <c r="F7" s="471"/>
      <c r="G7" s="472"/>
    </row>
    <row r="8" spans="1:7" x14ac:dyDescent="0.3">
      <c r="A8" s="466"/>
      <c r="B8" s="467"/>
      <c r="C8" s="468"/>
      <c r="D8" s="469"/>
      <c r="E8" s="470"/>
      <c r="F8" s="471"/>
      <c r="G8" s="472"/>
    </row>
    <row r="9" spans="1:7" ht="16.2" thickBot="1" x14ac:dyDescent="0.35">
      <c r="A9" s="420"/>
      <c r="B9" s="473"/>
      <c r="C9" s="474"/>
      <c r="D9" s="475"/>
      <c r="E9" s="476"/>
      <c r="G9" s="477"/>
    </row>
    <row r="10" spans="1:7" ht="24.6" thickTop="1" thickBot="1" x14ac:dyDescent="0.35">
      <c r="A10" s="340" t="s">
        <v>80</v>
      </c>
      <c r="B10" s="340"/>
      <c r="C10" s="478"/>
      <c r="D10" s="340"/>
      <c r="E10" s="479"/>
      <c r="G10" s="480"/>
    </row>
    <row r="11" spans="1:7" ht="16.8" thickTop="1" thickBot="1" x14ac:dyDescent="0.35">
      <c r="A11" s="457" t="s">
        <v>77</v>
      </c>
      <c r="B11" s="457" t="s">
        <v>3</v>
      </c>
      <c r="C11" s="458" t="s">
        <v>21</v>
      </c>
      <c r="D11" s="459" t="s">
        <v>78</v>
      </c>
      <c r="E11" s="460" t="s">
        <v>79</v>
      </c>
      <c r="G11" s="481" t="s">
        <v>248</v>
      </c>
    </row>
    <row r="12" spans="1:7" x14ac:dyDescent="0.3">
      <c r="A12" s="417" t="s">
        <v>250</v>
      </c>
      <c r="B12" s="482">
        <v>1</v>
      </c>
      <c r="C12" s="483">
        <v>0.5</v>
      </c>
      <c r="D12" s="484"/>
      <c r="E12" s="470"/>
      <c r="G12" s="465">
        <v>0</v>
      </c>
    </row>
    <row r="13" spans="1:7" x14ac:dyDescent="0.3">
      <c r="A13" s="348"/>
      <c r="B13" s="359"/>
      <c r="C13" s="462"/>
      <c r="D13" s="463"/>
      <c r="E13" s="464"/>
      <c r="G13" s="465"/>
    </row>
    <row r="14" spans="1:7" x14ac:dyDescent="0.3">
      <c r="A14" s="417"/>
      <c r="B14" s="482"/>
      <c r="C14" s="483"/>
      <c r="D14" s="484"/>
      <c r="E14" s="470"/>
      <c r="G14" s="465"/>
    </row>
    <row r="15" spans="1:7" ht="16.2" thickBot="1" x14ac:dyDescent="0.35">
      <c r="A15" s="420"/>
      <c r="B15" s="473"/>
      <c r="C15" s="474"/>
      <c r="D15" s="475"/>
      <c r="E15" s="476"/>
      <c r="G15" s="477"/>
    </row>
    <row r="16" spans="1:7" ht="23.4" thickTop="1" thickBot="1" x14ac:dyDescent="0.35">
      <c r="A16" s="485"/>
      <c r="B16" s="486" t="s">
        <v>639</v>
      </c>
      <c r="C16" s="485"/>
      <c r="D16" s="486"/>
      <c r="E16" s="487"/>
      <c r="G16" s="380">
        <v>2000</v>
      </c>
    </row>
    <row r="17" spans="1:7" ht="16.8" thickTop="1" thickBot="1" x14ac:dyDescent="0.35">
      <c r="A17" s="457" t="s">
        <v>77</v>
      </c>
      <c r="B17" s="457" t="s">
        <v>3</v>
      </c>
      <c r="C17" s="458" t="s">
        <v>21</v>
      </c>
      <c r="D17" s="459" t="s">
        <v>78</v>
      </c>
      <c r="E17" s="460" t="s">
        <v>79</v>
      </c>
      <c r="G17" s="461" t="s">
        <v>248</v>
      </c>
    </row>
    <row r="18" spans="1:7" x14ac:dyDescent="0.3">
      <c r="A18" s="466" t="s">
        <v>637</v>
      </c>
      <c r="B18" s="467">
        <v>1</v>
      </c>
      <c r="C18" s="468">
        <v>5</v>
      </c>
      <c r="D18" s="488"/>
      <c r="E18" s="489"/>
      <c r="G18" s="465">
        <v>0</v>
      </c>
    </row>
    <row r="19" spans="1:7" x14ac:dyDescent="0.3">
      <c r="A19" s="466" t="s">
        <v>643</v>
      </c>
      <c r="B19" s="467">
        <v>1</v>
      </c>
      <c r="C19" s="468">
        <v>1</v>
      </c>
      <c r="D19" s="488"/>
      <c r="E19" s="489"/>
      <c r="F19" s="471"/>
      <c r="G19" s="465">
        <f>10*B19</f>
        <v>10</v>
      </c>
    </row>
    <row r="20" spans="1:7" x14ac:dyDescent="0.3">
      <c r="A20" s="466" t="s">
        <v>644</v>
      </c>
      <c r="B20" s="467">
        <v>1</v>
      </c>
      <c r="C20" s="468">
        <v>1</v>
      </c>
      <c r="D20" s="488"/>
      <c r="E20" s="489"/>
      <c r="F20" s="471"/>
      <c r="G20" s="465">
        <v>5</v>
      </c>
    </row>
    <row r="21" spans="1:7" x14ac:dyDescent="0.3">
      <c r="A21" s="466" t="s">
        <v>657</v>
      </c>
      <c r="B21" s="467">
        <v>1</v>
      </c>
      <c r="C21" s="468">
        <v>0.5</v>
      </c>
      <c r="D21" s="490"/>
      <c r="E21" s="491"/>
      <c r="F21" s="492"/>
      <c r="G21" s="472">
        <v>200</v>
      </c>
    </row>
    <row r="22" spans="1:7" x14ac:dyDescent="0.3">
      <c r="A22" s="466" t="s">
        <v>641</v>
      </c>
      <c r="B22" s="467">
        <v>1</v>
      </c>
      <c r="C22" s="468">
        <v>2</v>
      </c>
      <c r="D22" s="469"/>
      <c r="E22" s="470"/>
      <c r="F22" s="471"/>
      <c r="G22" s="472">
        <v>350</v>
      </c>
    </row>
    <row r="23" spans="1:7" x14ac:dyDescent="0.3">
      <c r="A23" s="466" t="s">
        <v>699</v>
      </c>
      <c r="B23" s="467">
        <v>1</v>
      </c>
      <c r="C23" s="468">
        <v>0</v>
      </c>
      <c r="D23" s="469"/>
      <c r="E23" s="470"/>
      <c r="F23" s="471"/>
      <c r="G23" s="472">
        <v>1</v>
      </c>
    </row>
    <row r="24" spans="1:7" x14ac:dyDescent="0.3">
      <c r="A24" s="466" t="s">
        <v>651</v>
      </c>
      <c r="B24" s="467">
        <v>0</v>
      </c>
      <c r="C24" s="483">
        <f>B24/100</f>
        <v>0</v>
      </c>
      <c r="D24" s="490"/>
      <c r="E24" s="491"/>
      <c r="F24" s="492"/>
      <c r="G24" s="472">
        <f>B24</f>
        <v>0</v>
      </c>
    </row>
    <row r="25" spans="1:7" x14ac:dyDescent="0.3">
      <c r="A25" s="466" t="s">
        <v>251</v>
      </c>
      <c r="B25" s="467">
        <v>1</v>
      </c>
      <c r="C25" s="468">
        <v>1</v>
      </c>
      <c r="D25" s="469"/>
      <c r="E25" s="470"/>
      <c r="F25" s="471"/>
      <c r="G25" s="472">
        <v>50</v>
      </c>
    </row>
    <row r="26" spans="1:7" x14ac:dyDescent="0.3">
      <c r="A26" s="466" t="s">
        <v>642</v>
      </c>
      <c r="B26" s="482">
        <v>1</v>
      </c>
      <c r="C26" s="468">
        <v>1</v>
      </c>
      <c r="D26" s="469"/>
      <c r="E26" s="470"/>
      <c r="G26" s="472">
        <v>500</v>
      </c>
    </row>
    <row r="27" spans="1:7" ht="16.2" thickBot="1" x14ac:dyDescent="0.35">
      <c r="A27" s="420" t="s">
        <v>638</v>
      </c>
      <c r="B27" s="493">
        <v>1</v>
      </c>
      <c r="C27" s="474">
        <v>5</v>
      </c>
      <c r="D27" s="475"/>
      <c r="E27" s="476"/>
      <c r="F27" s="471"/>
      <c r="G27" s="477">
        <v>0</v>
      </c>
    </row>
    <row r="28" spans="1:7" ht="16.2" thickTop="1" x14ac:dyDescent="0.3">
      <c r="G28" s="494"/>
    </row>
    <row r="29" spans="1:7" x14ac:dyDescent="0.3">
      <c r="E29" s="64" t="s">
        <v>252</v>
      </c>
      <c r="G29" s="495">
        <f>SUM(G3:G27,Martial!M3:M27)</f>
        <v>9337</v>
      </c>
    </row>
    <row r="30" spans="1:7" x14ac:dyDescent="0.3">
      <c r="E30" s="64" t="s">
        <v>645</v>
      </c>
      <c r="G30" s="495">
        <v>13000</v>
      </c>
    </row>
    <row r="31" spans="1:7" x14ac:dyDescent="0.3">
      <c r="G31" s="496"/>
    </row>
    <row r="32" spans="1:7" x14ac:dyDescent="0.3">
      <c r="G32" s="496"/>
    </row>
  </sheetData>
  <sortState xmlns:xlrd2="http://schemas.microsoft.com/office/spreadsheetml/2017/richdata2" ref="A18:G27">
    <sortCondition ref="A18:A2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2C83-6A91-4201-A3B0-500AF688851B}">
  <sheetPr>
    <tabColor theme="1"/>
  </sheetPr>
  <dimension ref="A1:F15"/>
  <sheetViews>
    <sheetView zoomScale="85" zoomScaleNormal="85" workbookViewId="0"/>
  </sheetViews>
  <sheetFormatPr defaultRowHeight="14.4" x14ac:dyDescent="0.3"/>
  <cols>
    <col min="1" max="1" width="18.8984375" style="513" bestFit="1" customWidth="1"/>
    <col min="2" max="2" width="7.296875" style="515" bestFit="1" customWidth="1"/>
    <col min="3" max="3" width="16.59765625" style="508" bestFit="1" customWidth="1"/>
    <col min="4" max="4" width="39.69921875" style="509" bestFit="1" customWidth="1"/>
    <col min="5" max="5" width="36.5" style="509" bestFit="1" customWidth="1"/>
    <col min="6" max="6" width="36.19921875" style="509" bestFit="1" customWidth="1"/>
    <col min="7" max="16384" width="8.796875" style="508"/>
  </cols>
  <sheetData>
    <row r="1" spans="1:6" s="510" customFormat="1" x14ac:dyDescent="0.3">
      <c r="A1" s="512" t="s">
        <v>77</v>
      </c>
      <c r="B1" s="514" t="s">
        <v>504</v>
      </c>
      <c r="C1" s="510" t="s">
        <v>777</v>
      </c>
      <c r="D1" s="511" t="s">
        <v>776</v>
      </c>
      <c r="E1" s="511" t="s">
        <v>775</v>
      </c>
      <c r="F1" s="511" t="s">
        <v>774</v>
      </c>
    </row>
    <row r="2" spans="1:6" ht="28.8" x14ac:dyDescent="0.3">
      <c r="A2" s="513" t="s">
        <v>773</v>
      </c>
      <c r="B2" s="515" t="s">
        <v>740</v>
      </c>
      <c r="C2" s="508" t="s">
        <v>765</v>
      </c>
      <c r="D2" s="509" t="s">
        <v>772</v>
      </c>
      <c r="E2" s="509" t="s">
        <v>771</v>
      </c>
      <c r="F2" s="509" t="s">
        <v>770</v>
      </c>
    </row>
    <row r="3" spans="1:6" ht="28.8" x14ac:dyDescent="0.3">
      <c r="A3" s="513" t="s">
        <v>769</v>
      </c>
      <c r="B3" s="515" t="s">
        <v>740</v>
      </c>
      <c r="C3" s="508" t="s">
        <v>765</v>
      </c>
      <c r="D3" s="509" t="s">
        <v>768</v>
      </c>
      <c r="E3" s="509" t="s">
        <v>767</v>
      </c>
      <c r="F3" s="509" t="s">
        <v>766</v>
      </c>
    </row>
    <row r="4" spans="1:6" ht="28.8" x14ac:dyDescent="0.3">
      <c r="A4" s="513" t="s">
        <v>751</v>
      </c>
      <c r="B4" s="515" t="s">
        <v>736</v>
      </c>
      <c r="C4" s="508" t="s">
        <v>765</v>
      </c>
      <c r="D4" s="509" t="s">
        <v>764</v>
      </c>
      <c r="E4" s="509" t="s">
        <v>763</v>
      </c>
      <c r="F4" s="509" t="s">
        <v>762</v>
      </c>
    </row>
    <row r="5" spans="1:6" ht="28.8" x14ac:dyDescent="0.3">
      <c r="A5" s="513" t="s">
        <v>761</v>
      </c>
      <c r="B5" s="515" t="s">
        <v>726</v>
      </c>
      <c r="C5" s="508" t="s">
        <v>751</v>
      </c>
      <c r="D5" s="509" t="s">
        <v>760</v>
      </c>
      <c r="E5" s="509" t="s">
        <v>759</v>
      </c>
      <c r="F5" s="509" t="s">
        <v>758</v>
      </c>
    </row>
    <row r="6" spans="1:6" ht="28.8" x14ac:dyDescent="0.3">
      <c r="A6" s="513" t="s">
        <v>757</v>
      </c>
      <c r="B6" s="515" t="s">
        <v>726</v>
      </c>
      <c r="C6" s="508" t="s">
        <v>751</v>
      </c>
      <c r="D6" s="509" t="s">
        <v>756</v>
      </c>
      <c r="E6" s="509" t="s">
        <v>755</v>
      </c>
      <c r="F6" s="509" t="s">
        <v>754</v>
      </c>
    </row>
    <row r="7" spans="1:6" ht="28.8" x14ac:dyDescent="0.3">
      <c r="A7" s="513" t="s">
        <v>753</v>
      </c>
      <c r="B7" s="515" t="s">
        <v>752</v>
      </c>
      <c r="C7" s="508" t="s">
        <v>751</v>
      </c>
      <c r="D7" s="509" t="s">
        <v>750</v>
      </c>
      <c r="E7" s="509" t="s">
        <v>749</v>
      </c>
      <c r="F7" s="509" t="s">
        <v>748</v>
      </c>
    </row>
    <row r="8" spans="1:6" ht="28.8" x14ac:dyDescent="0.3">
      <c r="A8" s="513" t="s">
        <v>747</v>
      </c>
      <c r="B8" s="515" t="s">
        <v>724</v>
      </c>
      <c r="C8" s="508" t="s">
        <v>735</v>
      </c>
      <c r="D8" s="509" t="s">
        <v>746</v>
      </c>
      <c r="E8" s="509" t="s">
        <v>745</v>
      </c>
      <c r="F8" s="509" t="s">
        <v>744</v>
      </c>
    </row>
    <row r="9" spans="1:6" x14ac:dyDescent="0.3">
      <c r="A9" s="513" t="s">
        <v>743</v>
      </c>
      <c r="B9" s="515" t="s">
        <v>740</v>
      </c>
      <c r="C9" s="508" t="s">
        <v>735</v>
      </c>
      <c r="D9" s="509" t="s">
        <v>742</v>
      </c>
      <c r="E9" s="509" t="s">
        <v>733</v>
      </c>
      <c r="F9" s="509" t="s">
        <v>738</v>
      </c>
    </row>
    <row r="10" spans="1:6" x14ac:dyDescent="0.3">
      <c r="A10" s="513" t="s">
        <v>741</v>
      </c>
      <c r="B10" s="515" t="s">
        <v>740</v>
      </c>
      <c r="C10" s="508" t="s">
        <v>735</v>
      </c>
      <c r="D10" s="509" t="s">
        <v>739</v>
      </c>
      <c r="E10" s="509" t="s">
        <v>733</v>
      </c>
      <c r="F10" s="509" t="s">
        <v>738</v>
      </c>
    </row>
    <row r="11" spans="1:6" ht="28.8" x14ac:dyDescent="0.3">
      <c r="A11" s="513" t="s">
        <v>737</v>
      </c>
      <c r="B11" s="515" t="s">
        <v>736</v>
      </c>
      <c r="C11" s="508" t="s">
        <v>735</v>
      </c>
      <c r="D11" s="509" t="s">
        <v>734</v>
      </c>
      <c r="E11" s="509" t="s">
        <v>733</v>
      </c>
      <c r="F11" s="509" t="s">
        <v>732</v>
      </c>
    </row>
    <row r="12" spans="1:6" ht="28.8" x14ac:dyDescent="0.3">
      <c r="A12" s="513" t="s">
        <v>731</v>
      </c>
      <c r="B12" s="515" t="s">
        <v>726</v>
      </c>
      <c r="C12" s="508" t="s">
        <v>719</v>
      </c>
      <c r="D12" s="509" t="s">
        <v>730</v>
      </c>
      <c r="E12" s="509" t="s">
        <v>729</v>
      </c>
      <c r="F12" s="509" t="s">
        <v>728</v>
      </c>
    </row>
    <row r="13" spans="1:6" ht="28.8" x14ac:dyDescent="0.3">
      <c r="A13" s="513" t="s">
        <v>727</v>
      </c>
      <c r="B13" s="515" t="s">
        <v>726</v>
      </c>
      <c r="C13" s="508" t="s">
        <v>719</v>
      </c>
      <c r="D13" s="509" t="s">
        <v>723</v>
      </c>
      <c r="E13" s="509" t="s">
        <v>722</v>
      </c>
      <c r="F13" s="509" t="s">
        <v>716</v>
      </c>
    </row>
    <row r="14" spans="1:6" ht="28.8" x14ac:dyDescent="0.3">
      <c r="A14" s="513" t="s">
        <v>725</v>
      </c>
      <c r="B14" s="515" t="s">
        <v>724</v>
      </c>
      <c r="C14" s="508" t="s">
        <v>719</v>
      </c>
      <c r="D14" s="509" t="s">
        <v>723</v>
      </c>
      <c r="E14" s="509" t="s">
        <v>722</v>
      </c>
      <c r="F14" s="509" t="s">
        <v>716</v>
      </c>
    </row>
    <row r="15" spans="1:6" ht="28.8" x14ac:dyDescent="0.3">
      <c r="A15" s="513" t="s">
        <v>721</v>
      </c>
      <c r="B15" s="515" t="s">
        <v>720</v>
      </c>
      <c r="C15" s="508" t="s">
        <v>719</v>
      </c>
      <c r="D15" s="509" t="s">
        <v>718</v>
      </c>
      <c r="E15" s="509" t="s">
        <v>717</v>
      </c>
      <c r="F15" s="509" t="s">
        <v>716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Oghma</vt:lpstr>
      <vt:lpstr>Spells</vt:lpstr>
      <vt:lpstr>Feats</vt:lpstr>
      <vt:lpstr>Martial</vt:lpstr>
      <vt:lpstr>Equipment</vt:lpstr>
      <vt:lpstr>Isle of Dread</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2025-04-03T17:50:51Z</dcterms:modified>
</cp:coreProperties>
</file>