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962dcfca65204d/AI/Oghma/Used/Battle Tallies/"/>
    </mc:Choice>
  </mc:AlternateContent>
  <xr:revisionPtr revIDLastSave="1" documentId="13_ncr:1_{116EC7A0-7626-4992-BC0D-C09AECC54A7C}" xr6:coauthVersionLast="47" xr6:coauthVersionMax="47" xr10:uidLastSave="{B494896C-CBF3-403D-AAD5-C6C15524F591}"/>
  <bookViews>
    <workbookView xWindow="-108" yWindow="-108" windowWidth="23256" windowHeight="13176" tabRatio="38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9" l="1"/>
  <c r="K5" i="9" l="1"/>
  <c r="J5" i="9"/>
  <c r="N4" i="9"/>
  <c r="J4" i="9"/>
  <c r="J12" i="10"/>
  <c r="K12" i="10" s="1"/>
  <c r="M12" i="10" s="1"/>
  <c r="L4" i="9" l="1"/>
  <c r="L5" i="9"/>
  <c r="E2" i="1"/>
  <c r="W3" i="5"/>
  <c r="AB3" i="5" s="1"/>
  <c r="AC3" i="5" s="1"/>
  <c r="J2" i="9" l="1"/>
  <c r="K2" i="9"/>
  <c r="N2" i="9" s="1"/>
  <c r="J3" i="9"/>
  <c r="K3" i="9"/>
  <c r="L3" i="9" l="1"/>
  <c r="L2" i="9"/>
  <c r="E4" i="1" l="1"/>
  <c r="W2" i="5"/>
  <c r="AB2" i="5" s="1"/>
  <c r="AC2" i="5" s="1"/>
  <c r="E3" i="1" l="1"/>
  <c r="D6" i="1"/>
  <c r="W4" i="5"/>
  <c r="AB4" i="5" s="1"/>
  <c r="AC4" i="5" s="1"/>
  <c r="D4" i="7" l="1"/>
  <c r="E4" i="7" s="1"/>
  <c r="D3" i="7"/>
  <c r="E3" i="7" s="1"/>
  <c r="D2" i="7"/>
  <c r="E2" i="7" s="1"/>
  <c r="J5" i="10" l="1"/>
  <c r="K5" i="10" s="1"/>
  <c r="M5" i="10" s="1"/>
  <c r="J6" i="10"/>
  <c r="K6" i="10" s="1"/>
  <c r="M6" i="10" s="1"/>
  <c r="J14" i="10" l="1"/>
  <c r="K14" i="10" s="1"/>
  <c r="M14" i="10" s="1"/>
  <c r="J13" i="10"/>
  <c r="K13" i="10" s="1"/>
  <c r="M13" i="10" s="1"/>
  <c r="J11" i="10"/>
  <c r="K11" i="10" s="1"/>
  <c r="M11" i="10" s="1"/>
  <c r="J10" i="10"/>
  <c r="K10" i="10" s="1"/>
  <c r="M10" i="10" s="1"/>
  <c r="J4" i="10" l="1"/>
  <c r="K4" i="10" s="1"/>
  <c r="J7" i="10"/>
  <c r="K7" i="10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9" i="10" l="1"/>
  <c r="K9" i="10" s="1"/>
  <c r="M9" i="10" s="1"/>
  <c r="J7" i="1" l="1"/>
  <c r="N7" i="1"/>
  <c r="I7" i="1" l="1"/>
  <c r="I9" i="1" l="1"/>
  <c r="M11" i="1" s="1"/>
  <c r="M13" i="1"/>
  <c r="I10" i="1" l="1"/>
  <c r="M12" i="1" s="1"/>
  <c r="I8" i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T1" i="10" l="1"/>
  <c r="J2" i="10" l="1"/>
  <c r="K2" i="10" s="1"/>
  <c r="M2" i="10" s="1"/>
  <c r="M4" i="10" l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5" i="1" l="1"/>
</calcChain>
</file>

<file path=xl/sharedStrings.xml><?xml version="1.0" encoding="utf-8"?>
<sst xmlns="http://schemas.openxmlformats.org/spreadsheetml/2006/main" count="253" uniqueCount="136">
  <si>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</si>
  <si>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</si>
  <si>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</si>
  <si>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</si>
  <si>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</si>
  <si>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</si>
  <si>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</si>
  <si>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</si>
  <si>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</si>
  <si>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</si>
  <si>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</si>
  <si>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</si>
  <si>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</si>
  <si>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</si>
  <si>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</si>
  <si>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</si>
  <si>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</si>
  <si>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</si>
  <si>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</si>
  <si>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</si>
  <si>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</si>
  <si>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</si>
  <si>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</si>
  <si>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</si>
  <si>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</si>
  <si>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</si>
  <si>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</si>
  <si>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</si>
  <si>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</si>
  <si>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</si>
  <si>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</si>
  <si>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</si>
  <si>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</si>
  <si>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</si>
  <si>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</si>
  <si>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</si>
  <si>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</si>
  <si>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</si>
  <si>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</si>
  <si>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</si>
  <si>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</si>
  <si>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</si>
  <si>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</si>
  <si>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</si>
  <si>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</si>
  <si>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</si>
  <si>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</si>
  <si>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</si>
  <si>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</si>
  <si>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</si>
  <si>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</si>
  <si>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</si>
  <si>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</si>
  <si>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</si>
  <si>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</si>
  <si>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</si>
  <si>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</si>
  <si>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</si>
  <si>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</si>
  <si>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</si>
  <si>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</si>
  <si>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</si>
  <si>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</si>
  <si>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</si>
  <si>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</si>
  <si>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</si>
  <si>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</si>
  <si>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</si>
  <si>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</si>
  <si>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</si>
  <si>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</si>
  <si>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</si>
  <si>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</si>
  <si>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</si>
  <si>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</si>
  <si>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</si>
  <si>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</si>
  <si>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</si>
  <si>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</si>
  <si>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</si>
  <si>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</si>
  <si>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Threat</t>
  </si>
  <si>
    <t>Crit</t>
  </si>
  <si>
    <t>Notes</t>
  </si>
  <si>
    <t>Total Score</t>
  </si>
  <si>
    <t>Dex Mod+</t>
  </si>
  <si>
    <t>Str Mod+</t>
  </si>
  <si>
    <t>1 hr/lvl</t>
  </si>
  <si>
    <t>10 min/lvl</t>
  </si>
  <si>
    <t>1 min/lvl</t>
  </si>
  <si>
    <t>1 rnd/lvl</t>
  </si>
  <si>
    <t>Specific Time</t>
  </si>
  <si>
    <t>Avg. ECL/CR</t>
  </si>
  <si>
    <t>Check</t>
  </si>
  <si>
    <t>Party</t>
  </si>
  <si>
    <t>Time @ Round 1</t>
  </si>
  <si>
    <t>Current Time</t>
  </si>
  <si>
    <t>Result</t>
  </si>
  <si>
    <t>Speed</t>
  </si>
  <si>
    <t>7d</t>
  </si>
  <si>
    <t>8d</t>
  </si>
  <si>
    <t>9d</t>
  </si>
  <si>
    <t>10d</t>
  </si>
  <si>
    <t>þ</t>
  </si>
  <si>
    <t>Grapple</t>
  </si>
  <si>
    <t>Landorin</t>
  </si>
  <si>
    <t>Ranged / Finesse</t>
  </si>
  <si>
    <t>-</t>
  </si>
  <si>
    <t>Party Composition</t>
  </si>
  <si>
    <t>Korik</t>
  </si>
  <si>
    <t>Melissa</t>
  </si>
  <si>
    <t>Badnews</t>
  </si>
  <si>
    <t>Cat’s Grace</t>
  </si>
  <si>
    <t>Mage Armor</t>
  </si>
  <si>
    <t>CR</t>
  </si>
  <si>
    <t>See Invisibility</t>
  </si>
  <si>
    <t>Shield</t>
  </si>
  <si>
    <t>Detect Magic</t>
  </si>
  <si>
    <t>Protection Devotion</t>
  </si>
  <si>
    <t>Magic Weapon</t>
  </si>
  <si>
    <t>Protection from Evil</t>
  </si>
  <si>
    <t>Barge</t>
  </si>
  <si>
    <t>Filth Imp</t>
  </si>
  <si>
    <t>Eldrin</t>
  </si>
  <si>
    <t>Riding Dog</t>
  </si>
  <si>
    <t>Archivist</t>
  </si>
  <si>
    <t>Fiend Folio</t>
  </si>
  <si>
    <t>20’/50’</t>
  </si>
  <si>
    <t>Claw</t>
  </si>
  <si>
    <t>1d4 + Disease</t>
  </si>
  <si>
    <t>Bite</t>
  </si>
  <si>
    <t>1d6+1</t>
  </si>
  <si>
    <t>silver</t>
  </si>
  <si>
    <t>R20</t>
  </si>
  <si>
    <t>Regeneration 2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</si>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</sst>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sz val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37" xfId="0" quotePrefix="1" applyFill="1" applyBorder="1" applyAlignment="1">
      <alignment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5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1" xfId="0" applyFont="1" applyFill="1" applyBorder="1" applyAlignment="1">
      <alignment horizontal="center" vertical="center" wrapText="1"/>
    </xf>
    <xf numFmtId="0" fontId="6" fillId="26" borderId="51" xfId="0" applyFont="1" applyFill="1" applyBorder="1" applyAlignment="1">
      <alignment horizontal="center" vertical="center" wrapText="1"/>
    </xf>
    <xf numFmtId="20" fontId="19" fillId="0" borderId="50" xfId="0" applyNumberFormat="1" applyFont="1" applyBorder="1" applyAlignment="1">
      <alignment horizontal="center" vertical="center"/>
    </xf>
    <xf numFmtId="0" fontId="2" fillId="27" borderId="5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5" xfId="1" applyBorder="1" applyAlignment="1">
      <alignment horizontal="center" vertical="center"/>
    </xf>
    <xf numFmtId="0" fontId="3" fillId="2" borderId="56" xfId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0" borderId="17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7" fillId="5" borderId="39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15" fillId="28" borderId="48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14" fillId="29" borderId="2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</cellXfs>
  <cellStyles count="16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Normal 7 2" xfId="15" xr:uid="{308BE696-6BC6-48F2-BC4E-2078877A043F}"/>
    <cellStyle name="Percent" xfId="11" builtinId="5"/>
    <cellStyle name="Percent 2" xfId="6" xr:uid="{00000000-0005-0000-0000-00000B000000}"/>
    <cellStyle name="Percent 2 2" xfId="8" xr:uid="{00000000-0005-0000-0000-00000C000000}"/>
  </cellStyles>
  <dxfs count="1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2638992-794D-4E73-9085-DF99ADEA02F8}"/>
  </tableStyles>
  <colors>
    <mruColors>
      <color rgb="FF00FFFF"/>
      <color rgb="FFCCFFCC"/>
      <color rgb="FF99FF99"/>
      <color rgb="FF9900FF"/>
      <color rgb="FFFF6600"/>
      <color rgb="FFFF0066"/>
      <color rgb="FF99FFCC"/>
      <color rgb="FF00FF00"/>
      <color rgb="FF00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17</c:v>
                </c:pt>
                <c:pt idx="8">
                  <c:v>19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26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26</c:v>
                </c:pt>
                <c:pt idx="6">
                  <c:v>24</c:v>
                </c:pt>
                <c:pt idx="7">
                  <c:v>31</c:v>
                </c:pt>
                <c:pt idx="8">
                  <c:v>33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15</c:v>
                </c:pt>
                <c:pt idx="4">
                  <c:v>23</c:v>
                </c:pt>
                <c:pt idx="5">
                  <c:v>30</c:v>
                </c:pt>
                <c:pt idx="6">
                  <c:v>38</c:v>
                </c:pt>
                <c:pt idx="7">
                  <c:v>33</c:v>
                </c:pt>
                <c:pt idx="8">
                  <c:v>35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27</c:v>
                </c:pt>
                <c:pt idx="5">
                  <c:v>27</c:v>
                </c:pt>
                <c:pt idx="6">
                  <c:v>47</c:v>
                </c:pt>
                <c:pt idx="7">
                  <c:v>28</c:v>
                </c:pt>
                <c:pt idx="8">
                  <c:v>35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18</c:v>
                </c:pt>
                <c:pt idx="2">
                  <c:v>18</c:v>
                </c:pt>
                <c:pt idx="3">
                  <c:v>15</c:v>
                </c:pt>
                <c:pt idx="4">
                  <c:v>34</c:v>
                </c:pt>
                <c:pt idx="5">
                  <c:v>20</c:v>
                </c:pt>
                <c:pt idx="6">
                  <c:v>40</c:v>
                </c:pt>
                <c:pt idx="7">
                  <c:v>39</c:v>
                </c:pt>
                <c:pt idx="8">
                  <c:v>54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30</c:v>
                </c:pt>
                <c:pt idx="3">
                  <c:v>50</c:v>
                </c:pt>
                <c:pt idx="4">
                  <c:v>46</c:v>
                </c:pt>
                <c:pt idx="5">
                  <c:v>71</c:v>
                </c:pt>
                <c:pt idx="6">
                  <c:v>92</c:v>
                </c:pt>
                <c:pt idx="7">
                  <c:v>86</c:v>
                </c:pt>
                <c:pt idx="8">
                  <c:v>104</c:v>
                </c:pt>
                <c:pt idx="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10</c:v>
                </c:pt>
                <c:pt idx="5">
                  <c:v>11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  <c:pt idx="4">
                  <c:v>16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15</c:v>
                </c:pt>
                <c:pt idx="3">
                  <c:v>7</c:v>
                </c:pt>
                <c:pt idx="4">
                  <c:v>21</c:v>
                </c:pt>
                <c:pt idx="5">
                  <c:v>18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27</c:v>
                </c:pt>
                <c:pt idx="5">
                  <c:v>34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26</c:v>
                </c:pt>
                <c:pt idx="3">
                  <c:v>30</c:v>
                </c:pt>
                <c:pt idx="4">
                  <c:v>27</c:v>
                </c:pt>
                <c:pt idx="5">
                  <c:v>20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38</c:v>
                </c:pt>
                <c:pt idx="4">
                  <c:v>47</c:v>
                </c:pt>
                <c:pt idx="5">
                  <c:v>40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19</c:v>
                </c:pt>
                <c:pt idx="2">
                  <c:v>31</c:v>
                </c:pt>
                <c:pt idx="3">
                  <c:v>33</c:v>
                </c:pt>
                <c:pt idx="4">
                  <c:v>28</c:v>
                </c:pt>
                <c:pt idx="5">
                  <c:v>39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19</c:v>
                </c:pt>
                <c:pt idx="1">
                  <c:v>26</c:v>
                </c:pt>
                <c:pt idx="2">
                  <c:v>33</c:v>
                </c:pt>
                <c:pt idx="3">
                  <c:v>35</c:v>
                </c:pt>
                <c:pt idx="4">
                  <c:v>35</c:v>
                </c:pt>
                <c:pt idx="5">
                  <c:v>54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24</c:v>
                </c:pt>
                <c:pt idx="1">
                  <c:v>31</c:v>
                </c:pt>
                <c:pt idx="2">
                  <c:v>41</c:v>
                </c:pt>
                <c:pt idx="3">
                  <c:v>51</c:v>
                </c:pt>
                <c:pt idx="4">
                  <c:v>45</c:v>
                </c:pt>
                <c:pt idx="5">
                  <c:v>51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17</c:v>
                </c:pt>
                <c:pt idx="8">
                  <c:v>19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26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26</c:v>
                </c:pt>
                <c:pt idx="6">
                  <c:v>24</c:v>
                </c:pt>
                <c:pt idx="7">
                  <c:v>31</c:v>
                </c:pt>
                <c:pt idx="8">
                  <c:v>33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15</c:v>
                </c:pt>
                <c:pt idx="4">
                  <c:v>23</c:v>
                </c:pt>
                <c:pt idx="5">
                  <c:v>30</c:v>
                </c:pt>
                <c:pt idx="6">
                  <c:v>38</c:v>
                </c:pt>
                <c:pt idx="7">
                  <c:v>33</c:v>
                </c:pt>
                <c:pt idx="8">
                  <c:v>35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27</c:v>
                </c:pt>
                <c:pt idx="5">
                  <c:v>27</c:v>
                </c:pt>
                <c:pt idx="6">
                  <c:v>47</c:v>
                </c:pt>
                <c:pt idx="7">
                  <c:v>28</c:v>
                </c:pt>
                <c:pt idx="8">
                  <c:v>35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11</c:v>
                </c:pt>
                <c:pt idx="1">
                  <c:v>18</c:v>
                </c:pt>
                <c:pt idx="2">
                  <c:v>18</c:v>
                </c:pt>
                <c:pt idx="3">
                  <c:v>15</c:v>
                </c:pt>
                <c:pt idx="4">
                  <c:v>34</c:v>
                </c:pt>
                <c:pt idx="5">
                  <c:v>20</c:v>
                </c:pt>
                <c:pt idx="6">
                  <c:v>40</c:v>
                </c:pt>
                <c:pt idx="7">
                  <c:v>39</c:v>
                </c:pt>
                <c:pt idx="8">
                  <c:v>54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</c:v>
                </c:pt>
                <c:pt idx="1">
                  <c:v>16</c:v>
                </c:pt>
                <c:pt idx="2">
                  <c:v>30</c:v>
                </c:pt>
                <c:pt idx="3">
                  <c:v>50</c:v>
                </c:pt>
                <c:pt idx="4">
                  <c:v>46</c:v>
                </c:pt>
                <c:pt idx="5">
                  <c:v>71</c:v>
                </c:pt>
                <c:pt idx="6">
                  <c:v>92</c:v>
                </c:pt>
                <c:pt idx="7">
                  <c:v>86</c:v>
                </c:pt>
                <c:pt idx="8">
                  <c:v>104</c:v>
                </c:pt>
                <c:pt idx="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Normal="100" workbookViewId="0"/>
  </sheetViews>
  <sheetFormatPr defaultRowHeight="15.6" x14ac:dyDescent="0.3"/>
  <cols>
    <col min="1" max="1" width="11.6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8984375" style="47" bestFit="1" customWidth="1"/>
    <col min="7" max="7" width="2.796875" style="42" customWidth="1"/>
    <col min="8" max="8" width="14.09765625" style="42" bestFit="1" customWidth="1"/>
    <col min="9" max="9" width="4.8984375" style="42" bestFit="1" customWidth="1"/>
    <col min="10" max="10" width="27.19921875" style="42" bestFit="1" customWidth="1"/>
    <col min="11" max="11" width="2.796875" style="42" customWidth="1"/>
    <col min="12" max="12" width="20" style="42" bestFit="1" customWidth="1"/>
    <col min="13" max="13" width="3.69921875" style="42" bestFit="1" customWidth="1"/>
    <col min="14" max="14" width="15.69921875" style="42" bestFit="1" customWidth="1"/>
    <col min="15" max="16384" width="8.796875" style="42"/>
  </cols>
  <sheetData>
    <row r="1" spans="1:14" s="37" customFormat="1" ht="31.8" thickBot="1" x14ac:dyDescent="0.35">
      <c r="A1" s="135" t="s">
        <v>0</v>
      </c>
      <c r="B1" s="135" t="s">
        <v>1</v>
      </c>
      <c r="C1" s="135" t="s">
        <v>2</v>
      </c>
      <c r="D1" s="136" t="s">
        <v>3</v>
      </c>
      <c r="E1" s="36" t="s">
        <v>4</v>
      </c>
      <c r="F1" s="135" t="s">
        <v>98</v>
      </c>
      <c r="H1" s="38" t="s">
        <v>108</v>
      </c>
      <c r="I1" s="38"/>
      <c r="J1" s="38"/>
      <c r="K1" s="38"/>
      <c r="L1" s="38" t="s">
        <v>80</v>
      </c>
      <c r="M1" s="38"/>
      <c r="N1" s="38"/>
    </row>
    <row r="2" spans="1:14" ht="16.8" thickTop="1" thickBot="1" x14ac:dyDescent="0.35">
      <c r="A2" s="56" t="s">
        <v>121</v>
      </c>
      <c r="B2" s="56">
        <v>1</v>
      </c>
      <c r="C2" s="43">
        <v>3</v>
      </c>
      <c r="D2" s="44">
        <v>17</v>
      </c>
      <c r="E2" s="43">
        <f>SUM(C2:D2)</f>
        <v>20</v>
      </c>
      <c r="F2" s="43" t="s">
        <v>5</v>
      </c>
      <c r="H2" s="63" t="s">
        <v>0</v>
      </c>
      <c r="I2" s="64" t="s">
        <v>20</v>
      </c>
      <c r="J2" s="65" t="s">
        <v>63</v>
      </c>
      <c r="L2" s="111" t="s">
        <v>0</v>
      </c>
      <c r="M2" s="112" t="s">
        <v>114</v>
      </c>
      <c r="N2" s="113" t="s">
        <v>63</v>
      </c>
    </row>
    <row r="3" spans="1:14" x14ac:dyDescent="0.3">
      <c r="A3" s="101" t="s">
        <v>122</v>
      </c>
      <c r="B3" s="101">
        <v>2</v>
      </c>
      <c r="C3" s="43">
        <v>0</v>
      </c>
      <c r="D3" s="44">
        <v>18</v>
      </c>
      <c r="E3" s="43">
        <f>SUM(C3:D3)</f>
        <v>18</v>
      </c>
      <c r="F3" s="43" t="s">
        <v>127</v>
      </c>
      <c r="H3" s="66" t="s">
        <v>123</v>
      </c>
      <c r="I3" s="62">
        <v>4</v>
      </c>
      <c r="J3" s="67" t="s">
        <v>125</v>
      </c>
      <c r="L3" s="114" t="s">
        <v>122</v>
      </c>
      <c r="M3" s="101">
        <v>2</v>
      </c>
      <c r="N3" s="115" t="s">
        <v>126</v>
      </c>
    </row>
    <row r="4" spans="1:14" x14ac:dyDescent="0.3">
      <c r="A4" s="62" t="s">
        <v>123</v>
      </c>
      <c r="B4" s="62">
        <v>1</v>
      </c>
      <c r="C4" s="43">
        <v>2</v>
      </c>
      <c r="D4" s="44">
        <v>11</v>
      </c>
      <c r="E4" s="43">
        <f>SUM(C4:D4)</f>
        <v>13</v>
      </c>
      <c r="F4" s="43" t="s">
        <v>5</v>
      </c>
      <c r="H4" s="188" t="s">
        <v>121</v>
      </c>
      <c r="I4" s="56">
        <v>0</v>
      </c>
      <c r="J4" s="189" t="s">
        <v>124</v>
      </c>
      <c r="L4" s="114"/>
      <c r="M4" s="101"/>
      <c r="N4" s="115"/>
    </row>
    <row r="5" spans="1:14" x14ac:dyDescent="0.3">
      <c r="H5" s="188"/>
      <c r="I5" s="56"/>
      <c r="J5" s="189"/>
      <c r="L5" s="114"/>
      <c r="M5" s="101"/>
      <c r="N5" s="115"/>
    </row>
    <row r="6" spans="1:14" ht="16.2" thickBot="1" x14ac:dyDescent="0.35">
      <c r="D6" s="44">
        <f ca="1">RANDBETWEEN(1,20)</f>
        <v>19</v>
      </c>
      <c r="H6" s="184"/>
      <c r="I6" s="185"/>
      <c r="J6" s="186"/>
      <c r="L6" s="141"/>
      <c r="M6" s="142"/>
      <c r="N6" s="143"/>
    </row>
    <row r="7" spans="1:14" x14ac:dyDescent="0.3">
      <c r="H7" s="68" t="s">
        <v>21</v>
      </c>
      <c r="I7" s="165">
        <f>SUM(I3:I6)</f>
        <v>4</v>
      </c>
      <c r="J7" s="144" t="str">
        <f>CONCATENATE("Average Level: ",ROUND(AVERAGE(I3:I6),0))</f>
        <v>Average Level: 2</v>
      </c>
      <c r="L7" s="116" t="s">
        <v>21</v>
      </c>
      <c r="M7" s="134">
        <f>SUM(M3:M6)</f>
        <v>2</v>
      </c>
      <c r="N7" s="145" t="str">
        <f>CONCATENATE("Average Level: ",ROUND(AVERAGE(M3:M6),0))</f>
        <v>Average Level: 2</v>
      </c>
    </row>
    <row r="8" spans="1:14" x14ac:dyDescent="0.3">
      <c r="H8" s="68" t="s">
        <v>22</v>
      </c>
      <c r="I8" s="165">
        <f>COUNT(I3:I6)</f>
        <v>2</v>
      </c>
      <c r="J8" s="69"/>
      <c r="L8" s="116" t="s">
        <v>92</v>
      </c>
      <c r="M8" s="117">
        <f>AVERAGE(M3:M6)</f>
        <v>2</v>
      </c>
      <c r="N8" s="115"/>
    </row>
    <row r="9" spans="1:14" ht="16.2" thickBot="1" x14ac:dyDescent="0.35">
      <c r="H9" s="68" t="s">
        <v>24</v>
      </c>
      <c r="I9" s="166">
        <f>I7/4</f>
        <v>1</v>
      </c>
      <c r="J9" s="67" t="s">
        <v>25</v>
      </c>
      <c r="L9" s="118" t="s">
        <v>22</v>
      </c>
      <c r="M9" s="167">
        <f>COUNT(M3:M6)</f>
        <v>1</v>
      </c>
      <c r="N9" s="119"/>
    </row>
    <row r="10" spans="1:14" ht="16.8" thickTop="1" thickBot="1" x14ac:dyDescent="0.35">
      <c r="H10" s="70" t="s">
        <v>26</v>
      </c>
      <c r="I10" s="71">
        <f>I9*2</f>
        <v>2</v>
      </c>
      <c r="J10" s="72" t="s">
        <v>27</v>
      </c>
    </row>
    <row r="11" spans="1:14" ht="16.2" thickTop="1" x14ac:dyDescent="0.3">
      <c r="L11" s="74" t="s">
        <v>28</v>
      </c>
      <c r="M11" s="75">
        <f>I9</f>
        <v>1</v>
      </c>
      <c r="N11" s="73"/>
    </row>
    <row r="12" spans="1:14" x14ac:dyDescent="0.3">
      <c r="L12" s="74" t="s">
        <v>29</v>
      </c>
      <c r="M12" s="75">
        <f>I10</f>
        <v>2</v>
      </c>
      <c r="N12" s="73"/>
    </row>
    <row r="13" spans="1:14" x14ac:dyDescent="0.3">
      <c r="L13" s="74" t="s">
        <v>30</v>
      </c>
      <c r="M13" s="75">
        <f>I7</f>
        <v>4</v>
      </c>
      <c r="N13" s="73"/>
    </row>
    <row r="15" spans="1:14" x14ac:dyDescent="0.3">
      <c r="L15" s="76" t="s">
        <v>31</v>
      </c>
      <c r="M15" s="75">
        <f>M7</f>
        <v>2</v>
      </c>
    </row>
  </sheetData>
  <sortState xmlns:xlrd2="http://schemas.microsoft.com/office/spreadsheetml/2017/richdata2" ref="A2:F4">
    <sortCondition descending="1" ref="E2:E4"/>
    <sortCondition descending="1" ref="C2:C4"/>
  </sortState>
  <conditionalFormatting sqref="M15">
    <cfRule type="cellIs" dxfId="15" priority="1434" operator="greaterThan">
      <formula>$M$13</formula>
    </cfRule>
    <cfRule type="cellIs" dxfId="14" priority="1435" operator="between">
      <formula>$M$12</formula>
      <formula>$M$13</formula>
    </cfRule>
    <cfRule type="cellIs" dxfId="13" priority="1436" operator="between">
      <formula>$M$11</formula>
      <formula>$M$12</formula>
    </cfRule>
    <cfRule type="cellIs" dxfId="12" priority="1437" operator="lessThan">
      <formula>$M$11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3984375" style="47" bestFit="1" customWidth="1"/>
    <col min="2" max="2" width="16.898437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5" bestFit="1" customWidth="1"/>
    <col min="13" max="13" width="7.5" style="55" bestFit="1" customWidth="1"/>
    <col min="14" max="14" width="2.296875" style="47" customWidth="1"/>
    <col min="15" max="15" width="9.59765625" style="47" customWidth="1"/>
    <col min="16" max="16" width="6.398437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1" customFormat="1" ht="31.8" thickBot="1" x14ac:dyDescent="0.35">
      <c r="A1" s="139" t="s">
        <v>70</v>
      </c>
      <c r="B1" s="139" t="s">
        <v>71</v>
      </c>
      <c r="C1" s="139" t="s">
        <v>72</v>
      </c>
      <c r="D1" s="139" t="s">
        <v>73</v>
      </c>
      <c r="E1" s="139" t="s">
        <v>90</v>
      </c>
      <c r="F1" s="139" t="s">
        <v>89</v>
      </c>
      <c r="G1" s="139" t="s">
        <v>88</v>
      </c>
      <c r="H1" s="139" t="s">
        <v>87</v>
      </c>
      <c r="I1" s="139" t="s">
        <v>91</v>
      </c>
      <c r="J1" s="139" t="s">
        <v>74</v>
      </c>
      <c r="K1" s="139" t="s">
        <v>75</v>
      </c>
      <c r="L1" s="139" t="s">
        <v>76</v>
      </c>
      <c r="M1" s="139" t="s">
        <v>77</v>
      </c>
      <c r="O1" s="128" t="s">
        <v>78</v>
      </c>
      <c r="P1" s="59">
        <v>77</v>
      </c>
      <c r="Q1" s="129" t="s">
        <v>95</v>
      </c>
      <c r="R1" s="130">
        <v>0.5</v>
      </c>
      <c r="S1" s="131" t="s">
        <v>96</v>
      </c>
      <c r="T1" s="130">
        <f>R1+((P1)/(24*60*10))</f>
        <v>0.50534722222222217</v>
      </c>
    </row>
    <row r="2" spans="1:20" ht="16.8" x14ac:dyDescent="0.3">
      <c r="A2" s="177" t="s">
        <v>105</v>
      </c>
      <c r="B2" s="82" t="s">
        <v>118</v>
      </c>
      <c r="C2" s="82">
        <v>15</v>
      </c>
      <c r="D2" s="52">
        <v>1</v>
      </c>
      <c r="E2" s="137" t="s">
        <v>79</v>
      </c>
      <c r="F2" s="137" t="s">
        <v>79</v>
      </c>
      <c r="G2" s="137" t="s">
        <v>79</v>
      </c>
      <c r="H2" s="137" t="s">
        <v>79</v>
      </c>
      <c r="I2" s="82">
        <v>10</v>
      </c>
      <c r="J2" s="82">
        <f t="shared" ref="J2:J14" si="0">IF($E2="þ",$D2,IF($F2="þ",($D2*10),IF($G2="þ",($D2*100),IF($H2="þ",($D2*600),$I2))))</f>
        <v>10</v>
      </c>
      <c r="K2" s="82">
        <f t="shared" ref="K2" si="1">J2+C2</f>
        <v>25</v>
      </c>
      <c r="L2" s="53" t="s">
        <v>103</v>
      </c>
      <c r="M2" s="138" t="str">
        <f t="shared" ref="M2:M8" si="2">IF(C2="","",IF(K2&lt;=$P$1,"þ","q"))</f>
        <v>þ</v>
      </c>
    </row>
    <row r="3" spans="1:20" ht="16.8" x14ac:dyDescent="0.3">
      <c r="A3" s="177" t="s">
        <v>105</v>
      </c>
      <c r="B3" s="52" t="s">
        <v>120</v>
      </c>
      <c r="C3" s="52">
        <v>48</v>
      </c>
      <c r="D3" s="52">
        <v>1</v>
      </c>
      <c r="E3" s="53" t="s">
        <v>79</v>
      </c>
      <c r="F3" s="137" t="s">
        <v>103</v>
      </c>
      <c r="G3" s="53" t="s">
        <v>79</v>
      </c>
      <c r="H3" s="53" t="s">
        <v>79</v>
      </c>
      <c r="I3" s="52"/>
      <c r="J3" s="52">
        <f>IF($E3="þ",$D3,IF($F3="þ",($D3*10),IF($G3="þ",($D3*100),IF($H3="þ",($D3*600),$I3))))</f>
        <v>10</v>
      </c>
      <c r="K3" s="52">
        <f t="shared" ref="K3:K4" si="3">J3+C3</f>
        <v>58</v>
      </c>
      <c r="L3" s="53" t="s">
        <v>103</v>
      </c>
      <c r="M3" s="54" t="str">
        <f t="shared" si="2"/>
        <v>þ</v>
      </c>
    </row>
    <row r="4" spans="1:20" ht="16.8" x14ac:dyDescent="0.3">
      <c r="A4" s="177" t="s">
        <v>105</v>
      </c>
      <c r="B4" s="52"/>
      <c r="C4" s="52"/>
      <c r="D4" s="52">
        <v>1</v>
      </c>
      <c r="E4" s="53" t="s">
        <v>79</v>
      </c>
      <c r="F4" s="53" t="s">
        <v>79</v>
      </c>
      <c r="G4" s="53" t="s">
        <v>79</v>
      </c>
      <c r="H4" s="53" t="s">
        <v>79</v>
      </c>
      <c r="I4" s="52"/>
      <c r="J4" s="52">
        <f t="shared" si="0"/>
        <v>0</v>
      </c>
      <c r="K4" s="52">
        <f t="shared" si="3"/>
        <v>0</v>
      </c>
      <c r="L4" s="53" t="s">
        <v>79</v>
      </c>
      <c r="M4" s="54" t="str">
        <f t="shared" si="2"/>
        <v/>
      </c>
    </row>
    <row r="5" spans="1:20" ht="16.8" x14ac:dyDescent="0.3">
      <c r="A5" s="146" t="s">
        <v>109</v>
      </c>
      <c r="B5" s="52"/>
      <c r="C5" s="52"/>
      <c r="D5" s="52">
        <v>1</v>
      </c>
      <c r="E5" s="53" t="s">
        <v>79</v>
      </c>
      <c r="F5" s="53" t="s">
        <v>79</v>
      </c>
      <c r="G5" s="53" t="s">
        <v>79</v>
      </c>
      <c r="H5" s="53" t="s">
        <v>79</v>
      </c>
      <c r="I5" s="52"/>
      <c r="J5" s="52">
        <f t="shared" si="0"/>
        <v>0</v>
      </c>
      <c r="K5" s="52">
        <f t="shared" ref="K5:K6" si="4">J5+C5</f>
        <v>0</v>
      </c>
      <c r="L5" s="53" t="s">
        <v>79</v>
      </c>
      <c r="M5" s="54" t="str">
        <f t="shared" ref="M5" si="5">IF(C5="","",IF(K5&lt;=$P$1,"þ","q"))</f>
        <v/>
      </c>
      <c r="O5" s="61"/>
      <c r="Q5" s="61"/>
    </row>
    <row r="6" spans="1:20" ht="16.8" x14ac:dyDescent="0.3">
      <c r="A6" s="146" t="s">
        <v>109</v>
      </c>
      <c r="B6" s="52"/>
      <c r="C6" s="52"/>
      <c r="D6" s="52"/>
      <c r="E6" s="53" t="s">
        <v>79</v>
      </c>
      <c r="F6" s="137" t="s">
        <v>79</v>
      </c>
      <c r="G6" s="53" t="s">
        <v>79</v>
      </c>
      <c r="H6" s="53" t="s">
        <v>79</v>
      </c>
      <c r="I6" s="52"/>
      <c r="J6" s="52">
        <f t="shared" si="0"/>
        <v>0</v>
      </c>
      <c r="K6" s="52">
        <f t="shared" si="4"/>
        <v>0</v>
      </c>
      <c r="L6" s="53" t="s">
        <v>79</v>
      </c>
      <c r="M6" s="54" t="str">
        <f t="shared" si="2"/>
        <v/>
      </c>
      <c r="O6" s="61"/>
      <c r="Q6" s="61"/>
    </row>
    <row r="7" spans="1:20" ht="16.8" x14ac:dyDescent="0.3">
      <c r="A7" s="146" t="s">
        <v>109</v>
      </c>
      <c r="B7" s="52"/>
      <c r="C7" s="52"/>
      <c r="D7" s="52"/>
      <c r="E7" s="53" t="s">
        <v>79</v>
      </c>
      <c r="F7" s="137" t="s">
        <v>79</v>
      </c>
      <c r="G7" s="53" t="s">
        <v>79</v>
      </c>
      <c r="H7" s="53" t="s">
        <v>79</v>
      </c>
      <c r="I7" s="52"/>
      <c r="J7" s="52">
        <f t="shared" si="0"/>
        <v>0</v>
      </c>
      <c r="K7" s="52">
        <f t="shared" ref="K7" si="6">J7+C7</f>
        <v>0</v>
      </c>
      <c r="L7" s="53" t="s">
        <v>79</v>
      </c>
      <c r="M7" s="54" t="str">
        <f t="shared" si="2"/>
        <v/>
      </c>
      <c r="O7" s="61"/>
      <c r="Q7" s="61"/>
    </row>
    <row r="8" spans="1:20" ht="16.8" x14ac:dyDescent="0.3">
      <c r="A8" s="187" t="s">
        <v>110</v>
      </c>
      <c r="B8" s="133" t="s">
        <v>119</v>
      </c>
      <c r="C8" s="52">
        <v>15</v>
      </c>
      <c r="D8" s="52">
        <v>1</v>
      </c>
      <c r="E8" s="53" t="s">
        <v>79</v>
      </c>
      <c r="F8" s="137" t="s">
        <v>103</v>
      </c>
      <c r="G8" s="53" t="s">
        <v>79</v>
      </c>
      <c r="H8" s="53" t="s">
        <v>79</v>
      </c>
      <c r="I8" s="52"/>
      <c r="J8" s="52">
        <f t="shared" si="0"/>
        <v>10</v>
      </c>
      <c r="K8" s="52">
        <f t="shared" ref="K8" si="7">J8+C8</f>
        <v>25</v>
      </c>
      <c r="L8" s="53" t="s">
        <v>79</v>
      </c>
      <c r="M8" s="54" t="str">
        <f t="shared" si="2"/>
        <v>þ</v>
      </c>
      <c r="O8" s="61"/>
      <c r="Q8" s="61"/>
    </row>
    <row r="9" spans="1:20" ht="16.8" x14ac:dyDescent="0.3">
      <c r="A9" s="187" t="s">
        <v>110</v>
      </c>
      <c r="B9" s="133"/>
      <c r="C9" s="52"/>
      <c r="D9" s="52"/>
      <c r="E9" s="53" t="s">
        <v>79</v>
      </c>
      <c r="F9" s="53" t="s">
        <v>79</v>
      </c>
      <c r="G9" s="53" t="s">
        <v>79</v>
      </c>
      <c r="H9" s="53" t="s">
        <v>79</v>
      </c>
      <c r="I9" s="52"/>
      <c r="J9" s="52">
        <f t="shared" si="0"/>
        <v>0</v>
      </c>
      <c r="K9" s="52">
        <f t="shared" ref="K9" si="8">J9+C9</f>
        <v>0</v>
      </c>
      <c r="L9" s="53" t="s">
        <v>79</v>
      </c>
      <c r="M9" s="54" t="str">
        <f t="shared" ref="M9" si="9">IF(C9="","",IF(K9&lt;=$P$1,"þ","q"))</f>
        <v/>
      </c>
    </row>
    <row r="10" spans="1:20" ht="16.8" x14ac:dyDescent="0.3">
      <c r="A10" s="182" t="s">
        <v>111</v>
      </c>
      <c r="B10" s="133" t="s">
        <v>112</v>
      </c>
      <c r="C10" s="52">
        <v>2</v>
      </c>
      <c r="D10" s="52">
        <v>4</v>
      </c>
      <c r="E10" s="53" t="s">
        <v>79</v>
      </c>
      <c r="F10" s="137" t="s">
        <v>103</v>
      </c>
      <c r="G10" s="53" t="s">
        <v>79</v>
      </c>
      <c r="H10" s="53" t="s">
        <v>79</v>
      </c>
      <c r="I10" s="52"/>
      <c r="J10" s="52">
        <f t="shared" si="0"/>
        <v>40</v>
      </c>
      <c r="K10" s="52">
        <f t="shared" ref="K10:K14" si="10">J10+C10</f>
        <v>42</v>
      </c>
      <c r="L10" s="53" t="s">
        <v>103</v>
      </c>
      <c r="M10" s="54" t="str">
        <f t="shared" ref="M10:M14" si="11">IF(C10="","",IF(K10&lt;=$P$1,"þ","q"))</f>
        <v>þ</v>
      </c>
    </row>
    <row r="11" spans="1:20" ht="16.8" x14ac:dyDescent="0.3">
      <c r="A11" s="182" t="s">
        <v>111</v>
      </c>
      <c r="B11" s="133" t="s">
        <v>117</v>
      </c>
      <c r="C11" s="52">
        <v>25</v>
      </c>
      <c r="D11" s="52">
        <v>4</v>
      </c>
      <c r="E11" s="53" t="s">
        <v>79</v>
      </c>
      <c r="F11" s="137" t="s">
        <v>103</v>
      </c>
      <c r="G11" s="53" t="s">
        <v>79</v>
      </c>
      <c r="H11" s="137" t="s">
        <v>79</v>
      </c>
      <c r="I11" s="52"/>
      <c r="J11" s="52">
        <f t="shared" si="0"/>
        <v>40</v>
      </c>
      <c r="K11" s="52">
        <f t="shared" si="10"/>
        <v>65</v>
      </c>
      <c r="L11" s="53" t="s">
        <v>103</v>
      </c>
      <c r="M11" s="54" t="str">
        <f t="shared" si="11"/>
        <v>þ</v>
      </c>
    </row>
    <row r="12" spans="1:20" ht="16.8" x14ac:dyDescent="0.3">
      <c r="A12" s="182" t="s">
        <v>111</v>
      </c>
      <c r="B12" s="133" t="s">
        <v>113</v>
      </c>
      <c r="C12" s="52">
        <v>1</v>
      </c>
      <c r="D12" s="52">
        <v>4</v>
      </c>
      <c r="E12" s="53" t="s">
        <v>79</v>
      </c>
      <c r="F12" s="53" t="s">
        <v>79</v>
      </c>
      <c r="G12" s="53" t="s">
        <v>79</v>
      </c>
      <c r="H12" s="137" t="s">
        <v>103</v>
      </c>
      <c r="I12" s="52"/>
      <c r="J12" s="52">
        <f t="shared" si="0"/>
        <v>2400</v>
      </c>
      <c r="K12" s="52">
        <f t="shared" ref="K12" si="12">J12+C12</f>
        <v>2401</v>
      </c>
      <c r="L12" s="53" t="s">
        <v>103</v>
      </c>
      <c r="M12" s="54" t="str">
        <f t="shared" ref="M12" si="13">IF(C12="","",IF(K12&lt;=$P$1,"þ","q"))</f>
        <v>q</v>
      </c>
    </row>
    <row r="13" spans="1:20" ht="16.8" x14ac:dyDescent="0.3">
      <c r="A13" s="182" t="s">
        <v>111</v>
      </c>
      <c r="B13" s="133" t="s">
        <v>115</v>
      </c>
      <c r="C13" s="52">
        <v>17</v>
      </c>
      <c r="D13" s="52">
        <v>4</v>
      </c>
      <c r="E13" s="53" t="s">
        <v>79</v>
      </c>
      <c r="F13" s="53" t="s">
        <v>79</v>
      </c>
      <c r="G13" s="137" t="s">
        <v>103</v>
      </c>
      <c r="H13" s="53" t="s">
        <v>79</v>
      </c>
      <c r="I13" s="52"/>
      <c r="J13" s="52">
        <f t="shared" si="0"/>
        <v>400</v>
      </c>
      <c r="K13" s="52">
        <f t="shared" si="10"/>
        <v>417</v>
      </c>
      <c r="L13" s="53" t="s">
        <v>103</v>
      </c>
      <c r="M13" s="54" t="str">
        <f t="shared" si="11"/>
        <v>q</v>
      </c>
    </row>
    <row r="14" spans="1:20" ht="16.8" x14ac:dyDescent="0.3">
      <c r="A14" s="182" t="s">
        <v>111</v>
      </c>
      <c r="B14" s="133" t="s">
        <v>116</v>
      </c>
      <c r="C14" s="52">
        <v>24</v>
      </c>
      <c r="D14" s="52">
        <v>4</v>
      </c>
      <c r="E14" s="53" t="s">
        <v>79</v>
      </c>
      <c r="F14" s="137" t="s">
        <v>103</v>
      </c>
      <c r="G14" s="53" t="s">
        <v>79</v>
      </c>
      <c r="H14" s="53" t="s">
        <v>79</v>
      </c>
      <c r="I14" s="52"/>
      <c r="J14" s="52">
        <f t="shared" si="0"/>
        <v>40</v>
      </c>
      <c r="K14" s="52">
        <f t="shared" si="10"/>
        <v>64</v>
      </c>
      <c r="L14" s="53" t="s">
        <v>103</v>
      </c>
      <c r="M14" s="54" t="str">
        <f t="shared" si="11"/>
        <v>þ</v>
      </c>
    </row>
  </sheetData>
  <sortState xmlns:xlrd2="http://schemas.microsoft.com/office/spreadsheetml/2017/richdata2" ref="A2:M8">
    <sortCondition ref="A2:A8"/>
    <sortCondition ref="C2:C8"/>
  </sortState>
  <conditionalFormatting sqref="E2:H14 L2:M14">
    <cfRule type="cellIs" dxfId="11" priority="1" stopIfTrue="1" operator="equal">
      <formula>"þ"</formula>
    </cfRule>
  </conditionalFormatting>
  <conditionalFormatting sqref="F8">
    <cfRule type="cellIs" dxfId="10" priority="18" stopIfTrue="1" operator="equal">
      <formula>"þ"</formula>
    </cfRule>
  </conditionalFormatting>
  <conditionalFormatting sqref="K2:K14">
    <cfRule type="cellIs" dxfId="9" priority="33" operator="lessThan">
      <formula>$P$1</formula>
    </cfRule>
  </conditionalFormatting>
  <conditionalFormatting sqref="L3:L5">
    <cfRule type="cellIs" dxfId="8" priority="22" stopIfTrue="1" operator="equal">
      <formula>"þ"</formula>
    </cfRule>
  </conditionalFormatting>
  <conditionalFormatting sqref="P1">
    <cfRule type="cellIs" dxfId="7" priority="1042" operator="equal">
      <formula>0</formula>
    </cfRule>
  </conditionalFormatting>
  <conditionalFormatting sqref="R1">
    <cfRule type="cellIs" dxfId="6" priority="1041" operator="equal">
      <formula>0</formula>
    </cfRule>
  </conditionalFormatting>
  <conditionalFormatting sqref="T1">
    <cfRule type="cellIs" dxfId="5" priority="104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7" bestFit="1" customWidth="1"/>
    <col min="2" max="2" width="11.5" style="47" bestFit="1" customWidth="1"/>
    <col min="3" max="3" width="12.296875" style="47" bestFit="1" customWidth="1"/>
    <col min="4" max="4" width="8.3984375" style="47" bestFit="1" customWidth="1"/>
    <col min="5" max="5" width="4.8984375" style="47" bestFit="1" customWidth="1"/>
    <col min="6" max="6" width="5.796875" style="47" bestFit="1" customWidth="1"/>
    <col min="7" max="7" width="5.796875" style="47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5.796875" style="154" bestFit="1" customWidth="1"/>
    <col min="16" max="16384" width="8.796875" style="42"/>
  </cols>
  <sheetData>
    <row r="1" spans="1:15" ht="31.8" thickBot="1" x14ac:dyDescent="0.35">
      <c r="A1" s="110" t="s">
        <v>0</v>
      </c>
      <c r="B1" s="106" t="s">
        <v>32</v>
      </c>
      <c r="C1" s="106" t="s">
        <v>33</v>
      </c>
      <c r="D1" s="107" t="s">
        <v>106</v>
      </c>
      <c r="E1" s="109" t="s">
        <v>34</v>
      </c>
      <c r="F1" s="108" t="s">
        <v>86</v>
      </c>
      <c r="G1" s="107" t="s">
        <v>85</v>
      </c>
      <c r="H1" s="106" t="s">
        <v>35</v>
      </c>
      <c r="I1" s="106" t="s">
        <v>36</v>
      </c>
      <c r="J1" s="103" t="s">
        <v>84</v>
      </c>
      <c r="K1" s="105" t="s">
        <v>3</v>
      </c>
      <c r="L1" s="103" t="s">
        <v>23</v>
      </c>
      <c r="M1" s="104" t="s">
        <v>82</v>
      </c>
      <c r="N1" s="103" t="s">
        <v>81</v>
      </c>
      <c r="O1" s="103" t="s">
        <v>83</v>
      </c>
    </row>
    <row r="2" spans="1:15" x14ac:dyDescent="0.3">
      <c r="A2" s="101" t="s">
        <v>122</v>
      </c>
      <c r="B2" s="60" t="s">
        <v>128</v>
      </c>
      <c r="C2" s="43" t="s">
        <v>129</v>
      </c>
      <c r="D2" s="102" t="s">
        <v>79</v>
      </c>
      <c r="E2" s="101">
        <v>4</v>
      </c>
      <c r="F2" s="100">
        <v>0</v>
      </c>
      <c r="G2" s="99">
        <v>0</v>
      </c>
      <c r="H2" s="43">
        <v>0</v>
      </c>
      <c r="I2" s="43">
        <v>0</v>
      </c>
      <c r="J2" s="43">
        <f t="shared" ref="J2:J3" si="0">IF(D2="þ",SUM(E2,G2:I2),SUM(E2,F2,H2,I2))</f>
        <v>4</v>
      </c>
      <c r="K2" s="44">
        <f t="shared" ref="K2:K5" ca="1" si="1">RANDBETWEEN(1,20)</f>
        <v>6</v>
      </c>
      <c r="L2" s="43">
        <f t="shared" ref="L2:L3" ca="1" si="2">SUM(J2:K2)</f>
        <v>10</v>
      </c>
      <c r="M2" s="56">
        <v>20</v>
      </c>
      <c r="N2" s="58" t="str">
        <f t="shared" ref="N2" ca="1" si="3">IF(K2&gt;(M2-1),"þ","ý")</f>
        <v>ý</v>
      </c>
      <c r="O2" s="140"/>
    </row>
    <row r="3" spans="1:15" x14ac:dyDescent="0.3">
      <c r="A3" s="97" t="s">
        <v>122</v>
      </c>
      <c r="B3" s="45" t="s">
        <v>104</v>
      </c>
      <c r="C3" s="45" t="s">
        <v>104</v>
      </c>
      <c r="D3" s="98" t="s">
        <v>79</v>
      </c>
      <c r="E3" s="97">
        <v>4</v>
      </c>
      <c r="F3" s="96">
        <v>0</v>
      </c>
      <c r="G3" s="95">
        <v>0</v>
      </c>
      <c r="H3" s="45">
        <v>0</v>
      </c>
      <c r="I3" s="45">
        <v>0</v>
      </c>
      <c r="J3" s="45">
        <f t="shared" si="0"/>
        <v>4</v>
      </c>
      <c r="K3" s="46">
        <f t="shared" ca="1" si="1"/>
        <v>10</v>
      </c>
      <c r="L3" s="45">
        <f t="shared" ca="1" si="2"/>
        <v>14</v>
      </c>
      <c r="M3" s="57" t="s">
        <v>107</v>
      </c>
      <c r="N3" s="179" t="s">
        <v>107</v>
      </c>
      <c r="O3" s="153"/>
    </row>
    <row r="4" spans="1:15" x14ac:dyDescent="0.3">
      <c r="A4" s="190" t="s">
        <v>121</v>
      </c>
      <c r="B4" s="60" t="s">
        <v>130</v>
      </c>
      <c r="C4" s="43" t="s">
        <v>131</v>
      </c>
      <c r="D4" s="102" t="s">
        <v>79</v>
      </c>
      <c r="E4" s="101">
        <v>2</v>
      </c>
      <c r="F4" s="100">
        <v>1</v>
      </c>
      <c r="G4" s="99">
        <v>0</v>
      </c>
      <c r="H4" s="43">
        <v>0</v>
      </c>
      <c r="I4" s="43">
        <v>0</v>
      </c>
      <c r="J4" s="43">
        <f t="shared" ref="J4:J5" si="4">IF(D4="þ",SUM(E4,G4:I4),SUM(E4,F4,H4,I4))</f>
        <v>3</v>
      </c>
      <c r="K4" s="44">
        <f t="shared" ca="1" si="1"/>
        <v>19</v>
      </c>
      <c r="L4" s="43">
        <f t="shared" ref="L4:L5" ca="1" si="5">SUM(J4:K4)</f>
        <v>22</v>
      </c>
      <c r="M4" s="56">
        <v>20</v>
      </c>
      <c r="N4" s="58" t="str">
        <f t="shared" ref="N4" ca="1" si="6">IF(K4&gt;(M4-1),"þ","ý")</f>
        <v>ý</v>
      </c>
      <c r="O4" s="140"/>
    </row>
    <row r="5" spans="1:15" x14ac:dyDescent="0.3">
      <c r="A5" s="191" t="s">
        <v>121</v>
      </c>
      <c r="B5" s="45" t="s">
        <v>104</v>
      </c>
      <c r="C5" s="45" t="s">
        <v>104</v>
      </c>
      <c r="D5" s="98" t="s">
        <v>79</v>
      </c>
      <c r="E5" s="97">
        <v>2</v>
      </c>
      <c r="F5" s="96">
        <v>1</v>
      </c>
      <c r="G5" s="95">
        <v>0</v>
      </c>
      <c r="H5" s="45">
        <v>0</v>
      </c>
      <c r="I5" s="45">
        <v>0</v>
      </c>
      <c r="J5" s="45">
        <f t="shared" si="4"/>
        <v>3</v>
      </c>
      <c r="K5" s="46">
        <f t="shared" ca="1" si="1"/>
        <v>18</v>
      </c>
      <c r="L5" s="45">
        <f t="shared" ca="1" si="5"/>
        <v>21</v>
      </c>
      <c r="M5" s="57" t="s">
        <v>107</v>
      </c>
      <c r="N5" s="179" t="s">
        <v>107</v>
      </c>
      <c r="O5" s="153"/>
    </row>
  </sheetData>
  <conditionalFormatting sqref="D2:D5">
    <cfRule type="cellIs" dxfId="4" priority="1" operator="equal">
      <formula>"þ"</formula>
    </cfRule>
  </conditionalFormatting>
  <conditionalFormatting sqref="K2:K5">
    <cfRule type="cellIs" dxfId="3" priority="3" operator="greaterThanOrEqual">
      <formula>$M2</formula>
    </cfRule>
  </conditionalFormatting>
  <conditionalFormatting sqref="N2:N5">
    <cfRule type="cellIs" dxfId="2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0.1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77" t="s">
        <v>0</v>
      </c>
      <c r="B1" s="77" t="s">
        <v>62</v>
      </c>
      <c r="C1" s="77" t="s">
        <v>37</v>
      </c>
      <c r="D1" s="78" t="s">
        <v>3</v>
      </c>
      <c r="E1" s="77" t="s">
        <v>97</v>
      </c>
      <c r="F1" s="18"/>
      <c r="G1" s="77" t="s">
        <v>0</v>
      </c>
      <c r="H1" s="77" t="s">
        <v>93</v>
      </c>
      <c r="I1" s="77" t="s">
        <v>37</v>
      </c>
      <c r="J1" s="78" t="s">
        <v>3</v>
      </c>
      <c r="K1" s="77" t="s">
        <v>97</v>
      </c>
    </row>
    <row r="2" spans="1:11" x14ac:dyDescent="0.3">
      <c r="A2" s="158" t="s">
        <v>122</v>
      </c>
      <c r="B2" s="5" t="s">
        <v>38</v>
      </c>
      <c r="C2" s="159">
        <v>8</v>
      </c>
      <c r="D2" s="160">
        <f t="shared" ref="D2:D4" ca="1" si="0">RANDBETWEEN(1,20)</f>
        <v>6</v>
      </c>
      <c r="E2" s="159">
        <f t="shared" ref="E2:E4" ca="1" si="1">D2+C2</f>
        <v>14</v>
      </c>
      <c r="G2" s="126" t="s">
        <v>121</v>
      </c>
      <c r="H2" s="5" t="s">
        <v>38</v>
      </c>
      <c r="I2" s="151">
        <v>5</v>
      </c>
      <c r="J2" s="44">
        <f t="shared" ref="J2:J4" ca="1" si="2">RANDBETWEEN(1,20)</f>
        <v>1</v>
      </c>
      <c r="K2" s="43">
        <f t="shared" ref="K2:K4" ca="1" si="3">J2+I2</f>
        <v>6</v>
      </c>
    </row>
    <row r="3" spans="1:11" x14ac:dyDescent="0.3">
      <c r="A3" s="124" t="s">
        <v>122</v>
      </c>
      <c r="B3" s="5" t="s">
        <v>39</v>
      </c>
      <c r="C3" s="43">
        <v>3</v>
      </c>
      <c r="D3" s="44">
        <f t="shared" ca="1" si="0"/>
        <v>2</v>
      </c>
      <c r="E3" s="43">
        <f t="shared" ca="1" si="1"/>
        <v>5</v>
      </c>
      <c r="G3" s="126" t="s">
        <v>121</v>
      </c>
      <c r="H3" s="5" t="s">
        <v>39</v>
      </c>
      <c r="I3" s="151" t="s">
        <v>135</v>
      </c>
      <c r="J3" s="44">
        <f t="shared" ca="1" si="2"/>
        <v>11</v>
      </c>
      <c r="K3" s="43">
        <f t="shared" ca="1" si="3"/>
        <v>16</v>
      </c>
    </row>
    <row r="4" spans="1:11" x14ac:dyDescent="0.3">
      <c r="A4" s="125" t="s">
        <v>122</v>
      </c>
      <c r="B4" s="79" t="s">
        <v>40</v>
      </c>
      <c r="C4" s="45">
        <v>4</v>
      </c>
      <c r="D4" s="46">
        <f t="shared" ca="1" si="0"/>
        <v>5</v>
      </c>
      <c r="E4" s="45">
        <f t="shared" ca="1" si="1"/>
        <v>9</v>
      </c>
      <c r="G4" s="127" t="s">
        <v>121</v>
      </c>
      <c r="H4" s="79" t="s">
        <v>40</v>
      </c>
      <c r="I4" s="152">
        <v>1</v>
      </c>
      <c r="J4" s="46">
        <f t="shared" ca="1" si="2"/>
        <v>16</v>
      </c>
      <c r="K4" s="45">
        <f t="shared" ca="1" si="3"/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9.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4.3984375" style="1" customWidth="1"/>
    <col min="6" max="6" width="6.09765625" style="1" bestFit="1" customWidth="1"/>
    <col min="7" max="7" width="8.3984375" style="47" customWidth="1"/>
    <col min="8" max="8" width="2.8984375" style="47" bestFit="1" customWidth="1"/>
    <col min="9" max="9" width="7.19921875" style="47" bestFit="1" customWidth="1"/>
    <col min="10" max="10" width="7.296875" style="47" bestFit="1" customWidth="1"/>
    <col min="11" max="11" width="7" style="47" bestFit="1" customWidth="1"/>
    <col min="12" max="12" width="4.796875" style="47" bestFit="1" customWidth="1"/>
    <col min="13" max="13" width="4.69921875" style="47" bestFit="1" customWidth="1"/>
    <col min="14" max="14" width="8" style="5" bestFit="1" customWidth="1"/>
    <col min="15" max="15" width="5.3984375" style="47" bestFit="1" customWidth="1"/>
    <col min="16" max="16" width="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16384" width="9.69921875" style="47"/>
  </cols>
  <sheetData>
    <row r="1" spans="1:29" s="16" customFormat="1" ht="32.4" thickTop="1" thickBot="1" x14ac:dyDescent="0.35">
      <c r="A1" s="29" t="s">
        <v>0</v>
      </c>
      <c r="B1" s="123" t="s">
        <v>94</v>
      </c>
      <c r="C1" s="155" t="s">
        <v>42</v>
      </c>
      <c r="D1" s="156" t="s">
        <v>41</v>
      </c>
      <c r="E1" s="157" t="s">
        <v>43</v>
      </c>
      <c r="F1" s="41" t="s">
        <v>64</v>
      </c>
      <c r="G1" s="39" t="s">
        <v>44</v>
      </c>
      <c r="H1" s="40"/>
      <c r="I1" s="28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180" t="s">
        <v>68</v>
      </c>
      <c r="Q1" s="48" t="s">
        <v>65</v>
      </c>
      <c r="R1" s="25" t="s">
        <v>52</v>
      </c>
      <c r="S1" s="26" t="s">
        <v>53</v>
      </c>
      <c r="T1" s="27" t="s">
        <v>66</v>
      </c>
      <c r="U1" s="23" t="s">
        <v>69</v>
      </c>
      <c r="V1" s="30" t="s">
        <v>54</v>
      </c>
      <c r="W1" s="31" t="s">
        <v>55</v>
      </c>
      <c r="X1" s="34" t="s">
        <v>56</v>
      </c>
      <c r="Y1" s="49" t="s">
        <v>67</v>
      </c>
      <c r="Z1" s="35" t="s">
        <v>57</v>
      </c>
      <c r="AA1" s="33" t="s">
        <v>58</v>
      </c>
      <c r="AB1" s="31" t="s">
        <v>59</v>
      </c>
      <c r="AC1" s="32" t="s">
        <v>60</v>
      </c>
    </row>
    <row r="2" spans="1:29" ht="16.2" thickTop="1" x14ac:dyDescent="0.3">
      <c r="A2" s="84" t="s">
        <v>123</v>
      </c>
      <c r="B2" s="84">
        <v>1</v>
      </c>
      <c r="C2" s="80">
        <v>12</v>
      </c>
      <c r="D2" s="94">
        <v>14</v>
      </c>
      <c r="E2" s="85">
        <v>16</v>
      </c>
      <c r="F2" s="86">
        <v>0</v>
      </c>
      <c r="G2" s="120" t="s">
        <v>61</v>
      </c>
      <c r="H2" s="87">
        <v>0</v>
      </c>
      <c r="I2" s="171"/>
      <c r="J2" s="172"/>
      <c r="K2" s="173"/>
      <c r="L2" s="122"/>
      <c r="M2" s="174"/>
      <c r="N2" s="88"/>
      <c r="O2" s="175"/>
      <c r="P2" s="181"/>
      <c r="Q2" s="164"/>
      <c r="R2" s="178"/>
      <c r="S2" s="89"/>
      <c r="T2" s="90"/>
      <c r="U2" s="91"/>
      <c r="V2" s="81"/>
      <c r="W2" s="82">
        <f t="shared" ref="W2" si="0">SUM(I2:U2)</f>
        <v>0</v>
      </c>
      <c r="X2" s="176"/>
      <c r="Y2" s="92"/>
      <c r="Z2" s="93"/>
      <c r="AA2" s="83">
        <v>18</v>
      </c>
      <c r="AB2" s="52">
        <f t="shared" ref="AB2" si="1">SUM(Z2:AA2)-(W2+X2)</f>
        <v>18</v>
      </c>
      <c r="AC2" s="121">
        <f t="shared" ref="AC2" si="2">SMALL(AA2:AB2,1)+Y2</f>
        <v>18</v>
      </c>
    </row>
    <row r="3" spans="1:29" x14ac:dyDescent="0.3">
      <c r="A3" s="183" t="s">
        <v>121</v>
      </c>
      <c r="B3" s="183">
        <v>1</v>
      </c>
      <c r="C3" s="80">
        <v>12</v>
      </c>
      <c r="D3" s="94">
        <v>12</v>
      </c>
      <c r="E3" s="85">
        <v>14</v>
      </c>
      <c r="F3" s="86">
        <v>0</v>
      </c>
      <c r="G3" s="120" t="s">
        <v>61</v>
      </c>
      <c r="H3" s="87">
        <v>0</v>
      </c>
      <c r="I3" s="169"/>
      <c r="J3" s="170"/>
      <c r="K3" s="163"/>
      <c r="L3" s="122"/>
      <c r="M3" s="161"/>
      <c r="N3" s="88"/>
      <c r="O3" s="168"/>
      <c r="P3" s="181"/>
      <c r="Q3" s="164"/>
      <c r="R3" s="178"/>
      <c r="S3" s="89"/>
      <c r="T3" s="90"/>
      <c r="U3" s="91"/>
      <c r="V3" s="81"/>
      <c r="W3" s="82">
        <f t="shared" ref="W3" si="3">SUM(I3:V3)</f>
        <v>0</v>
      </c>
      <c r="X3" s="162"/>
      <c r="Y3" s="92"/>
      <c r="Z3" s="93">
        <v>2</v>
      </c>
      <c r="AA3" s="83">
        <v>13</v>
      </c>
      <c r="AB3" s="52">
        <f t="shared" ref="AB3" si="4">SUM(Z3:AA3)-(W3+X3)</f>
        <v>15</v>
      </c>
      <c r="AC3" s="121">
        <f t="shared" ref="AC3" si="5">SMALL(AA3:AB3,1)+Y3</f>
        <v>13</v>
      </c>
    </row>
    <row r="4" spans="1:29" x14ac:dyDescent="0.3">
      <c r="A4" s="132" t="s">
        <v>122</v>
      </c>
      <c r="B4" s="132">
        <v>2</v>
      </c>
      <c r="C4" s="80">
        <v>12</v>
      </c>
      <c r="D4" s="94">
        <v>15</v>
      </c>
      <c r="E4" s="85">
        <v>15</v>
      </c>
      <c r="F4" s="86">
        <v>5</v>
      </c>
      <c r="G4" s="120" t="s">
        <v>132</v>
      </c>
      <c r="H4" s="87">
        <v>5</v>
      </c>
      <c r="I4" s="169">
        <v>19</v>
      </c>
      <c r="J4" s="170"/>
      <c r="K4" s="163"/>
      <c r="L4" s="122"/>
      <c r="M4" s="161"/>
      <c r="N4" s="88"/>
      <c r="O4" s="192" t="s">
        <v>133</v>
      </c>
      <c r="P4" s="181"/>
      <c r="Q4" s="164"/>
      <c r="R4" s="178"/>
      <c r="S4" s="89"/>
      <c r="T4" s="90"/>
      <c r="U4" s="91"/>
      <c r="V4" s="81"/>
      <c r="W4" s="82">
        <f t="shared" ref="W4" si="6">SUM(I4:V4)</f>
        <v>19</v>
      </c>
      <c r="X4" s="162"/>
      <c r="Y4" s="92"/>
      <c r="Z4" s="93">
        <v>4</v>
      </c>
      <c r="AA4" s="83">
        <v>15</v>
      </c>
      <c r="AB4" s="52">
        <f t="shared" ref="AB4" si="7">SUM(Z4:AA4)-(W4+X4)</f>
        <v>0</v>
      </c>
      <c r="AC4" s="121">
        <f t="shared" ref="AC4" si="8">SMALL(AA4:AB4,1)+Y4</f>
        <v>0</v>
      </c>
    </row>
    <row r="5" spans="1:29" x14ac:dyDescent="0.3">
      <c r="Z5" s="47" t="s">
        <v>134</v>
      </c>
    </row>
  </sheetData>
  <sortState xmlns:xlrd2="http://schemas.microsoft.com/office/spreadsheetml/2017/richdata2" ref="A2:AC4">
    <sortCondition descending="1" ref="B2:B4"/>
  </sortState>
  <conditionalFormatting sqref="AC2:AC4">
    <cfRule type="cellIs" dxfId="1" priority="1" stopIfTrue="1" operator="lessThan">
      <formula>0.5</formula>
    </cfRule>
    <cfRule type="cellIs" dxfId="0" priority="2" operator="lessThan">
      <formula>0.5*AA2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47" t="s">
        <v>11</v>
      </c>
      <c r="I1" s="147" t="s">
        <v>99</v>
      </c>
      <c r="J1" s="147" t="s">
        <v>100</v>
      </c>
      <c r="K1" s="147" t="s">
        <v>101</v>
      </c>
      <c r="L1" s="4" t="s">
        <v>102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148">
        <f ca="1">RANDBETWEEN(1,3)+RANDBETWEEN(1,3)+RANDBETWEEN(1,3)+RANDBETWEEN(1,3)+RANDBETWEEN(1,3)+RANDBETWEEN(1,3)</f>
        <v>9</v>
      </c>
      <c r="I2" s="148">
        <f ca="1">RANDBETWEEN(1,3)+RANDBETWEEN(1,3)+RANDBETWEEN(1,3)+RANDBETWEEN(1,3)+RANDBETWEEN(1,3)+RANDBETWEEN(1,3)+RANDBETWEEN(1,3)</f>
        <v>12</v>
      </c>
      <c r="J2" s="148">
        <f ca="1">RANDBETWEEN(1,3)+RANDBETWEEN(1,3)+RANDBETWEEN(1,3)+RANDBETWEEN(1,3)+RANDBETWEEN(1,3)+RANDBETWEEN(1,3)+RANDBETWEEN(1,3)+RANDBETWEEN(1,3)</f>
        <v>17</v>
      </c>
      <c r="K2" s="148">
        <f ca="1">RANDBETWEEN(1,3)+RANDBETWEEN(1,3)+RANDBETWEEN(1,3)+RANDBETWEEN(1,3)+RANDBETWEEN(1,3)+RANDBETWEEN(1,3)+RANDBETWEEN(1,3)+RANDBETWEEN(1,3)+RANDBETWEEN(1,3)</f>
        <v>19</v>
      </c>
      <c r="L2" s="8">
        <f ca="1">RANDBETWEEN(1,3)+RANDBETWEEN(1,3)+RANDBETWEEN(1,3)+RANDBETWEEN(1,3)+RANDBETWEEN(1,3)+RANDBETWEEN(1,3)+RANDBETWEEN(1,3)+RANDBETWEEN(1,3)+RANDBETWEEN(1,3)+RANDBETWEEN(1,3)</f>
        <v>24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10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11</v>
      </c>
      <c r="H3" s="149">
        <f ca="1">RANDBETWEEN(1,4)+RANDBETWEEN(1,4)+RANDBETWEEN(1,4)+RANDBETWEEN(1,4)+RANDBETWEEN(1,4)+RANDBETWEEN(1,4)</f>
        <v>15</v>
      </c>
      <c r="I3" s="149">
        <f ca="1">RANDBETWEEN(1,4)+RANDBETWEEN(1,4)+RANDBETWEEN(1,4)+RANDBETWEEN(1,4)+RANDBETWEEN(1,4)+RANDBETWEEN(1,4)+RANDBETWEEN(1,4)</f>
        <v>18</v>
      </c>
      <c r="J3" s="149">
        <f ca="1">RANDBETWEEN(1,4)+RANDBETWEEN(1,4)+RANDBETWEEN(1,4)+RANDBETWEEN(1,4)+RANDBETWEEN(1,4)+RANDBETWEEN(1,4)+RANDBETWEEN(1,4)+RANDBETWEEN(1,4)</f>
        <v>19</v>
      </c>
      <c r="K3" s="149">
        <f ca="1">RANDBETWEEN(1,4)+RANDBETWEEN(1,4)+RANDBETWEEN(1,4)+RANDBETWEEN(1,4)+RANDBETWEEN(1,4)+RANDBETWEEN(1,4)+RANDBETWEEN(1,4)+RANDBETWEEN(1,4)+RANDBETWEEN(1,4)</f>
        <v>26</v>
      </c>
      <c r="L3" s="11">
        <f ca="1">RANDBETWEEN(1,4)+RANDBETWEEN(1,4)+RANDBETWEEN(1,4)+RANDBETWEEN(1,4)+RANDBETWEEN(1,4)+RANDBETWEEN(1,4)+RANDBETWEEN(1,4)+RANDBETWEEN(1,4)+RANDBETWEEN(1,4)+RANDBETWEEN(1,4)</f>
        <v>31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5</v>
      </c>
      <c r="D4" s="10">
        <f ca="1">RANDBETWEEN(1,6)+RANDBETWEEN(1,6)</f>
        <v>7</v>
      </c>
      <c r="E4" s="10">
        <f ca="1">RANDBETWEEN(1,6)+RANDBETWEEN(1,6)+RANDBETWEEN(1,6)</f>
        <v>15</v>
      </c>
      <c r="F4" s="10">
        <f ca="1">RANDBETWEEN(1,6)+RANDBETWEEN(1,6)+RANDBETWEEN(1,6)+RANDBETWEEN(1,6)</f>
        <v>18</v>
      </c>
      <c r="G4" s="10">
        <f ca="1">RANDBETWEEN(1,6)+RANDBETWEEN(1,6)+RANDBETWEEN(1,6)+RANDBETWEEN(1,6)+RANDBETWEEN(1,6)</f>
        <v>19</v>
      </c>
      <c r="H4" s="149">
        <f ca="1">RANDBETWEEN(1,6)+RANDBETWEEN(1,6)+RANDBETWEEN(1,6)+RANDBETWEEN(1,6)+RANDBETWEEN(1,6)+RANDBETWEEN(1,6)</f>
        <v>26</v>
      </c>
      <c r="I4" s="149">
        <f ca="1">RANDBETWEEN(1,6)+RANDBETWEEN(1,6)+RANDBETWEEN(1,6)+RANDBETWEEN(1,6)+RANDBETWEEN(1,6)+RANDBETWEEN(1,6)+RANDBETWEEN(1,6)</f>
        <v>24</v>
      </c>
      <c r="J4" s="149">
        <f ca="1">RANDBETWEEN(1,6)+RANDBETWEEN(1,6)+RANDBETWEEN(1,6)+RANDBETWEEN(1,6)+RANDBETWEEN(1,6)+RANDBETWEEN(1,6)+RANDBETWEEN(1,6)+RANDBETWEEN(1,6)</f>
        <v>31</v>
      </c>
      <c r="K4" s="149">
        <f ca="1">RANDBETWEEN(1,6)+RANDBETWEEN(1,6)+RANDBETWEEN(1,6)+RANDBETWEEN(1,6)+RANDBETWEEN(1,6)+RANDBETWEEN(1,6)+RANDBETWEEN(1,6)+RANDBETWEEN(1,6)+RANDBETWEEN(1,6)</f>
        <v>33</v>
      </c>
      <c r="L4" s="11">
        <f ca="1">RANDBETWEEN(1,6)+RANDBETWEEN(1,6)+RANDBETWEEN(1,6)+RANDBETWEEN(1,6)+RANDBETWEEN(1,6)+RANDBETWEEN(1,6)+RANDBETWEEN(1,6)+RANDBETWEEN(1,6)+RANDBETWEEN(1,6)+RANDBETWEEN(1,6)</f>
        <v>41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3</v>
      </c>
      <c r="D5" s="10">
        <f ca="1">RANDBETWEEN(1,8)+RANDBETWEEN(1,8)</f>
        <v>11</v>
      </c>
      <c r="E5" s="10">
        <f ca="1">RANDBETWEEN(1,8)+RANDBETWEEN(1,8)+RANDBETWEEN(1,8)</f>
        <v>7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23</v>
      </c>
      <c r="H5" s="149">
        <f ca="1">RANDBETWEEN(1,8)+RANDBETWEEN(1,8)+RANDBETWEEN(1,8)+RANDBETWEEN(1,8)+RANDBETWEEN(1,8)+RANDBETWEEN(1,8)</f>
        <v>30</v>
      </c>
      <c r="I5" s="149">
        <f ca="1">RANDBETWEEN(1,8)+RANDBETWEEN(1,8)+RANDBETWEEN(1,8)+RANDBETWEEN(1,8)+RANDBETWEEN(1,8)+RANDBETWEEN(1,8)+RANDBETWEEN(1,8)</f>
        <v>38</v>
      </c>
      <c r="J5" s="149">
        <f ca="1">RANDBETWEEN(1,8)+RANDBETWEEN(1,8)+RANDBETWEEN(1,8)+RANDBETWEEN(1,8)+RANDBETWEEN(1,8)+RANDBETWEEN(1,8)+RANDBETWEEN(1,8)+RANDBETWEEN(1,8)</f>
        <v>33</v>
      </c>
      <c r="K5" s="149">
        <f ca="1">RANDBETWEEN(1,8)+RANDBETWEEN(1,8)+RANDBETWEEN(1,8)+RANDBETWEEN(1,8)+RANDBETWEEN(1,8)+RANDBETWEEN(1,8)+RANDBETWEEN(1,8)+RANDBETWEEN(1,8)+RANDBETWEEN(1,8)</f>
        <v>35</v>
      </c>
      <c r="L5" s="11">
        <f ca="1">RANDBETWEEN(1,8)+RANDBETWEEN(1,8)+RANDBETWEEN(1,8)+RANDBETWEEN(1,8)+RANDBETWEEN(1,8)+RANDBETWEEN(1,8)+RANDBETWEEN(1,8)+RANDBETWEEN(1,8)+RANDBETWEEN(1,8)+RANDBETWEEN(1,8)</f>
        <v>51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10</v>
      </c>
      <c r="D6" s="10">
        <f ca="1">RANDBETWEEN(1,10)+RANDBETWEEN(1,10)</f>
        <v>16</v>
      </c>
      <c r="E6" s="10">
        <f ca="1">RANDBETWEEN(1,10)+RANDBETWEEN(1,10)+RANDBETWEEN(1,10)</f>
        <v>21</v>
      </c>
      <c r="F6" s="10">
        <f ca="1">RANDBETWEEN(1,10)+RANDBETWEEN(1,10)+RANDBETWEEN(1,10)+RANDBETWEEN(1,10)</f>
        <v>15</v>
      </c>
      <c r="G6" s="10">
        <f ca="1">RANDBETWEEN(1,10)+RANDBETWEEN(1,10)+RANDBETWEEN(1,10)+RANDBETWEEN(1,10)+RANDBETWEEN(1,10)</f>
        <v>27</v>
      </c>
      <c r="H6" s="149">
        <f ca="1">RANDBETWEEN(1,10)+RANDBETWEEN(1,10)+RANDBETWEEN(1,10)+RANDBETWEEN(1,10)+RANDBETWEEN(1,10)+RANDBETWEEN(1,10)</f>
        <v>27</v>
      </c>
      <c r="I6" s="149">
        <f ca="1">RANDBETWEEN(1,10)+RANDBETWEEN(1,10)+RANDBETWEEN(1,10)+RANDBETWEEN(1,10)+RANDBETWEEN(1,10)+RANDBETWEEN(1,10)+RANDBETWEEN(1,10)</f>
        <v>47</v>
      </c>
      <c r="J6" s="149">
        <f ca="1">RANDBETWEEN(1,10)+RANDBETWEEN(1,10)+RANDBETWEEN(1,10)+RANDBETWEEN(1,10)+RANDBETWEEN(1,10)+RANDBETWEEN(1,10)+RANDBETWEEN(1,10)+RANDBETWEEN(1,10)</f>
        <v>28</v>
      </c>
      <c r="K6" s="149">
        <f ca="1">RANDBETWEEN(1,10)+RANDBETWEEN(1,10)+RANDBETWEEN(1,10)+RANDBETWEEN(1,10)+RANDBETWEEN(1,10)+RANDBETWEEN(1,10)+RANDBETWEEN(1,10)+RANDBETWEEN(1,10)+RANDBETWEEN(1,10)</f>
        <v>35</v>
      </c>
      <c r="L6" s="11">
        <f ca="1">RANDBETWEEN(1,10)+RANDBETWEEN(1,10)+RANDBETWEEN(1,10)+RANDBETWEEN(1,10)+RANDBETWEEN(1,10)+RANDBETWEEN(1,10)+RANDBETWEEN(1,10)+RANDBETWEEN(1,10)+RANDBETWEEN(1,10)+RANDBETWEEN(1,10)</f>
        <v>45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11</v>
      </c>
      <c r="D7" s="10">
        <f ca="1">RANDBETWEEN(1,12)+RANDBETWEEN(1,12)</f>
        <v>18</v>
      </c>
      <c r="E7" s="10">
        <f ca="1">RANDBETWEEN(1,12)+RANDBETWEEN(1,12)+RANDBETWEEN(1,12)</f>
        <v>18</v>
      </c>
      <c r="F7" s="10">
        <f ca="1">RANDBETWEEN(1,12)+RANDBETWEEN(1,12)+RANDBETWEEN(1,12)+RANDBETWEEN(1,12)</f>
        <v>15</v>
      </c>
      <c r="G7" s="10">
        <f ca="1">RANDBETWEEN(1,12)+RANDBETWEEN(1,12)+RANDBETWEEN(1,12)+RANDBETWEEN(1,12)+RANDBETWEEN(1,12)</f>
        <v>34</v>
      </c>
      <c r="H7" s="149">
        <f ca="1">RANDBETWEEN(1,12)+RANDBETWEEN(1,12)+RANDBETWEEN(1,12)+RANDBETWEEN(1,12)+RANDBETWEEN(1,12)+RANDBETWEEN(1,12)</f>
        <v>20</v>
      </c>
      <c r="I7" s="149">
        <f ca="1">RANDBETWEEN(1,12)+RANDBETWEEN(1,12)+RANDBETWEEN(1,12)+RANDBETWEEN(1,12)+RANDBETWEEN(1,12)+RANDBETWEEN(1,12)+RANDBETWEEN(1,12)</f>
        <v>40</v>
      </c>
      <c r="J7" s="149">
        <f ca="1">RANDBETWEEN(1,12)+RANDBETWEEN(1,12)+RANDBETWEEN(1,12)+RANDBETWEEN(1,12)+RANDBETWEEN(1,12)+RANDBETWEEN(1,12)+RANDBETWEEN(1,12)+RANDBETWEEN(1,12)</f>
        <v>39</v>
      </c>
      <c r="K7" s="149">
        <f ca="1">RANDBETWEEN(1,12)+RANDBETWEEN(1,12)+RANDBETWEEN(1,12)+RANDBETWEEN(1,12)+RANDBETWEEN(1,12)+RANDBETWEEN(1,12)+RANDBETWEEN(1,12)+RANDBETWEEN(1,12)+RANDBETWEEN(1,12)</f>
        <v>54</v>
      </c>
      <c r="L7" s="11">
        <f ca="1">RANDBETWEEN(1,12)+RANDBETWEEN(1,12)+RANDBETWEEN(1,12)+RANDBETWEEN(1,12)+RANDBETWEEN(1,12)+RANDBETWEEN(1,12)+RANDBETWEEN(1,12)+RANDBETWEEN(1,12)+RANDBETWEEN(1,12)+RANDBETWEEN(1,12)</f>
        <v>51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</v>
      </c>
      <c r="D8" s="10">
        <f ca="1">RANDBETWEEN(1,20)+RANDBETWEEN(1,20)</f>
        <v>16</v>
      </c>
      <c r="E8" s="10">
        <f ca="1">RANDBETWEEN(1,20)+RANDBETWEEN(1,20)+RANDBETWEEN(1,20)</f>
        <v>30</v>
      </c>
      <c r="F8" s="10">
        <f ca="1">RANDBETWEEN(1,20)+RANDBETWEEN(1,20)+RANDBETWEEN(1,20)+RANDBETWEEN(1,20)</f>
        <v>50</v>
      </c>
      <c r="G8" s="10">
        <f ca="1">RANDBETWEEN(1,20)+RANDBETWEEN(1,20)+RANDBETWEEN(1,20)+RANDBETWEEN(1,20)+RANDBETWEEN(1,20)</f>
        <v>46</v>
      </c>
      <c r="H8" s="149">
        <f ca="1">RANDBETWEEN(1,20)+RANDBETWEEN(1,20)+RANDBETWEEN(1,20)+RANDBETWEEN(1,20)+RANDBETWEEN(1,20)+RANDBETWEEN(1,20)</f>
        <v>71</v>
      </c>
      <c r="I8" s="149">
        <f ca="1">RANDBETWEEN(1,20)+RANDBETWEEN(1,20)+RANDBETWEEN(1,20)+RANDBETWEEN(1,20)+RANDBETWEEN(1,20)+RANDBETWEEN(1,20)+RANDBETWEEN(1,20)</f>
        <v>92</v>
      </c>
      <c r="J8" s="149">
        <f ca="1">RANDBETWEEN(1,20)+RANDBETWEEN(1,20)+RANDBETWEEN(1,20)+RANDBETWEEN(1,20)+RANDBETWEEN(1,20)+RANDBETWEEN(1,20)+RANDBETWEEN(1,20)+RANDBETWEEN(1,20)</f>
        <v>86</v>
      </c>
      <c r="K8" s="149">
        <f ca="1">RANDBETWEEN(1,20)+RANDBETWEEN(1,20)+RANDBETWEEN(1,20)+RANDBETWEEN(1,20)+RANDBETWEEN(1,20)+RANDBETWEEN(1,20)+RANDBETWEEN(1,20)+RANDBETWEEN(1,20)+RANDBETWEEN(1,20)</f>
        <v>104</v>
      </c>
      <c r="L8" s="11">
        <f ca="1">RANDBETWEEN(1,20)+RANDBETWEEN(1,20)+RANDBETWEEN(1,20)+RANDBETWEEN(1,20)+RANDBETWEEN(1,20)+RANDBETWEEN(1,20)+RANDBETWEEN(1,20)+RANDBETWEEN(1,20)+RANDBETWEEN(1,20)+RANDBETWEEN(1,20)</f>
        <v>119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2</v>
      </c>
      <c r="D9" s="13">
        <f ca="1">RANDBETWEEN(1,100)+RANDBETWEEN(1,100)</f>
        <v>128</v>
      </c>
      <c r="E9" s="13">
        <f ca="1">RANDBETWEEN(1,100)+RANDBETWEEN(1,100)+RANDBETWEEN(1,100)</f>
        <v>135</v>
      </c>
      <c r="F9" s="13">
        <f ca="1">RANDBETWEEN(1,100)+RANDBETWEEN(1,100)+RANDBETWEEN(1,100)+RANDBETWEEN(1,100)</f>
        <v>211</v>
      </c>
      <c r="G9" s="13">
        <f ca="1">RANDBETWEEN(1,100)+RANDBETWEEN(1,100)+RANDBETWEEN(1,100)+RANDBETWEEN(1,100)+RANDBETWEEN(1,100)</f>
        <v>370</v>
      </c>
      <c r="H9" s="150">
        <f ca="1">RANDBETWEEN(1,100)+RANDBETWEEN(1,100)+RANDBETWEEN(1,100)+RANDBETWEEN(1,100)+RANDBETWEEN(1,100)+RANDBETWEEN(1,100)</f>
        <v>208</v>
      </c>
      <c r="I9" s="150">
        <f ca="1">RANDBETWEEN(1,100)+RANDBETWEEN(1,100)+RANDBETWEEN(1,100)+RANDBETWEEN(1,100)+RANDBETWEEN(1,100)+RANDBETWEEN(1,100)+RANDBETWEEN(1,100)</f>
        <v>412</v>
      </c>
      <c r="J9" s="150">
        <f ca="1">RANDBETWEEN(1,100)+RANDBETWEEN(1,100)+RANDBETWEEN(1,100)+RANDBETWEEN(1,100)+RANDBETWEEN(1,100)+RANDBETWEEN(1,100)+RANDBETWEEN(1,100)+RANDBETWEEN(1,100)</f>
        <v>449</v>
      </c>
      <c r="K9" s="150">
        <f ca="1">RANDBETWEEN(1,100)+RANDBETWEEN(1,100)+RANDBETWEEN(1,100)+RANDBETWEEN(1,100)+RANDBETWEEN(1,100)+RANDBETWEEN(1,100)+RANDBETWEEN(1,100)+RANDBETWEEN(1,100)+RANDBETWEEN(1,100)</f>
        <v>477</v>
      </c>
      <c r="L9" s="14">
        <f ca="1">RANDBETWEEN(1,100)+RANDBETWEEN(1,100)+RANDBETWEEN(1,100)+RANDBETWEEN(1,100)+RANDBETWEEN(1,100)+RANDBETWEEN(1,100)+RANDBETWEEN(1,100)+RANDBETWEEN(1,100)+RANDBETWEEN(1,100)+RANDBETWEEN(1,100)</f>
        <v>703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0"/>
      <c r="Y27" s="50"/>
      <c r="Z27" s="50"/>
    </row>
    <row r="28" spans="1:26" x14ac:dyDescent="0.3">
      <c r="A28" s="1"/>
      <c r="C28" s="1"/>
      <c r="D28" s="1"/>
      <c r="E28" s="1"/>
      <c r="F28" s="1"/>
      <c r="X28" s="50"/>
      <c r="Y28" s="50"/>
      <c r="Z28" s="50"/>
    </row>
    <row r="29" spans="1:26" x14ac:dyDescent="0.3">
      <c r="A29" s="1"/>
      <c r="C29" s="1"/>
      <c r="D29" s="1"/>
      <c r="E29" s="1"/>
      <c r="F29" s="1"/>
      <c r="U29" s="50"/>
      <c r="V29" s="50"/>
      <c r="W29" s="50"/>
      <c r="X29" s="50"/>
      <c r="Y29" s="50"/>
      <c r="Z29" s="50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2025-02-17T18:33:23Z</dcterms:modified>
</cp:coreProperties>
</file>