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mc:AlternateContent xmlns:mc="http://schemas.openxmlformats.org/markup-compatibility/2006">
    <mc:Choice Requires="x15">
      <x15ac:absPath xmlns:x15ac="http://schemas.microsoft.com/office/spreadsheetml/2010/11/ac" url="C:\A\Juegos\Oghma\Characters\"/>
    </mc:Choice>
  </mc:AlternateContent>
  <xr:revisionPtr revIDLastSave="0" documentId="13_ncr:1_{76D24FC4-7E16-4736-8B3F-45193F0C7C8B}" xr6:coauthVersionLast="47" xr6:coauthVersionMax="47" xr10:uidLastSave="{00000000-0000-0000-0000-000000000000}"/>
  <bookViews>
    <workbookView xWindow="-108" yWindow="-108" windowWidth="23256" windowHeight="13176" tabRatio="638" xr2:uid="{00000000-000D-0000-FFFF-FFFF00000000}"/>
  </bookViews>
  <sheets>
    <sheet name="Personal File" sheetId="4" r:id="rId1"/>
    <sheet name="Skills" sheetId="15" r:id="rId2"/>
    <sheet name="Oghma" sheetId="18" r:id="rId3"/>
    <sheet name="Feats" sheetId="20" r:id="rId4"/>
    <sheet name="Martial" sheetId="6" r:id="rId5"/>
    <sheet name="Equipment" sheetId="19" r:id="rId6"/>
  </sheets>
  <externalReferences>
    <externalReference r:id="rId7"/>
  </externalReferences>
  <definedNames>
    <definedName name="NoShade">'[1]Spell Sheet'!$FH$1</definedName>
    <definedName name="OLE_LINK1" localSheetId="3">Feats!#REF!</definedName>
    <definedName name="_xlnm.Print_Area" localSheetId="5">Equipment!#REF!</definedName>
    <definedName name="_xlnm.Print_Area" localSheetId="3">Feats!#REF!</definedName>
    <definedName name="_xlnm.Print_Area" localSheetId="4">Martial!#REF!</definedName>
    <definedName name="_xlnm.Print_Area" localSheetId="2">Oghma!$A$1:$H$9</definedName>
    <definedName name="_xlnm.Print_Area" localSheetId="0">'Personal File'!$A$1:$H$24</definedName>
    <definedName name="_xlnm.Print_Area" localSheetId="1">Skills!$A$1:$K$27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15" l="1"/>
  <c r="F6" i="20"/>
  <c r="G6" i="20"/>
  <c r="H6" i="20"/>
  <c r="H10" i="6" l="1"/>
  <c r="H9" i="6"/>
  <c r="H28" i="15" l="1"/>
  <c r="B7" i="4" l="1"/>
  <c r="B3" i="15"/>
  <c r="B4" i="15"/>
  <c r="B5" i="15"/>
  <c r="I12" i="6"/>
  <c r="M17" i="6"/>
  <c r="G22" i="6"/>
  <c r="M22" i="6"/>
  <c r="H9" i="15" l="1"/>
  <c r="H38" i="15" l="1"/>
  <c r="H30" i="15"/>
  <c r="H23" i="15"/>
  <c r="H22" i="15"/>
  <c r="H19" i="15"/>
  <c r="M27" i="6" l="1"/>
  <c r="M28" i="6" l="1"/>
  <c r="I3" i="6" l="1"/>
  <c r="H13" i="15" l="1"/>
  <c r="G13" i="6" l="1"/>
  <c r="E10" i="4" s="1"/>
  <c r="I13" i="6"/>
  <c r="I14" i="6"/>
  <c r="G24" i="19" l="1"/>
  <c r="C24" i="19"/>
  <c r="G19" i="19"/>
  <c r="B42" i="15"/>
  <c r="F39" i="15" l="1"/>
  <c r="F33" i="15"/>
  <c r="F26" i="15"/>
  <c r="F23" i="15"/>
  <c r="F21" i="15"/>
  <c r="F16" i="15"/>
  <c r="F9" i="15"/>
  <c r="F7" i="15"/>
  <c r="H39" i="15" l="1"/>
  <c r="H37" i="15"/>
  <c r="H36" i="15"/>
  <c r="H35" i="15"/>
  <c r="H34" i="15"/>
  <c r="H33" i="15"/>
  <c r="H32" i="15"/>
  <c r="H31" i="15"/>
  <c r="H29" i="15"/>
  <c r="H27" i="15"/>
  <c r="H26" i="15"/>
  <c r="H25" i="15"/>
  <c r="H24" i="15"/>
  <c r="H21" i="15"/>
  <c r="H20" i="15"/>
  <c r="H18" i="15"/>
  <c r="H17" i="15"/>
  <c r="H16" i="15"/>
  <c r="H15" i="15"/>
  <c r="H14" i="15"/>
  <c r="H12" i="15"/>
  <c r="H11" i="15"/>
  <c r="H10" i="15"/>
  <c r="H8" i="15"/>
  <c r="H7" i="15"/>
  <c r="E48" i="15" l="1"/>
  <c r="H3" i="15" l="1"/>
  <c r="H4" i="15"/>
  <c r="H5" i="15"/>
  <c r="I5" i="6" l="1"/>
  <c r="G29" i="19" l="1"/>
  <c r="I11" i="6" l="1"/>
  <c r="I10" i="6" l="1"/>
  <c r="I9" i="6"/>
  <c r="I6" i="6"/>
  <c r="J10" i="6" l="1"/>
  <c r="J9" i="6"/>
  <c r="C6" i="6" l="1"/>
  <c r="I4" i="6" l="1"/>
  <c r="H40" i="15" l="1"/>
  <c r="C14" i="4" l="1"/>
  <c r="C13" i="4"/>
  <c r="H6" i="6" s="1"/>
  <c r="C12" i="4"/>
  <c r="C11" i="4"/>
  <c r="E11" i="4" s="1"/>
  <c r="C10" i="4"/>
  <c r="E12" i="4" s="1"/>
  <c r="E14" i="4" s="1"/>
  <c r="C9" i="4"/>
  <c r="H3" i="6" s="1"/>
  <c r="C3" i="6" l="1"/>
  <c r="C4" i="6"/>
  <c r="J3" i="6"/>
  <c r="E47" i="15"/>
  <c r="H14" i="6"/>
  <c r="J14" i="6" s="1"/>
  <c r="H13" i="6"/>
  <c r="J13" i="6" s="1"/>
  <c r="H12" i="6"/>
  <c r="J12" i="6" s="1"/>
  <c r="E45" i="15"/>
  <c r="E46" i="15"/>
  <c r="D10" i="15"/>
  <c r="E10" i="15" s="1"/>
  <c r="D3" i="15"/>
  <c r="D4" i="15"/>
  <c r="D21" i="15"/>
  <c r="E21" i="15" s="1"/>
  <c r="D33" i="15"/>
  <c r="E33" i="15" s="1"/>
  <c r="D7" i="15"/>
  <c r="E7" i="15" s="1"/>
  <c r="D26" i="15"/>
  <c r="E26" i="15" s="1"/>
  <c r="D39" i="15"/>
  <c r="E39" i="15" s="1"/>
  <c r="D27" i="15"/>
  <c r="E27" i="15" s="1"/>
  <c r="D41" i="15"/>
  <c r="E41" i="15" s="1"/>
  <c r="D16" i="15"/>
  <c r="E16" i="15" s="1"/>
  <c r="D30" i="15"/>
  <c r="E30" i="15" s="1"/>
  <c r="E13" i="4"/>
  <c r="D8" i="15"/>
  <c r="E8" i="15" s="1"/>
  <c r="D22" i="15"/>
  <c r="E22" i="15" s="1"/>
  <c r="D18" i="15"/>
  <c r="E18" i="15" s="1"/>
  <c r="D15" i="15"/>
  <c r="E15" i="15" s="1"/>
  <c r="D13" i="15"/>
  <c r="E13" i="15" s="1"/>
  <c r="D19" i="15"/>
  <c r="E19" i="15" s="1"/>
  <c r="D28" i="15"/>
  <c r="E28" i="15" s="1"/>
  <c r="D40" i="15"/>
  <c r="E40" i="15" s="1"/>
  <c r="J6" i="6"/>
  <c r="D32" i="15"/>
  <c r="E32" i="15" s="1"/>
  <c r="D5" i="15"/>
  <c r="D29" i="15"/>
  <c r="E29" i="15" s="1"/>
  <c r="D20" i="15"/>
  <c r="E20" i="15" s="1"/>
  <c r="D37" i="15"/>
  <c r="E37" i="15" s="1"/>
  <c r="D25" i="15"/>
  <c r="E25" i="15" s="1"/>
  <c r="D36" i="15"/>
  <c r="E36" i="15" s="1"/>
  <c r="D23" i="15"/>
  <c r="E23" i="15" s="1"/>
  <c r="D38" i="15"/>
  <c r="E38" i="15" s="1"/>
  <c r="D9" i="15"/>
  <c r="E9" i="15" s="1"/>
  <c r="E44" i="15"/>
  <c r="E43" i="15"/>
  <c r="D6" i="15"/>
  <c r="E6" i="15" s="1"/>
  <c r="D14" i="15"/>
  <c r="E14" i="15" s="1"/>
  <c r="D11" i="15"/>
  <c r="E11" i="15" s="1"/>
  <c r="D24" i="15"/>
  <c r="E24" i="15" s="1"/>
  <c r="D17" i="15"/>
  <c r="E17" i="15" s="1"/>
  <c r="D35" i="15"/>
  <c r="E35" i="15" s="1"/>
  <c r="D12" i="15"/>
  <c r="E12" i="15" s="1"/>
  <c r="D34" i="15"/>
  <c r="E34" i="15" s="1"/>
  <c r="D31" i="15"/>
  <c r="E31" i="15" s="1"/>
  <c r="H5" i="6"/>
  <c r="C5" i="6"/>
  <c r="H11" i="6"/>
  <c r="J11" i="6" s="1"/>
  <c r="H4" i="6"/>
  <c r="J4" i="6" s="1"/>
  <c r="B8" i="4"/>
  <c r="H41" i="15"/>
  <c r="H6" i="15"/>
  <c r="E3" i="15" l="1"/>
  <c r="G3" i="15"/>
  <c r="I3" i="15" s="1"/>
  <c r="E4" i="15"/>
  <c r="G4" i="15"/>
  <c r="I4" i="15" s="1"/>
  <c r="E42" i="15"/>
  <c r="E5" i="15"/>
  <c r="G5" i="15"/>
  <c r="I5" i="15" s="1"/>
  <c r="G24" i="15" l="1"/>
  <c r="I24" i="15" l="1"/>
  <c r="G29" i="15" l="1"/>
  <c r="G8" i="15" l="1"/>
  <c r="G6" i="15"/>
  <c r="I6" i="15" s="1"/>
  <c r="G10" i="15"/>
  <c r="G16" i="15"/>
  <c r="G21" i="15"/>
  <c r="G26" i="15"/>
  <c r="I26" i="15" s="1"/>
  <c r="G41" i="15"/>
  <c r="G27" i="15"/>
  <c r="I27" i="15" s="1"/>
  <c r="G36" i="15"/>
  <c r="G19" i="15"/>
  <c r="G7" i="15"/>
  <c r="G17" i="15"/>
  <c r="G22" i="15"/>
  <c r="I29" i="15"/>
  <c r="G28" i="15"/>
  <c r="I28" i="15" s="1"/>
  <c r="G12" i="15"/>
  <c r="G40" i="15"/>
  <c r="G39" i="15"/>
  <c r="G35" i="15"/>
  <c r="G13" i="15"/>
  <c r="I13" i="15" s="1"/>
  <c r="G18" i="15"/>
  <c r="G23" i="15"/>
  <c r="G30" i="15"/>
  <c r="G14" i="15"/>
  <c r="G31" i="15"/>
  <c r="G34" i="15"/>
  <c r="G11" i="15"/>
  <c r="I11" i="15" s="1"/>
  <c r="G9" i="15"/>
  <c r="G15" i="15"/>
  <c r="G20" i="15"/>
  <c r="G25" i="15"/>
  <c r="G32" i="15"/>
  <c r="I32" i="15" s="1"/>
  <c r="G33" i="15"/>
  <c r="G38" i="15"/>
  <c r="I38" i="15" s="1"/>
  <c r="G37" i="15"/>
  <c r="I34" i="15" l="1"/>
  <c r="I12" i="15"/>
  <c r="I39" i="15"/>
  <c r="I9" i="15"/>
  <c r="I23" i="15"/>
  <c r="I7" i="15"/>
  <c r="I25" i="15"/>
  <c r="I15" i="15"/>
  <c r="I30" i="15"/>
  <c r="I18" i="15"/>
  <c r="I17" i="15"/>
  <c r="I19" i="15"/>
  <c r="I16" i="15"/>
  <c r="I37" i="15"/>
  <c r="I33" i="15"/>
  <c r="I14" i="15"/>
  <c r="I40" i="15"/>
  <c r="I41" i="15"/>
  <c r="I21" i="15"/>
  <c r="I31" i="15"/>
  <c r="I35" i="15"/>
  <c r="I20" i="15"/>
  <c r="I36" i="15"/>
  <c r="I22" i="15"/>
  <c r="I10" i="15"/>
  <c r="I8"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C5" authorId="0" shapeId="0" xr:uid="{4994C839-3E38-409D-B1A5-66C1CC5ABD20}">
      <text>
        <r>
          <rPr>
            <i/>
            <sz val="12"/>
            <color indexed="81"/>
            <rFont val="Times New Roman"/>
            <family val="1"/>
          </rPr>
          <t>Use Boccob when a core deity is referenced in spell descriptons.</t>
        </r>
      </text>
    </comment>
    <comment ref="C7" authorId="0" shapeId="0" xr:uid="{00000000-0006-0000-0000-000001000000}">
      <text>
        <r>
          <rPr>
            <i/>
            <sz val="12"/>
            <color indexed="81"/>
            <rFont val="Times New Roman"/>
            <family val="1"/>
          </rPr>
          <t>bless +1
aid +1   haste +1
inspire courage +2
divine favor +1
divine power +?</t>
        </r>
      </text>
    </comment>
    <comment ref="E8" authorId="0" shapeId="0" xr:uid="{B4BC6F86-59D4-4E19-8AAB-A16373A7F590}">
      <text>
        <r>
          <rPr>
            <sz val="12"/>
            <color indexed="81"/>
            <rFont val="Times New Roman"/>
            <family val="1"/>
          </rPr>
          <t>Next level at 15,000 XPs</t>
        </r>
      </text>
    </comment>
    <comment ref="E9" authorId="0" shapeId="0" xr:uid="{384BB714-92A9-426E-9394-96181F45E499}">
      <text>
        <r>
          <rPr>
            <sz val="12"/>
            <color indexed="81"/>
            <rFont val="Times New Roman"/>
            <family val="1"/>
          </rPr>
          <t>See PHB 162</t>
        </r>
      </text>
    </comment>
    <comment ref="E11" authorId="0" shapeId="0" xr:uid="{00000000-0006-0000-0000-000004000000}">
      <text>
        <r>
          <rPr>
            <sz val="12"/>
            <color indexed="81"/>
            <rFont val="Times New Roman"/>
            <family val="1"/>
          </rPr>
          <t>[(5 * 6 Favored Soul) * 75%]
+ (5 * -2 Con)</t>
        </r>
      </text>
    </comment>
    <comment ref="E12" authorId="0" shapeId="0" xr:uid="{00000000-0006-0000-0000-000005000000}">
      <text>
        <r>
          <rPr>
            <i/>
            <sz val="12"/>
            <color indexed="81"/>
            <rFont val="Times New Roman"/>
            <family val="1"/>
          </rPr>
          <t>Shield of Faith +3
haste +1</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F3" authorId="0" shapeId="0" xr:uid="{B101E051-621E-4F23-A15D-E7B24684E984}">
      <text>
        <r>
          <rPr>
            <sz val="12"/>
            <color indexed="81"/>
            <rFont val="Times New Roman"/>
            <family val="1"/>
          </rPr>
          <t>Discipline +1</t>
        </r>
      </text>
    </comment>
    <comment ref="F4" authorId="0" shapeId="0" xr:uid="{226C5944-8F29-4A49-85AB-42C0E7CF020F}">
      <text>
        <r>
          <rPr>
            <sz val="12"/>
            <color indexed="81"/>
            <rFont val="Times New Roman"/>
            <family val="1"/>
          </rPr>
          <t>Discipline +1</t>
        </r>
      </text>
    </comment>
    <comment ref="F5" authorId="0" shapeId="0" xr:uid="{270D3499-BE35-443C-BF15-6A1E766F188E}">
      <text>
        <r>
          <rPr>
            <sz val="12"/>
            <color indexed="81"/>
            <rFont val="Times New Roman"/>
            <family val="1"/>
          </rPr>
          <t>Discipline +1</t>
        </r>
      </text>
    </comment>
    <comment ref="F7" authorId="0" shapeId="0" xr:uid="{A439C954-E05D-4925-BA7E-06148CCBEBE5}">
      <text>
        <r>
          <rPr>
            <sz val="12"/>
            <color indexed="81"/>
            <rFont val="Times New Roman"/>
            <family val="1"/>
          </rPr>
          <t>Armor penalty</t>
        </r>
      </text>
    </comment>
    <comment ref="F9" authorId="0" shapeId="0" xr:uid="{AD6651D6-F302-410D-B137-3156D4304682}">
      <text>
        <r>
          <rPr>
            <sz val="12"/>
            <color indexed="81"/>
            <rFont val="Times New Roman"/>
            <family val="1"/>
          </rPr>
          <t>Armor penalty</t>
        </r>
      </text>
    </comment>
    <comment ref="F10" authorId="0" shapeId="0" xr:uid="{579409C2-E09A-4134-8496-AADDD9609F39}">
      <text>
        <r>
          <rPr>
            <sz val="12"/>
            <color indexed="81"/>
            <rFont val="Times New Roman"/>
            <family val="1"/>
          </rPr>
          <t>Skill Focus +3
Discipline +2</t>
        </r>
      </text>
    </comment>
    <comment ref="F16" authorId="0" shapeId="0" xr:uid="{903A7634-3C71-4764-AEBA-5A289E670199}">
      <text>
        <r>
          <rPr>
            <sz val="12"/>
            <color indexed="81"/>
            <rFont val="Times New Roman"/>
            <family val="1"/>
          </rPr>
          <t>Armor penalty</t>
        </r>
      </text>
    </comment>
    <comment ref="F21" authorId="0" shapeId="0" xr:uid="{326D7141-FCBA-42E3-9B84-511B5D9E7CC0}">
      <text>
        <r>
          <rPr>
            <sz val="12"/>
            <color indexed="81"/>
            <rFont val="Times New Roman"/>
            <family val="1"/>
          </rPr>
          <t>Armor penalty</t>
        </r>
      </text>
    </comment>
    <comment ref="F23" authorId="0" shapeId="0" xr:uid="{DBC7FA06-0D66-4AD8-B7BE-94021E379943}">
      <text>
        <r>
          <rPr>
            <sz val="12"/>
            <color indexed="81"/>
            <rFont val="Times New Roman"/>
            <family val="1"/>
          </rPr>
          <t>Armor penalty</t>
        </r>
      </text>
    </comment>
    <comment ref="F26" authorId="0" shapeId="0" xr:uid="{5F3F2C36-6B0C-4955-A254-25D87C8786C1}">
      <text>
        <r>
          <rPr>
            <sz val="12"/>
            <color indexed="81"/>
            <rFont val="Times New Roman"/>
            <family val="1"/>
          </rPr>
          <t>Armor penalty</t>
        </r>
      </text>
    </comment>
    <comment ref="F33" authorId="0" shapeId="0" xr:uid="{1DEFA309-D0BC-4365-8753-1B74C4E4E9CC}">
      <text>
        <r>
          <rPr>
            <sz val="12"/>
            <color indexed="81"/>
            <rFont val="Times New Roman"/>
            <family val="1"/>
          </rPr>
          <t>Armor penalty</t>
        </r>
      </text>
    </comment>
    <comment ref="F35" authorId="0" shapeId="0" xr:uid="{00000000-0006-0000-0100-000007000000}">
      <text>
        <r>
          <rPr>
            <sz val="12"/>
            <color indexed="81"/>
            <rFont val="Times New Roman"/>
            <family val="1"/>
          </rPr>
          <t>Synergy bonuses
+2 Know (Arcana)</t>
        </r>
      </text>
    </comment>
    <comment ref="F39" authorId="0" shapeId="0" xr:uid="{83D4DD96-8AE0-42D0-823A-6420F5DAC3BA}">
      <text>
        <r>
          <rPr>
            <sz val="12"/>
            <color indexed="81"/>
            <rFont val="Times New Roman"/>
            <family val="1"/>
          </rPr>
          <t>Armor penalty</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D8" authorId="0" shapeId="0" xr:uid="{00000000-0006-0000-0200-000003000000}">
      <text>
        <r>
          <rPr>
            <sz val="12"/>
            <color indexed="81"/>
            <rFont val="Times New Roman"/>
            <family val="1"/>
          </rPr>
          <t>Prism, lens, or monocle</t>
        </r>
      </text>
    </comment>
    <comment ref="D9" authorId="0" shapeId="0" xr:uid="{00000000-0006-0000-0200-000007000000}">
      <text>
        <r>
          <rPr>
            <sz val="12"/>
            <color indexed="81"/>
            <rFont val="Times New Roman"/>
            <family val="1"/>
          </rPr>
          <t>Soot &amp; Salt</t>
        </r>
      </text>
    </comment>
    <comment ref="D10" authorId="0" shapeId="0" xr:uid="{0DB7DC45-7256-4F03-B003-BB4883A4A3AD}">
      <text>
        <r>
          <rPr>
            <sz val="12"/>
            <color indexed="81"/>
            <rFont val="Times New Roman"/>
            <family val="1"/>
          </rPr>
          <t>parchment with holy text</t>
        </r>
      </text>
    </comment>
    <comment ref="D11" authorId="0" shapeId="0" xr:uid="{00000000-0006-0000-0200-000009000000}">
      <text>
        <r>
          <rPr>
            <sz val="12"/>
            <color indexed="81"/>
            <rFont val="Times New Roman"/>
            <family val="1"/>
          </rPr>
          <t>Earth from grave</t>
        </r>
      </text>
    </comment>
    <comment ref="D12" authorId="0" shapeId="0" xr:uid="{64835F23-2F4E-458F-B514-0F086183EAF6}">
      <text>
        <r>
          <rPr>
            <sz val="12"/>
            <color indexed="81"/>
            <rFont val="Times New Roman"/>
            <family val="1"/>
          </rPr>
          <t>Parchment w/ holy text</t>
        </r>
      </text>
    </comment>
    <comment ref="D13" authorId="0" shapeId="0" xr:uid="{00000000-0006-0000-0200-00000C000000}">
      <text>
        <r>
          <rPr>
            <sz val="12"/>
            <color indexed="81"/>
            <rFont val="Times New Roman"/>
            <family val="1"/>
          </rPr>
          <t>Pinch of dirt</t>
        </r>
      </text>
    </comment>
    <comment ref="D14" authorId="0" shapeId="0" xr:uid="{2CD7F259-F417-4B3A-9B93-EF6FDF91BF1E}">
      <text>
        <r>
          <rPr>
            <sz val="12"/>
            <color indexed="81"/>
            <rFont val="Times New Roman"/>
            <family val="1"/>
          </rPr>
          <t>Copper piece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C2" authorId="0" shapeId="0" xr:uid="{283E88C8-4D60-430A-BDAA-E6C74D168200}">
      <text>
        <r>
          <rPr>
            <sz val="12"/>
            <color indexed="81"/>
            <rFont val="Times New Roman"/>
            <family val="1"/>
          </rPr>
          <t xml:space="preserve">Choose one type of weapon, such as greataxe. You can also choose unarmed strike or grapple (or ray, if you are a spellcaster) as your weapon for purposes of this feat. You are especially good at using this weapon. (If you have chosen ray, you are especially good with rays, such as the one produced by the ray of frost spell.)
</t>
        </r>
        <r>
          <rPr>
            <b/>
            <sz val="12"/>
            <color indexed="81"/>
            <rFont val="Times New Roman"/>
            <family val="1"/>
          </rPr>
          <t xml:space="preserve">Prerequisites:  </t>
        </r>
        <r>
          <rPr>
            <sz val="12"/>
            <color indexed="81"/>
            <rFont val="Times New Roman"/>
            <family val="1"/>
          </rPr>
          <t xml:space="preserve">Proficiency with selected weapon, base attack bonus +1.
</t>
        </r>
        <r>
          <rPr>
            <b/>
            <sz val="12"/>
            <color indexed="81"/>
            <rFont val="Times New Roman"/>
            <family val="1"/>
          </rPr>
          <t xml:space="preserve">Benefit:  </t>
        </r>
        <r>
          <rPr>
            <sz val="12"/>
            <color indexed="81"/>
            <rFont val="Times New Roman"/>
            <family val="1"/>
          </rPr>
          <t xml:space="preserve">You gain a +1 bonus on all attack rolls you make using the selected weapon.
</t>
        </r>
        <r>
          <rPr>
            <b/>
            <sz val="12"/>
            <color indexed="81"/>
            <rFont val="Times New Roman"/>
            <family val="1"/>
          </rPr>
          <t xml:space="preserve">Special:  </t>
        </r>
        <r>
          <rPr>
            <sz val="12"/>
            <color indexed="81"/>
            <rFont val="Times New Roman"/>
            <family val="1"/>
          </rPr>
          <t>You can gain this feat multiple times. Its effects do not stack. Each time you take the feat, it applies to a new type of weapon.
A fighter may select Weapon Focus as one of his fighter bonus feats (see page 38). He must have Weapon Focus with a weapon to gain the Weapon Specialization feat for that weapon.
PHB 102</t>
        </r>
      </text>
    </comment>
    <comment ref="A3" authorId="0" shapeId="0" xr:uid="{B3B76DA0-EE65-49BB-994E-C5B8FF6CAF44}">
      <text>
        <r>
          <rPr>
            <sz val="12"/>
            <color indexed="81"/>
            <rFont val="Times New Roman"/>
            <family val="1"/>
          </rPr>
          <t xml:space="preserve">Your people are admired for their single-minded determination and clarity of purpose. You are difficult to distract by spell or blow.
</t>
        </r>
        <r>
          <rPr>
            <b/>
            <sz val="12"/>
            <color indexed="81"/>
            <rFont val="Times New Roman"/>
            <family val="1"/>
          </rPr>
          <t xml:space="preserve">Regions: </t>
        </r>
        <r>
          <rPr>
            <sz val="12"/>
            <color indexed="81"/>
            <rFont val="Times New Roman"/>
            <family val="1"/>
          </rPr>
          <t xml:space="preserve">Aglarond, Anauroch, Cormyr, Impiltur, Thay, strongheart halfling, sun elf, rock gnome.
</t>
        </r>
        <r>
          <rPr>
            <b/>
            <sz val="12"/>
            <color indexed="81"/>
            <rFont val="Times New Roman"/>
            <family val="1"/>
          </rPr>
          <t xml:space="preserve">Benefit: </t>
        </r>
        <r>
          <rPr>
            <sz val="12"/>
            <color indexed="81"/>
            <rFont val="Times New Roman"/>
            <family val="1"/>
          </rPr>
          <t>You gain a +1 bonus on Will saves and a +2 bonus on Concentration checks.
FRCS 35</t>
        </r>
      </text>
    </comment>
    <comment ref="A4" authorId="0" shapeId="0" xr:uid="{98B01B10-D9E5-4889-86B1-B9B77AB18906}">
      <text>
        <r>
          <rPr>
            <sz val="12"/>
            <color indexed="81"/>
            <rFont val="Times New Roman"/>
            <family val="1"/>
          </rPr>
          <t xml:space="preserve">Choose a school of magic, such as illusion.  Your spells of that school are more potent than normal.
</t>
        </r>
        <r>
          <rPr>
            <b/>
            <sz val="12"/>
            <color indexed="81"/>
            <rFont val="Times New Roman"/>
            <family val="1"/>
          </rPr>
          <t xml:space="preserve">Benefit:  </t>
        </r>
        <r>
          <rPr>
            <sz val="12"/>
            <color indexed="81"/>
            <rFont val="Times New Roman"/>
            <family val="1"/>
          </rPr>
          <t xml:space="preserve">Add +1 to the Difficulty Class for all saving throws against spells from the school of magic you select.
</t>
        </r>
        <r>
          <rPr>
            <b/>
            <sz val="12"/>
            <color indexed="81"/>
            <rFont val="Times New Roman"/>
            <family val="1"/>
          </rPr>
          <t xml:space="preserve">Special:  </t>
        </r>
        <r>
          <rPr>
            <sz val="12"/>
            <color indexed="81"/>
            <rFont val="Times New Roman"/>
            <family val="1"/>
          </rPr>
          <t>You can gain this feat multiple times.  Its effects do not stack.  Each time you take the feat, it applies to a new school of magic.
PHB 100</t>
        </r>
      </text>
    </comment>
    <comment ref="A5" authorId="0" shapeId="0" xr:uid="{1947E25A-BA55-426F-AD71-5DD1159D1D99}">
      <text>
        <r>
          <rPr>
            <sz val="12"/>
            <rFont val="Times New Roman"/>
            <family val="1"/>
          </rPr>
          <t xml:space="preserve">You can cast spells that last longer than normal.
</t>
        </r>
        <r>
          <rPr>
            <b/>
            <sz val="12"/>
            <color indexed="81"/>
            <rFont val="Times New Roman"/>
            <family val="1"/>
          </rPr>
          <t xml:space="preserve">Benefit: </t>
        </r>
        <r>
          <rPr>
            <sz val="12"/>
            <rFont val="Times New Roman"/>
            <family val="1"/>
          </rPr>
          <t>An extended spell lasts twice as long as normal. A spell with a duration of concentration, instantaneous, or permanent is not affected by this feat. An extended spell uses up a spell slot one level higher than the spell’s actual level.
PHB 94</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D16" authorId="0" shapeId="0" xr:uid="{00000000-0006-0000-0500-000005000000}">
      <text>
        <r>
          <rPr>
            <sz val="12"/>
            <color indexed="81"/>
            <rFont val="Times New Roman"/>
            <family val="1"/>
          </rPr>
          <t>Balance, Climb, Escape Artist, Hide, Jump, Move Silently, Sleight of Hand, Tumble.</t>
        </r>
      </text>
    </comment>
    <comment ref="A17" authorId="0" shapeId="0" xr:uid="{B52A2F9B-9D71-4796-9BAC-0507B7F5676D}">
      <text>
        <r>
          <rPr>
            <b/>
            <sz val="12"/>
            <color indexed="81"/>
            <rFont val="Times New Roman"/>
            <family val="1"/>
          </rPr>
          <t xml:space="preserve">Price: </t>
        </r>
        <r>
          <rPr>
            <sz val="12"/>
            <color indexed="81"/>
            <rFont val="Times New Roman"/>
            <family val="1"/>
          </rPr>
          <t xml:space="preserve">+500 gp
</t>
        </r>
        <r>
          <rPr>
            <b/>
            <sz val="12"/>
            <color indexed="81"/>
            <rFont val="Times New Roman"/>
            <family val="1"/>
          </rPr>
          <t xml:space="preserve">Property: </t>
        </r>
        <r>
          <rPr>
            <sz val="12"/>
            <color indexed="81"/>
            <rFont val="Times New Roman"/>
            <family val="1"/>
          </rPr>
          <t xml:space="preserve">Armor
</t>
        </r>
        <r>
          <rPr>
            <b/>
            <sz val="12"/>
            <color indexed="81"/>
            <rFont val="Times New Roman"/>
            <family val="1"/>
          </rPr>
          <t xml:space="preserve">Caster Level: </t>
        </r>
        <r>
          <rPr>
            <sz val="12"/>
            <color indexed="81"/>
            <rFont val="Times New Roman"/>
            <family val="1"/>
          </rPr>
          <t xml:space="preserve">5th
</t>
        </r>
        <r>
          <rPr>
            <b/>
            <sz val="12"/>
            <color indexed="81"/>
            <rFont val="Times New Roman"/>
            <family val="1"/>
          </rPr>
          <t xml:space="preserve">Aura: </t>
        </r>
        <r>
          <rPr>
            <sz val="12"/>
            <color indexed="81"/>
            <rFont val="Times New Roman"/>
            <family val="1"/>
          </rPr>
          <t xml:space="preserve">Faint; (DC 17) transmutation
</t>
        </r>
        <r>
          <rPr>
            <b/>
            <sz val="12"/>
            <color indexed="81"/>
            <rFont val="Times New Roman"/>
            <family val="1"/>
          </rPr>
          <t xml:space="preserve">Activation: </t>
        </r>
        <r>
          <rPr>
            <sz val="12"/>
            <color indexed="81"/>
            <rFont val="Times New Roman"/>
            <family val="1"/>
          </rPr>
          <t>—
This armor appears sturdier than other armor of its type.
While wearing armor that has this property, you gain a +1 resistance bonus on Fortitude saving throws.
MIC 15</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A5" authorId="0" shapeId="0" xr:uid="{A771E983-616B-4840-94EE-F2354CFA5D0C}">
      <text>
        <r>
          <rPr>
            <b/>
            <sz val="12"/>
            <color indexed="81"/>
            <rFont val="Times New Roman"/>
            <family val="1"/>
          </rPr>
          <t xml:space="preserve">Price (Item Level): </t>
        </r>
        <r>
          <rPr>
            <sz val="12"/>
            <color indexed="81"/>
            <rFont val="Times New Roman"/>
            <family val="1"/>
          </rPr>
          <t xml:space="preserve">800 gp (3rd)
</t>
        </r>
        <r>
          <rPr>
            <b/>
            <sz val="12"/>
            <color indexed="81"/>
            <rFont val="Times New Roman"/>
            <family val="1"/>
          </rPr>
          <t xml:space="preserve">Body Slot: </t>
        </r>
        <r>
          <rPr>
            <sz val="12"/>
            <color indexed="81"/>
            <rFont val="Times New Roman"/>
            <family val="1"/>
          </rPr>
          <t xml:space="preserve">Torso
</t>
        </r>
        <r>
          <rPr>
            <b/>
            <sz val="12"/>
            <color indexed="81"/>
            <rFont val="Times New Roman"/>
            <family val="1"/>
          </rPr>
          <t xml:space="preserve">Caster Level: </t>
        </r>
        <r>
          <rPr>
            <sz val="12"/>
            <color indexed="81"/>
            <rFont val="Times New Roman"/>
            <family val="1"/>
          </rPr>
          <t xml:space="preserve">5th
</t>
        </r>
        <r>
          <rPr>
            <b/>
            <sz val="12"/>
            <color indexed="81"/>
            <rFont val="Times New Roman"/>
            <family val="1"/>
          </rPr>
          <t xml:space="preserve">Aura: </t>
        </r>
        <r>
          <rPr>
            <sz val="12"/>
            <color indexed="81"/>
            <rFont val="Times New Roman"/>
            <family val="1"/>
          </rPr>
          <t xml:space="preserve">Faint; (DC 17) necromancy
</t>
        </r>
        <r>
          <rPr>
            <b/>
            <sz val="12"/>
            <color indexed="81"/>
            <rFont val="Times New Roman"/>
            <family val="1"/>
          </rPr>
          <t xml:space="preserve">Activation: </t>
        </r>
        <r>
          <rPr>
            <sz val="12"/>
            <color indexed="81"/>
            <rFont val="Times New Roman"/>
            <family val="1"/>
          </rPr>
          <t xml:space="preserve">—
</t>
        </r>
        <r>
          <rPr>
            <b/>
            <sz val="12"/>
            <color indexed="81"/>
            <rFont val="Times New Roman"/>
            <family val="1"/>
          </rPr>
          <t xml:space="preserve">Weight: </t>
        </r>
        <r>
          <rPr>
            <sz val="12"/>
            <color indexed="81"/>
            <rFont val="Times New Roman"/>
            <family val="1"/>
          </rPr>
          <t>2 lb.
This silver vestment is set with a circle of nine semiprecious gemstones surrounding a raised, silver hemisphere.
While wearing an ephod of authority, your effective cleric level is treated as one higher than your actual level for the purpose of turning (but not rebuking or commanding) undead.
MIC 215</t>
        </r>
      </text>
    </comment>
    <comment ref="A6" authorId="0" shapeId="0" xr:uid="{2C27D2F0-9515-488D-B1F8-5347F1E9574D}">
      <text>
        <r>
          <rPr>
            <b/>
            <sz val="12"/>
            <color indexed="81"/>
            <rFont val="Times New Roman"/>
            <family val="1"/>
          </rPr>
          <t xml:space="preserve">Price (Item Level): </t>
        </r>
        <r>
          <rPr>
            <sz val="12"/>
            <color indexed="81"/>
            <rFont val="Times New Roman"/>
            <family val="1"/>
          </rPr>
          <t xml:space="preserve">1,400 gp (5th)
</t>
        </r>
        <r>
          <rPr>
            <b/>
            <sz val="12"/>
            <color indexed="81"/>
            <rFont val="Times New Roman"/>
            <family val="1"/>
          </rPr>
          <t xml:space="preserve">Body Slot: </t>
        </r>
        <r>
          <rPr>
            <sz val="12"/>
            <color indexed="81"/>
            <rFont val="Times New Roman"/>
            <family val="1"/>
          </rPr>
          <t xml:space="preserve">Face
</t>
        </r>
        <r>
          <rPr>
            <b/>
            <sz val="12"/>
            <color indexed="81"/>
            <rFont val="Times New Roman"/>
            <family val="1"/>
          </rPr>
          <t xml:space="preserve">Caster Level: </t>
        </r>
        <r>
          <rPr>
            <sz val="12"/>
            <color indexed="81"/>
            <rFont val="Times New Roman"/>
            <family val="1"/>
          </rPr>
          <t xml:space="preserve">5th
</t>
        </r>
        <r>
          <rPr>
            <b/>
            <sz val="12"/>
            <color indexed="81"/>
            <rFont val="Times New Roman"/>
            <family val="1"/>
          </rPr>
          <t xml:space="preserve">Aura: </t>
        </r>
        <r>
          <rPr>
            <sz val="12"/>
            <color indexed="81"/>
            <rFont val="Times New Roman"/>
            <family val="1"/>
          </rPr>
          <t xml:space="preserve">Faint; (DC 17) divination
</t>
        </r>
        <r>
          <rPr>
            <b/>
            <sz val="12"/>
            <color indexed="81"/>
            <rFont val="Times New Roman"/>
            <family val="1"/>
          </rPr>
          <t xml:space="preserve">Activation: </t>
        </r>
        <r>
          <rPr>
            <sz val="12"/>
            <color indexed="81"/>
            <rFont val="Times New Roman"/>
            <family val="1"/>
          </rPr>
          <t xml:space="preserve">Standard (mental)
</t>
        </r>
        <r>
          <rPr>
            <b/>
            <sz val="12"/>
            <color indexed="81"/>
            <rFont val="Times New Roman"/>
            <family val="1"/>
          </rPr>
          <t xml:space="preserve">Weight: </t>
        </r>
        <r>
          <rPr>
            <sz val="12"/>
            <color indexed="81"/>
            <rFont val="Times New Roman"/>
            <family val="1"/>
          </rPr>
          <t xml:space="preserve">—
These two small, concave glass discs have a translucent silver sheen to them.  You can activate lenses of revelation to perceive the true nature of any creature in sight. Activating the lenses creates a faint aura for 1 round around the target creature (visible only to you) of a particular color based on its nature:
</t>
        </r>
        <r>
          <rPr>
            <b/>
            <sz val="12"/>
            <color indexed="81"/>
            <rFont val="Times New Roman"/>
            <family val="1"/>
          </rPr>
          <t xml:space="preserve">Evil Outsider: </t>
        </r>
        <r>
          <rPr>
            <sz val="12"/>
            <color indexed="81"/>
            <rFont val="Times New Roman"/>
            <family val="1"/>
          </rPr>
          <t xml:space="preserve">Red.
</t>
        </r>
        <r>
          <rPr>
            <b/>
            <sz val="12"/>
            <color indexed="81"/>
            <rFont val="Times New Roman"/>
            <family val="1"/>
          </rPr>
          <t xml:space="preserve">Undead: </t>
        </r>
        <r>
          <rPr>
            <sz val="12"/>
            <color indexed="81"/>
            <rFont val="Times New Roman"/>
            <family val="1"/>
          </rPr>
          <t xml:space="preserve">Bone-white.
</t>
        </r>
        <r>
          <rPr>
            <b/>
            <sz val="12"/>
            <color indexed="81"/>
            <rFont val="Times New Roman"/>
            <family val="1"/>
          </rPr>
          <t xml:space="preserve">Any Other: </t>
        </r>
        <r>
          <rPr>
            <sz val="12"/>
            <color indexed="81"/>
            <rFont val="Times New Roman"/>
            <family val="1"/>
          </rPr>
          <t>Green.
Any effect that would defeat a detect evil spell or effect also masks a creature from lenses of revelation.
MIC 215</t>
        </r>
      </text>
    </comment>
    <comment ref="A16" authorId="0" shapeId="0" xr:uid="{00000000-0006-0000-0600-000005000000}">
      <text>
        <r>
          <rPr>
            <sz val="12"/>
            <color indexed="81"/>
            <rFont val="Times New Roman"/>
            <family val="1"/>
          </rPr>
          <t>A backpack of this sort appears to be well made, well used, and quite ordinary.  It is constructed of finely tanned leather, and the straps have brass hardware and buckles.  It has two side pouches, each of which appears large enough to hold about a quart of material.  In fact, each is like a bag of holding and can actually hold material of as much as 2 cubic feet in volume or 20 pounds in weight. The large central portion of the pack can contain up to 8 cubic feet or 80 pounds of material.  Even when so filled, the backpack always weighs only 5 pounds.
While such storage is useful enough, the pack has an even greater power in addition. When the wearer reaches into it for a specific item, that item is always on top.  Thus, no digging around and fumbling is ever necessary to find what a haversack contains.  Retrieving any specific item from a haversack is a move action, but it does not provoke the attacks of opportunity that retrieving a stored item usually does.
DMG 259</t>
        </r>
      </text>
    </comment>
    <comment ref="A22" authorId="0" shapeId="0" xr:uid="{5B2D5578-2FB1-4FDA-9715-3910D6CC2A97}">
      <text>
        <r>
          <rPr>
            <b/>
            <sz val="12"/>
            <color indexed="81"/>
            <rFont val="Times New Roman"/>
            <family val="1"/>
          </rPr>
          <t xml:space="preserve">Price (Item Level):  </t>
        </r>
        <r>
          <rPr>
            <sz val="12"/>
            <color indexed="81"/>
            <rFont val="Times New Roman"/>
            <family val="1"/>
          </rPr>
          <t xml:space="preserve">350 gp (2nd)
</t>
        </r>
        <r>
          <rPr>
            <b/>
            <sz val="12"/>
            <color indexed="81"/>
            <rFont val="Times New Roman"/>
            <family val="1"/>
          </rPr>
          <t xml:space="preserve">Body Slot:  </t>
        </r>
        <r>
          <rPr>
            <sz val="12"/>
            <color indexed="81"/>
            <rFont val="Times New Roman"/>
            <family val="1"/>
          </rPr>
          <t xml:space="preserve">— (held)
</t>
        </r>
        <r>
          <rPr>
            <b/>
            <sz val="12"/>
            <color indexed="81"/>
            <rFont val="Times New Roman"/>
            <family val="1"/>
          </rPr>
          <t xml:space="preserve">Caster Level:  </t>
        </r>
        <r>
          <rPr>
            <sz val="12"/>
            <color indexed="81"/>
            <rFont val="Times New Roman"/>
            <family val="1"/>
          </rPr>
          <t xml:space="preserve">5th
</t>
        </r>
        <r>
          <rPr>
            <b/>
            <sz val="12"/>
            <color indexed="81"/>
            <rFont val="Times New Roman"/>
            <family val="1"/>
          </rPr>
          <t xml:space="preserve">Aura:  </t>
        </r>
        <r>
          <rPr>
            <sz val="12"/>
            <color indexed="81"/>
            <rFont val="Times New Roman"/>
            <family val="1"/>
          </rPr>
          <t xml:space="preserve">Faint; (DC 17) conjuration
</t>
        </r>
        <r>
          <rPr>
            <b/>
            <sz val="12"/>
            <color indexed="81"/>
            <rFont val="Times New Roman"/>
            <family val="1"/>
          </rPr>
          <t xml:space="preserve">Activation:  </t>
        </r>
        <r>
          <rPr>
            <sz val="12"/>
            <color indexed="81"/>
            <rFont val="Times New Roman"/>
            <family val="1"/>
          </rPr>
          <t xml:space="preserve">—
</t>
        </r>
        <r>
          <rPr>
            <b/>
            <sz val="12"/>
            <color indexed="81"/>
            <rFont val="Times New Roman"/>
            <family val="1"/>
          </rPr>
          <t xml:space="preserve">Weight:  </t>
        </r>
        <r>
          <rPr>
            <sz val="12"/>
            <color indexed="81"/>
            <rFont val="Times New Roman"/>
            <family val="1"/>
          </rPr>
          <t xml:space="preserve">2 lb.
This nondescript, small leather pouch has a light blue silk drawstring.
This pouch contains enough trail rations to feed a Medium creature for one day.  Every morning at sunrise, the pouch magically creates another day’s worth of rations.
</t>
        </r>
        <r>
          <rPr>
            <b/>
            <sz val="12"/>
            <color indexed="81"/>
            <rFont val="Times New Roman"/>
            <family val="1"/>
          </rPr>
          <t xml:space="preserve">Prerequisites:  </t>
        </r>
        <r>
          <rPr>
            <sz val="12"/>
            <color indexed="81"/>
            <rFont val="Times New Roman"/>
            <family val="1"/>
          </rPr>
          <t xml:space="preserve">Craft Wondrous Item,
create food and water.
</t>
        </r>
        <r>
          <rPr>
            <b/>
            <sz val="12"/>
            <color indexed="81"/>
            <rFont val="Times New Roman"/>
            <family val="1"/>
          </rPr>
          <t xml:space="preserve">Cost to Create:  </t>
        </r>
        <r>
          <rPr>
            <sz val="12"/>
            <color indexed="81"/>
            <rFont val="Times New Roman"/>
            <family val="1"/>
          </rPr>
          <t>175 gp, 14 XP, 1 day.
MIC 160</t>
        </r>
      </text>
    </comment>
  </commentList>
</comments>
</file>

<file path=xl/sharedStrings.xml><?xml version="1.0" encoding="utf-8"?>
<sst xmlns="http://schemas.openxmlformats.org/spreadsheetml/2006/main" count="471" uniqueCount="248">
  <si>
    <t>Level</t>
  </si>
  <si>
    <t>Melee Weapon</t>
  </si>
  <si>
    <t>Dmg</t>
  </si>
  <si>
    <t>Qty.</t>
  </si>
  <si>
    <t>Ranged Weapon</t>
  </si>
  <si>
    <t>Dmg.</t>
  </si>
  <si>
    <t>Rng.</t>
  </si>
  <si>
    <t>Skills</t>
  </si>
  <si>
    <t>Concentration</t>
  </si>
  <si>
    <t>AC Mod.</t>
  </si>
  <si>
    <t>Handle Animal</t>
  </si>
  <si>
    <t>Move Silently</t>
  </si>
  <si>
    <t>Ride</t>
  </si>
  <si>
    <t>Search</t>
  </si>
  <si>
    <t>Swim</t>
  </si>
  <si>
    <t>Weapons and Armor</t>
  </si>
  <si>
    <t>Type</t>
  </si>
  <si>
    <t>Duration</t>
  </si>
  <si>
    <t>Personality, History, and Notes</t>
  </si>
  <si>
    <t>D+</t>
  </si>
  <si>
    <t>TH+</t>
  </si>
  <si>
    <t>Wt.</t>
  </si>
  <si>
    <t>Mod.</t>
  </si>
  <si>
    <t>Rank</t>
  </si>
  <si>
    <t>Dex</t>
  </si>
  <si>
    <t>Ability</t>
  </si>
  <si>
    <t>Misc. Mods.</t>
  </si>
  <si>
    <t>Appraise</t>
  </si>
  <si>
    <t>Balance</t>
  </si>
  <si>
    <t>Bluff</t>
  </si>
  <si>
    <t>Climb</t>
  </si>
  <si>
    <t>Decipher Script</t>
  </si>
  <si>
    <t>Diplomacy</t>
  </si>
  <si>
    <t>Disable Device</t>
  </si>
  <si>
    <t>Disguise</t>
  </si>
  <si>
    <t>Escape Artist</t>
  </si>
  <si>
    <t>Forgery</t>
  </si>
  <si>
    <t>Gather Information</t>
  </si>
  <si>
    <t>Heal</t>
  </si>
  <si>
    <t>Hide</t>
  </si>
  <si>
    <t>Intimidate</t>
  </si>
  <si>
    <t>Jump</t>
  </si>
  <si>
    <t>Listen</t>
  </si>
  <si>
    <t>Open Lock</t>
  </si>
  <si>
    <t>Sense Motive</t>
  </si>
  <si>
    <t>Spellcraft</t>
  </si>
  <si>
    <t>Spot</t>
  </si>
  <si>
    <t>Tumble</t>
  </si>
  <si>
    <t>Use Magic Device</t>
  </si>
  <si>
    <t>Use Rope</t>
  </si>
  <si>
    <t>Ability &amp; Mod.</t>
  </si>
  <si>
    <t>0</t>
  </si>
  <si>
    <t>Total</t>
  </si>
  <si>
    <t>Critical</t>
  </si>
  <si>
    <t>Range</t>
  </si>
  <si>
    <t>Fortitude</t>
  </si>
  <si>
    <t>Reflex</t>
  </si>
  <si>
    <t>Will</t>
  </si>
  <si>
    <t>Armor &amp; Shield</t>
  </si>
  <si>
    <t>Touch</t>
  </si>
  <si>
    <t>1 minute</t>
  </si>
  <si>
    <t>Universal</t>
  </si>
  <si>
    <t>1 min/lvl</t>
  </si>
  <si>
    <t>Instant</t>
  </si>
  <si>
    <t>Personal</t>
  </si>
  <si>
    <t>10 min/lvl</t>
  </si>
  <si>
    <t>Conjuration</t>
  </si>
  <si>
    <t>1 rnd/lvl</t>
  </si>
  <si>
    <t>Spell</t>
  </si>
  <si>
    <t>Cast?</t>
  </si>
  <si>
    <t>Languages</t>
  </si>
  <si>
    <t>School</t>
  </si>
  <si>
    <t>60’</t>
  </si>
  <si>
    <t>10’</t>
  </si>
  <si>
    <t>Equipment Worn</t>
  </si>
  <si>
    <t>Item</t>
  </si>
  <si>
    <t>Effects/</t>
  </si>
  <si>
    <t>Notes</t>
  </si>
  <si>
    <t>Equipment Carried</t>
  </si>
  <si>
    <t>Check</t>
  </si>
  <si>
    <t>Arcane</t>
  </si>
  <si>
    <t>Speed</t>
  </si>
  <si>
    <t>25’ + 2½’/lvl</t>
  </si>
  <si>
    <t>Speak Language</t>
  </si>
  <si>
    <t>Divination</t>
  </si>
  <si>
    <t>Longstrider</t>
  </si>
  <si>
    <t>Sleight of Hand</t>
  </si>
  <si>
    <t>Survival</t>
  </si>
  <si>
    <t>Weapon Proficiencies</t>
  </si>
  <si>
    <t>Atk</t>
  </si>
  <si>
    <t>Components</t>
  </si>
  <si>
    <t>Casting</t>
  </si>
  <si>
    <t>V S</t>
  </si>
  <si>
    <t>1 SA</t>
  </si>
  <si>
    <t>1 hr/lvl</t>
  </si>
  <si>
    <t>V S DF</t>
  </si>
  <si>
    <t>V S M</t>
  </si>
  <si>
    <t>V S M/DF</t>
  </si>
  <si>
    <t>100’ + 10’/lvl</t>
  </si>
  <si>
    <t>Dispel Magic</t>
  </si>
  <si>
    <t>V S F</t>
  </si>
  <si>
    <t>Cure Minor Wounds</t>
  </si>
  <si>
    <t>Detect Magic</t>
  </si>
  <si>
    <t>Guidance</t>
  </si>
  <si>
    <t>Read Magic</t>
  </si>
  <si>
    <t>1st</t>
  </si>
  <si>
    <t>2nd</t>
  </si>
  <si>
    <t>3rd</t>
  </si>
  <si>
    <t>4th</t>
  </si>
  <si>
    <t>5th</t>
  </si>
  <si>
    <t>6th</t>
  </si>
  <si>
    <t>Spells per Day</t>
  </si>
  <si>
    <t>Spell Level</t>
  </si>
  <si>
    <t>0th</t>
  </si>
  <si>
    <t>7th</t>
  </si>
  <si>
    <t>Total Divine</t>
  </si>
  <si>
    <t>Feats</t>
  </si>
  <si>
    <t>Roll</t>
  </si>
  <si>
    <t>Skill/Save</t>
  </si>
  <si>
    <t>30’</t>
  </si>
  <si>
    <t>Transmutation</t>
  </si>
  <si>
    <t>0’</t>
  </si>
  <si>
    <t>Detect Undead</t>
  </si>
  <si>
    <t>V S F/DF</t>
  </si>
  <si>
    <t>Find Traps</t>
  </si>
  <si>
    <t>Summon Holy Symbol</t>
  </si>
  <si>
    <t>2</t>
  </si>
  <si>
    <t>Knowledge:  Arcana</t>
  </si>
  <si>
    <t>human</t>
  </si>
  <si>
    <t>Value</t>
  </si>
  <si>
    <t>1d8</t>
  </si>
  <si>
    <t>Spell Component Pouch</t>
  </si>
  <si>
    <t>Healing Kit</t>
  </si>
  <si>
    <t>Total Equity:</t>
  </si>
  <si>
    <t>-</t>
  </si>
  <si>
    <t>x2</t>
  </si>
  <si>
    <t>Traveler’s Outfit</t>
  </si>
  <si>
    <t>eight</t>
  </si>
  <si>
    <t>Grapple, Unarmed Strike</t>
  </si>
  <si>
    <t>1d3</t>
  </si>
  <si>
    <t>Bludgeon</t>
  </si>
  <si>
    <t>Race</t>
  </si>
  <si>
    <t>Class</t>
  </si>
  <si>
    <t>Sex</t>
  </si>
  <si>
    <t>AC</t>
  </si>
  <si>
    <t>Spell Compendium</t>
  </si>
  <si>
    <t>PHB</t>
  </si>
  <si>
    <t>Complete Champion</t>
  </si>
  <si>
    <t>Reference</t>
  </si>
  <si>
    <t>Page</t>
  </si>
  <si>
    <t>Comprehend Languages</t>
  </si>
  <si>
    <t>Amanuensis</t>
  </si>
  <si>
    <t>40’</t>
  </si>
  <si>
    <t>Bypass Spell Resistance</t>
  </si>
  <si>
    <t>Ranged Touch Attack</t>
  </si>
  <si>
    <t>Age</t>
  </si>
  <si>
    <t>Scrolls and Potions</t>
  </si>
  <si>
    <t>CLev</t>
  </si>
  <si>
    <t>Grapple, Unarmed Strike, 2nd Attack</t>
  </si>
  <si>
    <t>Craft:  [type]</t>
  </si>
  <si>
    <t>Constitution</t>
  </si>
  <si>
    <t>Charisma</t>
  </si>
  <si>
    <t>Intelligence</t>
  </si>
  <si>
    <t>Wisdom</t>
  </si>
  <si>
    <t>Dexterity</t>
  </si>
  <si>
    <t>Strength</t>
  </si>
  <si>
    <t>Region</t>
  </si>
  <si>
    <t>Deity</t>
  </si>
  <si>
    <t>Alignment</t>
  </si>
  <si>
    <t>Attack Bonus</t>
  </si>
  <si>
    <t>Initiative</t>
  </si>
  <si>
    <t>Height</t>
  </si>
  <si>
    <t>Weight</t>
  </si>
  <si>
    <t>Lb. Capacity</t>
  </si>
  <si>
    <t>Lb. Carried</t>
  </si>
  <si>
    <t>Hit Points</t>
  </si>
  <si>
    <t>Touch AC</t>
  </si>
  <si>
    <t>FF AC</t>
  </si>
  <si>
    <t>50’ Rope</t>
  </si>
  <si>
    <t>Night Clothes</t>
  </si>
  <si>
    <t>Heward’s Handy Haversack</t>
  </si>
  <si>
    <t>Everlasting Rations</t>
  </si>
  <si>
    <t>Magic Bedroll</t>
  </si>
  <si>
    <t>Blessed Bandages</t>
  </si>
  <si>
    <t>Cloak, Fur</t>
  </si>
  <si>
    <t>Soft Equity Ceiling:</t>
  </si>
  <si>
    <t>XP</t>
  </si>
  <si>
    <t>All Armor and Shields</t>
  </si>
  <si>
    <t>Simple and Martial Weapons</t>
  </si>
  <si>
    <t>1</t>
  </si>
  <si>
    <t>Gold Coins</t>
  </si>
  <si>
    <t>100’</t>
  </si>
  <si>
    <t>x3</t>
  </si>
  <si>
    <t>1d6</t>
  </si>
  <si>
    <t>Everfull Mug</t>
  </si>
  <si>
    <t>Longbow, 2nd Shot</t>
  </si>
  <si>
    <t>Longbow +1</t>
  </si>
  <si>
    <t>Ephod of Authority</t>
  </si>
  <si>
    <t>Human</t>
  </si>
  <si>
    <t>Lenses of Revelation</t>
  </si>
  <si>
    <t>Played by Alexis Álvarez</t>
  </si>
  <si>
    <t>Oghma’s Silver Holy Symbol</t>
  </si>
  <si>
    <t>Spells Granted by Oghma</t>
  </si>
  <si>
    <t>1d6+1</t>
  </si>
  <si>
    <t>Detect Thoughts</t>
  </si>
  <si>
    <t>Spiritual Weapon (Longsword)</t>
  </si>
  <si>
    <t>Oghma</t>
  </si>
  <si>
    <t>Female</t>
  </si>
  <si>
    <t>Missiles</t>
  </si>
  <si>
    <t>Arrows</t>
  </si>
  <si>
    <t>Slashing</t>
  </si>
  <si>
    <t>19-20/x2</t>
  </si>
  <si>
    <t>Flint &amp; Steel</t>
  </si>
  <si>
    <t>Chain Shirt of Stamina</t>
  </si>
  <si>
    <t>NOT YET AVAILABLE</t>
  </si>
  <si>
    <t>Flask (not on hand)</t>
  </si>
  <si>
    <t>Favored Soul</t>
  </si>
  <si>
    <t>favored soul 1</t>
  </si>
  <si>
    <t>favored soul 2</t>
  </si>
  <si>
    <t>favored soul 3</t>
  </si>
  <si>
    <t>favored soul 4</t>
  </si>
  <si>
    <t>favored soul 5</t>
  </si>
  <si>
    <t>Artemis</t>
  </si>
  <si>
    <t>Neutral</t>
  </si>
  <si>
    <t>Cormyr</t>
  </si>
  <si>
    <t>Favored Spells</t>
  </si>
  <si>
    <t>Charisma Bonus</t>
  </si>
  <si>
    <t>Regional: Discipline</t>
  </si>
  <si>
    <t>3rd: Extend Spell</t>
  </si>
  <si>
    <t>Perform: Storytelling</t>
  </si>
  <si>
    <t>Profession:  Storyteller</t>
  </si>
  <si>
    <t>5’ 8”</t>
  </si>
  <si>
    <t>167 lbs.</t>
  </si>
  <si>
    <t>Conviction</t>
  </si>
  <si>
    <t>Abjuration</t>
  </si>
  <si>
    <t>1st: Spell Focus: Divination</t>
  </si>
  <si>
    <t>MW Longsword</t>
  </si>
  <si>
    <t>Weapon Focus included</t>
  </si>
  <si>
    <t>Spiritual Weapon</t>
  </si>
  <si>
    <t>Evocation</t>
  </si>
  <si>
    <t>Favored Soul Features</t>
  </si>
  <si>
    <t>Weapon Focus: Longsword</t>
  </si>
  <si>
    <t>Energy Resistance:  Acid</t>
  </si>
  <si>
    <t>Human: Skill Focus: Concentration</t>
  </si>
  <si>
    <t>Shield of Faith</t>
  </si>
  <si>
    <t>Common, Human</t>
  </si>
  <si>
    <t>Outlander (Planar Trade)</t>
  </si>
  <si>
    <r>
      <t>26</t>
    </r>
    <r>
      <rPr>
        <sz val="13"/>
        <rFont val="Calibri Light"/>
        <family val="2"/>
      </rPr>
      <t>/</t>
    </r>
    <r>
      <rPr>
        <sz val="13"/>
        <color indexed="51"/>
        <rFont val="Calibri Light"/>
        <family val="2"/>
      </rPr>
      <t>53</t>
    </r>
    <r>
      <rPr>
        <sz val="13"/>
        <rFont val="Calibri Light"/>
        <family val="2"/>
      </rPr>
      <t>/</t>
    </r>
    <r>
      <rPr>
        <sz val="13"/>
        <color indexed="10"/>
        <rFont val="Calibri Light"/>
        <family val="2"/>
      </rPr>
      <t>80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</si>
</sst>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0.0"/>
    <numFmt numFmtId="165" formatCode="#,##0\ [$₲-474]"/>
  </numFmts>
  <fonts count="63" x14ac:knownFonts="1">
    <font>
      <sz val="12"/>
      <name val="Times New Roman"/>
    </font>
    <font>
      <sz val="12"/>
      <color theme="1"/>
      <name val="Times New Roman"/>
      <family val="2"/>
    </font>
    <font>
      <sz val="12"/>
      <color theme="1"/>
      <name val="Times New Roman"/>
      <family val="2"/>
    </font>
    <font>
      <sz val="12"/>
      <name val="Times New Roman"/>
      <family val="1"/>
    </font>
    <font>
      <sz val="12"/>
      <name val="Times New Roman"/>
      <family val="1"/>
    </font>
    <font>
      <u/>
      <sz val="12"/>
      <color indexed="12"/>
      <name val="Times New Roman"/>
      <family val="1"/>
    </font>
    <font>
      <sz val="12"/>
      <color indexed="81"/>
      <name val="Times New Roman"/>
      <family val="1"/>
    </font>
    <font>
      <sz val="10"/>
      <name val="Arial"/>
      <family val="2"/>
    </font>
    <font>
      <sz val="12"/>
      <name val="Times New Roman"/>
      <family val="1"/>
      <charset val="1"/>
    </font>
    <font>
      <b/>
      <sz val="12"/>
      <color indexed="81"/>
      <name val="Times New Roman"/>
      <family val="1"/>
    </font>
    <font>
      <i/>
      <sz val="12"/>
      <color indexed="81"/>
      <name val="Times New Roman"/>
      <family val="1"/>
    </font>
    <font>
      <i/>
      <sz val="22"/>
      <color rgb="FF9999FF"/>
      <name val="Calibri Light"/>
      <family val="2"/>
    </font>
    <font>
      <i/>
      <sz val="22"/>
      <color indexed="17"/>
      <name val="Calibri Light"/>
      <family val="2"/>
    </font>
    <font>
      <b/>
      <sz val="12"/>
      <name val="Calibri Light"/>
      <family val="2"/>
    </font>
    <font>
      <sz val="12"/>
      <name val="Calibri Light"/>
      <family val="2"/>
    </font>
    <font>
      <i/>
      <sz val="12"/>
      <color indexed="42"/>
      <name val="Calibri Light"/>
      <family val="2"/>
    </font>
    <font>
      <b/>
      <sz val="13"/>
      <name val="Calibri Light"/>
      <family val="2"/>
    </font>
    <font>
      <sz val="13"/>
      <name val="Calibri Light"/>
      <family val="2"/>
    </font>
    <font>
      <b/>
      <sz val="13"/>
      <color indexed="10"/>
      <name val="Calibri Light"/>
      <family val="2"/>
    </font>
    <font>
      <sz val="13"/>
      <color indexed="23"/>
      <name val="Calibri Light"/>
      <family val="2"/>
    </font>
    <font>
      <sz val="13"/>
      <color indexed="17"/>
      <name val="Calibri Light"/>
      <family val="2"/>
    </font>
    <font>
      <sz val="13"/>
      <color indexed="51"/>
      <name val="Calibri Light"/>
      <family val="2"/>
    </font>
    <font>
      <sz val="13"/>
      <color indexed="10"/>
      <name val="Calibri Light"/>
      <family val="2"/>
    </font>
    <font>
      <b/>
      <sz val="13"/>
      <color indexed="46"/>
      <name val="Calibri Light"/>
      <family val="2"/>
    </font>
    <font>
      <b/>
      <sz val="13"/>
      <color rgb="FF00B0F0"/>
      <name val="Calibri Light"/>
      <family val="2"/>
    </font>
    <font>
      <b/>
      <sz val="13"/>
      <color rgb="FF00CC00"/>
      <name val="Calibri Light"/>
      <family val="2"/>
    </font>
    <font>
      <b/>
      <sz val="13"/>
      <color indexed="17"/>
      <name val="Calibri Light"/>
      <family val="2"/>
    </font>
    <font>
      <b/>
      <sz val="13"/>
      <color indexed="51"/>
      <name val="Calibri Light"/>
      <family val="2"/>
    </font>
    <font>
      <b/>
      <sz val="13"/>
      <color indexed="52"/>
      <name val="Calibri Light"/>
      <family val="2"/>
    </font>
    <font>
      <i/>
      <sz val="18"/>
      <name val="Calibri Light"/>
      <family val="2"/>
    </font>
    <font>
      <sz val="18"/>
      <name val="Calibri Light"/>
      <family val="2"/>
    </font>
    <font>
      <b/>
      <sz val="18"/>
      <name val="Calibri Light"/>
      <family val="2"/>
    </font>
    <font>
      <i/>
      <sz val="18"/>
      <color indexed="17"/>
      <name val="Calibri Light"/>
      <family val="2"/>
    </font>
    <font>
      <b/>
      <sz val="13"/>
      <color indexed="9"/>
      <name val="Calibri Light"/>
      <family val="2"/>
    </font>
    <font>
      <b/>
      <sz val="13"/>
      <color rgb="FFFFC000"/>
      <name val="Calibri Light"/>
      <family val="2"/>
    </font>
    <font>
      <b/>
      <sz val="13"/>
      <color rgb="FFFF0000"/>
      <name val="Calibri Light"/>
      <family val="2"/>
    </font>
    <font>
      <sz val="13"/>
      <color rgb="FF0000FF"/>
      <name val="Calibri Light"/>
      <family val="2"/>
    </font>
    <font>
      <b/>
      <sz val="13"/>
      <color rgb="FF0000FF"/>
      <name val="Calibri Light"/>
      <family val="2"/>
    </font>
    <font>
      <sz val="13"/>
      <color rgb="FFFFC000"/>
      <name val="Calibri Light"/>
      <family val="2"/>
    </font>
    <font>
      <b/>
      <sz val="13"/>
      <color rgb="FF9999FF"/>
      <name val="Calibri Light"/>
      <family val="2"/>
    </font>
    <font>
      <sz val="13"/>
      <color rgb="FF9999FF"/>
      <name val="Calibri Light"/>
      <family val="2"/>
    </font>
    <font>
      <sz val="12"/>
      <color indexed="17"/>
      <name val="Calibri Light"/>
      <family val="2"/>
    </font>
    <font>
      <sz val="12"/>
      <color indexed="51"/>
      <name val="Calibri Light"/>
      <family val="2"/>
    </font>
    <font>
      <sz val="13"/>
      <color indexed="52"/>
      <name val="Calibri Light"/>
      <family val="2"/>
    </font>
    <font>
      <sz val="12"/>
      <color indexed="52"/>
      <name val="Calibri Light"/>
      <family val="2"/>
    </font>
    <font>
      <sz val="12"/>
      <color indexed="46"/>
      <name val="Calibri Light"/>
      <family val="2"/>
    </font>
    <font>
      <b/>
      <sz val="13"/>
      <color indexed="12"/>
      <name val="Calibri Light"/>
      <family val="2"/>
    </font>
    <font>
      <sz val="13"/>
      <color indexed="12"/>
      <name val="Calibri Light"/>
      <family val="2"/>
    </font>
    <font>
      <sz val="12"/>
      <color indexed="10"/>
      <name val="Calibri Light"/>
      <family val="2"/>
    </font>
    <font>
      <i/>
      <sz val="18"/>
      <color rgb="FF00B0F0"/>
      <name val="Calibri Light"/>
      <family val="2"/>
    </font>
    <font>
      <sz val="13"/>
      <color rgb="FF00B0F0"/>
      <name val="Calibri Light"/>
      <family val="2"/>
    </font>
    <font>
      <i/>
      <sz val="18"/>
      <color indexed="53"/>
      <name val="Calibri Light"/>
      <family val="2"/>
    </font>
    <font>
      <sz val="12"/>
      <color rgb="FF9999FF"/>
      <name val="Calibri Light"/>
      <family val="2"/>
    </font>
    <font>
      <b/>
      <sz val="18"/>
      <color rgb="FF9999FF"/>
      <name val="Calibri Light"/>
      <family val="2"/>
    </font>
    <font>
      <i/>
      <sz val="18"/>
      <color rgb="FF9999FF"/>
      <name val="Calibri Light"/>
      <family val="2"/>
    </font>
    <font>
      <i/>
      <sz val="18"/>
      <color indexed="57"/>
      <name val="Calibri Light"/>
      <family val="2"/>
    </font>
    <font>
      <b/>
      <sz val="12"/>
      <color theme="0"/>
      <name val="Calibri Light"/>
      <family val="2"/>
    </font>
    <font>
      <i/>
      <sz val="18"/>
      <color indexed="10"/>
      <name val="Calibri Light"/>
      <family val="2"/>
    </font>
    <font>
      <b/>
      <sz val="12"/>
      <color indexed="9"/>
      <name val="Calibri Light"/>
      <family val="2"/>
    </font>
    <font>
      <b/>
      <sz val="12"/>
      <color rgb="FFFFC000"/>
      <name val="Calibri Light"/>
      <family val="2"/>
    </font>
    <font>
      <sz val="12"/>
      <color rgb="FFFFC000"/>
      <name val="Calibri Light"/>
      <family val="2"/>
    </font>
    <font>
      <sz val="12"/>
      <color theme="0"/>
      <name val="Calibri Light"/>
      <family val="2"/>
    </font>
    <font>
      <i/>
      <sz val="17"/>
      <name val="Calibri Light"/>
      <family val="2"/>
    </font>
  </fonts>
  <fills count="17">
    <fill>
      <patternFill patternType="none"/>
    </fill>
    <fill>
      <patternFill patternType="gray125"/>
    </fill>
    <fill>
      <patternFill patternType="solid">
        <fgColor indexed="8"/>
        <bgColor indexed="64"/>
      </patternFill>
    </fill>
    <fill>
      <patternFill patternType="solid">
        <fgColor indexed="17"/>
        <bgColor indexed="64"/>
      </patternFill>
    </fill>
    <fill>
      <patternFill patternType="solid">
        <fgColor indexed="22"/>
        <bgColor indexed="64"/>
      </patternFill>
    </fill>
    <fill>
      <patternFill patternType="solid">
        <fgColor indexed="22"/>
        <bgColor indexed="55"/>
      </patternFill>
    </fill>
    <fill>
      <patternFill patternType="solid">
        <fgColor indexed="65"/>
        <bgColor indexed="64"/>
      </patternFill>
    </fill>
    <fill>
      <patternFill patternType="solid">
        <fgColor indexed="42"/>
        <bgColor indexed="64"/>
      </patternFill>
    </fill>
    <fill>
      <patternFill patternType="solid">
        <fgColor rgb="FFCCFFCC"/>
        <bgColor indexed="64"/>
      </patternFill>
    </fill>
    <fill>
      <patternFill patternType="solid">
        <fgColor theme="0" tint="-0.249977111117893"/>
        <bgColor indexed="64"/>
      </patternFill>
    </fill>
    <fill>
      <patternFill patternType="solid">
        <fgColor rgb="FFFF0000"/>
        <bgColor indexed="64"/>
      </patternFill>
    </fill>
    <fill>
      <patternFill patternType="solid">
        <fgColor rgb="FF7030A0"/>
        <bgColor indexed="64"/>
      </patternFill>
    </fill>
    <fill>
      <patternFill patternType="solid">
        <fgColor rgb="FFCCFFCC"/>
        <bgColor indexed="55"/>
      </patternFill>
    </fill>
    <fill>
      <patternFill patternType="solid">
        <fgColor rgb="FF9966FF"/>
        <bgColor indexed="64"/>
      </patternFill>
    </fill>
    <fill>
      <patternFill patternType="solid">
        <fgColor rgb="FF00CC66"/>
        <bgColor indexed="64"/>
      </patternFill>
    </fill>
    <fill>
      <patternFill patternType="solid">
        <fgColor rgb="FF00FF00"/>
        <bgColor indexed="64"/>
      </patternFill>
    </fill>
    <fill>
      <patternFill patternType="solid">
        <fgColor rgb="FF00B0F0"/>
        <bgColor indexed="64"/>
      </patternFill>
    </fill>
  </fills>
  <borders count="108">
    <border>
      <left/>
      <right/>
      <top/>
      <bottom/>
      <diagonal/>
    </border>
    <border>
      <left style="double">
        <color indexed="64"/>
      </left>
      <right/>
      <top/>
      <bottom/>
      <diagonal/>
    </border>
    <border>
      <left/>
      <right style="double">
        <color indexed="64"/>
      </right>
      <top/>
      <bottom/>
      <diagonal/>
    </border>
    <border>
      <left style="thin">
        <color indexed="64"/>
      </left>
      <right/>
      <top style="thin">
        <color indexed="64"/>
      </top>
      <bottom style="thin">
        <color indexed="64"/>
      </bottom>
      <diagonal/>
    </border>
    <border>
      <left style="double">
        <color indexed="64"/>
      </left>
      <right style="thin">
        <color indexed="64"/>
      </right>
      <top style="thin">
        <color indexed="9"/>
      </top>
      <bottom style="thin">
        <color indexed="9"/>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bottom/>
      <diagonal/>
    </border>
    <border>
      <left style="thin">
        <color indexed="64"/>
      </left>
      <right/>
      <top/>
      <bottom style="thin">
        <color indexed="64"/>
      </bottom>
      <diagonal/>
    </border>
    <border>
      <left style="double">
        <color indexed="64"/>
      </left>
      <right style="thin">
        <color indexed="64"/>
      </right>
      <top/>
      <bottom style="double">
        <color indexed="64"/>
      </bottom>
      <diagonal/>
    </border>
    <border>
      <left style="double">
        <color indexed="64"/>
      </left>
      <right style="medium">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style="double">
        <color indexed="64"/>
      </right>
      <top style="double">
        <color indexed="64"/>
      </top>
      <bottom style="medium">
        <color indexed="64"/>
      </bottom>
      <diagonal/>
    </border>
    <border>
      <left style="double">
        <color indexed="64"/>
      </left>
      <right/>
      <top style="double">
        <color indexed="64"/>
      </top>
      <bottom style="medium">
        <color indexed="64"/>
      </bottom>
      <diagonal/>
    </border>
    <border>
      <left style="medium">
        <color indexed="64"/>
      </left>
      <right/>
      <top style="double">
        <color indexed="64"/>
      </top>
      <bottom style="medium">
        <color indexed="64"/>
      </bottom>
      <diagonal/>
    </border>
    <border>
      <left style="double">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double">
        <color indexed="64"/>
      </right>
      <top style="medium">
        <color indexed="64"/>
      </top>
      <bottom style="thin">
        <color indexed="64"/>
      </bottom>
      <diagonal/>
    </border>
    <border>
      <left/>
      <right/>
      <top/>
      <bottom style="medium">
        <color indexed="64"/>
      </bottom>
      <diagonal/>
    </border>
    <border>
      <left style="thin">
        <color indexed="64"/>
      </left>
      <right/>
      <top style="thin">
        <color indexed="64"/>
      </top>
      <bottom style="double">
        <color indexed="64"/>
      </bottom>
      <diagonal/>
    </border>
    <border>
      <left style="thin">
        <color indexed="64"/>
      </left>
      <right style="thin">
        <color indexed="64"/>
      </right>
      <top/>
      <bottom/>
      <diagonal/>
    </border>
    <border>
      <left style="thin">
        <color indexed="64"/>
      </left>
      <right/>
      <top/>
      <bottom/>
      <diagonal/>
    </border>
    <border>
      <left style="thin">
        <color indexed="64"/>
      </left>
      <right style="double">
        <color indexed="64"/>
      </right>
      <top/>
      <bottom/>
      <diagonal/>
    </border>
    <border>
      <left/>
      <right style="double">
        <color indexed="64"/>
      </right>
      <top style="thin">
        <color indexed="64"/>
      </top>
      <bottom style="thin">
        <color indexed="64"/>
      </bottom>
      <diagonal/>
    </border>
    <border>
      <left style="thin">
        <color indexed="64"/>
      </left>
      <right style="double">
        <color indexed="64"/>
      </right>
      <top/>
      <bottom style="dotted">
        <color indexed="64"/>
      </bottom>
      <diagonal/>
    </border>
    <border>
      <left/>
      <right style="thin">
        <color indexed="64"/>
      </right>
      <top style="thin">
        <color indexed="64"/>
      </top>
      <bottom style="double">
        <color indexed="64"/>
      </bottom>
      <diagonal/>
    </border>
    <border>
      <left style="double">
        <color indexed="64"/>
      </left>
      <right style="double">
        <color indexed="64"/>
      </right>
      <top style="double">
        <color indexed="64"/>
      </top>
      <bottom style="medium">
        <color indexed="64"/>
      </bottom>
      <diagonal/>
    </border>
    <border>
      <left style="double">
        <color indexed="64"/>
      </left>
      <right/>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bottom style="double">
        <color indexed="64"/>
      </bottom>
      <diagonal/>
    </border>
    <border>
      <left style="double">
        <color indexed="64"/>
      </left>
      <right style="double">
        <color indexed="64"/>
      </right>
      <top style="hair">
        <color indexed="64"/>
      </top>
      <bottom style="hair">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hair">
        <color indexed="64"/>
      </left>
      <right style="hair">
        <color indexed="64"/>
      </right>
      <top style="hair">
        <color indexed="64"/>
      </top>
      <bottom style="double">
        <color indexed="64"/>
      </bottom>
      <diagonal/>
    </border>
    <border>
      <left style="hair">
        <color indexed="64"/>
      </left>
      <right style="double">
        <color indexed="64"/>
      </right>
      <top style="hair">
        <color indexed="64"/>
      </top>
      <bottom style="double">
        <color indexed="64"/>
      </bottom>
      <diagonal/>
    </border>
    <border>
      <left style="hair">
        <color indexed="64"/>
      </left>
      <right style="double">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thin">
        <color indexed="64"/>
      </left>
      <right style="thin">
        <color indexed="64"/>
      </right>
      <top/>
      <bottom style="double">
        <color indexed="64"/>
      </bottom>
      <diagonal/>
    </border>
    <border>
      <left style="thin">
        <color indexed="64"/>
      </left>
      <right style="thin">
        <color indexed="64"/>
      </right>
      <top/>
      <bottom style="thin">
        <color indexed="64"/>
      </bottom>
      <diagonal/>
    </border>
    <border>
      <left style="thin">
        <color indexed="64"/>
      </left>
      <right/>
      <top/>
      <bottom style="double">
        <color indexed="64"/>
      </bottom>
      <diagonal/>
    </border>
    <border>
      <left style="double">
        <color indexed="64"/>
      </left>
      <right style="double">
        <color indexed="64"/>
      </right>
      <top style="hair">
        <color indexed="64"/>
      </top>
      <bottom style="double">
        <color indexed="64"/>
      </bottom>
      <diagonal/>
    </border>
    <border>
      <left/>
      <right style="double">
        <color indexed="64"/>
      </right>
      <top style="double">
        <color indexed="64"/>
      </top>
      <bottom style="medium">
        <color indexed="64"/>
      </bottom>
      <diagonal/>
    </border>
    <border>
      <left style="medium">
        <color indexed="64"/>
      </left>
      <right style="thin">
        <color indexed="64"/>
      </right>
      <top style="thin">
        <color indexed="9"/>
      </top>
      <bottom style="thin">
        <color indexed="9"/>
      </bottom>
      <diagonal/>
    </border>
    <border>
      <left style="medium">
        <color indexed="64"/>
      </left>
      <right style="thin">
        <color indexed="64"/>
      </right>
      <top style="thin">
        <color indexed="9"/>
      </top>
      <bottom style="double">
        <color indexed="64"/>
      </bottom>
      <diagonal/>
    </border>
    <border>
      <left style="medium">
        <color indexed="64"/>
      </left>
      <right style="thin">
        <color indexed="64"/>
      </right>
      <top/>
      <bottom style="thin">
        <color indexed="9"/>
      </bottom>
      <diagonal/>
    </border>
    <border>
      <left style="double">
        <color indexed="64"/>
      </left>
      <right style="double">
        <color indexed="64"/>
      </right>
      <top/>
      <bottom style="double">
        <color indexed="64"/>
      </bottom>
      <diagonal/>
    </border>
    <border>
      <left style="double">
        <color indexed="64"/>
      </left>
      <right style="double">
        <color indexed="64"/>
      </right>
      <top/>
      <bottom style="hair">
        <color indexed="64"/>
      </bottom>
      <diagonal/>
    </border>
    <border>
      <left/>
      <right style="hair">
        <color indexed="64"/>
      </right>
      <top style="hair">
        <color indexed="64"/>
      </top>
      <bottom style="hair">
        <color indexed="64"/>
      </bottom>
      <diagonal/>
    </border>
    <border>
      <left/>
      <right style="hair">
        <color auto="1"/>
      </right>
      <top style="double">
        <color auto="1"/>
      </top>
      <bottom style="hair">
        <color auto="1"/>
      </bottom>
      <diagonal/>
    </border>
    <border>
      <left style="hair">
        <color auto="1"/>
      </left>
      <right style="hair">
        <color auto="1"/>
      </right>
      <top style="double">
        <color auto="1"/>
      </top>
      <bottom style="hair">
        <color auto="1"/>
      </bottom>
      <diagonal/>
    </border>
    <border>
      <left style="hair">
        <color auto="1"/>
      </left>
      <right style="double">
        <color auto="1"/>
      </right>
      <top style="double">
        <color auto="1"/>
      </top>
      <bottom style="hair">
        <color auto="1"/>
      </bottom>
      <diagonal/>
    </border>
    <border>
      <left style="double">
        <color indexed="64"/>
      </left>
      <right style="double">
        <color indexed="64"/>
      </right>
      <top style="double">
        <color indexed="64"/>
      </top>
      <bottom style="hair">
        <color indexed="64"/>
      </bottom>
      <diagonal/>
    </border>
    <border>
      <left/>
      <right style="hair">
        <color indexed="64"/>
      </right>
      <top style="hair">
        <color indexed="64"/>
      </top>
      <bottom style="double">
        <color indexed="64"/>
      </bottom>
      <diagonal/>
    </border>
    <border>
      <left style="double">
        <color indexed="64"/>
      </left>
      <right/>
      <top style="medium">
        <color indexed="64"/>
      </top>
      <bottom style="medium">
        <color indexed="64"/>
      </bottom>
      <diagonal/>
    </border>
    <border>
      <left/>
      <right style="double">
        <color indexed="64"/>
      </right>
      <top style="medium">
        <color indexed="64"/>
      </top>
      <bottom style="medium">
        <color indexed="64"/>
      </bottom>
      <diagonal/>
    </border>
    <border>
      <left style="double">
        <color auto="1"/>
      </left>
      <right style="thin">
        <color auto="1"/>
      </right>
      <top style="double">
        <color auto="1"/>
      </top>
      <bottom style="thin">
        <color auto="1"/>
      </bottom>
      <diagonal/>
    </border>
    <border>
      <left style="thin">
        <color auto="1"/>
      </left>
      <right style="double">
        <color auto="1"/>
      </right>
      <top style="double">
        <color auto="1"/>
      </top>
      <bottom style="thin">
        <color auto="1"/>
      </bottom>
      <diagonal/>
    </border>
    <border>
      <left/>
      <right/>
      <top style="double">
        <color indexed="64"/>
      </top>
      <bottom style="medium">
        <color indexed="64"/>
      </bottom>
      <diagonal/>
    </border>
    <border>
      <left/>
      <right/>
      <top style="hair">
        <color indexed="64"/>
      </top>
      <bottom style="hair">
        <color indexed="64"/>
      </bottom>
      <diagonal/>
    </border>
    <border>
      <left/>
      <right style="double">
        <color indexed="64"/>
      </right>
      <top style="hair">
        <color indexed="64"/>
      </top>
      <bottom style="hair">
        <color indexed="64"/>
      </bottom>
      <diagonal/>
    </border>
    <border>
      <left/>
      <right/>
      <top style="hair">
        <color indexed="64"/>
      </top>
      <bottom style="double">
        <color indexed="64"/>
      </bottom>
      <diagonal/>
    </border>
    <border>
      <left/>
      <right style="double">
        <color indexed="64"/>
      </right>
      <top style="hair">
        <color indexed="64"/>
      </top>
      <bottom style="double">
        <color indexed="64"/>
      </bottom>
      <diagonal/>
    </border>
    <border>
      <left style="double">
        <color indexed="64"/>
      </left>
      <right style="hair">
        <color indexed="64"/>
      </right>
      <top style="medium">
        <color indexed="64"/>
      </top>
      <bottom style="hair">
        <color indexed="64"/>
      </bottom>
      <diagonal/>
    </border>
    <border>
      <left style="double">
        <color indexed="64"/>
      </left>
      <right style="hair">
        <color indexed="64"/>
      </right>
      <top style="hair">
        <color indexed="64"/>
      </top>
      <bottom style="hair">
        <color indexed="64"/>
      </bottom>
      <diagonal/>
    </border>
    <border>
      <left style="double">
        <color indexed="64"/>
      </left>
      <right style="hair">
        <color indexed="64"/>
      </right>
      <top style="hair">
        <color indexed="64"/>
      </top>
      <bottom style="double">
        <color indexed="64"/>
      </bottom>
      <diagonal/>
    </border>
    <border>
      <left style="double">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double">
        <color indexed="64"/>
      </right>
      <top style="hair">
        <color indexed="64"/>
      </top>
      <bottom/>
      <diagonal/>
    </border>
    <border>
      <left style="double">
        <color indexed="64"/>
      </left>
      <right style="double">
        <color indexed="64"/>
      </right>
      <top style="hair">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double">
        <color indexed="64"/>
      </bottom>
      <diagonal/>
    </border>
    <border>
      <left style="medium">
        <color auto="1"/>
      </left>
      <right style="thin">
        <color auto="1"/>
      </right>
      <top style="double">
        <color auto="1"/>
      </top>
      <bottom style="thin">
        <color indexed="64"/>
      </bottom>
      <diagonal/>
    </border>
    <border>
      <left style="hair">
        <color indexed="64"/>
      </left>
      <right/>
      <top style="hair">
        <color indexed="64"/>
      </top>
      <bottom style="double">
        <color indexed="64"/>
      </bottom>
      <diagonal/>
    </border>
    <border>
      <left style="hair">
        <color indexed="64"/>
      </left>
      <right/>
      <top style="hair">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double">
        <color indexed="64"/>
      </right>
      <top/>
      <bottom style="hair">
        <color indexed="64"/>
      </bottom>
      <diagonal/>
    </border>
    <border>
      <left style="thin">
        <color indexed="64"/>
      </left>
      <right/>
      <top style="thin">
        <color indexed="64"/>
      </top>
      <bottom style="double">
        <color indexed="64"/>
      </bottom>
      <diagonal/>
    </border>
    <border>
      <left/>
      <right style="medium">
        <color auto="1"/>
      </right>
      <top style="thin">
        <color indexed="64"/>
      </top>
      <bottom style="double">
        <color indexed="64"/>
      </bottom>
      <diagonal/>
    </border>
    <border>
      <left style="double">
        <color indexed="64"/>
      </left>
      <right style="hair">
        <color indexed="64"/>
      </right>
      <top/>
      <bottom style="double">
        <color indexed="64"/>
      </bottom>
      <diagonal/>
    </border>
    <border>
      <left style="hair">
        <color indexed="64"/>
      </left>
      <right style="hair">
        <color indexed="64"/>
      </right>
      <top/>
      <bottom style="double">
        <color indexed="64"/>
      </bottom>
      <diagonal/>
    </border>
    <border>
      <left style="hair">
        <color indexed="64"/>
      </left>
      <right style="double">
        <color indexed="64"/>
      </right>
      <top/>
      <bottom style="double">
        <color indexed="64"/>
      </bottom>
      <diagonal/>
    </border>
    <border>
      <left style="hair">
        <color indexed="64"/>
      </left>
      <right style="hair">
        <color indexed="64"/>
      </right>
      <top/>
      <bottom/>
      <diagonal/>
    </border>
    <border>
      <left style="hair">
        <color indexed="64"/>
      </left>
      <right style="double">
        <color indexed="64"/>
      </right>
      <top/>
      <bottom/>
      <diagonal/>
    </border>
    <border>
      <left style="thin">
        <color indexed="64"/>
      </left>
      <right style="thin">
        <color indexed="64"/>
      </right>
      <top style="double">
        <color indexed="64"/>
      </top>
      <bottom style="medium">
        <color indexed="64"/>
      </bottom>
      <diagonal/>
    </border>
    <border>
      <left style="hair">
        <color indexed="64"/>
      </left>
      <right/>
      <top/>
      <bottom style="hair">
        <color indexed="64"/>
      </bottom>
      <diagonal/>
    </border>
    <border>
      <left/>
      <right style="hair">
        <color indexed="64"/>
      </right>
      <top style="medium">
        <color indexed="64"/>
      </top>
      <bottom style="hair">
        <color indexed="64"/>
      </bottom>
      <diagonal/>
    </border>
    <border>
      <left style="double">
        <color indexed="64"/>
      </left>
      <right style="double">
        <color indexed="64"/>
      </right>
      <top/>
      <bottom/>
      <diagonal/>
    </border>
    <border>
      <left/>
      <right/>
      <top style="medium">
        <color indexed="64"/>
      </top>
      <bottom style="hair">
        <color indexed="64"/>
      </bottom>
      <diagonal/>
    </border>
    <border>
      <left style="double">
        <color indexed="64"/>
      </left>
      <right/>
      <top style="medium">
        <color indexed="64"/>
      </top>
      <bottom style="hair">
        <color indexed="64"/>
      </bottom>
      <diagonal/>
    </border>
    <border>
      <left/>
      <right style="double">
        <color indexed="64"/>
      </right>
      <top style="medium">
        <color indexed="64"/>
      </top>
      <bottom style="hair">
        <color indexed="64"/>
      </bottom>
      <diagonal/>
    </border>
    <border>
      <left style="hair">
        <color indexed="64"/>
      </left>
      <right/>
      <top style="medium">
        <color indexed="64"/>
      </top>
      <bottom style="hair">
        <color indexed="64"/>
      </bottom>
      <diagonal/>
    </border>
    <border>
      <left style="double">
        <color indexed="64"/>
      </left>
      <right/>
      <top style="double">
        <color indexed="64"/>
      </top>
      <bottom style="thick">
        <color rgb="FF9999FF"/>
      </bottom>
      <diagonal/>
    </border>
    <border>
      <left/>
      <right/>
      <top style="double">
        <color indexed="64"/>
      </top>
      <bottom style="thick">
        <color rgb="FF9999FF"/>
      </bottom>
      <diagonal/>
    </border>
    <border>
      <left/>
      <right style="double">
        <color indexed="64"/>
      </right>
      <top style="double">
        <color indexed="64"/>
      </top>
      <bottom style="thick">
        <color rgb="FF9999FF"/>
      </bottom>
      <diagonal/>
    </border>
    <border>
      <left/>
      <right style="medium">
        <color indexed="64"/>
      </right>
      <top style="double">
        <color indexed="64"/>
      </top>
      <bottom style="medium">
        <color indexed="64"/>
      </bottom>
      <diagonal/>
    </border>
    <border>
      <left style="thin">
        <color auto="1"/>
      </left>
      <right/>
      <top style="double">
        <color auto="1"/>
      </top>
      <bottom style="thin">
        <color auto="1"/>
      </bottom>
      <diagonal/>
    </border>
    <border>
      <left/>
      <right style="medium">
        <color auto="1"/>
      </right>
      <top style="double">
        <color auto="1"/>
      </top>
      <bottom style="thin">
        <color auto="1"/>
      </bottom>
      <diagonal/>
    </border>
    <border>
      <left style="double">
        <color indexed="64"/>
      </left>
      <right style="double">
        <color indexed="64"/>
      </right>
      <top style="medium">
        <color indexed="64"/>
      </top>
      <bottom style="thin">
        <color indexed="64"/>
      </bottom>
      <diagonal/>
    </border>
  </borders>
  <cellStyleXfs count="15">
    <xf numFmtId="0" fontId="0" fillId="0" borderId="0"/>
    <xf numFmtId="0" fontId="5" fillId="0" borderId="0" applyNumberFormat="0" applyFill="0" applyBorder="0" applyAlignment="0" applyProtection="0">
      <alignment vertical="top"/>
      <protection locked="0"/>
    </xf>
    <xf numFmtId="9" fontId="3" fillId="0" borderId="0" applyFont="0" applyFill="0" applyBorder="0" applyAlignment="0" applyProtection="0"/>
    <xf numFmtId="9" fontId="4" fillId="0" borderId="0" applyFont="0" applyFill="0" applyBorder="0" applyAlignment="0" applyProtection="0"/>
    <xf numFmtId="0" fontId="7" fillId="0" borderId="0"/>
    <xf numFmtId="0" fontId="3" fillId="0" borderId="0"/>
    <xf numFmtId="0" fontId="8" fillId="0" borderId="0"/>
    <xf numFmtId="0" fontId="3" fillId="0" borderId="0"/>
    <xf numFmtId="0" fontId="3" fillId="0" borderId="0"/>
    <xf numFmtId="0" fontId="2" fillId="0" borderId="0"/>
    <xf numFmtId="9" fontId="3" fillId="0" borderId="0" applyFont="0" applyFill="0" applyBorder="0" applyAlignment="0" applyProtection="0"/>
    <xf numFmtId="0" fontId="3" fillId="0" borderId="0"/>
    <xf numFmtId="0" fontId="3" fillId="0" borderId="0"/>
    <xf numFmtId="0" fontId="7" fillId="0" borderId="0"/>
    <xf numFmtId="0" fontId="1" fillId="0" borderId="0"/>
  </cellStyleXfs>
  <cellXfs count="437">
    <xf numFmtId="0" fontId="0" fillId="0" borderId="0" xfId="0"/>
    <xf numFmtId="0" fontId="11" fillId="2" borderId="101" xfId="0" applyFont="1" applyFill="1" applyBorder="1" applyAlignment="1">
      <alignment horizontal="right" vertical="center"/>
    </xf>
    <xf numFmtId="0" fontId="11" fillId="2" borderId="102" xfId="0" applyFont="1" applyFill="1" applyBorder="1" applyAlignment="1">
      <alignment horizontal="left" vertical="center"/>
    </xf>
    <xf numFmtId="0" fontId="12" fillId="2" borderId="102" xfId="0" applyFont="1" applyFill="1" applyBorder="1" applyAlignment="1">
      <alignment horizontal="left" vertical="center"/>
    </xf>
    <xf numFmtId="0" fontId="13" fillId="2" borderId="102" xfId="0" applyFont="1" applyFill="1" applyBorder="1" applyAlignment="1">
      <alignment horizontal="centerContinuous" vertical="center"/>
    </xf>
    <xf numFmtId="0" fontId="14" fillId="2" borderId="102" xfId="0" applyFont="1" applyFill="1" applyBorder="1" applyAlignment="1">
      <alignment horizontal="centerContinuous" vertical="center"/>
    </xf>
    <xf numFmtId="0" fontId="15" fillId="2" borderId="103" xfId="1" applyFont="1" applyFill="1" applyBorder="1" applyAlignment="1" applyProtection="1">
      <alignment horizontal="right" vertical="center"/>
    </xf>
    <xf numFmtId="0" fontId="14" fillId="0" borderId="0" xfId="0" applyFont="1" applyAlignment="1">
      <alignment vertical="center"/>
    </xf>
    <xf numFmtId="0" fontId="16" fillId="0" borderId="1" xfId="0" applyFont="1" applyBorder="1" applyAlignment="1">
      <alignment horizontal="right" vertical="center"/>
    </xf>
    <xf numFmtId="0" fontId="17" fillId="0" borderId="0" xfId="0" applyFont="1" applyAlignment="1">
      <alignment horizontal="centerContinuous" vertical="center"/>
    </xf>
    <xf numFmtId="0" fontId="16" fillId="0" borderId="0" xfId="0" applyFont="1" applyAlignment="1">
      <alignment horizontal="right" vertical="center"/>
    </xf>
    <xf numFmtId="0" fontId="17" fillId="0" borderId="0" xfId="0" applyFont="1" applyAlignment="1">
      <alignment horizontal="center" vertical="center"/>
    </xf>
    <xf numFmtId="0" fontId="17" fillId="0" borderId="2" xfId="0" applyFont="1" applyBorder="1" applyAlignment="1">
      <alignment horizontal="left" vertical="center"/>
    </xf>
    <xf numFmtId="0" fontId="16" fillId="4" borderId="64" xfId="0" applyFont="1" applyFill="1" applyBorder="1" applyAlignment="1">
      <alignment horizontal="right" vertical="center"/>
    </xf>
    <xf numFmtId="1" fontId="17" fillId="0" borderId="105" xfId="0" applyNumberFormat="1" applyFont="1" applyBorder="1" applyAlignment="1">
      <alignment horizontal="centerContinuous" vertical="center"/>
    </xf>
    <xf numFmtId="0" fontId="14" fillId="0" borderId="106" xfId="0" applyFont="1" applyBorder="1" applyAlignment="1">
      <alignment horizontal="centerContinuous" vertical="center"/>
    </xf>
    <xf numFmtId="0" fontId="16" fillId="4" borderId="80" xfId="0" applyFont="1" applyFill="1" applyBorder="1" applyAlignment="1">
      <alignment horizontal="right" vertical="center"/>
    </xf>
    <xf numFmtId="49" fontId="17" fillId="0" borderId="65" xfId="0" applyNumberFormat="1" applyFont="1" applyBorder="1" applyAlignment="1">
      <alignment horizontal="center" vertical="center"/>
    </xf>
    <xf numFmtId="0" fontId="17" fillId="0" borderId="0" xfId="0" applyFont="1" applyAlignment="1">
      <alignment horizontal="left" vertical="center"/>
    </xf>
    <xf numFmtId="0" fontId="16" fillId="4" borderId="11" xfId="0" applyFont="1" applyFill="1" applyBorder="1" applyAlignment="1">
      <alignment horizontal="right" vertical="center"/>
    </xf>
    <xf numFmtId="49" fontId="17" fillId="0" borderId="86" xfId="0" applyNumberFormat="1" applyFont="1" applyBorder="1" applyAlignment="1">
      <alignment horizontal="centerContinuous" vertical="center"/>
    </xf>
    <xf numFmtId="0" fontId="14" fillId="0" borderId="87" xfId="0" applyFont="1" applyBorder="1" applyAlignment="1">
      <alignment horizontal="centerContinuous" vertical="center"/>
    </xf>
    <xf numFmtId="0" fontId="16" fillId="4" borderId="31" xfId="0" applyFont="1" applyFill="1" applyBorder="1" applyAlignment="1">
      <alignment horizontal="right" vertical="center"/>
    </xf>
    <xf numFmtId="3" fontId="17" fillId="0" borderId="12" xfId="0" applyNumberFormat="1" applyFont="1" applyBorder="1" applyAlignment="1">
      <alignment horizontal="center" vertical="center"/>
    </xf>
    <xf numFmtId="0" fontId="18" fillId="2" borderId="13" xfId="0" applyFont="1" applyFill="1" applyBorder="1" applyAlignment="1">
      <alignment horizontal="right" vertical="center"/>
    </xf>
    <xf numFmtId="0" fontId="17" fillId="0" borderId="14" xfId="0" applyFont="1" applyBorder="1" applyAlignment="1">
      <alignment horizontal="center" vertical="center"/>
    </xf>
    <xf numFmtId="0" fontId="19" fillId="0" borderId="14" xfId="0" applyFont="1" applyBorder="1" applyAlignment="1">
      <alignment horizontal="center" vertical="center"/>
    </xf>
    <xf numFmtId="0" fontId="18" fillId="4" borderId="53" xfId="0" applyFont="1" applyFill="1" applyBorder="1" applyAlignment="1">
      <alignment horizontal="right" vertical="center"/>
    </xf>
    <xf numFmtId="49" fontId="20" fillId="0" borderId="34" xfId="0" applyNumberFormat="1" applyFont="1" applyBorder="1" applyAlignment="1">
      <alignment horizontal="center" shrinkToFit="1"/>
    </xf>
    <xf numFmtId="0" fontId="23" fillId="2" borderId="4" xfId="0" applyFont="1" applyFill="1" applyBorder="1" applyAlignment="1">
      <alignment horizontal="right" vertical="center"/>
    </xf>
    <xf numFmtId="0" fontId="17" fillId="0" borderId="3" xfId="0" quotePrefix="1" applyFont="1" applyBorder="1" applyAlignment="1">
      <alignment horizontal="center" vertical="center"/>
    </xf>
    <xf numFmtId="49" fontId="19" fillId="0" borderId="14" xfId="0" applyNumberFormat="1" applyFont="1" applyBorder="1" applyAlignment="1">
      <alignment horizontal="center" vertical="center"/>
    </xf>
    <xf numFmtId="0" fontId="18" fillId="4" borderId="51" xfId="0" applyFont="1" applyFill="1" applyBorder="1" applyAlignment="1">
      <alignment horizontal="right" vertical="center"/>
    </xf>
    <xf numFmtId="164" fontId="16" fillId="15" borderId="30" xfId="0" applyNumberFormat="1" applyFont="1" applyFill="1" applyBorder="1" applyAlignment="1">
      <alignment horizontal="center" vertical="center"/>
    </xf>
    <xf numFmtId="0" fontId="24" fillId="2" borderId="4" xfId="0" applyFont="1" applyFill="1" applyBorder="1" applyAlignment="1">
      <alignment horizontal="right" vertical="center"/>
    </xf>
    <xf numFmtId="49" fontId="19" fillId="0" borderId="3" xfId="0" applyNumberFormat="1" applyFont="1" applyBorder="1" applyAlignment="1">
      <alignment horizontal="center" vertical="center"/>
    </xf>
    <xf numFmtId="0" fontId="16" fillId="14" borderId="29" xfId="0" applyFont="1" applyFill="1" applyBorder="1" applyAlignment="1">
      <alignment horizontal="center" vertical="center"/>
    </xf>
    <xf numFmtId="0" fontId="25" fillId="2" borderId="4" xfId="0" applyFont="1" applyFill="1" applyBorder="1" applyAlignment="1">
      <alignment horizontal="right" vertical="center"/>
    </xf>
    <xf numFmtId="0" fontId="26" fillId="4" borderId="51" xfId="0" applyFont="1" applyFill="1" applyBorder="1" applyAlignment="1">
      <alignment horizontal="right" vertical="center"/>
    </xf>
    <xf numFmtId="1" fontId="17" fillId="0" borderId="29" xfId="0" applyNumberFormat="1" applyFont="1" applyBorder="1" applyAlignment="1">
      <alignment horizontal="center" vertical="center"/>
    </xf>
    <xf numFmtId="0" fontId="27" fillId="2" borderId="4" xfId="0" applyFont="1" applyFill="1" applyBorder="1" applyAlignment="1">
      <alignment horizontal="right" vertical="center"/>
    </xf>
    <xf numFmtId="0" fontId="28" fillId="2" borderId="15" xfId="0" applyFont="1" applyFill="1" applyBorder="1" applyAlignment="1">
      <alignment horizontal="right" vertical="center"/>
    </xf>
    <xf numFmtId="0" fontId="17" fillId="0" borderId="25" xfId="0" quotePrefix="1" applyFont="1" applyBorder="1" applyAlignment="1">
      <alignment horizontal="center" vertical="center"/>
    </xf>
    <xf numFmtId="49" fontId="19" fillId="0" borderId="25" xfId="0" applyNumberFormat="1" applyFont="1" applyBorder="1" applyAlignment="1">
      <alignment horizontal="center" vertical="center"/>
    </xf>
    <xf numFmtId="0" fontId="26" fillId="4" borderId="52" xfId="0" applyFont="1" applyFill="1" applyBorder="1" applyAlignment="1">
      <alignment horizontal="right" vertical="center"/>
    </xf>
    <xf numFmtId="1" fontId="17" fillId="0" borderId="12" xfId="0" applyNumberFormat="1" applyFont="1" applyBorder="1" applyAlignment="1">
      <alignment horizontal="center" vertical="center"/>
    </xf>
    <xf numFmtId="0" fontId="29" fillId="0" borderId="1" xfId="0" applyFont="1" applyBorder="1" applyAlignment="1">
      <alignment vertical="center"/>
    </xf>
    <xf numFmtId="0" fontId="30" fillId="0" borderId="0" xfId="0" applyFont="1" applyAlignment="1">
      <alignment vertical="center"/>
    </xf>
    <xf numFmtId="0" fontId="31" fillId="0" borderId="0" xfId="0" applyFont="1" applyAlignment="1">
      <alignment vertical="center"/>
    </xf>
    <xf numFmtId="1" fontId="31" fillId="0" borderId="0" xfId="0" applyNumberFormat="1" applyFont="1" applyAlignment="1">
      <alignment vertical="center"/>
    </xf>
    <xf numFmtId="0" fontId="31" fillId="0" borderId="2" xfId="0" applyFont="1" applyBorder="1" applyAlignment="1">
      <alignment vertical="center"/>
    </xf>
    <xf numFmtId="0" fontId="17" fillId="0" borderId="5" xfId="0" applyFont="1" applyBorder="1" applyAlignment="1">
      <alignment vertical="center"/>
    </xf>
    <xf numFmtId="0" fontId="17" fillId="0" borderId="6" xfId="0" applyFont="1" applyBorder="1" applyAlignment="1">
      <alignment vertical="center"/>
    </xf>
    <xf numFmtId="0" fontId="17" fillId="0" borderId="7" xfId="0" applyFont="1" applyBorder="1" applyAlignment="1">
      <alignment vertical="center"/>
    </xf>
    <xf numFmtId="0" fontId="13" fillId="0" borderId="0" xfId="0" applyFont="1" applyAlignment="1">
      <alignment vertical="center"/>
    </xf>
    <xf numFmtId="0" fontId="17" fillId="0" borderId="1" xfId="0" applyFont="1" applyBorder="1" applyAlignment="1">
      <alignment vertical="center"/>
    </xf>
    <xf numFmtId="0" fontId="17" fillId="0" borderId="0" xfId="0" applyFont="1" applyAlignment="1">
      <alignment vertical="center"/>
    </xf>
    <xf numFmtId="0" fontId="17" fillId="0" borderId="2" xfId="0" applyFont="1" applyBorder="1" applyAlignment="1">
      <alignment vertical="center"/>
    </xf>
    <xf numFmtId="0" fontId="17" fillId="0" borderId="8" xfId="0" applyFont="1" applyBorder="1" applyAlignment="1">
      <alignment vertical="center"/>
    </xf>
    <xf numFmtId="0" fontId="17" fillId="0" borderId="9" xfId="0" applyFont="1" applyBorder="1" applyAlignment="1">
      <alignment vertical="center"/>
    </xf>
    <xf numFmtId="0" fontId="17" fillId="0" borderId="10" xfId="0" applyFont="1" applyBorder="1" applyAlignment="1">
      <alignment vertical="center"/>
    </xf>
    <xf numFmtId="0" fontId="13" fillId="0" borderId="0" xfId="0" applyFont="1" applyAlignment="1">
      <alignment horizontal="right" vertical="center"/>
    </xf>
    <xf numFmtId="0" fontId="14" fillId="0" borderId="0" xfId="0" applyFont="1" applyAlignment="1">
      <alignment horizontal="left" vertical="center"/>
    </xf>
    <xf numFmtId="0" fontId="32" fillId="0" borderId="24" xfId="0" applyFont="1" applyBorder="1" applyAlignment="1">
      <alignment horizontal="centerContinuous" vertical="center"/>
    </xf>
    <xf numFmtId="0" fontId="31" fillId="0" borderId="0" xfId="0" applyFont="1" applyAlignment="1">
      <alignment horizontal="centerContinuous" vertical="center"/>
    </xf>
    <xf numFmtId="0" fontId="33" fillId="3" borderId="62" xfId="0" applyFont="1" applyFill="1" applyBorder="1" applyAlignment="1">
      <alignment horizontal="centerContinuous" vertical="center"/>
    </xf>
    <xf numFmtId="0" fontId="33" fillId="3" borderId="38" xfId="0" applyFont="1" applyFill="1" applyBorder="1" applyAlignment="1">
      <alignment horizontal="center" vertical="center"/>
    </xf>
    <xf numFmtId="0" fontId="33" fillId="3" borderId="38" xfId="0" applyFont="1" applyFill="1" applyBorder="1" applyAlignment="1">
      <alignment horizontal="center" vertical="center" wrapText="1"/>
    </xf>
    <xf numFmtId="0" fontId="34" fillId="11" borderId="37" xfId="0" applyFont="1" applyFill="1" applyBorder="1" applyAlignment="1">
      <alignment horizontal="center" vertical="center"/>
    </xf>
    <xf numFmtId="0" fontId="33" fillId="3" borderId="63" xfId="0" applyFont="1" applyFill="1" applyBorder="1" applyAlignment="1">
      <alignment horizontal="center" vertical="center"/>
    </xf>
    <xf numFmtId="0" fontId="35" fillId="0" borderId="1" xfId="0" applyFont="1" applyBorder="1" applyAlignment="1">
      <alignment vertical="center"/>
    </xf>
    <xf numFmtId="0" fontId="16" fillId="0" borderId="26" xfId="0" applyFont="1" applyBorder="1" applyAlignment="1">
      <alignment horizontal="center" vertical="center"/>
    </xf>
    <xf numFmtId="0" fontId="36" fillId="0" borderId="26" xfId="0" applyFont="1" applyBorder="1" applyAlignment="1">
      <alignment horizontal="center" vertical="center"/>
    </xf>
    <xf numFmtId="0" fontId="17" fillId="0" borderId="26" xfId="0" applyFont="1" applyBorder="1" applyAlignment="1">
      <alignment horizontal="center" vertical="center"/>
    </xf>
    <xf numFmtId="0" fontId="37" fillId="0" borderId="26" xfId="0" applyFont="1" applyBorder="1" applyAlignment="1">
      <alignment horizontal="center" vertical="center"/>
    </xf>
    <xf numFmtId="1" fontId="17" fillId="0" borderId="26" xfId="0" applyNumberFormat="1" applyFont="1" applyBorder="1" applyAlignment="1">
      <alignment horizontal="center" vertical="center"/>
    </xf>
    <xf numFmtId="0" fontId="38" fillId="11" borderId="27" xfId="0" applyFont="1" applyFill="1" applyBorder="1" applyAlignment="1">
      <alignment horizontal="center" vertical="center"/>
    </xf>
    <xf numFmtId="0" fontId="17" fillId="0" borderId="28" xfId="0" quotePrefix="1" applyFont="1" applyBorder="1" applyAlignment="1">
      <alignment horizontal="center" vertical="center"/>
    </xf>
    <xf numFmtId="0" fontId="39" fillId="0" borderId="1" xfId="0" applyFont="1" applyBorder="1" applyAlignment="1">
      <alignment vertical="center"/>
    </xf>
    <xf numFmtId="0" fontId="40" fillId="0" borderId="26" xfId="0" applyFont="1" applyBorder="1" applyAlignment="1">
      <alignment horizontal="center" vertical="center"/>
    </xf>
    <xf numFmtId="0" fontId="23" fillId="0" borderId="27" xfId="0" applyFont="1" applyBorder="1" applyAlignment="1">
      <alignment horizontal="center" vertical="center"/>
    </xf>
    <xf numFmtId="0" fontId="37" fillId="0" borderId="33" xfId="0" applyFont="1" applyBorder="1" applyAlignment="1">
      <alignment vertical="center"/>
    </xf>
    <xf numFmtId="0" fontId="16" fillId="0" borderId="47" xfId="0" applyFont="1" applyBorder="1" applyAlignment="1">
      <alignment horizontal="center" vertical="center"/>
    </xf>
    <xf numFmtId="0" fontId="17" fillId="0" borderId="47" xfId="0" applyFont="1" applyBorder="1" applyAlignment="1">
      <alignment horizontal="center" vertical="center"/>
    </xf>
    <xf numFmtId="0" fontId="34" fillId="0" borderId="47" xfId="0" applyFont="1" applyBorder="1" applyAlignment="1">
      <alignment horizontal="center" vertical="center"/>
    </xf>
    <xf numFmtId="1" fontId="17" fillId="0" borderId="47" xfId="0" applyNumberFormat="1" applyFont="1" applyBorder="1" applyAlignment="1">
      <alignment horizontal="center" vertical="center"/>
    </xf>
    <xf numFmtId="0" fontId="38" fillId="11" borderId="47" xfId="0" applyFont="1" applyFill="1" applyBorder="1" applyAlignment="1">
      <alignment horizontal="center" vertical="center"/>
    </xf>
    <xf numFmtId="0" fontId="17" fillId="0" borderId="34" xfId="0" quotePrefix="1" applyFont="1" applyBorder="1" applyAlignment="1">
      <alignment horizontal="center" vertical="center"/>
    </xf>
    <xf numFmtId="0" fontId="26" fillId="0" borderId="1" xfId="0" applyFont="1" applyBorder="1" applyAlignment="1">
      <alignment vertical="center"/>
    </xf>
    <xf numFmtId="49" fontId="20" fillId="0" borderId="26" xfId="0" applyNumberFormat="1" applyFont="1" applyBorder="1" applyAlignment="1">
      <alignment horizontal="center" vertical="center"/>
    </xf>
    <xf numFmtId="0" fontId="20" fillId="0" borderId="27" xfId="0" applyFont="1" applyBorder="1" applyAlignment="1">
      <alignment horizontal="center" vertical="center"/>
    </xf>
    <xf numFmtId="0" fontId="26" fillId="0" borderId="27" xfId="0" applyFont="1" applyBorder="1" applyAlignment="1">
      <alignment horizontal="center" vertical="center"/>
    </xf>
    <xf numFmtId="0" fontId="17" fillId="0" borderId="27" xfId="0" applyFont="1" applyBorder="1" applyAlignment="1">
      <alignment horizontal="center" vertical="center"/>
    </xf>
    <xf numFmtId="49" fontId="17" fillId="0" borderId="27" xfId="0" applyNumberFormat="1" applyFont="1" applyBorder="1" applyAlignment="1">
      <alignment horizontal="center" vertical="center"/>
    </xf>
    <xf numFmtId="0" fontId="41" fillId="0" borderId="0" xfId="0" applyFont="1" applyAlignment="1">
      <alignment vertical="center"/>
    </xf>
    <xf numFmtId="49" fontId="40" fillId="0" borderId="26" xfId="0" applyNumberFormat="1" applyFont="1" applyBorder="1" applyAlignment="1">
      <alignment horizontal="center" vertical="center"/>
    </xf>
    <xf numFmtId="0" fontId="40" fillId="0" borderId="27" xfId="0" applyFont="1" applyBorder="1" applyAlignment="1">
      <alignment horizontal="center" vertical="center"/>
    </xf>
    <xf numFmtId="0" fontId="39" fillId="0" borderId="27" xfId="0" applyFont="1" applyBorder="1" applyAlignment="1">
      <alignment horizontal="center" vertical="center"/>
    </xf>
    <xf numFmtId="0" fontId="42" fillId="0" borderId="0" xfId="0" applyFont="1" applyAlignment="1">
      <alignment vertical="center"/>
    </xf>
    <xf numFmtId="0" fontId="28" fillId="0" borderId="1" xfId="0" applyFont="1" applyBorder="1" applyAlignment="1">
      <alignment vertical="center"/>
    </xf>
    <xf numFmtId="49" fontId="43" fillId="0" borderId="26" xfId="0" applyNumberFormat="1" applyFont="1" applyBorder="1" applyAlignment="1">
      <alignment horizontal="center" vertical="center"/>
    </xf>
    <xf numFmtId="0" fontId="43" fillId="0" borderId="27" xfId="0" applyFont="1" applyBorder="1" applyAlignment="1">
      <alignment horizontal="center" vertical="center"/>
    </xf>
    <xf numFmtId="0" fontId="28" fillId="0" borderId="27" xfId="0" applyFont="1" applyBorder="1" applyAlignment="1">
      <alignment horizontal="center" vertical="center"/>
    </xf>
    <xf numFmtId="0" fontId="44" fillId="0" borderId="0" xfId="0" applyFont="1" applyAlignment="1">
      <alignment vertical="center"/>
    </xf>
    <xf numFmtId="0" fontId="18" fillId="0" borderId="1" xfId="0" applyFont="1" applyBorder="1" applyAlignment="1">
      <alignment vertical="center"/>
    </xf>
    <xf numFmtId="49" fontId="22" fillId="0" borderId="26" xfId="0" applyNumberFormat="1" applyFont="1" applyBorder="1" applyAlignment="1">
      <alignment horizontal="center" vertical="center"/>
    </xf>
    <xf numFmtId="0" fontId="22" fillId="0" borderId="27" xfId="0" applyFont="1" applyBorder="1" applyAlignment="1">
      <alignment horizontal="center" vertical="center"/>
    </xf>
    <xf numFmtId="0" fontId="18" fillId="0" borderId="27" xfId="0" applyFont="1" applyBorder="1" applyAlignment="1">
      <alignment horizontal="center" vertical="center"/>
    </xf>
    <xf numFmtId="0" fontId="45" fillId="0" borderId="0" xfId="0" applyFont="1" applyAlignment="1">
      <alignment vertical="center"/>
    </xf>
    <xf numFmtId="0" fontId="46" fillId="7" borderId="1" xfId="0" applyFont="1" applyFill="1" applyBorder="1" applyAlignment="1">
      <alignment vertical="center"/>
    </xf>
    <xf numFmtId="0" fontId="17" fillId="7" borderId="26" xfId="0" applyFont="1" applyFill="1" applyBorder="1" applyAlignment="1">
      <alignment horizontal="center" vertical="center"/>
    </xf>
    <xf numFmtId="49" fontId="47" fillId="7" borderId="26" xfId="0" applyNumberFormat="1" applyFont="1" applyFill="1" applyBorder="1" applyAlignment="1">
      <alignment horizontal="center" vertical="center"/>
    </xf>
    <xf numFmtId="0" fontId="47" fillId="7" borderId="27" xfId="0" applyFont="1" applyFill="1" applyBorder="1" applyAlignment="1">
      <alignment horizontal="center" vertical="center"/>
    </xf>
    <xf numFmtId="0" fontId="46" fillId="7" borderId="27" xfId="0" applyFont="1" applyFill="1" applyBorder="1" applyAlignment="1">
      <alignment horizontal="center" vertical="center"/>
    </xf>
    <xf numFmtId="0" fontId="17" fillId="7" borderId="27" xfId="0" applyFont="1" applyFill="1" applyBorder="1" applyAlignment="1">
      <alignment horizontal="center" vertical="center"/>
    </xf>
    <xf numFmtId="49" fontId="17" fillId="7" borderId="27" xfId="0" applyNumberFormat="1" applyFont="1" applyFill="1" applyBorder="1" applyAlignment="1">
      <alignment horizontal="center" vertical="center"/>
    </xf>
    <xf numFmtId="0" fontId="17" fillId="8" borderId="28" xfId="0" quotePrefix="1" applyFont="1" applyFill="1" applyBorder="1" applyAlignment="1">
      <alignment horizontal="center" vertical="center"/>
    </xf>
    <xf numFmtId="0" fontId="26" fillId="5" borderId="1" xfId="0" applyFont="1" applyFill="1" applyBorder="1" applyAlignment="1">
      <alignment vertical="center"/>
    </xf>
    <xf numFmtId="0" fontId="17" fillId="5" borderId="26" xfId="0" applyFont="1" applyFill="1" applyBorder="1" applyAlignment="1">
      <alignment horizontal="center" vertical="center"/>
    </xf>
    <xf numFmtId="49" fontId="20" fillId="5" borderId="26" xfId="0" applyNumberFormat="1" applyFont="1" applyFill="1" applyBorder="1" applyAlignment="1">
      <alignment horizontal="center" vertical="center"/>
    </xf>
    <xf numFmtId="0" fontId="20" fillId="5" borderId="27" xfId="0" applyFont="1" applyFill="1" applyBorder="1" applyAlignment="1">
      <alignment horizontal="center" vertical="center"/>
    </xf>
    <xf numFmtId="0" fontId="26" fillId="5" borderId="27" xfId="0" applyFont="1" applyFill="1" applyBorder="1" applyAlignment="1">
      <alignment horizontal="center" vertical="center"/>
    </xf>
    <xf numFmtId="49" fontId="17" fillId="5" borderId="27" xfId="0" applyNumberFormat="1" applyFont="1" applyFill="1" applyBorder="1" applyAlignment="1">
      <alignment horizontal="center" vertical="center"/>
    </xf>
    <xf numFmtId="0" fontId="17" fillId="5" borderId="28" xfId="0" quotePrefix="1" applyFont="1" applyFill="1" applyBorder="1" applyAlignment="1">
      <alignment horizontal="center" vertical="center"/>
    </xf>
    <xf numFmtId="0" fontId="48" fillId="0" borderId="0" xfId="0" applyFont="1" applyAlignment="1">
      <alignment vertical="center"/>
    </xf>
    <xf numFmtId="0" fontId="28" fillId="8" borderId="1" xfId="0" applyFont="1" applyFill="1" applyBorder="1" applyAlignment="1">
      <alignment vertical="center"/>
    </xf>
    <xf numFmtId="0" fontId="17" fillId="8" borderId="26" xfId="0" applyFont="1" applyFill="1" applyBorder="1" applyAlignment="1">
      <alignment horizontal="center" vertical="center"/>
    </xf>
    <xf numFmtId="49" fontId="43" fillId="8" borderId="26" xfId="0" applyNumberFormat="1" applyFont="1" applyFill="1" applyBorder="1" applyAlignment="1">
      <alignment horizontal="center" vertical="center"/>
    </xf>
    <xf numFmtId="0" fontId="43" fillId="8" borderId="27" xfId="0" applyFont="1" applyFill="1" applyBorder="1" applyAlignment="1">
      <alignment horizontal="center" vertical="center"/>
    </xf>
    <xf numFmtId="0" fontId="28" fillId="8" borderId="27" xfId="0" applyFont="1" applyFill="1" applyBorder="1" applyAlignment="1">
      <alignment horizontal="center" vertical="center"/>
    </xf>
    <xf numFmtId="49" fontId="17" fillId="8" borderId="27" xfId="0" applyNumberFormat="1" applyFont="1" applyFill="1" applyBorder="1" applyAlignment="1">
      <alignment horizontal="center" vertical="center"/>
    </xf>
    <xf numFmtId="0" fontId="26" fillId="6" borderId="1" xfId="0" applyFont="1" applyFill="1" applyBorder="1" applyAlignment="1">
      <alignment vertical="center"/>
    </xf>
    <xf numFmtId="0" fontId="17" fillId="6" borderId="26" xfId="0" applyFont="1" applyFill="1" applyBorder="1" applyAlignment="1">
      <alignment horizontal="center" vertical="center"/>
    </xf>
    <xf numFmtId="49" fontId="20" fillId="6" borderId="26" xfId="0" applyNumberFormat="1" applyFont="1" applyFill="1" applyBorder="1" applyAlignment="1">
      <alignment horizontal="center" vertical="center"/>
    </xf>
    <xf numFmtId="0" fontId="20" fillId="6" borderId="27" xfId="0" applyFont="1" applyFill="1" applyBorder="1" applyAlignment="1">
      <alignment horizontal="center" vertical="center"/>
    </xf>
    <xf numFmtId="0" fontId="26" fillId="6" borderId="27" xfId="0" applyFont="1" applyFill="1" applyBorder="1" applyAlignment="1">
      <alignment horizontal="center" vertical="center"/>
    </xf>
    <xf numFmtId="49" fontId="17" fillId="6" borderId="27" xfId="0" applyNumberFormat="1" applyFont="1" applyFill="1" applyBorder="1" applyAlignment="1">
      <alignment horizontal="center" vertical="center"/>
    </xf>
    <xf numFmtId="0" fontId="17" fillId="6" borderId="28" xfId="0" quotePrefix="1" applyFont="1" applyFill="1" applyBorder="1" applyAlignment="1">
      <alignment horizontal="center" vertical="center"/>
    </xf>
    <xf numFmtId="0" fontId="27" fillId="7" borderId="1" xfId="0" applyFont="1" applyFill="1" applyBorder="1" applyAlignment="1">
      <alignment vertical="center"/>
    </xf>
    <xf numFmtId="49" fontId="21" fillId="7" borderId="26" xfId="0" applyNumberFormat="1" applyFont="1" applyFill="1" applyBorder="1" applyAlignment="1">
      <alignment horizontal="center" vertical="center"/>
    </xf>
    <xf numFmtId="0" fontId="21" fillId="7" borderId="27" xfId="0" applyFont="1" applyFill="1" applyBorder="1" applyAlignment="1">
      <alignment horizontal="center" vertical="center"/>
    </xf>
    <xf numFmtId="0" fontId="27" fillId="7" borderId="27" xfId="0" applyFont="1" applyFill="1" applyBorder="1" applyAlignment="1">
      <alignment horizontal="center" vertical="center"/>
    </xf>
    <xf numFmtId="0" fontId="17" fillId="7" borderId="28" xfId="0" quotePrefix="1" applyFont="1" applyFill="1" applyBorder="1" applyAlignment="1">
      <alignment horizontal="center" vertical="center"/>
    </xf>
    <xf numFmtId="0" fontId="26" fillId="7" borderId="1" xfId="0" applyFont="1" applyFill="1" applyBorder="1" applyAlignment="1">
      <alignment vertical="center"/>
    </xf>
    <xf numFmtId="49" fontId="20" fillId="7" borderId="26" xfId="0" applyNumberFormat="1" applyFont="1" applyFill="1" applyBorder="1" applyAlignment="1">
      <alignment horizontal="center" vertical="center"/>
    </xf>
    <xf numFmtId="0" fontId="20" fillId="7" borderId="27" xfId="0" applyFont="1" applyFill="1" applyBorder="1" applyAlignment="1">
      <alignment horizontal="center" vertical="center"/>
    </xf>
    <xf numFmtId="0" fontId="26" fillId="7" borderId="27" xfId="0" applyFont="1" applyFill="1" applyBorder="1" applyAlignment="1">
      <alignment horizontal="center" vertical="center"/>
    </xf>
    <xf numFmtId="0" fontId="27" fillId="0" borderId="1" xfId="0" applyFont="1" applyBorder="1" applyAlignment="1">
      <alignment vertical="center"/>
    </xf>
    <xf numFmtId="49" fontId="21" fillId="0" borderId="26" xfId="0" applyNumberFormat="1" applyFont="1" applyBorder="1" applyAlignment="1">
      <alignment horizontal="center" vertical="center"/>
    </xf>
    <xf numFmtId="0" fontId="21" fillId="0" borderId="27" xfId="0" applyFont="1" applyBorder="1" applyAlignment="1">
      <alignment horizontal="center" vertical="center"/>
    </xf>
    <xf numFmtId="0" fontId="27" fillId="0" borderId="27" xfId="0" applyFont="1" applyBorder="1" applyAlignment="1">
      <alignment horizontal="center" vertical="center"/>
    </xf>
    <xf numFmtId="0" fontId="39" fillId="5" borderId="1" xfId="0" applyFont="1" applyFill="1" applyBorder="1" applyAlignment="1">
      <alignment vertical="center"/>
    </xf>
    <xf numFmtId="49" fontId="40" fillId="5" borderId="26" xfId="0" applyNumberFormat="1" applyFont="1" applyFill="1" applyBorder="1" applyAlignment="1">
      <alignment horizontal="center" vertical="center"/>
    </xf>
    <xf numFmtId="0" fontId="40" fillId="5" borderId="27" xfId="0" applyFont="1" applyFill="1" applyBorder="1" applyAlignment="1">
      <alignment horizontal="center" vertical="center"/>
    </xf>
    <xf numFmtId="0" fontId="39" fillId="5" borderId="27" xfId="0" applyFont="1" applyFill="1" applyBorder="1" applyAlignment="1">
      <alignment horizontal="center" vertical="center"/>
    </xf>
    <xf numFmtId="49" fontId="21" fillId="8" borderId="26" xfId="0" applyNumberFormat="1" applyFont="1" applyFill="1" applyBorder="1" applyAlignment="1">
      <alignment horizontal="center" vertical="center"/>
    </xf>
    <xf numFmtId="0" fontId="21" fillId="8" borderId="27" xfId="0" applyFont="1" applyFill="1" applyBorder="1" applyAlignment="1">
      <alignment horizontal="center" vertical="center"/>
    </xf>
    <xf numFmtId="0" fontId="27" fillId="8" borderId="27" xfId="0" applyFont="1" applyFill="1" applyBorder="1" applyAlignment="1">
      <alignment horizontal="center" vertical="center"/>
    </xf>
    <xf numFmtId="49" fontId="17" fillId="12" borderId="27" xfId="0" applyNumberFormat="1" applyFont="1" applyFill="1" applyBorder="1" applyAlignment="1">
      <alignment horizontal="center" vertical="center"/>
    </xf>
    <xf numFmtId="0" fontId="26" fillId="9" borderId="1" xfId="0" applyFont="1" applyFill="1" applyBorder="1" applyAlignment="1">
      <alignment vertical="center"/>
    </xf>
    <xf numFmtId="0" fontId="17" fillId="9" borderId="26" xfId="0" applyFont="1" applyFill="1" applyBorder="1" applyAlignment="1">
      <alignment horizontal="center" vertical="center"/>
    </xf>
    <xf numFmtId="49" fontId="20" fillId="9" borderId="26" xfId="0" applyNumberFormat="1" applyFont="1" applyFill="1" applyBorder="1" applyAlignment="1">
      <alignment horizontal="center" vertical="center"/>
    </xf>
    <xf numFmtId="0" fontId="20" fillId="9" borderId="27" xfId="0" applyFont="1" applyFill="1" applyBorder="1" applyAlignment="1">
      <alignment horizontal="center" vertical="center"/>
    </xf>
    <xf numFmtId="0" fontId="26" fillId="9" borderId="27" xfId="0" applyFont="1" applyFill="1" applyBorder="1" applyAlignment="1">
      <alignment horizontal="center" vertical="center"/>
    </xf>
    <xf numFmtId="49" fontId="17" fillId="9" borderId="27" xfId="0" applyNumberFormat="1" applyFont="1" applyFill="1" applyBorder="1" applyAlignment="1">
      <alignment horizontal="center" vertical="center"/>
    </xf>
    <xf numFmtId="0" fontId="17" fillId="9" borderId="28" xfId="0" quotePrefix="1" applyFont="1" applyFill="1" applyBorder="1" applyAlignment="1">
      <alignment horizontal="center" vertical="center"/>
    </xf>
    <xf numFmtId="0" fontId="26" fillId="8" borderId="1" xfId="0" applyFont="1" applyFill="1" applyBorder="1" applyAlignment="1">
      <alignment vertical="center"/>
    </xf>
    <xf numFmtId="49" fontId="20" fillId="8" borderId="26" xfId="0" applyNumberFormat="1" applyFont="1" applyFill="1" applyBorder="1" applyAlignment="1">
      <alignment horizontal="center" vertical="center"/>
    </xf>
    <xf numFmtId="0" fontId="20" fillId="8" borderId="27" xfId="0" applyFont="1" applyFill="1" applyBorder="1" applyAlignment="1">
      <alignment horizontal="center" vertical="center"/>
    </xf>
    <xf numFmtId="0" fontId="26" fillId="8" borderId="27" xfId="0" applyFont="1" applyFill="1" applyBorder="1" applyAlignment="1">
      <alignment horizontal="center" vertical="center"/>
    </xf>
    <xf numFmtId="0" fontId="39" fillId="4" borderId="1" xfId="0" applyFont="1" applyFill="1" applyBorder="1" applyAlignment="1">
      <alignment vertical="center"/>
    </xf>
    <xf numFmtId="0" fontId="17" fillId="4" borderId="26" xfId="0" applyFont="1" applyFill="1" applyBorder="1" applyAlignment="1">
      <alignment horizontal="center" vertical="center"/>
    </xf>
    <xf numFmtId="49" fontId="40" fillId="4" borderId="26" xfId="0" applyNumberFormat="1" applyFont="1" applyFill="1" applyBorder="1" applyAlignment="1">
      <alignment horizontal="center" vertical="center"/>
    </xf>
    <xf numFmtId="0" fontId="40" fillId="4" borderId="27" xfId="0" applyFont="1" applyFill="1" applyBorder="1" applyAlignment="1">
      <alignment horizontal="center" vertical="center"/>
    </xf>
    <xf numFmtId="0" fontId="39" fillId="4" borderId="27" xfId="0" applyFont="1" applyFill="1" applyBorder="1" applyAlignment="1">
      <alignment horizontal="center" vertical="center"/>
    </xf>
    <xf numFmtId="0" fontId="17" fillId="4" borderId="28" xfId="0" quotePrefix="1" applyFont="1" applyFill="1" applyBorder="1" applyAlignment="1">
      <alignment horizontal="center" vertical="center"/>
    </xf>
    <xf numFmtId="0" fontId="28" fillId="5" borderId="1" xfId="0" applyFont="1" applyFill="1" applyBorder="1" applyAlignment="1">
      <alignment vertical="center"/>
    </xf>
    <xf numFmtId="49" fontId="43" fillId="5" borderId="26" xfId="0" applyNumberFormat="1" applyFont="1" applyFill="1" applyBorder="1" applyAlignment="1">
      <alignment horizontal="center" vertical="center"/>
    </xf>
    <xf numFmtId="0" fontId="43" fillId="5" borderId="27" xfId="0" applyFont="1" applyFill="1" applyBorder="1" applyAlignment="1">
      <alignment horizontal="center" vertical="center"/>
    </xf>
    <xf numFmtId="0" fontId="28" fillId="5" borderId="27" xfId="0" applyFont="1" applyFill="1" applyBorder="1" applyAlignment="1">
      <alignment horizontal="center" vertical="center"/>
    </xf>
    <xf numFmtId="0" fontId="39" fillId="0" borderId="8" xfId="0" applyFont="1" applyBorder="1" applyAlignment="1">
      <alignment vertical="center"/>
    </xf>
    <xf numFmtId="0" fontId="17" fillId="0" borderId="46" xfId="0" applyFont="1" applyBorder="1" applyAlignment="1">
      <alignment horizontal="center" vertical="center"/>
    </xf>
    <xf numFmtId="49" fontId="40" fillId="0" borderId="46" xfId="0" applyNumberFormat="1" applyFont="1" applyBorder="1" applyAlignment="1">
      <alignment horizontal="center" vertical="center"/>
    </xf>
    <xf numFmtId="0" fontId="40" fillId="0" borderId="48" xfId="0" applyFont="1" applyBorder="1" applyAlignment="1">
      <alignment horizontal="center" vertical="center"/>
    </xf>
    <xf numFmtId="0" fontId="39" fillId="0" borderId="48" xfId="0" applyFont="1" applyBorder="1" applyAlignment="1">
      <alignment horizontal="center" vertical="center"/>
    </xf>
    <xf numFmtId="49" fontId="17" fillId="0" borderId="48" xfId="0" applyNumberFormat="1" applyFont="1" applyBorder="1" applyAlignment="1">
      <alignment horizontal="center" vertical="center"/>
    </xf>
    <xf numFmtId="0" fontId="38" fillId="11" borderId="46" xfId="0" applyFont="1" applyFill="1" applyBorder="1" applyAlignment="1">
      <alignment horizontal="center" vertical="center"/>
    </xf>
    <xf numFmtId="0" fontId="17" fillId="0" borderId="35" xfId="0" quotePrefix="1" applyFont="1" applyBorder="1" applyAlignment="1">
      <alignment horizontal="center" vertical="center"/>
    </xf>
    <xf numFmtId="0" fontId="13" fillId="0" borderId="0" xfId="0" applyFont="1" applyAlignment="1">
      <alignment horizontal="center" vertical="center"/>
    </xf>
    <xf numFmtId="0" fontId="13" fillId="0" borderId="0" xfId="0" applyFont="1" applyAlignment="1">
      <alignment horizontal="left" vertical="center"/>
    </xf>
    <xf numFmtId="49" fontId="13" fillId="0" borderId="0" xfId="0" applyNumberFormat="1" applyFont="1" applyAlignment="1">
      <alignment horizontal="center" vertical="center"/>
    </xf>
    <xf numFmtId="0" fontId="49" fillId="0" borderId="24" xfId="0" applyFont="1" applyBorder="1" applyAlignment="1">
      <alignment horizontal="centerContinuous" vertical="center"/>
    </xf>
    <xf numFmtId="0" fontId="33" fillId="16" borderId="21" xfId="0" applyFont="1" applyFill="1" applyBorder="1" applyAlignment="1">
      <alignment horizontal="centerContinuous" vertical="center"/>
    </xf>
    <xf numFmtId="0" fontId="33" fillId="16" borderId="22" xfId="0" applyFont="1" applyFill="1" applyBorder="1" applyAlignment="1">
      <alignment horizontal="center" vertical="center"/>
    </xf>
    <xf numFmtId="0" fontId="33" fillId="16" borderId="23" xfId="0" applyFont="1" applyFill="1" applyBorder="1" applyAlignment="1">
      <alignment horizontal="centerContinuous" vertical="center"/>
    </xf>
    <xf numFmtId="0" fontId="50" fillId="0" borderId="1" xfId="8" applyFont="1" applyBorder="1" applyAlignment="1">
      <alignment horizontal="center" vertical="center" shrinkToFit="1"/>
    </xf>
    <xf numFmtId="0" fontId="17" fillId="0" borderId="26" xfId="8" applyFont="1" applyBorder="1" applyAlignment="1">
      <alignment horizontal="center" vertical="center"/>
    </xf>
    <xf numFmtId="9" fontId="17" fillId="0" borderId="26" xfId="2" applyFont="1" applyFill="1" applyBorder="1" applyAlignment="1">
      <alignment horizontal="center" vertical="center" shrinkToFit="1"/>
    </xf>
    <xf numFmtId="9" fontId="17" fillId="0" borderId="27" xfId="2" applyFont="1" applyFill="1" applyBorder="1" applyAlignment="1">
      <alignment horizontal="center" vertical="center" shrinkToFit="1"/>
    </xf>
    <xf numFmtId="0" fontId="17" fillId="0" borderId="27" xfId="0" applyFont="1" applyBorder="1" applyAlignment="1">
      <alignment horizontal="center" vertical="center" shrinkToFit="1"/>
    </xf>
    <xf numFmtId="0" fontId="17" fillId="0" borderId="27" xfId="2" applyNumberFormat="1" applyFont="1" applyFill="1" applyBorder="1" applyAlignment="1">
      <alignment horizontal="center" vertical="center" shrinkToFit="1"/>
    </xf>
    <xf numFmtId="0" fontId="17" fillId="0" borderId="28" xfId="0" applyFont="1" applyBorder="1" applyAlignment="1">
      <alignment horizontal="center" vertical="center"/>
    </xf>
    <xf numFmtId="0" fontId="17" fillId="0" borderId="26" xfId="5" applyFont="1" applyBorder="1" applyAlignment="1">
      <alignment horizontal="center" vertical="center" shrinkToFit="1"/>
    </xf>
    <xf numFmtId="9" fontId="17" fillId="0" borderId="27" xfId="2" applyFont="1" applyBorder="1" applyAlignment="1">
      <alignment horizontal="center" vertical="center" shrinkToFit="1"/>
    </xf>
    <xf numFmtId="0" fontId="17" fillId="0" borderId="27" xfId="2" applyNumberFormat="1" applyFont="1" applyBorder="1" applyAlignment="1">
      <alignment horizontal="center" vertical="center" shrinkToFit="1"/>
    </xf>
    <xf numFmtId="0" fontId="17" fillId="0" borderId="28" xfId="0" applyFont="1" applyBorder="1" applyAlignment="1">
      <alignment horizontal="center" vertical="center" wrapText="1"/>
    </xf>
    <xf numFmtId="0" fontId="17" fillId="0" borderId="26" xfId="0" applyFont="1" applyBorder="1" applyAlignment="1">
      <alignment horizontal="center" vertical="center" shrinkToFit="1"/>
    </xf>
    <xf numFmtId="0" fontId="50" fillId="0" borderId="33" xfId="8" applyFont="1" applyBorder="1" applyAlignment="1">
      <alignment horizontal="center" vertical="center" shrinkToFit="1"/>
    </xf>
    <xf numFmtId="0" fontId="17" fillId="0" borderId="47" xfId="8" applyFont="1" applyBorder="1" applyAlignment="1">
      <alignment horizontal="center" vertical="center"/>
    </xf>
    <xf numFmtId="9" fontId="17" fillId="0" borderId="47" xfId="2" applyFont="1" applyFill="1" applyBorder="1" applyAlignment="1">
      <alignment horizontal="center" vertical="center" shrinkToFit="1"/>
    </xf>
    <xf numFmtId="9" fontId="17" fillId="0" borderId="14" xfId="2" applyFont="1" applyFill="1" applyBorder="1" applyAlignment="1">
      <alignment horizontal="center" vertical="center" shrinkToFit="1"/>
    </xf>
    <xf numFmtId="0" fontId="17" fillId="0" borderId="14" xfId="0" applyFont="1" applyBorder="1" applyAlignment="1">
      <alignment horizontal="center" vertical="center" shrinkToFit="1"/>
    </xf>
    <xf numFmtId="0" fontId="17" fillId="0" borderId="14" xfId="2" applyNumberFormat="1" applyFont="1" applyFill="1" applyBorder="1" applyAlignment="1">
      <alignment horizontal="center" vertical="center" shrinkToFit="1"/>
    </xf>
    <xf numFmtId="0" fontId="17" fillId="0" borderId="34" xfId="0" applyFont="1" applyBorder="1" applyAlignment="1">
      <alignment horizontal="center" vertical="center"/>
    </xf>
    <xf numFmtId="0" fontId="17" fillId="0" borderId="28" xfId="5" applyFont="1" applyBorder="1" applyAlignment="1">
      <alignment horizontal="center" vertical="center" wrapText="1"/>
    </xf>
    <xf numFmtId="0" fontId="17" fillId="0" borderId="28" xfId="0" quotePrefix="1" applyFont="1" applyBorder="1" applyAlignment="1">
      <alignment horizontal="center" vertical="center" wrapText="1"/>
    </xf>
    <xf numFmtId="9" fontId="17" fillId="0" borderId="14" xfId="2" applyFont="1" applyBorder="1" applyAlignment="1">
      <alignment horizontal="center" vertical="center" shrinkToFit="1"/>
    </xf>
    <xf numFmtId="0" fontId="17" fillId="0" borderId="14" xfId="2" applyNumberFormat="1" applyFont="1" applyBorder="1" applyAlignment="1">
      <alignment horizontal="center" vertical="center" shrinkToFit="1"/>
    </xf>
    <xf numFmtId="0" fontId="50" fillId="0" borderId="8" xfId="8" applyFont="1" applyBorder="1" applyAlignment="1">
      <alignment horizontal="center" vertical="center" shrinkToFit="1"/>
    </xf>
    <xf numFmtId="0" fontId="17" fillId="0" borderId="46" xfId="8" applyFont="1" applyBorder="1" applyAlignment="1">
      <alignment horizontal="center" vertical="center"/>
    </xf>
    <xf numFmtId="9" fontId="17" fillId="0" borderId="46" xfId="2" applyFont="1" applyFill="1" applyBorder="1" applyAlignment="1">
      <alignment horizontal="center" vertical="center" shrinkToFit="1"/>
    </xf>
    <xf numFmtId="9" fontId="17" fillId="0" borderId="48" xfId="2" applyFont="1" applyFill="1" applyBorder="1" applyAlignment="1">
      <alignment horizontal="center" vertical="center" shrinkToFit="1"/>
    </xf>
    <xf numFmtId="0" fontId="17" fillId="0" borderId="48" xfId="0" applyFont="1" applyBorder="1" applyAlignment="1">
      <alignment horizontal="center" vertical="center" shrinkToFit="1"/>
    </xf>
    <xf numFmtId="0" fontId="17" fillId="0" borderId="48" xfId="2" applyNumberFormat="1" applyFont="1" applyFill="1" applyBorder="1" applyAlignment="1">
      <alignment horizontal="center" vertical="center" shrinkToFit="1"/>
    </xf>
    <xf numFmtId="0" fontId="17" fillId="0" borderId="35" xfId="0" applyFont="1" applyBorder="1" applyAlignment="1">
      <alignment horizontal="center" vertical="center"/>
    </xf>
    <xf numFmtId="0" fontId="51" fillId="0" borderId="32" xfId="0" applyFont="1" applyBorder="1" applyAlignment="1">
      <alignment horizontal="centerContinuous" vertical="center"/>
    </xf>
    <xf numFmtId="0" fontId="49" fillId="0" borderId="32" xfId="0" applyFont="1" applyBorder="1" applyAlignment="1">
      <alignment horizontal="centerContinuous" vertical="center"/>
    </xf>
    <xf numFmtId="0" fontId="52" fillId="0" borderId="0" xfId="0" applyFont="1" applyAlignment="1">
      <alignment vertical="center"/>
    </xf>
    <xf numFmtId="0" fontId="49" fillId="0" borderId="0" xfId="0" applyFont="1" applyAlignment="1">
      <alignment horizontal="centerContinuous" vertical="center"/>
    </xf>
    <xf numFmtId="0" fontId="53" fillId="0" borderId="0" xfId="0" applyFont="1" applyAlignment="1">
      <alignment horizontal="centerContinuous" vertical="center"/>
    </xf>
    <xf numFmtId="0" fontId="54" fillId="0" borderId="0" xfId="0" applyFont="1" applyAlignment="1">
      <alignment horizontal="centerContinuous" vertical="center"/>
    </xf>
    <xf numFmtId="0" fontId="47" fillId="0" borderId="36" xfId="0" applyFont="1" applyBorder="1" applyAlignment="1">
      <alignment horizontal="centerContinuous" vertical="center"/>
    </xf>
    <xf numFmtId="0" fontId="50" fillId="0" borderId="36" xfId="0" applyFont="1" applyBorder="1" applyAlignment="1">
      <alignment horizontal="centerContinuous" vertical="center"/>
    </xf>
    <xf numFmtId="0" fontId="13" fillId="0" borderId="5" xfId="0" applyFont="1" applyBorder="1" applyAlignment="1">
      <alignment horizontal="centerContinuous" vertical="center"/>
    </xf>
    <xf numFmtId="0" fontId="14" fillId="0" borderId="6" xfId="0" applyFont="1" applyBorder="1" applyAlignment="1">
      <alignment horizontal="centerContinuous" vertical="center"/>
    </xf>
    <xf numFmtId="0" fontId="14" fillId="0" borderId="7" xfId="0" applyFont="1" applyBorder="1" applyAlignment="1">
      <alignment horizontal="centerContinuous" vertical="center"/>
    </xf>
    <xf numFmtId="0" fontId="36" fillId="0" borderId="36" xfId="0" applyFont="1" applyBorder="1" applyAlignment="1">
      <alignment horizontal="center" vertical="center" shrinkToFit="1"/>
    </xf>
    <xf numFmtId="0" fontId="50" fillId="0" borderId="49" xfId="0" applyFont="1" applyBorder="1" applyAlignment="1">
      <alignment horizontal="center" vertical="center" shrinkToFit="1"/>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3" fillId="0" borderId="10" xfId="0" applyFont="1" applyBorder="1" applyAlignment="1">
      <alignment horizontal="center" vertical="center"/>
    </xf>
    <xf numFmtId="0" fontId="13" fillId="0" borderId="60" xfId="0" applyFont="1" applyBorder="1" applyAlignment="1">
      <alignment horizontal="right" vertical="center"/>
    </xf>
    <xf numFmtId="0" fontId="14" fillId="0" borderId="57" xfId="0" applyFont="1" applyBorder="1" applyAlignment="1">
      <alignment horizontal="center" vertical="center"/>
    </xf>
    <xf numFmtId="0" fontId="14" fillId="0" borderId="58" xfId="0" applyFont="1" applyBorder="1" applyAlignment="1">
      <alignment horizontal="center" vertical="center"/>
    </xf>
    <xf numFmtId="0" fontId="14" fillId="9" borderId="58" xfId="0" applyFont="1" applyFill="1" applyBorder="1" applyAlignment="1">
      <alignment horizontal="center" vertical="center"/>
    </xf>
    <xf numFmtId="0" fontId="14" fillId="9" borderId="59" xfId="0" applyFont="1" applyFill="1" applyBorder="1" applyAlignment="1">
      <alignment horizontal="center" vertical="center"/>
    </xf>
    <xf numFmtId="0" fontId="47" fillId="0" borderId="49" xfId="0" applyFont="1" applyBorder="1" applyAlignment="1">
      <alignment horizontal="centerContinuous" vertical="center"/>
    </xf>
    <xf numFmtId="0" fontId="55" fillId="0" borderId="32" xfId="0" applyFont="1" applyBorder="1" applyAlignment="1">
      <alignment horizontal="centerContinuous" vertical="center"/>
    </xf>
    <xf numFmtId="0" fontId="13" fillId="0" borderId="36" xfId="0" applyFont="1" applyBorder="1" applyAlignment="1">
      <alignment horizontal="right" vertical="center"/>
    </xf>
    <xf numFmtId="0" fontId="14" fillId="0" borderId="56" xfId="0" applyFont="1" applyBorder="1" applyAlignment="1">
      <alignment horizontal="center" vertical="center"/>
    </xf>
    <xf numFmtId="0" fontId="14" fillId="0" borderId="40" xfId="0" applyFont="1" applyBorder="1" applyAlignment="1">
      <alignment horizontal="center" vertical="center"/>
    </xf>
    <xf numFmtId="0" fontId="14" fillId="9" borderId="40" xfId="0" applyFont="1" applyFill="1" applyBorder="1" applyAlignment="1">
      <alignment horizontal="center" vertical="center"/>
    </xf>
    <xf numFmtId="0" fontId="14" fillId="9" borderId="41" xfId="0" applyFont="1" applyFill="1" applyBorder="1" applyAlignment="1">
      <alignment horizontal="center" vertical="center"/>
    </xf>
    <xf numFmtId="0" fontId="17" fillId="0" borderId="107" xfId="0" applyFont="1" applyBorder="1" applyAlignment="1">
      <alignment horizontal="centerContinuous" vertical="center"/>
    </xf>
    <xf numFmtId="0" fontId="13" fillId="0" borderId="49" xfId="0" applyFont="1" applyBorder="1" applyAlignment="1">
      <alignment horizontal="right" vertical="center"/>
    </xf>
    <xf numFmtId="0" fontId="56" fillId="16" borderId="61" xfId="0" applyFont="1" applyFill="1" applyBorder="1" applyAlignment="1">
      <alignment horizontal="center" vertical="center"/>
    </xf>
    <xf numFmtId="0" fontId="56" fillId="16" borderId="42" xfId="0" applyFont="1" applyFill="1" applyBorder="1" applyAlignment="1">
      <alignment horizontal="center" vertical="center"/>
    </xf>
    <xf numFmtId="0" fontId="56" fillId="16" borderId="43" xfId="0" applyFont="1" applyFill="1" applyBorder="1" applyAlignment="1">
      <alignment horizontal="center" vertical="center"/>
    </xf>
    <xf numFmtId="0" fontId="57" fillId="0" borderId="32" xfId="0" applyFont="1" applyBorder="1" applyAlignment="1">
      <alignment horizontal="centerContinuous" vertical="center"/>
    </xf>
    <xf numFmtId="0" fontId="17" fillId="0" borderId="54" xfId="0" applyFont="1" applyBorder="1" applyAlignment="1">
      <alignment horizontal="centerContinuous" vertical="center"/>
    </xf>
    <xf numFmtId="0" fontId="13" fillId="0" borderId="49" xfId="0" applyFont="1" applyBorder="1" applyAlignment="1">
      <alignment horizontal="right" vertical="center" wrapText="1"/>
    </xf>
    <xf numFmtId="0" fontId="14" fillId="15" borderId="61" xfId="0" applyFont="1" applyFill="1" applyBorder="1" applyAlignment="1">
      <alignment horizontal="center" vertical="center" wrapText="1"/>
    </xf>
    <xf numFmtId="0" fontId="14" fillId="15" borderId="42" xfId="0" applyFont="1" applyFill="1" applyBorder="1" applyAlignment="1">
      <alignment horizontal="center" vertical="center" wrapText="1"/>
    </xf>
    <xf numFmtId="0" fontId="14" fillId="9" borderId="42" xfId="0" applyFont="1" applyFill="1" applyBorder="1" applyAlignment="1">
      <alignment horizontal="center" vertical="center" wrapText="1"/>
    </xf>
    <xf numFmtId="0" fontId="14" fillId="9" borderId="43" xfId="0" applyFont="1" applyFill="1" applyBorder="1" applyAlignment="1">
      <alignment horizontal="center" vertical="center" wrapText="1"/>
    </xf>
    <xf numFmtId="0" fontId="17" fillId="0" borderId="55" xfId="0" applyFont="1" applyBorder="1" applyAlignment="1">
      <alignment horizontal="centerContinuous" vertical="center"/>
    </xf>
    <xf numFmtId="0" fontId="17" fillId="0" borderId="49" xfId="0" applyFont="1" applyBorder="1" applyAlignment="1">
      <alignment horizontal="centerContinuous" vertical="center"/>
    </xf>
    <xf numFmtId="0" fontId="29" fillId="0" borderId="0" xfId="0" applyFont="1" applyAlignment="1">
      <alignment horizontal="centerContinuous" vertical="center"/>
    </xf>
    <xf numFmtId="0" fontId="58" fillId="10" borderId="16" xfId="0" applyFont="1" applyFill="1" applyBorder="1" applyAlignment="1">
      <alignment horizontal="center" vertical="center"/>
    </xf>
    <xf numFmtId="0" fontId="58" fillId="10" borderId="17" xfId="0" applyFont="1" applyFill="1" applyBorder="1" applyAlignment="1">
      <alignment horizontal="center" vertical="center"/>
    </xf>
    <xf numFmtId="49" fontId="58" fillId="10" borderId="17" xfId="0" applyNumberFormat="1" applyFont="1" applyFill="1" applyBorder="1" applyAlignment="1">
      <alignment horizontal="center" vertical="center"/>
    </xf>
    <xf numFmtId="0" fontId="58" fillId="10" borderId="20" xfId="0" applyFont="1" applyFill="1" applyBorder="1" applyAlignment="1">
      <alignment horizontal="center" vertical="center"/>
    </xf>
    <xf numFmtId="0" fontId="59" fillId="11" borderId="20" xfId="0" applyFont="1" applyFill="1" applyBorder="1" applyAlignment="1">
      <alignment horizontal="center" vertical="center"/>
    </xf>
    <xf numFmtId="0" fontId="58" fillId="10" borderId="18" xfId="0" applyFont="1" applyFill="1" applyBorder="1" applyAlignment="1">
      <alignment horizontal="center" vertical="center"/>
    </xf>
    <xf numFmtId="0" fontId="58" fillId="10" borderId="32" xfId="0" applyFont="1" applyFill="1" applyBorder="1" applyAlignment="1">
      <alignment horizontal="center" vertical="center"/>
    </xf>
    <xf numFmtId="0" fontId="14" fillId="0" borderId="74" xfId="0" applyFont="1" applyBorder="1" applyAlignment="1">
      <alignment horizontal="center" vertical="center" shrinkToFit="1"/>
    </xf>
    <xf numFmtId="0" fontId="14" fillId="0" borderId="75" xfId="0" applyFont="1" applyBorder="1" applyAlignment="1">
      <alignment horizontal="center" vertical="center"/>
    </xf>
    <xf numFmtId="49" fontId="14" fillId="0" borderId="75" xfId="0" applyNumberFormat="1" applyFont="1" applyBorder="1" applyAlignment="1">
      <alignment horizontal="center" vertical="center"/>
    </xf>
    <xf numFmtId="164" fontId="14" fillId="0" borderId="75" xfId="0" applyNumberFormat="1" applyFont="1" applyBorder="1" applyAlignment="1">
      <alignment horizontal="center" vertical="center"/>
    </xf>
    <xf numFmtId="0" fontId="14" fillId="0" borderId="91" xfId="0" applyFont="1" applyBorder="1" applyAlignment="1">
      <alignment horizontal="center" vertical="center"/>
    </xf>
    <xf numFmtId="1" fontId="60" fillId="11" borderId="91" xfId="0" applyNumberFormat="1" applyFont="1" applyFill="1" applyBorder="1" applyAlignment="1">
      <alignment horizontal="center" vertical="center"/>
    </xf>
    <xf numFmtId="1" fontId="14" fillId="0" borderId="91" xfId="0" applyNumberFormat="1" applyFont="1" applyBorder="1" applyAlignment="1">
      <alignment horizontal="center" vertical="center"/>
    </xf>
    <xf numFmtId="0" fontId="14" fillId="0" borderId="92" xfId="0" quotePrefix="1" applyFont="1" applyBorder="1" applyAlignment="1">
      <alignment horizontal="center" vertical="center"/>
    </xf>
    <xf numFmtId="1" fontId="14" fillId="0" borderId="96" xfId="0" applyNumberFormat="1" applyFont="1" applyBorder="1" applyAlignment="1">
      <alignment horizontal="center" vertical="center"/>
    </xf>
    <xf numFmtId="0" fontId="14" fillId="0" borderId="74" xfId="0" applyFont="1" applyBorder="1" applyAlignment="1">
      <alignment horizontal="center" vertical="center"/>
    </xf>
    <xf numFmtId="0" fontId="14" fillId="0" borderId="75" xfId="0" quotePrefix="1" applyFont="1" applyBorder="1" applyAlignment="1">
      <alignment horizontal="center" vertical="center" wrapText="1"/>
    </xf>
    <xf numFmtId="49" fontId="14" fillId="0" borderId="75" xfId="2" applyNumberFormat="1" applyFont="1" applyBorder="1" applyAlignment="1">
      <alignment horizontal="center" vertical="center"/>
    </xf>
    <xf numFmtId="0" fontId="14" fillId="0" borderId="75" xfId="0" applyFont="1" applyBorder="1" applyAlignment="1">
      <alignment horizontal="center" vertical="center" shrinkToFit="1"/>
    </xf>
    <xf numFmtId="1" fontId="60" fillId="11" borderId="75" xfId="0" applyNumberFormat="1" applyFont="1" applyFill="1" applyBorder="1" applyAlignment="1">
      <alignment horizontal="center" vertical="center"/>
    </xf>
    <xf numFmtId="1" fontId="14" fillId="0" borderId="75" xfId="0" applyNumberFormat="1" applyFont="1" applyBorder="1" applyAlignment="1">
      <alignment horizontal="center" vertical="center"/>
    </xf>
    <xf numFmtId="0" fontId="14" fillId="0" borderId="76" xfId="0" quotePrefix="1" applyFont="1" applyBorder="1" applyAlignment="1">
      <alignment horizontal="center" vertical="center"/>
    </xf>
    <xf numFmtId="1" fontId="14" fillId="9" borderId="77" xfId="0" applyNumberFormat="1" applyFont="1" applyFill="1" applyBorder="1" applyAlignment="1">
      <alignment horizontal="center" vertical="center"/>
    </xf>
    <xf numFmtId="0" fontId="14" fillId="9" borderId="83" xfId="0" applyFont="1" applyFill="1" applyBorder="1" applyAlignment="1">
      <alignment horizontal="center" vertical="center"/>
    </xf>
    <xf numFmtId="0" fontId="14" fillId="9" borderId="84" xfId="0" applyFont="1" applyFill="1" applyBorder="1" applyAlignment="1">
      <alignment horizontal="center" vertical="center"/>
    </xf>
    <xf numFmtId="0" fontId="14" fillId="9" borderId="84" xfId="0" quotePrefix="1" applyFont="1" applyFill="1" applyBorder="1" applyAlignment="1">
      <alignment horizontal="center" vertical="center" wrapText="1"/>
    </xf>
    <xf numFmtId="49" fontId="14" fillId="9" borderId="84" xfId="2" applyNumberFormat="1" applyFont="1" applyFill="1" applyBorder="1" applyAlignment="1">
      <alignment horizontal="center" vertical="center"/>
    </xf>
    <xf numFmtId="0" fontId="14" fillId="9" borderId="84" xfId="0" applyFont="1" applyFill="1" applyBorder="1" applyAlignment="1">
      <alignment horizontal="center" vertical="center" shrinkToFit="1"/>
    </xf>
    <xf numFmtId="164" fontId="14" fillId="9" borderId="84" xfId="0" applyNumberFormat="1" applyFont="1" applyFill="1" applyBorder="1" applyAlignment="1">
      <alignment horizontal="center" vertical="center"/>
    </xf>
    <xf numFmtId="1" fontId="60" fillId="9" borderId="84" xfId="0" applyNumberFormat="1" applyFont="1" applyFill="1" applyBorder="1" applyAlignment="1">
      <alignment horizontal="center" vertical="center"/>
    </xf>
    <xf numFmtId="1" fontId="14" fillId="9" borderId="84" xfId="0" applyNumberFormat="1" applyFont="1" applyFill="1" applyBorder="1" applyAlignment="1">
      <alignment horizontal="center" vertical="center"/>
    </xf>
    <xf numFmtId="0" fontId="14" fillId="9" borderId="85" xfId="0" quotePrefix="1" applyFont="1" applyFill="1" applyBorder="1" applyAlignment="1">
      <alignment horizontal="center" vertical="center"/>
    </xf>
    <xf numFmtId="0" fontId="61" fillId="13" borderId="73" xfId="0" applyFont="1" applyFill="1" applyBorder="1" applyAlignment="1">
      <alignment horizontal="center" vertical="center" shrinkToFit="1"/>
    </xf>
    <xf numFmtId="0" fontId="61" fillId="13" borderId="42" xfId="0" applyFont="1" applyFill="1" applyBorder="1" applyAlignment="1">
      <alignment horizontal="center" vertical="center"/>
    </xf>
    <xf numFmtId="49" fontId="61" fillId="13" borderId="42" xfId="0" applyNumberFormat="1" applyFont="1" applyFill="1" applyBorder="1" applyAlignment="1">
      <alignment horizontal="center" vertical="center"/>
    </xf>
    <xf numFmtId="164" fontId="61" fillId="13" borderId="42" xfId="0" applyNumberFormat="1" applyFont="1" applyFill="1" applyBorder="1" applyAlignment="1">
      <alignment horizontal="center" vertical="center"/>
    </xf>
    <xf numFmtId="1" fontId="60" fillId="11" borderId="42" xfId="0" applyNumberFormat="1" applyFont="1" applyFill="1" applyBorder="1" applyAlignment="1">
      <alignment horizontal="center" vertical="center"/>
    </xf>
    <xf numFmtId="1" fontId="61" fillId="13" borderId="42" xfId="0" applyNumberFormat="1" applyFont="1" applyFill="1" applyBorder="1" applyAlignment="1">
      <alignment horizontal="center" vertical="center"/>
    </xf>
    <xf numFmtId="0" fontId="61" fillId="13" borderId="43" xfId="0" quotePrefix="1" applyFont="1" applyFill="1" applyBorder="1" applyAlignment="1">
      <alignment horizontal="center" vertical="center"/>
    </xf>
    <xf numFmtId="1" fontId="61" fillId="13" borderId="49" xfId="0" applyNumberFormat="1" applyFont="1" applyFill="1" applyBorder="1" applyAlignment="1">
      <alignment horizontal="center" vertical="center"/>
    </xf>
    <xf numFmtId="0" fontId="14" fillId="0" borderId="0" xfId="0" applyFont="1" applyAlignment="1">
      <alignment horizontal="center" vertical="center"/>
    </xf>
    <xf numFmtId="0" fontId="61" fillId="13" borderId="71" xfId="0" applyFont="1" applyFill="1" applyBorder="1" applyAlignment="1">
      <alignment horizontal="center" vertical="center"/>
    </xf>
    <xf numFmtId="0" fontId="61" fillId="13" borderId="45" xfId="0" applyFont="1" applyFill="1" applyBorder="1" applyAlignment="1">
      <alignment horizontal="center" vertical="center"/>
    </xf>
    <xf numFmtId="49" fontId="61" fillId="13" borderId="45" xfId="0" applyNumberFormat="1" applyFont="1" applyFill="1" applyBorder="1" applyAlignment="1">
      <alignment horizontal="center" vertical="center"/>
    </xf>
    <xf numFmtId="1" fontId="60" fillId="11" borderId="40" xfId="0" applyNumberFormat="1" applyFont="1" applyFill="1" applyBorder="1" applyAlignment="1">
      <alignment horizontal="center" vertical="center"/>
    </xf>
    <xf numFmtId="1" fontId="61" fillId="13" borderId="40" xfId="0" applyNumberFormat="1" applyFont="1" applyFill="1" applyBorder="1" applyAlignment="1">
      <alignment horizontal="center" vertical="center"/>
    </xf>
    <xf numFmtId="0" fontId="14" fillId="13" borderId="44" xfId="0" applyFont="1" applyFill="1" applyBorder="1" applyAlignment="1">
      <alignment horizontal="center" vertical="center"/>
    </xf>
    <xf numFmtId="0" fontId="61" fillId="13" borderId="55" xfId="0" applyFont="1" applyFill="1" applyBorder="1" applyAlignment="1">
      <alignment horizontal="center" vertical="center"/>
    </xf>
    <xf numFmtId="0" fontId="61" fillId="13" borderId="83" xfId="0" applyFont="1" applyFill="1" applyBorder="1" applyAlignment="1">
      <alignment horizontal="center" vertical="center"/>
    </xf>
    <xf numFmtId="0" fontId="61" fillId="13" borderId="84" xfId="0" applyFont="1" applyFill="1" applyBorder="1" applyAlignment="1">
      <alignment horizontal="center" vertical="center"/>
    </xf>
    <xf numFmtId="49" fontId="61" fillId="13" borderId="84" xfId="0" applyNumberFormat="1" applyFont="1" applyFill="1" applyBorder="1" applyAlignment="1">
      <alignment horizontal="center" vertical="center"/>
    </xf>
    <xf numFmtId="0" fontId="61" fillId="13" borderId="40" xfId="0" applyFont="1" applyFill="1" applyBorder="1" applyAlignment="1">
      <alignment horizontal="center" vertical="center"/>
    </xf>
    <xf numFmtId="0" fontId="14" fillId="13" borderId="85" xfId="0" applyFont="1" applyFill="1" applyBorder="1" applyAlignment="1">
      <alignment horizontal="center" vertical="center"/>
    </xf>
    <xf numFmtId="0" fontId="14" fillId="0" borderId="76" xfId="0" applyFont="1" applyBorder="1" applyAlignment="1">
      <alignment horizontal="center" vertical="center"/>
    </xf>
    <xf numFmtId="1" fontId="14" fillId="0" borderId="77" xfId="0" applyNumberFormat="1" applyFont="1" applyBorder="1" applyAlignment="1">
      <alignment horizontal="center" vertical="center"/>
    </xf>
    <xf numFmtId="49" fontId="14" fillId="9" borderId="84" xfId="0" applyNumberFormat="1" applyFont="1" applyFill="1" applyBorder="1" applyAlignment="1">
      <alignment horizontal="center" vertical="center"/>
    </xf>
    <xf numFmtId="1" fontId="14" fillId="9" borderId="55" xfId="0" applyNumberFormat="1" applyFont="1" applyFill="1" applyBorder="1" applyAlignment="1">
      <alignment horizontal="center" vertical="center"/>
    </xf>
    <xf numFmtId="0" fontId="61" fillId="13" borderId="88" xfId="0" applyFont="1" applyFill="1" applyBorder="1" applyAlignment="1">
      <alignment horizontal="center" vertical="center"/>
    </xf>
    <xf numFmtId="0" fontId="61" fillId="13" borderId="89" xfId="0" applyFont="1" applyFill="1" applyBorder="1" applyAlignment="1">
      <alignment horizontal="center" vertical="center"/>
    </xf>
    <xf numFmtId="1" fontId="60" fillId="11" borderId="89" xfId="0" applyNumberFormat="1" applyFont="1" applyFill="1" applyBorder="1" applyAlignment="1">
      <alignment horizontal="center" vertical="center"/>
    </xf>
    <xf numFmtId="1" fontId="61" fillId="13" borderId="89" xfId="0" applyNumberFormat="1" applyFont="1" applyFill="1" applyBorder="1" applyAlignment="1">
      <alignment horizontal="center" vertical="center"/>
    </xf>
    <xf numFmtId="0" fontId="14" fillId="13" borderId="90" xfId="0" applyFont="1" applyFill="1" applyBorder="1" applyAlignment="1">
      <alignment horizontal="center" vertical="center"/>
    </xf>
    <xf numFmtId="0" fontId="61" fillId="13" borderId="54" xfId="0" applyFont="1" applyFill="1" applyBorder="1" applyAlignment="1">
      <alignment horizontal="center" vertical="center"/>
    </xf>
    <xf numFmtId="0" fontId="14" fillId="0" borderId="0" xfId="0" applyFont="1" applyAlignment="1">
      <alignment horizontal="centerContinuous" vertical="center"/>
    </xf>
    <xf numFmtId="164" fontId="14" fillId="0" borderId="0" xfId="0" applyNumberFormat="1" applyFont="1" applyAlignment="1">
      <alignment horizontal="center" vertical="center"/>
    </xf>
    <xf numFmtId="0" fontId="58" fillId="10" borderId="20" xfId="0" applyFont="1" applyFill="1" applyBorder="1" applyAlignment="1">
      <alignment horizontal="centerContinuous" vertical="center"/>
    </xf>
    <xf numFmtId="0" fontId="58" fillId="10" borderId="66" xfId="0" applyFont="1" applyFill="1" applyBorder="1" applyAlignment="1">
      <alignment horizontal="centerContinuous" vertical="center"/>
    </xf>
    <xf numFmtId="0" fontId="58" fillId="10" borderId="50" xfId="0" applyFont="1" applyFill="1" applyBorder="1" applyAlignment="1">
      <alignment horizontal="centerContinuous" vertical="center"/>
    </xf>
    <xf numFmtId="0" fontId="14" fillId="0" borderId="71" xfId="0" applyFont="1" applyBorder="1" applyAlignment="1">
      <alignment horizontal="center" vertical="center" shrinkToFit="1"/>
    </xf>
    <xf numFmtId="0" fontId="14" fillId="0" borderId="45" xfId="0" applyFont="1" applyBorder="1" applyAlignment="1">
      <alignment horizontal="center" vertical="center"/>
    </xf>
    <xf numFmtId="0" fontId="14" fillId="0" borderId="45" xfId="0" quotePrefix="1" applyFont="1" applyBorder="1" applyAlignment="1">
      <alignment horizontal="center" vertical="center"/>
    </xf>
    <xf numFmtId="9" fontId="14" fillId="0" borderId="45" xfId="0" applyNumberFormat="1" applyFont="1" applyBorder="1" applyAlignment="1">
      <alignment horizontal="center" vertical="center"/>
    </xf>
    <xf numFmtId="49" fontId="14" fillId="0" borderId="40" xfId="0" applyNumberFormat="1" applyFont="1" applyBorder="1" applyAlignment="1">
      <alignment horizontal="center" vertical="center"/>
    </xf>
    <xf numFmtId="164" fontId="14" fillId="0" borderId="45" xfId="0" applyNumberFormat="1" applyFont="1" applyBorder="1" applyAlignment="1">
      <alignment horizontal="center" vertical="center"/>
    </xf>
    <xf numFmtId="164" fontId="14" fillId="0" borderId="100" xfId="0" applyNumberFormat="1" applyFont="1" applyBorder="1" applyAlignment="1">
      <alignment horizontal="centerContinuous" vertical="center"/>
    </xf>
    <xf numFmtId="164" fontId="14" fillId="0" borderId="67" xfId="0" applyNumberFormat="1" applyFont="1" applyBorder="1" applyAlignment="1">
      <alignment horizontal="centerContinuous" vertical="center"/>
    </xf>
    <xf numFmtId="0" fontId="14" fillId="0" borderId="68" xfId="0" quotePrefix="1" applyFont="1" applyBorder="1" applyAlignment="1">
      <alignment horizontal="centerContinuous" vertical="center"/>
    </xf>
    <xf numFmtId="1" fontId="14" fillId="0" borderId="36" xfId="0" applyNumberFormat="1" applyFont="1" applyBorder="1" applyAlignment="1">
      <alignment horizontal="center" vertical="center"/>
    </xf>
    <xf numFmtId="0" fontId="61" fillId="13" borderId="72" xfId="0" applyFont="1" applyFill="1" applyBorder="1" applyAlignment="1">
      <alignment horizontal="center" vertical="center" shrinkToFit="1"/>
    </xf>
    <xf numFmtId="0" fontId="61" fillId="13" borderId="40" xfId="0" quotePrefix="1" applyFont="1" applyFill="1" applyBorder="1" applyAlignment="1">
      <alignment horizontal="center" vertical="center"/>
    </xf>
    <xf numFmtId="9" fontId="61" fillId="13" borderId="40" xfId="0" applyNumberFormat="1" applyFont="1" applyFill="1" applyBorder="1" applyAlignment="1">
      <alignment horizontal="center" vertical="center"/>
    </xf>
    <xf numFmtId="49" fontId="61" fillId="13" borderId="40" xfId="0" applyNumberFormat="1" applyFont="1" applyFill="1" applyBorder="1" applyAlignment="1">
      <alignment horizontal="center" vertical="center"/>
    </xf>
    <xf numFmtId="164" fontId="61" fillId="13" borderId="40" xfId="0" applyNumberFormat="1" applyFont="1" applyFill="1" applyBorder="1" applyAlignment="1">
      <alignment horizontal="center" vertical="center"/>
    </xf>
    <xf numFmtId="164" fontId="61" fillId="13" borderId="82" xfId="0" applyNumberFormat="1" applyFont="1" applyFill="1" applyBorder="1" applyAlignment="1">
      <alignment horizontal="centerContinuous" vertical="center"/>
    </xf>
    <xf numFmtId="164" fontId="61" fillId="13" borderId="67" xfId="0" applyNumberFormat="1" applyFont="1" applyFill="1" applyBorder="1" applyAlignment="1">
      <alignment horizontal="centerContinuous" vertical="center"/>
    </xf>
    <xf numFmtId="0" fontId="61" fillId="13" borderId="68" xfId="0" applyFont="1" applyFill="1" applyBorder="1" applyAlignment="1">
      <alignment horizontal="centerContinuous" vertical="center"/>
    </xf>
    <xf numFmtId="0" fontId="61" fillId="0" borderId="0" xfId="0" applyFont="1" applyAlignment="1">
      <alignment vertical="center"/>
    </xf>
    <xf numFmtId="1" fontId="61" fillId="13" borderId="36" xfId="0" applyNumberFormat="1" applyFont="1" applyFill="1" applyBorder="1" applyAlignment="1">
      <alignment horizontal="center" vertical="center"/>
    </xf>
    <xf numFmtId="0" fontId="14" fillId="0" borderId="73" xfId="0" applyFont="1" applyBorder="1" applyAlignment="1">
      <alignment horizontal="center" vertical="center" shrinkToFit="1"/>
    </xf>
    <xf numFmtId="0" fontId="14" fillId="0" borderId="42" xfId="0" applyFont="1" applyBorder="1" applyAlignment="1">
      <alignment horizontal="center" vertical="center"/>
    </xf>
    <xf numFmtId="0" fontId="14" fillId="0" borderId="42" xfId="0" quotePrefix="1" applyFont="1" applyBorder="1" applyAlignment="1">
      <alignment horizontal="center" vertical="center"/>
    </xf>
    <xf numFmtId="9" fontId="14" fillId="0" borderId="42" xfId="0" applyNumberFormat="1" applyFont="1" applyBorder="1" applyAlignment="1">
      <alignment horizontal="center" vertical="center"/>
    </xf>
    <xf numFmtId="164" fontId="14" fillId="0" borderId="42" xfId="0" applyNumberFormat="1" applyFont="1" applyBorder="1" applyAlignment="1">
      <alignment horizontal="center" vertical="center"/>
    </xf>
    <xf numFmtId="164" fontId="14" fillId="0" borderId="81" xfId="0" applyNumberFormat="1" applyFont="1" applyBorder="1" applyAlignment="1">
      <alignment horizontal="centerContinuous" vertical="center"/>
    </xf>
    <xf numFmtId="164" fontId="14" fillId="0" borderId="69" xfId="0" applyNumberFormat="1" applyFont="1" applyBorder="1" applyAlignment="1">
      <alignment horizontal="centerContinuous" vertical="center"/>
    </xf>
    <xf numFmtId="0" fontId="14" fillId="0" borderId="70" xfId="0" quotePrefix="1" applyFont="1" applyBorder="1" applyAlignment="1">
      <alignment horizontal="centerContinuous" vertical="center"/>
    </xf>
    <xf numFmtId="1" fontId="14" fillId="0" borderId="49" xfId="0" applyNumberFormat="1" applyFont="1" applyBorder="1" applyAlignment="1">
      <alignment horizontal="center" vertical="center"/>
    </xf>
    <xf numFmtId="0" fontId="58" fillId="10" borderId="19" xfId="0" applyFont="1" applyFill="1" applyBorder="1" applyAlignment="1">
      <alignment horizontal="centerContinuous" vertical="center"/>
    </xf>
    <xf numFmtId="0" fontId="58" fillId="10" borderId="104" xfId="0" applyFont="1" applyFill="1" applyBorder="1" applyAlignment="1">
      <alignment horizontal="centerContinuous" vertical="center"/>
    </xf>
    <xf numFmtId="1" fontId="58" fillId="10" borderId="32" xfId="0" applyNumberFormat="1" applyFont="1" applyFill="1" applyBorder="1" applyAlignment="1">
      <alignment horizontal="center" vertical="center"/>
    </xf>
    <xf numFmtId="0" fontId="14" fillId="0" borderId="98" xfId="0" applyFont="1" applyBorder="1" applyAlignment="1">
      <alignment horizontal="centerContinuous" vertical="center"/>
    </xf>
    <xf numFmtId="0" fontId="14" fillId="0" borderId="95" xfId="0" applyFont="1" applyBorder="1" applyAlignment="1">
      <alignment horizontal="centerContinuous" vertical="center"/>
    </xf>
    <xf numFmtId="49" fontId="14" fillId="0" borderId="45" xfId="0" applyNumberFormat="1" applyFont="1" applyBorder="1" applyAlignment="1">
      <alignment horizontal="center" vertical="center"/>
    </xf>
    <xf numFmtId="49" fontId="14" fillId="0" borderId="100" xfId="0" applyNumberFormat="1" applyFont="1" applyBorder="1" applyAlignment="1">
      <alignment horizontal="centerContinuous" vertical="center"/>
    </xf>
    <xf numFmtId="49" fontId="14" fillId="0" borderId="97" xfId="0" applyNumberFormat="1" applyFont="1" applyBorder="1" applyAlignment="1">
      <alignment horizontal="centerContinuous" vertical="center"/>
    </xf>
    <xf numFmtId="0" fontId="14" fillId="0" borderId="99" xfId="0" applyFont="1" applyBorder="1" applyAlignment="1">
      <alignment horizontal="centerContinuous" vertical="center"/>
    </xf>
    <xf numFmtId="0" fontId="14" fillId="0" borderId="78" xfId="0" applyFont="1" applyBorder="1" applyAlignment="1">
      <alignment horizontal="centerContinuous" vertical="center"/>
    </xf>
    <xf numFmtId="0" fontId="14" fillId="0" borderId="56" xfId="0" applyFont="1" applyBorder="1" applyAlignment="1">
      <alignment horizontal="centerContinuous" vertical="center"/>
    </xf>
    <xf numFmtId="164" fontId="14" fillId="0" borderId="40" xfId="0" applyNumberFormat="1" applyFont="1" applyBorder="1" applyAlignment="1">
      <alignment horizontal="center" vertical="center"/>
    </xf>
    <xf numFmtId="49" fontId="14" fillId="0" borderId="82" xfId="0" applyNumberFormat="1" applyFont="1" applyBorder="1" applyAlignment="1">
      <alignment horizontal="centerContinuous" vertical="center"/>
    </xf>
    <xf numFmtId="49" fontId="14" fillId="0" borderId="67" xfId="0" applyNumberFormat="1" applyFont="1" applyBorder="1" applyAlignment="1">
      <alignment horizontal="centerContinuous" vertical="center"/>
    </xf>
    <xf numFmtId="0" fontId="14" fillId="0" borderId="68" xfId="0" applyFont="1" applyBorder="1" applyAlignment="1">
      <alignment horizontal="centerContinuous" vertical="center"/>
    </xf>
    <xf numFmtId="0" fontId="14" fillId="0" borderId="79" xfId="0" applyFont="1" applyBorder="1" applyAlignment="1">
      <alignment horizontal="centerContinuous" vertical="center"/>
    </xf>
    <xf numFmtId="0" fontId="14" fillId="0" borderId="61" xfId="0" applyFont="1" applyBorder="1" applyAlignment="1">
      <alignment horizontal="centerContinuous" vertical="center"/>
    </xf>
    <xf numFmtId="49" fontId="14" fillId="0" borderId="42" xfId="0" applyNumberFormat="1" applyFont="1" applyBorder="1" applyAlignment="1">
      <alignment horizontal="center" vertical="center"/>
    </xf>
    <xf numFmtId="49" fontId="14" fillId="0" borderId="81" xfId="0" applyNumberFormat="1" applyFont="1" applyBorder="1" applyAlignment="1">
      <alignment horizontal="centerContinuous" vertical="center"/>
    </xf>
    <xf numFmtId="49" fontId="14" fillId="0" borderId="69" xfId="0" applyNumberFormat="1" applyFont="1" applyBorder="1" applyAlignment="1">
      <alignment horizontal="centerContinuous" vertical="center"/>
    </xf>
    <xf numFmtId="0" fontId="14" fillId="0" borderId="70" xfId="0" applyFont="1" applyBorder="1" applyAlignment="1">
      <alignment horizontal="centerContinuous" vertical="center"/>
    </xf>
    <xf numFmtId="0" fontId="58" fillId="10" borderId="93" xfId="0" applyFont="1" applyFill="1" applyBorder="1" applyAlignment="1">
      <alignment horizontal="center" vertical="center"/>
    </xf>
    <xf numFmtId="0" fontId="14" fillId="0" borderId="78" xfId="0" applyFont="1" applyBorder="1" applyAlignment="1">
      <alignment horizontal="centerContinuous" vertical="center" shrinkToFit="1"/>
    </xf>
    <xf numFmtId="0" fontId="58" fillId="0" borderId="67" xfId="0" applyFont="1" applyBorder="1" applyAlignment="1">
      <alignment horizontal="centerContinuous" vertical="center"/>
    </xf>
    <xf numFmtId="0" fontId="58" fillId="0" borderId="56" xfId="0" applyFont="1" applyBorder="1" applyAlignment="1">
      <alignment horizontal="centerContinuous" vertical="center"/>
    </xf>
    <xf numFmtId="0" fontId="14" fillId="0" borderId="82" xfId="0" applyFont="1" applyBorder="1" applyAlignment="1">
      <alignment horizontal="center" vertical="center"/>
    </xf>
    <xf numFmtId="0" fontId="14" fillId="0" borderId="79" xfId="0" applyFont="1" applyBorder="1" applyAlignment="1">
      <alignment horizontal="centerContinuous" vertical="center" shrinkToFit="1"/>
    </xf>
    <xf numFmtId="0" fontId="14" fillId="0" borderId="69" xfId="0" applyFont="1" applyBorder="1" applyAlignment="1">
      <alignment horizontal="centerContinuous" vertical="center"/>
    </xf>
    <xf numFmtId="49" fontId="14" fillId="0" borderId="81" xfId="0" applyNumberFormat="1" applyFont="1" applyBorder="1" applyAlignment="1">
      <alignment horizontal="center" vertical="center"/>
    </xf>
    <xf numFmtId="164" fontId="29" fillId="0" borderId="0" xfId="0" applyNumberFormat="1" applyFont="1" applyAlignment="1">
      <alignment horizontal="centerContinuous" vertical="center"/>
    </xf>
    <xf numFmtId="0" fontId="58" fillId="3" borderId="37" xfId="0" applyFont="1" applyFill="1" applyBorder="1" applyAlignment="1">
      <alignment horizontal="center" vertical="center"/>
    </xf>
    <xf numFmtId="164" fontId="58" fillId="3" borderId="38" xfId="0" applyNumberFormat="1" applyFont="1" applyFill="1" applyBorder="1" applyAlignment="1">
      <alignment horizontal="center" vertical="center"/>
    </xf>
    <xf numFmtId="0" fontId="58" fillId="3" borderId="37" xfId="0" applyFont="1" applyFill="1" applyBorder="1" applyAlignment="1">
      <alignment horizontal="right" vertical="center"/>
    </xf>
    <xf numFmtId="0" fontId="58" fillId="3" borderId="39" xfId="0" applyFont="1" applyFill="1" applyBorder="1" applyAlignment="1">
      <alignment vertical="center"/>
    </xf>
    <xf numFmtId="164" fontId="58" fillId="3" borderId="32" xfId="0" applyNumberFormat="1" applyFont="1" applyFill="1" applyBorder="1" applyAlignment="1">
      <alignment horizontal="center" vertical="center"/>
    </xf>
    <xf numFmtId="164" fontId="14" fillId="0" borderId="75" xfId="0" applyNumberFormat="1" applyFont="1" applyBorder="1" applyAlignment="1">
      <alignment horizontal="center" vertical="center" shrinkToFit="1"/>
    </xf>
    <xf numFmtId="0" fontId="14" fillId="0" borderId="75" xfId="0" applyFont="1" applyBorder="1" applyAlignment="1">
      <alignment horizontal="left" vertical="center"/>
    </xf>
    <xf numFmtId="0" fontId="14" fillId="0" borderId="76" xfId="0" applyFont="1" applyBorder="1" applyAlignment="1">
      <alignment horizontal="left" vertical="center" shrinkToFit="1"/>
    </xf>
    <xf numFmtId="1" fontId="14" fillId="0" borderId="55" xfId="0" applyNumberFormat="1" applyFont="1" applyBorder="1" applyAlignment="1">
      <alignment horizontal="center" vertical="center" shrinkToFit="1"/>
    </xf>
    <xf numFmtId="0" fontId="14" fillId="0" borderId="78" xfId="0" applyFont="1" applyBorder="1" applyAlignment="1">
      <alignment horizontal="center" vertical="center" shrinkToFit="1"/>
    </xf>
    <xf numFmtId="1" fontId="14" fillId="0" borderId="40" xfId="0" applyNumberFormat="1" applyFont="1" applyBorder="1" applyAlignment="1">
      <alignment horizontal="center" vertical="center" shrinkToFit="1"/>
    </xf>
    <xf numFmtId="164" fontId="14" fillId="0" borderId="40" xfId="0" applyNumberFormat="1" applyFont="1" applyBorder="1" applyAlignment="1">
      <alignment horizontal="center" vertical="center" shrinkToFit="1"/>
    </xf>
    <xf numFmtId="0" fontId="14" fillId="0" borderId="82" xfId="0" applyFont="1" applyBorder="1" applyAlignment="1">
      <alignment horizontal="left" vertical="center"/>
    </xf>
    <xf numFmtId="0" fontId="14" fillId="0" borderId="41" xfId="0" applyFont="1" applyBorder="1" applyAlignment="1">
      <alignment horizontal="left" vertical="center" shrinkToFit="1"/>
    </xf>
    <xf numFmtId="0" fontId="14" fillId="0" borderId="0" xfId="0" applyFont="1"/>
    <xf numFmtId="1" fontId="14" fillId="0" borderId="36" xfId="0" applyNumberFormat="1" applyFont="1" applyBorder="1" applyAlignment="1">
      <alignment horizontal="center" vertical="center" shrinkToFit="1"/>
    </xf>
    <xf numFmtId="0" fontId="14" fillId="0" borderId="42" xfId="0" applyFont="1" applyBorder="1" applyAlignment="1">
      <alignment horizontal="center" vertical="center" shrinkToFit="1"/>
    </xf>
    <xf numFmtId="164" fontId="14" fillId="0" borderId="42" xfId="0" applyNumberFormat="1" applyFont="1" applyBorder="1" applyAlignment="1">
      <alignment horizontal="center" vertical="center" shrinkToFit="1"/>
    </xf>
    <xf numFmtId="0" fontId="14" fillId="0" borderId="42" xfId="0" applyFont="1" applyBorder="1" applyAlignment="1">
      <alignment horizontal="left" vertical="center"/>
    </xf>
    <xf numFmtId="0" fontId="14" fillId="0" borderId="43" xfId="0" applyFont="1" applyBorder="1" applyAlignment="1">
      <alignment horizontal="left" vertical="center" shrinkToFit="1"/>
    </xf>
    <xf numFmtId="1" fontId="14" fillId="0" borderId="49" xfId="0" applyNumberFormat="1" applyFont="1" applyBorder="1" applyAlignment="1">
      <alignment horizontal="center" vertical="center" shrinkToFit="1"/>
    </xf>
    <xf numFmtId="164" fontId="29" fillId="0" borderId="0" xfId="0" applyNumberFormat="1" applyFont="1" applyAlignment="1">
      <alignment horizontal="centerContinuous" vertical="center" shrinkToFit="1"/>
    </xf>
    <xf numFmtId="0" fontId="29" fillId="0" borderId="0" xfId="0" applyFont="1" applyAlignment="1">
      <alignment horizontal="centerContinuous" vertical="center" shrinkToFit="1"/>
    </xf>
    <xf numFmtId="1" fontId="14" fillId="0" borderId="0" xfId="0" applyNumberFormat="1" applyFont="1" applyAlignment="1">
      <alignment vertical="center"/>
    </xf>
    <xf numFmtId="1" fontId="58" fillId="3" borderId="32" xfId="0" applyNumberFormat="1" applyFont="1" applyFill="1" applyBorder="1" applyAlignment="1">
      <alignment horizontal="center" vertical="center"/>
    </xf>
    <xf numFmtId="0" fontId="14" fillId="0" borderId="72" xfId="0" applyFont="1" applyBorder="1" applyAlignment="1">
      <alignment horizontal="center" vertical="center" shrinkToFit="1"/>
    </xf>
    <xf numFmtId="0" fontId="14" fillId="0" borderId="40" xfId="0" applyFont="1" applyBorder="1" applyAlignment="1">
      <alignment horizontal="center" vertical="center" shrinkToFit="1"/>
    </xf>
    <xf numFmtId="2" fontId="14" fillId="0" borderId="40" xfId="0" applyNumberFormat="1" applyFont="1" applyBorder="1" applyAlignment="1">
      <alignment horizontal="center" vertical="center" shrinkToFit="1"/>
    </xf>
    <xf numFmtId="0" fontId="14" fillId="0" borderId="40" xfId="0" applyFont="1" applyBorder="1" applyAlignment="1">
      <alignment horizontal="left" vertical="center"/>
    </xf>
    <xf numFmtId="0" fontId="14" fillId="0" borderId="0" xfId="0" applyFont="1" applyAlignment="1">
      <alignment horizontal="center" vertical="center" shrinkToFit="1"/>
    </xf>
    <xf numFmtId="0" fontId="62" fillId="0" borderId="0" xfId="0" applyFont="1" applyAlignment="1">
      <alignment vertical="center"/>
    </xf>
    <xf numFmtId="165" fontId="14" fillId="0" borderId="0" xfId="0" applyNumberFormat="1" applyFont="1" applyAlignment="1">
      <alignment horizontal="left" vertical="center" shrinkToFit="1"/>
    </xf>
    <xf numFmtId="0" fontId="14" fillId="0" borderId="94" xfId="0" applyFont="1" applyBorder="1" applyAlignment="1">
      <alignment horizontal="left" vertical="center"/>
    </xf>
    <xf numFmtId="0" fontId="14" fillId="0" borderId="85" xfId="0" applyFont="1" applyBorder="1" applyAlignment="1">
      <alignment horizontal="left" vertical="center" shrinkToFit="1"/>
    </xf>
    <xf numFmtId="2" fontId="14" fillId="0" borderId="82" xfId="0" applyNumberFormat="1" applyFont="1" applyBorder="1" applyAlignment="1">
      <alignment horizontal="left" vertical="center"/>
    </xf>
    <xf numFmtId="2" fontId="14" fillId="0" borderId="41" xfId="0" applyNumberFormat="1" applyFont="1" applyBorder="1" applyAlignment="1">
      <alignment horizontal="left" vertical="center" shrinkToFit="1"/>
    </xf>
    <xf numFmtId="2" fontId="14" fillId="0" borderId="0" xfId="0" applyNumberFormat="1" applyFont="1" applyAlignment="1">
      <alignment horizontal="center" vertical="center"/>
    </xf>
    <xf numFmtId="1" fontId="14" fillId="0" borderId="42" xfId="0" applyNumberFormat="1" applyFont="1" applyBorder="1" applyAlignment="1">
      <alignment horizontal="center" vertical="center" shrinkToFit="1"/>
    </xf>
    <xf numFmtId="1" fontId="14" fillId="0" borderId="0" xfId="0" applyNumberFormat="1" applyFont="1" applyAlignment="1">
      <alignment horizontal="center" vertical="center"/>
    </xf>
    <xf numFmtId="165" fontId="14" fillId="0" borderId="0" xfId="0" applyNumberFormat="1" applyFont="1" applyAlignment="1">
      <alignment horizontal="center" vertical="center"/>
    </xf>
    <xf numFmtId="165" fontId="14" fillId="0" borderId="0" xfId="0" applyNumberFormat="1" applyFont="1" applyAlignment="1">
      <alignment vertical="center"/>
    </xf>
  </cellXfs>
  <cellStyles count="15">
    <cellStyle name="Excel Built-in Normal" xfId="6" xr:uid="{00000000-0005-0000-0000-000000000000}"/>
    <cellStyle name="Hyperlink" xfId="1" builtinId="8"/>
    <cellStyle name="Normal" xfId="0" builtinId="0"/>
    <cellStyle name="Normal 2" xfId="4" xr:uid="{00000000-0005-0000-0000-000003000000}"/>
    <cellStyle name="Normal 2 2" xfId="5" xr:uid="{00000000-0005-0000-0000-000004000000}"/>
    <cellStyle name="Normal 2 2 2" xfId="12" xr:uid="{00000000-0005-0000-0000-000005000000}"/>
    <cellStyle name="Normal 2 3" xfId="13" xr:uid="{00000000-0005-0000-0000-000006000000}"/>
    <cellStyle name="Normal 3" xfId="8" xr:uid="{00000000-0005-0000-0000-000007000000}"/>
    <cellStyle name="Normal 4" xfId="7" xr:uid="{00000000-0005-0000-0000-000008000000}"/>
    <cellStyle name="Normal 5" xfId="9" xr:uid="{00000000-0005-0000-0000-000009000000}"/>
    <cellStyle name="Normal 6" xfId="11" xr:uid="{00000000-0005-0000-0000-00000A000000}"/>
    <cellStyle name="Normal 7" xfId="14" xr:uid="{503075B0-3AE8-46EC-8FBE-CF51385BE677}"/>
    <cellStyle name="Percent" xfId="2" builtinId="5"/>
    <cellStyle name="Percent 2" xfId="3" xr:uid="{00000000-0005-0000-0000-00000C000000}"/>
    <cellStyle name="Percent 2 2" xfId="10" xr:uid="{00000000-0005-0000-0000-00000D000000}"/>
  </cellStyles>
  <dxfs count="5">
    <dxf>
      <fill>
        <patternFill>
          <bgColor rgb="FF99FF99"/>
        </patternFill>
      </fill>
    </dxf>
    <dxf>
      <font>
        <b/>
        <i val="0"/>
      </font>
      <fill>
        <patternFill>
          <bgColor rgb="FF00FF00"/>
        </patternFill>
      </fill>
    </dxf>
    <dxf>
      <fill>
        <patternFill>
          <bgColor rgb="FF99FF99"/>
        </patternFill>
      </fill>
    </dxf>
    <dxf>
      <fill>
        <patternFill>
          <bgColor rgb="FFFFC000"/>
        </patternFill>
      </fill>
    </dxf>
    <dxf>
      <fill>
        <patternFill>
          <bgColor rgb="FFFF0000"/>
        </patternFill>
      </fill>
    </dxf>
  </dxfs>
  <tableStyles count="1" defaultTableStyle="TableStyleMedium2" defaultPivotStyle="PivotStyleLight16">
    <tableStyle name="Invisible" pivot="0" table="0" count="0" xr9:uid="{71806CA3-B876-4E5B-B996-16A54B7ADE4E}"/>
  </tableStyles>
  <colors>
    <mruColors>
      <color rgb="FF9966FF"/>
      <color rgb="FF00FFFF"/>
      <color rgb="FFCCFFCC"/>
      <color rgb="FF9999FF"/>
      <color rgb="FF9900FF"/>
      <color rgb="FF00FF00"/>
      <color rgb="FFFF33CC"/>
      <color rgb="FF0000FF"/>
      <color rgb="FF00CC66"/>
      <color rgb="FF00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5</xdr:col>
      <xdr:colOff>38100</xdr:colOff>
      <xdr:row>1</xdr:row>
      <xdr:rowOff>60960</xdr:rowOff>
    </xdr:from>
    <xdr:to>
      <xdr:col>6</xdr:col>
      <xdr:colOff>1028700</xdr:colOff>
      <xdr:row>14</xdr:row>
      <xdr:rowOff>146294</xdr:rowOff>
    </xdr:to>
    <xdr:pic>
      <xdr:nvPicPr>
        <xdr:cNvPr id="3" name="Picture 2">
          <a:extLst>
            <a:ext uri="{FF2B5EF4-FFF2-40B4-BE49-F238E27FC236}">
              <a16:creationId xmlns:a16="http://schemas.microsoft.com/office/drawing/2014/main" id="{C53AAB62-DF8E-48B3-BD30-68C60B01F9E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251960" y="434340"/>
          <a:ext cx="2057400" cy="30037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57150</xdr:colOff>
      <xdr:row>15</xdr:row>
      <xdr:rowOff>66674</xdr:rowOff>
    </xdr:from>
    <xdr:to>
      <xdr:col>6</xdr:col>
      <xdr:colOff>982980</xdr:colOff>
      <xdr:row>45</xdr:row>
      <xdr:rowOff>144780</xdr:rowOff>
    </xdr:to>
    <xdr:sp macro="" textlink="">
      <xdr:nvSpPr>
        <xdr:cNvPr id="4" name="Text 6">
          <a:extLst>
            <a:ext uri="{FF2B5EF4-FFF2-40B4-BE49-F238E27FC236}">
              <a16:creationId xmlns:a16="http://schemas.microsoft.com/office/drawing/2014/main" id="{00000000-0008-0000-0000-000004000000}"/>
            </a:ext>
          </a:extLst>
        </xdr:cNvPr>
        <xdr:cNvSpPr txBox="1">
          <a:spLocks noChangeArrowheads="1"/>
        </xdr:cNvSpPr>
      </xdr:nvSpPr>
      <xdr:spPr bwMode="auto">
        <a:xfrm>
          <a:off x="57150" y="3564254"/>
          <a:ext cx="6130290" cy="4993006"/>
        </a:xfrm>
        <a:prstGeom prst="rect">
          <a:avLst/>
        </a:prstGeom>
        <a:solidFill>
          <a:srgbClr val="FFFFFF"/>
        </a:solidFill>
        <a:ln w="9525">
          <a:noFill/>
          <a:miter lim="800000"/>
          <a:headEnd/>
          <a:tailEnd/>
        </a:ln>
      </xdr:spPr>
      <xdr:txBody>
        <a:bodyPr vertOverflow="clip" wrap="square" lIns="27432" tIns="27432" rIns="27432" bIns="0" anchor="t" upright="1"/>
        <a:lstStyle/>
        <a:p>
          <a:pPr algn="just"/>
          <a:r>
            <a:rPr lang="en-US" sz="1200" b="1"/>
            <a:t>Early Years in Cormyr</a:t>
          </a:r>
        </a:p>
        <a:p>
          <a:pPr algn="just"/>
          <a:r>
            <a:rPr lang="en-US" sz="1200"/>
            <a:t>Artemis was born in Cormyr, a land known for its rich history and noble traditions. She grew up in Suzail, the bustling capital city, as the daughter of a renowned historian and a skilled herbalist. From a young age, Artemis was surrounded by books, ancient scrolls, and tales of heroism. Her father, a historian in the Royal Library, often took her to his workplace, where she developed a deep love for knowledge and storytelling. Her mother taught her the ways of nature and healing, skills that would later prove invaluable.</a:t>
          </a:r>
        </a:p>
        <a:p>
          <a:pPr algn="just"/>
          <a:r>
            <a:rPr lang="en-US" sz="1200" b="1"/>
            <a:t>Divine Calling</a:t>
          </a:r>
        </a:p>
        <a:p>
          <a:pPr algn="just"/>
          <a:r>
            <a:rPr lang="en-US" sz="1200"/>
            <a:t>As Artemis grew older, she began to feel a strange connection to Oghma, the god of knowledge. Her dreams were filled with visions of ancient tomes and forgotten lore, and she often heard a guiding voice urging her to seek out and preserve lost knowledge. At the age of fifteen, she experienced a miraculous event that confirmed her divine calling: a glowing symbol of Oghma appeared on her forehead during one of her dreams, and she woke up with an innate ability to channel divine magic.</a:t>
          </a:r>
        </a:p>
        <a:p>
          <a:pPr algn="just"/>
          <a:r>
            <a:rPr lang="en-US" sz="1200" b="1"/>
            <a:t>Training and Journey</a:t>
          </a:r>
        </a:p>
        <a:p>
          <a:pPr algn="just"/>
          <a:r>
            <a:rPr lang="en-US" sz="1200"/>
            <a:t>Recognizing her potential, Artemis's parents sent her to the House of Oghma in Suzail, where she trained under the guidance of wise clerics and scholars. She honed her abilities as a Favored Soul, learning to wield divine magic and mastering the art of oratory. Her storytelling skills grew, and she became known for her captivating tales of Cormyr's history and legends.</a:t>
          </a:r>
        </a:p>
        <a:p>
          <a:pPr algn="just"/>
          <a:r>
            <a:rPr lang="en-US" sz="1200" b="1"/>
            <a:t>The Quest for Knowledge</a:t>
          </a:r>
        </a:p>
        <a:p>
          <a:pPr algn="just"/>
          <a:r>
            <a:rPr lang="en-US" sz="1200"/>
            <a:t>One day, Artemis received a prophetic vision from Oghma, showing her a distant land filled with ancient ruins and untapped secrets. She saw the Sword Coast, a region known for its diverse cultures and hidden mysteries. The vision revealed that a powerful artifact of Oghma's creation lay hidden there, waiting to be discovered and protected. With a heart full of purpose and determination, Artemis set out on a journey to the Sword Coast, leaving behind her family and the comforts of home.</a:t>
          </a:r>
        </a:p>
        <a:p>
          <a:pPr algn="just"/>
          <a:r>
            <a:rPr lang="en-US" sz="1200" b="1"/>
            <a:t>New Beginnings on the Sword Coast</a:t>
          </a:r>
        </a:p>
        <a:p>
          <a:pPr algn="just"/>
          <a:r>
            <a:rPr lang="en-US" sz="1200"/>
            <a:t>Artemis traveled across Faerûn, braving treacherous terrains and encountering various adventurers along the way. Her journey was not without challenges, but her faith in Oghma and her unwavering resolve kept her going. Upon reaching the Sword Coast, she joined a group of like-minded individuals, including Banshee, Eldrin, and Sebenzi, who shared her dedication to Oghma and the pursuit of knowledge.</a:t>
          </a:r>
        </a:p>
        <a:p>
          <a:pPr algn="just"/>
          <a:r>
            <a:rPr lang="en-US" sz="1200"/>
            <a:t>Together, they embarked on quests to uncover the hidden artifact and protect the forgotten lore of the Sword Coast. Artemis's storytelling and divine magic proved invaluable in their adventures, and she quickly became a trusted and cherished member of the group.</a:t>
          </a:r>
        </a:p>
        <a:p>
          <a:pPr algn="just"/>
          <a:endParaRPr lang="en-US" sz="1200"/>
        </a:p>
      </xdr:txBody>
    </xdr:sp>
    <xdr:clientData/>
  </xdr:twoCellAnchor>
  <xdr:twoCellAnchor>
    <xdr:from>
      <xdr:col>5</xdr:col>
      <xdr:colOff>70624</xdr:colOff>
      <xdr:row>12</xdr:row>
      <xdr:rowOff>167640</xdr:rowOff>
    </xdr:from>
    <xdr:to>
      <xdr:col>6</xdr:col>
      <xdr:colOff>1021080</xdr:colOff>
      <xdr:row>14</xdr:row>
      <xdr:rowOff>249554</xdr:rowOff>
    </xdr:to>
    <xdr:sp macro="" textlink="">
      <xdr:nvSpPr>
        <xdr:cNvPr id="6" name="Text Box 60">
          <a:extLst>
            <a:ext uri="{FF2B5EF4-FFF2-40B4-BE49-F238E27FC236}">
              <a16:creationId xmlns:a16="http://schemas.microsoft.com/office/drawing/2014/main" id="{00000000-0008-0000-0000-000006000000}"/>
            </a:ext>
          </a:extLst>
        </xdr:cNvPr>
        <xdr:cNvSpPr txBox="1">
          <a:spLocks noChangeArrowheads="1"/>
        </xdr:cNvSpPr>
      </xdr:nvSpPr>
      <xdr:spPr bwMode="auto">
        <a:xfrm>
          <a:off x="4284484" y="2926080"/>
          <a:ext cx="2017256" cy="516254"/>
        </a:xfrm>
        <a:prstGeom prst="rect">
          <a:avLst/>
        </a:prstGeom>
        <a:solidFill>
          <a:srgbClr xmlns:mc="http://schemas.openxmlformats.org/markup-compatibility/2006" xmlns:a14="http://schemas.microsoft.com/office/drawing/2010/main" val="CCFFFF" mc:Ignorable="a14" a14:legacySpreadsheetColorIndex="41">
            <a:alpha val="52000"/>
          </a:srgbClr>
        </a:solidFill>
        <a:ln w="38100" cmpd="dbl">
          <a:solidFill>
            <a:srgbClr xmlns:mc="http://schemas.openxmlformats.org/markup-compatibility/2006" xmlns:a14="http://schemas.microsoft.com/office/drawing/2010/main" val="00FF00" mc:Ignorable="a14" a14:legacySpreadsheetColorIndex="11"/>
          </a:solidFill>
          <a:miter lim="800000"/>
          <a:headEnd/>
          <a:tailEnd/>
        </a:ln>
      </xdr:spPr>
      <xdr:txBody>
        <a:bodyPr vertOverflow="clip" wrap="square" lIns="27432" tIns="27432" rIns="27432" bIns="0" anchor="t" upright="1"/>
        <a:lstStyle/>
        <a:p>
          <a:pPr algn="l" rtl="0">
            <a:defRPr sz="1000"/>
          </a:pPr>
          <a:r>
            <a:rPr lang="en-US" sz="1200" b="1" i="0" u="none" strike="noStrike" baseline="0">
              <a:solidFill>
                <a:sysClr val="windowText" lastClr="000000"/>
              </a:solidFill>
              <a:latin typeface="Times New Roman"/>
              <a:cs typeface="Times New Roman"/>
            </a:rPr>
            <a:t>Status: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228600</xdr:colOff>
      <xdr:row>0</xdr:row>
      <xdr:rowOff>0</xdr:rowOff>
    </xdr:from>
    <xdr:to>
      <xdr:col>10</xdr:col>
      <xdr:colOff>0</xdr:colOff>
      <xdr:row>0</xdr:row>
      <xdr:rowOff>0</xdr:rowOff>
    </xdr:to>
    <xdr:sp macro="" textlink="">
      <xdr:nvSpPr>
        <xdr:cNvPr id="13396" name="Rectangle 1">
          <a:extLst>
            <a:ext uri="{FF2B5EF4-FFF2-40B4-BE49-F238E27FC236}">
              <a16:creationId xmlns:a16="http://schemas.microsoft.com/office/drawing/2014/main" id="{00000000-0008-0000-0100-000054340000}"/>
            </a:ext>
          </a:extLst>
        </xdr:cNvPr>
        <xdr:cNvSpPr>
          <a:spLocks noChangeArrowheads="1"/>
        </xdr:cNvSpPr>
      </xdr:nvSpPr>
      <xdr:spPr bwMode="auto">
        <a:xfrm>
          <a:off x="4619625" y="0"/>
          <a:ext cx="2867025"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228600</xdr:colOff>
      <xdr:row>0</xdr:row>
      <xdr:rowOff>0</xdr:rowOff>
    </xdr:from>
    <xdr:to>
      <xdr:col>7</xdr:col>
      <xdr:colOff>0</xdr:colOff>
      <xdr:row>0</xdr:row>
      <xdr:rowOff>0</xdr:rowOff>
    </xdr:to>
    <xdr:sp macro="" textlink="">
      <xdr:nvSpPr>
        <xdr:cNvPr id="17701" name="Rectangle 1">
          <a:extLst>
            <a:ext uri="{FF2B5EF4-FFF2-40B4-BE49-F238E27FC236}">
              <a16:creationId xmlns:a16="http://schemas.microsoft.com/office/drawing/2014/main" id="{00000000-0008-0000-0200-000025450000}"/>
            </a:ext>
          </a:extLst>
        </xdr:cNvPr>
        <xdr:cNvSpPr>
          <a:spLocks noChangeArrowheads="1"/>
        </xdr:cNvSpPr>
      </xdr:nvSpPr>
      <xdr:spPr bwMode="auto">
        <a:xfrm>
          <a:off x="5067300" y="0"/>
          <a:ext cx="2047875"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228600</xdr:colOff>
      <xdr:row>0</xdr:row>
      <xdr:rowOff>0</xdr:rowOff>
    </xdr:from>
    <xdr:to>
      <xdr:col>2</xdr:col>
      <xdr:colOff>0</xdr:colOff>
      <xdr:row>0</xdr:row>
      <xdr:rowOff>0</xdr:rowOff>
    </xdr:to>
    <xdr:sp macro="" textlink="">
      <xdr:nvSpPr>
        <xdr:cNvPr id="19460" name="Rectangle 1">
          <a:extLst>
            <a:ext uri="{FF2B5EF4-FFF2-40B4-BE49-F238E27FC236}">
              <a16:creationId xmlns:a16="http://schemas.microsoft.com/office/drawing/2014/main" id="{00000000-0008-0000-0400-0000044C0000}"/>
            </a:ext>
          </a:extLst>
        </xdr:cNvPr>
        <xdr:cNvSpPr>
          <a:spLocks noChangeArrowheads="1"/>
        </xdr:cNvSpPr>
      </xdr:nvSpPr>
      <xdr:spPr bwMode="auto">
        <a:xfrm>
          <a:off x="5000625" y="0"/>
          <a:ext cx="0"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editAs="absolute">
    <xdr:from>
      <xdr:col>1</xdr:col>
      <xdr:colOff>137160</xdr:colOff>
      <xdr:row>1</xdr:row>
      <xdr:rowOff>116205</xdr:rowOff>
    </xdr:from>
    <xdr:to>
      <xdr:col>2</xdr:col>
      <xdr:colOff>184785</xdr:colOff>
      <xdr:row>2</xdr:row>
      <xdr:rowOff>59055</xdr:rowOff>
    </xdr:to>
    <xdr:sp macro="" textlink="">
      <xdr:nvSpPr>
        <xdr:cNvPr id="3078" name="Text Box 6" hidden="1">
          <a:extLst>
            <a:ext uri="{FF2B5EF4-FFF2-40B4-BE49-F238E27FC236}">
              <a16:creationId xmlns:a16="http://schemas.microsoft.com/office/drawing/2014/main" id="{00000000-0008-0000-0500-0000060C0000}"/>
            </a:ext>
          </a:extLst>
        </xdr:cNvPr>
        <xdr:cNvSpPr txBox="1">
          <a:spLocks noChangeArrowheads="1"/>
        </xdr:cNvSpPr>
      </xdr:nvSpPr>
      <xdr:spPr bwMode="auto">
        <a:xfrm>
          <a:off x="2476500" y="428625"/>
          <a:ext cx="695325" cy="161925"/>
        </a:xfrm>
        <a:prstGeom prst="rect">
          <a:avLst/>
        </a:prstGeom>
        <a:solidFill>
          <a:srgbClr xmlns:mc="http://schemas.openxmlformats.org/markup-compatibility/2006" xmlns:a14="http://schemas.microsoft.com/office/drawing/2010/main" val="FFFFE1" mc:Ignorable="a14" a14:legacySpreadsheetColorIndex="80"/>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18288" tIns="0" rIns="0" bIns="0" anchor="t" upright="1"/>
        <a:lstStyle/>
        <a:p>
          <a:pPr algn="ctr" rtl="0">
            <a:defRPr sz="1000"/>
          </a:pPr>
          <a:endParaRPr lang="es-VE"/>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Owner/AppData/Local/Microsoft/Windows/Temporary%20Internet%20Files/Content.IE5/1ZEGTV8N/SpellForge_3.5_4.5.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portSheet"/>
      <sheetName val="Notes"/>
      <sheetName val="Options"/>
      <sheetName val="Race &amp; Stats"/>
      <sheetName val="Classes"/>
      <sheetName val="Domain Select"/>
      <sheetName val="Prestige Classes"/>
      <sheetName val="Feats"/>
      <sheetName val="Archivist Spells"/>
      <sheetName val="Assassin Spells"/>
      <sheetName val="Bard Spells"/>
      <sheetName val="Cleric Spells"/>
      <sheetName val="Corrupt Avenger Spells"/>
      <sheetName val="Druid Spells"/>
      <sheetName val="Duskblade Spells"/>
      <sheetName val="Emissary Spells"/>
      <sheetName val="Favored Soul Spells"/>
      <sheetName val="Gnome Artificer Devices"/>
      <sheetName val="Hexblade Spells"/>
      <sheetName val="Shugenja Spells"/>
      <sheetName val="Sorcerer Spells"/>
      <sheetName val="Spellthief Spells"/>
      <sheetName val="Spirit Shaman Spells"/>
      <sheetName val="Sublime Chord Spells"/>
      <sheetName val="Suel Arcanamach Spells"/>
      <sheetName val="Universal Caster"/>
      <sheetName val="Vigilante Spells"/>
      <sheetName val="Warlock Invocations"/>
      <sheetName val="Wizard Spells"/>
      <sheetName val="Wu Jen Spells"/>
      <sheetName val="All Spells"/>
      <sheetName val="Fist of Zuoken Powers"/>
      <sheetName val="Psion Powers"/>
      <sheetName val="Psychic Warrior Powers"/>
      <sheetName val="War Mind Powers"/>
      <sheetName val="Wilder Powers"/>
      <sheetName val="Spell Sheet"/>
      <sheetName val="Power Sheet"/>
      <sheetName val="SpellList"/>
      <sheetName val="PowerList"/>
      <sheetName val="Class Info"/>
      <sheetName val="Class Info Aux"/>
      <sheetName val="Race Info"/>
      <sheetName val="Tables"/>
      <sheetName val="Deities"/>
      <sheetName val="Domains"/>
      <sheetName val="Spell Information"/>
      <sheetName val="Spells per Day"/>
      <sheetName val="Spells Known"/>
      <sheetName val="Psionic Inform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ow r="1">
          <cell r="FH1" t="b">
            <v>0</v>
          </cell>
        </row>
      </sheetData>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47"/>
  <sheetViews>
    <sheetView showGridLines="0" tabSelected="1" zoomScaleNormal="100" workbookViewId="0"/>
  </sheetViews>
  <sheetFormatPr defaultColWidth="13" defaultRowHeight="15.6" x14ac:dyDescent="0.3"/>
  <cols>
    <col min="1" max="1" width="15.59765625" style="61" customWidth="1"/>
    <col min="2" max="2" width="10" style="62" customWidth="1"/>
    <col min="3" max="3" width="5.09765625" style="62" customWidth="1"/>
    <col min="4" max="4" width="13.69921875" style="61" bestFit="1" customWidth="1"/>
    <col min="5" max="5" width="10.8984375" style="62" bestFit="1" customWidth="1"/>
    <col min="6" max="6" width="14" style="61" customWidth="1"/>
    <col min="7" max="7" width="14" style="62" customWidth="1"/>
    <col min="8" max="16384" width="13" style="7"/>
  </cols>
  <sheetData>
    <row r="1" spans="1:7" ht="30" thickTop="1" thickBot="1" x14ac:dyDescent="0.35">
      <c r="A1" s="1" t="s">
        <v>222</v>
      </c>
      <c r="B1" s="2"/>
      <c r="C1" s="3"/>
      <c r="D1" s="4"/>
      <c r="E1" s="5"/>
      <c r="F1" s="4"/>
      <c r="G1" s="6" t="s">
        <v>200</v>
      </c>
    </row>
    <row r="2" spans="1:7" ht="18" thickTop="1" x14ac:dyDescent="0.3">
      <c r="A2" s="8" t="s">
        <v>141</v>
      </c>
      <c r="B2" s="9" t="s">
        <v>198</v>
      </c>
      <c r="C2" s="9"/>
      <c r="D2" s="10" t="s">
        <v>155</v>
      </c>
      <c r="E2" s="11">
        <v>23</v>
      </c>
      <c r="F2" s="7"/>
      <c r="G2" s="12"/>
    </row>
    <row r="3" spans="1:7" ht="17.399999999999999" x14ac:dyDescent="0.3">
      <c r="A3" s="8" t="s">
        <v>142</v>
      </c>
      <c r="B3" s="9" t="s">
        <v>216</v>
      </c>
      <c r="C3" s="9"/>
      <c r="D3" s="10" t="s">
        <v>0</v>
      </c>
      <c r="E3" s="11">
        <v>5</v>
      </c>
      <c r="F3" s="10"/>
      <c r="G3" s="12"/>
    </row>
    <row r="4" spans="1:7" ht="17.399999999999999" x14ac:dyDescent="0.3">
      <c r="A4" s="8" t="s">
        <v>166</v>
      </c>
      <c r="B4" s="9" t="s">
        <v>224</v>
      </c>
      <c r="C4" s="9"/>
      <c r="D4" s="10" t="s">
        <v>143</v>
      </c>
      <c r="E4" s="11" t="s">
        <v>207</v>
      </c>
      <c r="F4" s="10"/>
      <c r="G4" s="12"/>
    </row>
    <row r="5" spans="1:7" ht="17.399999999999999" x14ac:dyDescent="0.3">
      <c r="A5" s="8" t="s">
        <v>167</v>
      </c>
      <c r="B5" s="9" t="s">
        <v>206</v>
      </c>
      <c r="C5" s="9"/>
      <c r="D5" s="10" t="s">
        <v>171</v>
      </c>
      <c r="E5" s="11" t="s">
        <v>231</v>
      </c>
      <c r="F5" s="10"/>
      <c r="G5" s="12"/>
    </row>
    <row r="6" spans="1:7" ht="18" thickBot="1" x14ac:dyDescent="0.35">
      <c r="A6" s="8" t="s">
        <v>168</v>
      </c>
      <c r="B6" s="9" t="s">
        <v>223</v>
      </c>
      <c r="C6" s="9"/>
      <c r="D6" s="10" t="s">
        <v>172</v>
      </c>
      <c r="E6" s="11" t="s">
        <v>232</v>
      </c>
      <c r="F6" s="10"/>
      <c r="G6" s="12"/>
    </row>
    <row r="7" spans="1:7" ht="18" thickTop="1" x14ac:dyDescent="0.3">
      <c r="A7" s="13" t="s">
        <v>169</v>
      </c>
      <c r="B7" s="14">
        <f>ROUNDDOWN(E3*0.75,0)</f>
        <v>3</v>
      </c>
      <c r="C7" s="15"/>
      <c r="D7" s="16" t="s">
        <v>81</v>
      </c>
      <c r="E7" s="17" t="s">
        <v>119</v>
      </c>
      <c r="F7" s="18"/>
      <c r="G7" s="12"/>
    </row>
    <row r="8" spans="1:7" ht="18" thickBot="1" x14ac:dyDescent="0.35">
      <c r="A8" s="19" t="s">
        <v>170</v>
      </c>
      <c r="B8" s="20" t="str">
        <f>C10</f>
        <v>+1</v>
      </c>
      <c r="C8" s="21"/>
      <c r="D8" s="22" t="s">
        <v>186</v>
      </c>
      <c r="E8" s="23">
        <v>10000</v>
      </c>
      <c r="F8" s="18"/>
      <c r="G8" s="12"/>
    </row>
    <row r="9" spans="1:7" ht="18" thickTop="1" x14ac:dyDescent="0.35">
      <c r="A9" s="24" t="s">
        <v>165</v>
      </c>
      <c r="B9" s="25">
        <v>10</v>
      </c>
      <c r="C9" s="26" t="str">
        <f t="shared" ref="C9:C14" si="0">IF(B9&gt;9.9,CONCATENATE("+",ROUNDDOWN((B9-10)/2,0)),ROUNDUP((B9-10)/2,0))</f>
        <v>+0</v>
      </c>
      <c r="D9" s="27" t="s">
        <v>173</v>
      </c>
      <c r="E9" s="28" t="s">
        <v>247</v>
      </c>
      <c r="F9" s="18"/>
      <c r="G9" s="12"/>
    </row>
    <row r="10" spans="1:7" ht="17.399999999999999" x14ac:dyDescent="0.3">
      <c r="A10" s="29" t="s">
        <v>164</v>
      </c>
      <c r="B10" s="30">
        <v>12</v>
      </c>
      <c r="C10" s="31" t="str">
        <f t="shared" si="0"/>
        <v>+1</v>
      </c>
      <c r="D10" s="32" t="s">
        <v>174</v>
      </c>
      <c r="E10" s="33">
        <f>SUM(Martial!G3:G31)+SUM(Equipment!C3:C15)</f>
        <v>39.5</v>
      </c>
      <c r="F10" s="18"/>
      <c r="G10" s="12"/>
    </row>
    <row r="11" spans="1:7" ht="17.399999999999999" x14ac:dyDescent="0.3">
      <c r="A11" s="34" t="s">
        <v>160</v>
      </c>
      <c r="B11" s="30">
        <v>7</v>
      </c>
      <c r="C11" s="35">
        <f t="shared" si="0"/>
        <v>-2</v>
      </c>
      <c r="D11" s="32" t="s">
        <v>175</v>
      </c>
      <c r="E11" s="36">
        <f>ROUNDUP(((E3*8)*0.75)+(E3*C11),0)</f>
        <v>20</v>
      </c>
      <c r="F11" s="18"/>
      <c r="G11" s="12"/>
    </row>
    <row r="12" spans="1:7" ht="17.399999999999999" x14ac:dyDescent="0.3">
      <c r="A12" s="37" t="s">
        <v>162</v>
      </c>
      <c r="B12" s="30">
        <v>12</v>
      </c>
      <c r="C12" s="31" t="str">
        <f t="shared" si="0"/>
        <v>+1</v>
      </c>
      <c r="D12" s="38" t="s">
        <v>176</v>
      </c>
      <c r="E12" s="39">
        <f>10+C10</f>
        <v>11</v>
      </c>
      <c r="F12" s="8"/>
      <c r="G12" s="12"/>
    </row>
    <row r="13" spans="1:7" ht="17.399999999999999" x14ac:dyDescent="0.3">
      <c r="A13" s="40" t="s">
        <v>163</v>
      </c>
      <c r="B13" s="30">
        <v>8</v>
      </c>
      <c r="C13" s="31">
        <f t="shared" si="0"/>
        <v>-1</v>
      </c>
      <c r="D13" s="38" t="s">
        <v>177</v>
      </c>
      <c r="E13" s="39">
        <f>E14-C10</f>
        <v>16</v>
      </c>
      <c r="F13" s="18"/>
      <c r="G13" s="12"/>
    </row>
    <row r="14" spans="1:7" ht="18" thickBot="1" x14ac:dyDescent="0.35">
      <c r="A14" s="41" t="s">
        <v>161</v>
      </c>
      <c r="B14" s="42">
        <v>16</v>
      </c>
      <c r="C14" s="43" t="str">
        <f t="shared" si="0"/>
        <v>+3</v>
      </c>
      <c r="D14" s="44" t="s">
        <v>144</v>
      </c>
      <c r="E14" s="45">
        <f>E12+SUM(Martial!B17:B19)</f>
        <v>17</v>
      </c>
      <c r="F14" s="18"/>
      <c r="G14" s="12"/>
    </row>
    <row r="15" spans="1:7" ht="24.6" thickTop="1" thickBot="1" x14ac:dyDescent="0.35">
      <c r="A15" s="46" t="s">
        <v>18</v>
      </c>
      <c r="B15" s="47"/>
      <c r="C15" s="47"/>
      <c r="D15" s="48"/>
      <c r="E15" s="49"/>
      <c r="F15" s="48"/>
      <c r="G15" s="50"/>
    </row>
    <row r="16" spans="1:7" s="54" customFormat="1" ht="18" thickTop="1" x14ac:dyDescent="0.3">
      <c r="A16" s="51"/>
      <c r="B16" s="52"/>
      <c r="C16" s="52"/>
      <c r="D16" s="52"/>
      <c r="E16" s="52"/>
      <c r="F16" s="52"/>
      <c r="G16" s="53"/>
    </row>
    <row r="17" spans="1:7" s="54" customFormat="1" ht="17.399999999999999" x14ac:dyDescent="0.3">
      <c r="A17" s="55"/>
      <c r="B17" s="56"/>
      <c r="C17" s="56"/>
      <c r="D17" s="56"/>
      <c r="E17" s="56"/>
      <c r="F17" s="56"/>
      <c r="G17" s="57"/>
    </row>
    <row r="18" spans="1:7" s="54" customFormat="1" ht="17.399999999999999" x14ac:dyDescent="0.3">
      <c r="A18" s="55"/>
      <c r="B18" s="56"/>
      <c r="C18" s="56"/>
      <c r="D18" s="56"/>
      <c r="E18" s="56"/>
      <c r="F18" s="56"/>
      <c r="G18" s="57"/>
    </row>
    <row r="19" spans="1:7" s="54" customFormat="1" ht="17.399999999999999" x14ac:dyDescent="0.3">
      <c r="A19" s="55"/>
      <c r="B19" s="56"/>
      <c r="C19" s="56"/>
      <c r="D19" s="56"/>
      <c r="E19" s="56"/>
      <c r="F19" s="56"/>
      <c r="G19" s="57"/>
    </row>
    <row r="20" spans="1:7" s="54" customFormat="1" ht="17.399999999999999" x14ac:dyDescent="0.3">
      <c r="A20" s="55"/>
      <c r="B20" s="56"/>
      <c r="C20" s="56"/>
      <c r="D20" s="56"/>
      <c r="E20" s="56"/>
      <c r="F20" s="56"/>
      <c r="G20" s="57"/>
    </row>
    <row r="21" spans="1:7" s="54" customFormat="1" ht="17.399999999999999" x14ac:dyDescent="0.3">
      <c r="A21" s="55"/>
      <c r="B21" s="56"/>
      <c r="C21" s="56"/>
      <c r="D21" s="56"/>
      <c r="E21" s="56"/>
      <c r="F21" s="56"/>
      <c r="G21" s="57"/>
    </row>
    <row r="22" spans="1:7" s="54" customFormat="1" ht="17.399999999999999" x14ac:dyDescent="0.3">
      <c r="A22" s="55"/>
      <c r="B22" s="56"/>
      <c r="C22" s="56"/>
      <c r="D22" s="56"/>
      <c r="E22" s="56"/>
      <c r="F22" s="56"/>
      <c r="G22" s="57"/>
    </row>
    <row r="23" spans="1:7" s="54" customFormat="1" ht="17.399999999999999" x14ac:dyDescent="0.3">
      <c r="A23" s="55"/>
      <c r="B23" s="56"/>
      <c r="C23" s="56"/>
      <c r="D23" s="56"/>
      <c r="E23" s="56"/>
      <c r="F23" s="56"/>
      <c r="G23" s="57"/>
    </row>
    <row r="24" spans="1:7" ht="17.399999999999999" x14ac:dyDescent="0.3">
      <c r="A24" s="55"/>
      <c r="B24" s="56"/>
      <c r="C24" s="56"/>
      <c r="D24" s="56"/>
      <c r="E24" s="56"/>
      <c r="F24" s="56"/>
      <c r="G24" s="57"/>
    </row>
    <row r="25" spans="1:7" ht="17.399999999999999" x14ac:dyDescent="0.3">
      <c r="A25" s="55"/>
      <c r="B25" s="56"/>
      <c r="C25" s="56"/>
      <c r="D25" s="56"/>
      <c r="E25" s="56"/>
      <c r="F25" s="56"/>
      <c r="G25" s="57"/>
    </row>
    <row r="26" spans="1:7" ht="17.399999999999999" x14ac:dyDescent="0.3">
      <c r="A26" s="55"/>
      <c r="B26" s="56"/>
      <c r="C26" s="56"/>
      <c r="D26" s="56"/>
      <c r="E26" s="56"/>
      <c r="F26" s="56"/>
      <c r="G26" s="57"/>
    </row>
    <row r="27" spans="1:7" ht="17.399999999999999" x14ac:dyDescent="0.3">
      <c r="A27" s="55"/>
      <c r="B27" s="56"/>
      <c r="C27" s="56"/>
      <c r="D27" s="56"/>
      <c r="E27" s="56"/>
      <c r="F27" s="56"/>
      <c r="G27" s="57"/>
    </row>
    <row r="28" spans="1:7" ht="17.399999999999999" x14ac:dyDescent="0.3">
      <c r="A28" s="55"/>
      <c r="B28" s="56"/>
      <c r="C28" s="56"/>
      <c r="D28" s="56"/>
      <c r="E28" s="56"/>
      <c r="F28" s="56"/>
      <c r="G28" s="57"/>
    </row>
    <row r="29" spans="1:7" ht="17.399999999999999" x14ac:dyDescent="0.3">
      <c r="A29" s="55"/>
      <c r="B29" s="56"/>
      <c r="C29" s="56"/>
      <c r="D29" s="56"/>
      <c r="E29" s="56"/>
      <c r="F29" s="56"/>
      <c r="G29" s="57"/>
    </row>
    <row r="30" spans="1:7" ht="17.399999999999999" x14ac:dyDescent="0.3">
      <c r="A30" s="55"/>
      <c r="B30" s="56"/>
      <c r="C30" s="56"/>
      <c r="D30" s="56"/>
      <c r="E30" s="56"/>
      <c r="F30" s="56"/>
      <c r="G30" s="57"/>
    </row>
    <row r="31" spans="1:7" ht="17.399999999999999" x14ac:dyDescent="0.3">
      <c r="A31" s="55"/>
      <c r="B31" s="56"/>
      <c r="C31" s="56"/>
      <c r="D31" s="56"/>
      <c r="E31" s="56"/>
      <c r="F31" s="56"/>
      <c r="G31" s="57"/>
    </row>
    <row r="32" spans="1:7" ht="17.399999999999999" x14ac:dyDescent="0.3">
      <c r="A32" s="55"/>
      <c r="B32" s="56"/>
      <c r="C32" s="56"/>
      <c r="D32" s="56"/>
      <c r="E32" s="56"/>
      <c r="F32" s="56"/>
      <c r="G32" s="57"/>
    </row>
    <row r="33" spans="1:7" ht="17.399999999999999" x14ac:dyDescent="0.3">
      <c r="A33" s="55"/>
      <c r="B33" s="56"/>
      <c r="C33" s="56"/>
      <c r="D33" s="56"/>
      <c r="E33" s="56"/>
      <c r="F33" s="56"/>
      <c r="G33" s="57"/>
    </row>
    <row r="34" spans="1:7" ht="17.399999999999999" x14ac:dyDescent="0.3">
      <c r="A34" s="55"/>
      <c r="B34" s="56"/>
      <c r="C34" s="56"/>
      <c r="D34" s="56"/>
      <c r="E34" s="56"/>
      <c r="F34" s="56"/>
      <c r="G34" s="57"/>
    </row>
    <row r="35" spans="1:7" ht="17.399999999999999" x14ac:dyDescent="0.3">
      <c r="A35" s="55"/>
      <c r="B35" s="56"/>
      <c r="C35" s="56"/>
      <c r="D35" s="56"/>
      <c r="E35" s="56"/>
      <c r="F35" s="56"/>
      <c r="G35" s="57"/>
    </row>
    <row r="36" spans="1:7" ht="17.399999999999999" x14ac:dyDescent="0.3">
      <c r="A36" s="55"/>
      <c r="B36" s="56"/>
      <c r="C36" s="56"/>
      <c r="D36" s="56"/>
      <c r="E36" s="56"/>
      <c r="F36" s="56"/>
      <c r="G36" s="57"/>
    </row>
    <row r="37" spans="1:7" ht="17.399999999999999" x14ac:dyDescent="0.3">
      <c r="A37" s="55"/>
      <c r="B37" s="56"/>
      <c r="C37" s="56"/>
      <c r="D37" s="56"/>
      <c r="E37" s="56"/>
      <c r="F37" s="56"/>
      <c r="G37" s="57"/>
    </row>
    <row r="38" spans="1:7" ht="17.399999999999999" x14ac:dyDescent="0.3">
      <c r="A38" s="55"/>
      <c r="B38" s="56"/>
      <c r="C38" s="56"/>
      <c r="D38" s="56"/>
      <c r="E38" s="56"/>
      <c r="F38" s="56"/>
      <c r="G38" s="57"/>
    </row>
    <row r="39" spans="1:7" ht="17.399999999999999" x14ac:dyDescent="0.3">
      <c r="A39" s="55"/>
      <c r="B39" s="56"/>
      <c r="C39" s="56"/>
      <c r="D39" s="56"/>
      <c r="E39" s="56"/>
      <c r="F39" s="56"/>
      <c r="G39" s="57"/>
    </row>
    <row r="40" spans="1:7" ht="17.399999999999999" x14ac:dyDescent="0.3">
      <c r="A40" s="55"/>
      <c r="B40" s="56"/>
      <c r="C40" s="56"/>
      <c r="D40" s="56"/>
      <c r="E40" s="56"/>
      <c r="F40" s="56"/>
      <c r="G40" s="57"/>
    </row>
    <row r="41" spans="1:7" ht="17.399999999999999" x14ac:dyDescent="0.3">
      <c r="A41" s="55"/>
      <c r="B41" s="56"/>
      <c r="C41" s="56"/>
      <c r="D41" s="56"/>
      <c r="E41" s="56"/>
      <c r="F41" s="56"/>
      <c r="G41" s="57"/>
    </row>
    <row r="42" spans="1:7" ht="17.399999999999999" x14ac:dyDescent="0.3">
      <c r="A42" s="55"/>
      <c r="B42" s="56"/>
      <c r="C42" s="56"/>
      <c r="D42" s="56"/>
      <c r="E42" s="56"/>
      <c r="F42" s="56"/>
      <c r="G42" s="57"/>
    </row>
    <row r="43" spans="1:7" ht="17.399999999999999" x14ac:dyDescent="0.3">
      <c r="A43" s="55"/>
      <c r="B43" s="56"/>
      <c r="C43" s="56"/>
      <c r="D43" s="56"/>
      <c r="E43" s="56"/>
      <c r="F43" s="56"/>
      <c r="G43" s="57"/>
    </row>
    <row r="44" spans="1:7" ht="17.399999999999999" x14ac:dyDescent="0.3">
      <c r="A44" s="55"/>
      <c r="B44" s="56"/>
      <c r="C44" s="56"/>
      <c r="D44" s="56"/>
      <c r="E44" s="56"/>
      <c r="F44" s="56"/>
      <c r="G44" s="57"/>
    </row>
    <row r="45" spans="1:7" ht="17.399999999999999" x14ac:dyDescent="0.3">
      <c r="A45" s="55"/>
      <c r="B45" s="56"/>
      <c r="C45" s="56"/>
      <c r="D45" s="56"/>
      <c r="E45" s="56"/>
      <c r="F45" s="56"/>
      <c r="G45" s="57"/>
    </row>
    <row r="46" spans="1:7" ht="18" thickBot="1" x14ac:dyDescent="0.35">
      <c r="A46" s="58"/>
      <c r="B46" s="59"/>
      <c r="C46" s="59"/>
      <c r="D46" s="59"/>
      <c r="E46" s="59"/>
      <c r="F46" s="59"/>
      <c r="G46" s="60"/>
    </row>
    <row r="47" spans="1:7" ht="16.2" thickTop="1" x14ac:dyDescent="0.3"/>
  </sheetData>
  <phoneticPr fontId="0" type="noConversion"/>
  <conditionalFormatting sqref="E10">
    <cfRule type="cellIs" dxfId="4" priority="1" operator="greaterThan">
      <formula>100</formula>
    </cfRule>
    <cfRule type="cellIs" dxfId="3" priority="2" operator="between">
      <formula>50</formula>
      <formula>100</formula>
    </cfRule>
  </conditionalFormatting>
  <printOptions gridLinesSet="0"/>
  <pageMargins left="0.62" right="0.33" top="0.5" bottom="0.63" header="0.5" footer="0.5"/>
  <pageSetup orientation="portrait" horizontalDpi="120" verticalDpi="144"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48"/>
  <sheetViews>
    <sheetView showGridLines="0" workbookViewId="0">
      <pane ySplit="2" topLeftCell="A3" activePane="bottomLeft" state="frozen"/>
      <selection pane="bottomLeft" activeCell="A3" sqref="A3"/>
    </sheetView>
  </sheetViews>
  <sheetFormatPr defaultColWidth="13" defaultRowHeight="15.6" x14ac:dyDescent="0.3"/>
  <cols>
    <col min="1" max="1" width="26.8984375" style="61" bestFit="1" customWidth="1"/>
    <col min="2" max="2" width="5.8984375" style="61" bestFit="1" customWidth="1"/>
    <col min="3" max="3" width="11.59765625" style="62" hidden="1" customWidth="1"/>
    <col min="4" max="4" width="5.796875" style="62" hidden="1" customWidth="1"/>
    <col min="5" max="5" width="9.19921875" style="62" bestFit="1" customWidth="1"/>
    <col min="6" max="6" width="8.3984375" style="62" customWidth="1"/>
    <col min="7" max="7" width="5.8984375" style="62" bestFit="1" customWidth="1"/>
    <col min="8" max="8" width="4.69921875" style="62" bestFit="1" customWidth="1"/>
    <col min="9" max="9" width="6.8984375" style="62" bestFit="1" customWidth="1"/>
    <col min="10" max="10" width="21.796875" style="61" customWidth="1"/>
    <col min="11" max="16384" width="13" style="7"/>
  </cols>
  <sheetData>
    <row r="1" spans="1:10" ht="24" thickBot="1" x14ac:dyDescent="0.35">
      <c r="A1" s="63" t="s">
        <v>7</v>
      </c>
      <c r="B1" s="64"/>
      <c r="C1" s="64"/>
      <c r="D1" s="64"/>
      <c r="E1" s="64"/>
      <c r="F1" s="64"/>
      <c r="G1" s="64"/>
      <c r="H1" s="64"/>
      <c r="I1" s="64"/>
      <c r="J1" s="64"/>
    </row>
    <row r="2" spans="1:10" s="54" customFormat="1" ht="35.4" thickBot="1" x14ac:dyDescent="0.35">
      <c r="A2" s="65" t="s">
        <v>118</v>
      </c>
      <c r="B2" s="66" t="s">
        <v>23</v>
      </c>
      <c r="C2" s="66" t="s">
        <v>25</v>
      </c>
      <c r="D2" s="66" t="s">
        <v>22</v>
      </c>
      <c r="E2" s="67" t="s">
        <v>50</v>
      </c>
      <c r="F2" s="67" t="s">
        <v>26</v>
      </c>
      <c r="G2" s="66" t="s">
        <v>52</v>
      </c>
      <c r="H2" s="68" t="s">
        <v>117</v>
      </c>
      <c r="I2" s="66" t="s">
        <v>79</v>
      </c>
      <c r="J2" s="69" t="s">
        <v>77</v>
      </c>
    </row>
    <row r="3" spans="1:10" s="54" customFormat="1" ht="17.399999999999999" x14ac:dyDescent="0.3">
      <c r="A3" s="70" t="s">
        <v>55</v>
      </c>
      <c r="B3" s="71">
        <f>4</f>
        <v>4</v>
      </c>
      <c r="C3" s="72" t="s">
        <v>160</v>
      </c>
      <c r="D3" s="73">
        <f>VLOOKUP(C3,'Personal File'!$A$9:$C$14,3,FALSE)</f>
        <v>-2</v>
      </c>
      <c r="E3" s="74" t="str">
        <f t="shared" ref="E3:E41" si="0">CONCATENATE(LEFT(C3,3)," (",D3,")")</f>
        <v>Con (-2)</v>
      </c>
      <c r="F3" s="75">
        <v>1</v>
      </c>
      <c r="G3" s="75">
        <f t="shared" ref="G3:G41" si="1">B3+D3+F3</f>
        <v>3</v>
      </c>
      <c r="H3" s="76">
        <f t="shared" ref="H3:H5" ca="1" si="2">RANDBETWEEN(1,20)</f>
        <v>18</v>
      </c>
      <c r="I3" s="75">
        <f ca="1">SUM(G3:H3)</f>
        <v>21</v>
      </c>
      <c r="J3" s="77"/>
    </row>
    <row r="4" spans="1:10" s="54" customFormat="1" ht="17.399999999999999" x14ac:dyDescent="0.3">
      <c r="A4" s="78" t="s">
        <v>56</v>
      </c>
      <c r="B4" s="71">
        <f>4</f>
        <v>4</v>
      </c>
      <c r="C4" s="79" t="s">
        <v>164</v>
      </c>
      <c r="D4" s="73" t="str">
        <f>VLOOKUP(C4,'Personal File'!$A$9:$C$14,3,FALSE)</f>
        <v>+1</v>
      </c>
      <c r="E4" s="80" t="str">
        <f t="shared" si="0"/>
        <v>Dex (+1)</v>
      </c>
      <c r="F4" s="75">
        <v>1</v>
      </c>
      <c r="G4" s="75">
        <f t="shared" si="1"/>
        <v>6</v>
      </c>
      <c r="H4" s="76">
        <f t="shared" ca="1" si="2"/>
        <v>4</v>
      </c>
      <c r="I4" s="75">
        <f ca="1">SUM(G4:H4)</f>
        <v>10</v>
      </c>
      <c r="J4" s="77"/>
    </row>
    <row r="5" spans="1:10" s="54" customFormat="1" ht="17.399999999999999" x14ac:dyDescent="0.3">
      <c r="A5" s="81" t="s">
        <v>57</v>
      </c>
      <c r="B5" s="82">
        <f>4</f>
        <v>4</v>
      </c>
      <c r="C5" s="83" t="s">
        <v>163</v>
      </c>
      <c r="D5" s="83">
        <f>VLOOKUP(C5,'Personal File'!$A$9:$C$14,3,FALSE)</f>
        <v>-1</v>
      </c>
      <c r="E5" s="84" t="str">
        <f t="shared" si="0"/>
        <v>Wis (-1)</v>
      </c>
      <c r="F5" s="85">
        <v>1</v>
      </c>
      <c r="G5" s="85">
        <f t="shared" si="1"/>
        <v>4</v>
      </c>
      <c r="H5" s="86">
        <f t="shared" ca="1" si="2"/>
        <v>10</v>
      </c>
      <c r="I5" s="85">
        <f ca="1">SUM(G5:H5)</f>
        <v>14</v>
      </c>
      <c r="J5" s="87"/>
    </row>
    <row r="6" spans="1:10" s="94" customFormat="1" ht="17.399999999999999" x14ac:dyDescent="0.3">
      <c r="A6" s="88" t="s">
        <v>27</v>
      </c>
      <c r="B6" s="73">
        <v>0</v>
      </c>
      <c r="C6" s="89" t="s">
        <v>162</v>
      </c>
      <c r="D6" s="90" t="str">
        <f>VLOOKUP(C6,'Personal File'!$A$9:$C$14,3,FALSE)</f>
        <v>+1</v>
      </c>
      <c r="E6" s="91" t="str">
        <f t="shared" si="0"/>
        <v>Int (+1)</v>
      </c>
      <c r="F6" s="92" t="s">
        <v>51</v>
      </c>
      <c r="G6" s="93">
        <f t="shared" si="1"/>
        <v>1</v>
      </c>
      <c r="H6" s="76">
        <f ca="1">RANDBETWEEN(1,20)</f>
        <v>6</v>
      </c>
      <c r="I6" s="93">
        <f t="shared" ref="I6:I41" ca="1" si="3">SUM(G6:H6)</f>
        <v>7</v>
      </c>
      <c r="J6" s="77"/>
    </row>
    <row r="7" spans="1:10" s="98" customFormat="1" ht="17.399999999999999" x14ac:dyDescent="0.3">
      <c r="A7" s="78" t="s">
        <v>28</v>
      </c>
      <c r="B7" s="73">
        <v>0</v>
      </c>
      <c r="C7" s="95" t="s">
        <v>164</v>
      </c>
      <c r="D7" s="96" t="str">
        <f>VLOOKUP(C7,'Personal File'!$A$9:$C$14,3,FALSE)</f>
        <v>+1</v>
      </c>
      <c r="E7" s="97" t="str">
        <f t="shared" si="0"/>
        <v>Dex (+1)</v>
      </c>
      <c r="F7" s="92">
        <f>SUM(Martial!$D$17:$D$19)</f>
        <v>-2</v>
      </c>
      <c r="G7" s="93">
        <f t="shared" si="1"/>
        <v>-1</v>
      </c>
      <c r="H7" s="76">
        <f t="shared" ref="H7:H41" ca="1" si="4">RANDBETWEEN(1,20)</f>
        <v>8</v>
      </c>
      <c r="I7" s="93">
        <f t="shared" ca="1" si="3"/>
        <v>7</v>
      </c>
      <c r="J7" s="77"/>
    </row>
    <row r="8" spans="1:10" s="103" customFormat="1" ht="17.399999999999999" x14ac:dyDescent="0.3">
      <c r="A8" s="99" t="s">
        <v>29</v>
      </c>
      <c r="B8" s="73">
        <v>0</v>
      </c>
      <c r="C8" s="100" t="s">
        <v>161</v>
      </c>
      <c r="D8" s="101" t="str">
        <f>VLOOKUP(C8,'Personal File'!$A$9:$C$14,3,FALSE)</f>
        <v>+3</v>
      </c>
      <c r="E8" s="102" t="str">
        <f t="shared" si="0"/>
        <v>Cha (+3)</v>
      </c>
      <c r="F8" s="93" t="s">
        <v>51</v>
      </c>
      <c r="G8" s="93">
        <f t="shared" si="1"/>
        <v>3</v>
      </c>
      <c r="H8" s="76">
        <f t="shared" ca="1" si="4"/>
        <v>1</v>
      </c>
      <c r="I8" s="93">
        <f t="shared" ca="1" si="3"/>
        <v>4</v>
      </c>
      <c r="J8" s="77"/>
    </row>
    <row r="9" spans="1:10" s="108" customFormat="1" ht="17.399999999999999" x14ac:dyDescent="0.3">
      <c r="A9" s="104" t="s">
        <v>30</v>
      </c>
      <c r="B9" s="73">
        <v>0</v>
      </c>
      <c r="C9" s="105" t="s">
        <v>165</v>
      </c>
      <c r="D9" s="106" t="str">
        <f>VLOOKUP(C9,'Personal File'!$A$9:$C$14,3,FALSE)</f>
        <v>+0</v>
      </c>
      <c r="E9" s="107" t="str">
        <f t="shared" si="0"/>
        <v>Str (+0)</v>
      </c>
      <c r="F9" s="93">
        <f>SUM(Martial!$D$17:$D$19)</f>
        <v>-2</v>
      </c>
      <c r="G9" s="93">
        <f t="shared" si="1"/>
        <v>-2</v>
      </c>
      <c r="H9" s="76">
        <f t="shared" ca="1" si="4"/>
        <v>9</v>
      </c>
      <c r="I9" s="93">
        <f t="shared" ca="1" si="3"/>
        <v>7</v>
      </c>
      <c r="J9" s="77"/>
    </row>
    <row r="10" spans="1:10" s="108" customFormat="1" ht="17.399999999999999" x14ac:dyDescent="0.3">
      <c r="A10" s="109" t="s">
        <v>8</v>
      </c>
      <c r="B10" s="110">
        <v>8</v>
      </c>
      <c r="C10" s="111" t="s">
        <v>160</v>
      </c>
      <c r="D10" s="112">
        <f>VLOOKUP(C10,'Personal File'!$A$9:$C$14,3,FALSE)</f>
        <v>-2</v>
      </c>
      <c r="E10" s="113" t="str">
        <f t="shared" si="0"/>
        <v>Con (-2)</v>
      </c>
      <c r="F10" s="114">
        <f>2+3</f>
        <v>5</v>
      </c>
      <c r="G10" s="115">
        <f t="shared" si="1"/>
        <v>11</v>
      </c>
      <c r="H10" s="76">
        <f t="shared" ca="1" si="4"/>
        <v>18</v>
      </c>
      <c r="I10" s="115">
        <f t="shared" ca="1" si="3"/>
        <v>29</v>
      </c>
      <c r="J10" s="116"/>
    </row>
    <row r="11" spans="1:10" s="94" customFormat="1" ht="17.399999999999999" x14ac:dyDescent="0.3">
      <c r="A11" s="88" t="s">
        <v>159</v>
      </c>
      <c r="B11" s="73">
        <v>1</v>
      </c>
      <c r="C11" s="89" t="s">
        <v>162</v>
      </c>
      <c r="D11" s="90" t="str">
        <f>VLOOKUP(C11,'Personal File'!$A$9:$C$14,3,FALSE)</f>
        <v>+1</v>
      </c>
      <c r="E11" s="91" t="str">
        <f t="shared" si="0"/>
        <v>Int (+1)</v>
      </c>
      <c r="F11" s="93" t="s">
        <v>51</v>
      </c>
      <c r="G11" s="93">
        <f t="shared" si="1"/>
        <v>2</v>
      </c>
      <c r="H11" s="76">
        <f t="shared" ca="1" si="4"/>
        <v>14</v>
      </c>
      <c r="I11" s="93">
        <f t="shared" ca="1" si="3"/>
        <v>16</v>
      </c>
      <c r="J11" s="77"/>
    </row>
    <row r="12" spans="1:10" s="124" customFormat="1" ht="17.399999999999999" x14ac:dyDescent="0.3">
      <c r="A12" s="117" t="s">
        <v>31</v>
      </c>
      <c r="B12" s="118">
        <v>0</v>
      </c>
      <c r="C12" s="119" t="s">
        <v>162</v>
      </c>
      <c r="D12" s="120" t="str">
        <f>VLOOKUP(C12,'Personal File'!$A$9:$C$14,3,FALSE)</f>
        <v>+1</v>
      </c>
      <c r="E12" s="121" t="str">
        <f t="shared" si="0"/>
        <v>Int (+1)</v>
      </c>
      <c r="F12" s="122" t="s">
        <v>51</v>
      </c>
      <c r="G12" s="122">
        <f t="shared" si="1"/>
        <v>1</v>
      </c>
      <c r="H12" s="76">
        <f t="shared" ca="1" si="4"/>
        <v>18</v>
      </c>
      <c r="I12" s="122">
        <f t="shared" ref="I12" ca="1" si="5">SUM(G12:H12)</f>
        <v>19</v>
      </c>
      <c r="J12" s="123"/>
    </row>
    <row r="13" spans="1:10" s="98" customFormat="1" ht="17.399999999999999" x14ac:dyDescent="0.3">
      <c r="A13" s="125" t="s">
        <v>32</v>
      </c>
      <c r="B13" s="126">
        <v>1</v>
      </c>
      <c r="C13" s="127" t="s">
        <v>161</v>
      </c>
      <c r="D13" s="128" t="str">
        <f>VLOOKUP(C13,'Personal File'!$A$9:$C$14,3,FALSE)</f>
        <v>+3</v>
      </c>
      <c r="E13" s="129" t="str">
        <f t="shared" si="0"/>
        <v>Cha (+3)</v>
      </c>
      <c r="F13" s="130" t="s">
        <v>51</v>
      </c>
      <c r="G13" s="130">
        <f t="shared" si="1"/>
        <v>4</v>
      </c>
      <c r="H13" s="76">
        <f t="shared" ca="1" si="4"/>
        <v>9</v>
      </c>
      <c r="I13" s="130">
        <f t="shared" ca="1" si="3"/>
        <v>13</v>
      </c>
      <c r="J13" s="116"/>
    </row>
    <row r="14" spans="1:10" s="98" customFormat="1" ht="17.399999999999999" x14ac:dyDescent="0.3">
      <c r="A14" s="117" t="s">
        <v>33</v>
      </c>
      <c r="B14" s="118">
        <v>0</v>
      </c>
      <c r="C14" s="119" t="s">
        <v>162</v>
      </c>
      <c r="D14" s="120" t="str">
        <f>VLOOKUP(C14,'Personal File'!$A$9:$C$14,3,FALSE)</f>
        <v>+1</v>
      </c>
      <c r="E14" s="121" t="str">
        <f t="shared" si="0"/>
        <v>Int (+1)</v>
      </c>
      <c r="F14" s="122" t="s">
        <v>51</v>
      </c>
      <c r="G14" s="122">
        <f t="shared" si="1"/>
        <v>1</v>
      </c>
      <c r="H14" s="76">
        <f t="shared" ca="1" si="4"/>
        <v>10</v>
      </c>
      <c r="I14" s="122">
        <f t="shared" ref="I14" ca="1" si="6">SUM(G14:H14)</f>
        <v>11</v>
      </c>
      <c r="J14" s="123"/>
    </row>
    <row r="15" spans="1:10" s="98" customFormat="1" ht="17.399999999999999" x14ac:dyDescent="0.3">
      <c r="A15" s="99" t="s">
        <v>34</v>
      </c>
      <c r="B15" s="73">
        <v>0</v>
      </c>
      <c r="C15" s="100" t="s">
        <v>161</v>
      </c>
      <c r="D15" s="101" t="str">
        <f>VLOOKUP(C15,'Personal File'!$A$9:$C$14,3,FALSE)</f>
        <v>+3</v>
      </c>
      <c r="E15" s="102" t="str">
        <f t="shared" si="0"/>
        <v>Cha (+3)</v>
      </c>
      <c r="F15" s="93" t="s">
        <v>51</v>
      </c>
      <c r="G15" s="93">
        <f t="shared" si="1"/>
        <v>3</v>
      </c>
      <c r="H15" s="76">
        <f t="shared" ca="1" si="4"/>
        <v>1</v>
      </c>
      <c r="I15" s="93">
        <f t="shared" ca="1" si="3"/>
        <v>4</v>
      </c>
      <c r="J15" s="77"/>
    </row>
    <row r="16" spans="1:10" s="98" customFormat="1" ht="17.399999999999999" x14ac:dyDescent="0.3">
      <c r="A16" s="78" t="s">
        <v>35</v>
      </c>
      <c r="B16" s="73">
        <v>0</v>
      </c>
      <c r="C16" s="95" t="s">
        <v>164</v>
      </c>
      <c r="D16" s="96" t="str">
        <f>VLOOKUP(C16,'Personal File'!$A$9:$C$14,3,FALSE)</f>
        <v>+1</v>
      </c>
      <c r="E16" s="97" t="str">
        <f t="shared" si="0"/>
        <v>Dex (+1)</v>
      </c>
      <c r="F16" s="92">
        <f>SUM(Martial!$D$17:$D$19)</f>
        <v>-2</v>
      </c>
      <c r="G16" s="93">
        <f t="shared" si="1"/>
        <v>-1</v>
      </c>
      <c r="H16" s="76">
        <f t="shared" ca="1" si="4"/>
        <v>7</v>
      </c>
      <c r="I16" s="93">
        <f t="shared" ca="1" si="3"/>
        <v>6</v>
      </c>
      <c r="J16" s="77"/>
    </row>
    <row r="17" spans="1:10" s="98" customFormat="1" ht="17.399999999999999" x14ac:dyDescent="0.3">
      <c r="A17" s="131" t="s">
        <v>36</v>
      </c>
      <c r="B17" s="132">
        <v>0</v>
      </c>
      <c r="C17" s="133" t="s">
        <v>162</v>
      </c>
      <c r="D17" s="134" t="str">
        <f>VLOOKUP(C17,'Personal File'!$A$9:$C$14,3,FALSE)</f>
        <v>+1</v>
      </c>
      <c r="E17" s="135" t="str">
        <f t="shared" si="0"/>
        <v>Int (+1)</v>
      </c>
      <c r="F17" s="136" t="s">
        <v>51</v>
      </c>
      <c r="G17" s="136">
        <f t="shared" si="1"/>
        <v>1</v>
      </c>
      <c r="H17" s="76">
        <f t="shared" ca="1" si="4"/>
        <v>20</v>
      </c>
      <c r="I17" s="136">
        <f t="shared" ca="1" si="3"/>
        <v>21</v>
      </c>
      <c r="J17" s="137"/>
    </row>
    <row r="18" spans="1:10" s="98" customFormat="1" ht="17.399999999999999" x14ac:dyDescent="0.3">
      <c r="A18" s="99" t="s">
        <v>37</v>
      </c>
      <c r="B18" s="73">
        <v>0</v>
      </c>
      <c r="C18" s="100" t="s">
        <v>161</v>
      </c>
      <c r="D18" s="101" t="str">
        <f>VLOOKUP(C18,'Personal File'!$A$9:$C$14,3,FALSE)</f>
        <v>+3</v>
      </c>
      <c r="E18" s="102" t="str">
        <f t="shared" si="0"/>
        <v>Cha (+3)</v>
      </c>
      <c r="F18" s="93" t="s">
        <v>51</v>
      </c>
      <c r="G18" s="93">
        <f t="shared" si="1"/>
        <v>3</v>
      </c>
      <c r="H18" s="76">
        <f t="shared" ca="1" si="4"/>
        <v>1</v>
      </c>
      <c r="I18" s="93">
        <f t="shared" ca="1" si="3"/>
        <v>4</v>
      </c>
      <c r="J18" s="77"/>
    </row>
    <row r="19" spans="1:10" s="98" customFormat="1" ht="17.399999999999999" x14ac:dyDescent="0.3">
      <c r="A19" s="99" t="s">
        <v>10</v>
      </c>
      <c r="B19" s="73">
        <v>0</v>
      </c>
      <c r="C19" s="100" t="s">
        <v>161</v>
      </c>
      <c r="D19" s="101" t="str">
        <f>VLOOKUP(C19,'Personal File'!$A$9:$C$14,3,FALSE)</f>
        <v>+3</v>
      </c>
      <c r="E19" s="102" t="str">
        <f t="shared" si="0"/>
        <v>Cha (+3)</v>
      </c>
      <c r="F19" s="93" t="s">
        <v>51</v>
      </c>
      <c r="G19" s="93">
        <f t="shared" si="1"/>
        <v>3</v>
      </c>
      <c r="H19" s="76">
        <f t="shared" ca="1" si="4"/>
        <v>14</v>
      </c>
      <c r="I19" s="93">
        <f t="shared" ca="1" si="3"/>
        <v>17</v>
      </c>
      <c r="J19" s="77"/>
    </row>
    <row r="20" spans="1:10" s="98" customFormat="1" ht="17.399999999999999" x14ac:dyDescent="0.3">
      <c r="A20" s="138" t="s">
        <v>38</v>
      </c>
      <c r="B20" s="110">
        <v>1</v>
      </c>
      <c r="C20" s="139" t="s">
        <v>163</v>
      </c>
      <c r="D20" s="140">
        <f>VLOOKUP(C20,'Personal File'!$A$9:$C$14,3,FALSE)</f>
        <v>-1</v>
      </c>
      <c r="E20" s="141" t="str">
        <f t="shared" si="0"/>
        <v>Wis (-1)</v>
      </c>
      <c r="F20" s="130" t="s">
        <v>51</v>
      </c>
      <c r="G20" s="115">
        <f t="shared" si="1"/>
        <v>0</v>
      </c>
      <c r="H20" s="76">
        <f t="shared" ca="1" si="4"/>
        <v>10</v>
      </c>
      <c r="I20" s="115">
        <f t="shared" ca="1" si="3"/>
        <v>10</v>
      </c>
      <c r="J20" s="142"/>
    </row>
    <row r="21" spans="1:10" s="98" customFormat="1" ht="17.399999999999999" x14ac:dyDescent="0.3">
      <c r="A21" s="78" t="s">
        <v>39</v>
      </c>
      <c r="B21" s="73">
        <v>0</v>
      </c>
      <c r="C21" s="95" t="s">
        <v>164</v>
      </c>
      <c r="D21" s="96" t="str">
        <f>VLOOKUP(C21,'Personal File'!$A$9:$C$14,3,FALSE)</f>
        <v>+1</v>
      </c>
      <c r="E21" s="97" t="str">
        <f t="shared" si="0"/>
        <v>Dex (+1)</v>
      </c>
      <c r="F21" s="92">
        <f>SUM(Martial!$D$17:$D$19)</f>
        <v>-2</v>
      </c>
      <c r="G21" s="93">
        <f t="shared" si="1"/>
        <v>-1</v>
      </c>
      <c r="H21" s="76">
        <f t="shared" ca="1" si="4"/>
        <v>5</v>
      </c>
      <c r="I21" s="93">
        <f t="shared" ca="1" si="3"/>
        <v>4</v>
      </c>
      <c r="J21" s="77"/>
    </row>
    <row r="22" spans="1:10" s="98" customFormat="1" ht="17.399999999999999" x14ac:dyDescent="0.3">
      <c r="A22" s="99" t="s">
        <v>40</v>
      </c>
      <c r="B22" s="73">
        <v>0</v>
      </c>
      <c r="C22" s="100" t="s">
        <v>161</v>
      </c>
      <c r="D22" s="101" t="str">
        <f>VLOOKUP(C22,'Personal File'!$A$9:$C$14,3,FALSE)</f>
        <v>+3</v>
      </c>
      <c r="E22" s="102" t="str">
        <f t="shared" si="0"/>
        <v>Cha (+3)</v>
      </c>
      <c r="F22" s="93" t="s">
        <v>51</v>
      </c>
      <c r="G22" s="93">
        <f t="shared" si="1"/>
        <v>3</v>
      </c>
      <c r="H22" s="76">
        <f t="shared" ca="1" si="4"/>
        <v>17</v>
      </c>
      <c r="I22" s="93">
        <f t="shared" ca="1" si="3"/>
        <v>20</v>
      </c>
      <c r="J22" s="77"/>
    </row>
    <row r="23" spans="1:10" s="98" customFormat="1" ht="17.399999999999999" x14ac:dyDescent="0.3">
      <c r="A23" s="104" t="s">
        <v>41</v>
      </c>
      <c r="B23" s="73">
        <v>1</v>
      </c>
      <c r="C23" s="105" t="s">
        <v>165</v>
      </c>
      <c r="D23" s="106" t="str">
        <f>VLOOKUP(C23,'Personal File'!$A$9:$C$14,3,FALSE)</f>
        <v>+0</v>
      </c>
      <c r="E23" s="107" t="str">
        <f t="shared" si="0"/>
        <v>Str (+0)</v>
      </c>
      <c r="F23" s="93">
        <f>SUM(Martial!$D$17:$D$19)</f>
        <v>-2</v>
      </c>
      <c r="G23" s="93">
        <f t="shared" si="1"/>
        <v>-1</v>
      </c>
      <c r="H23" s="76">
        <f t="shared" ca="1" si="4"/>
        <v>17</v>
      </c>
      <c r="I23" s="93">
        <f t="shared" ca="1" si="3"/>
        <v>16</v>
      </c>
      <c r="J23" s="77"/>
    </row>
    <row r="24" spans="1:10" s="98" customFormat="1" ht="17.399999999999999" x14ac:dyDescent="0.3">
      <c r="A24" s="143" t="s">
        <v>127</v>
      </c>
      <c r="B24" s="110">
        <v>8</v>
      </c>
      <c r="C24" s="144" t="s">
        <v>162</v>
      </c>
      <c r="D24" s="145" t="str">
        <f>VLOOKUP(C24,'Personal File'!$A$9:$C$14,3,FALSE)</f>
        <v>+1</v>
      </c>
      <c r="E24" s="146" t="str">
        <f t="shared" si="0"/>
        <v>Int (+1)</v>
      </c>
      <c r="F24" s="130" t="s">
        <v>51</v>
      </c>
      <c r="G24" s="115">
        <f t="shared" si="1"/>
        <v>9</v>
      </c>
      <c r="H24" s="76">
        <f t="shared" ca="1" si="4"/>
        <v>10</v>
      </c>
      <c r="I24" s="115">
        <f t="shared" ca="1" si="3"/>
        <v>19</v>
      </c>
      <c r="J24" s="142"/>
    </row>
    <row r="25" spans="1:10" s="98" customFormat="1" ht="17.399999999999999" x14ac:dyDescent="0.3">
      <c r="A25" s="147" t="s">
        <v>42</v>
      </c>
      <c r="B25" s="73">
        <v>0</v>
      </c>
      <c r="C25" s="148" t="s">
        <v>163</v>
      </c>
      <c r="D25" s="149">
        <f>VLOOKUP(C25,'Personal File'!$A$9:$C$14,3,FALSE)</f>
        <v>-1</v>
      </c>
      <c r="E25" s="150" t="str">
        <f t="shared" si="0"/>
        <v>Wis (-1)</v>
      </c>
      <c r="F25" s="93" t="s">
        <v>51</v>
      </c>
      <c r="G25" s="93">
        <f t="shared" si="1"/>
        <v>-1</v>
      </c>
      <c r="H25" s="76">
        <f t="shared" ca="1" si="4"/>
        <v>2</v>
      </c>
      <c r="I25" s="93">
        <f t="shared" ca="1" si="3"/>
        <v>1</v>
      </c>
      <c r="J25" s="77"/>
    </row>
    <row r="26" spans="1:10" s="98" customFormat="1" ht="17.399999999999999" x14ac:dyDescent="0.3">
      <c r="A26" s="78" t="s">
        <v>11</v>
      </c>
      <c r="B26" s="73">
        <v>0</v>
      </c>
      <c r="C26" s="95" t="s">
        <v>164</v>
      </c>
      <c r="D26" s="96" t="str">
        <f>VLOOKUP(C26,'Personal File'!$A$9:$C$14,3,FALSE)</f>
        <v>+1</v>
      </c>
      <c r="E26" s="97" t="str">
        <f t="shared" si="0"/>
        <v>Dex (+1)</v>
      </c>
      <c r="F26" s="92">
        <f>SUM(Martial!$D$17:$D$19)</f>
        <v>-2</v>
      </c>
      <c r="G26" s="93">
        <f t="shared" si="1"/>
        <v>-1</v>
      </c>
      <c r="H26" s="76">
        <f t="shared" ca="1" si="4"/>
        <v>7</v>
      </c>
      <c r="I26" s="93">
        <f t="shared" ca="1" si="3"/>
        <v>6</v>
      </c>
      <c r="J26" s="77"/>
    </row>
    <row r="27" spans="1:10" s="98" customFormat="1" ht="17.399999999999999" x14ac:dyDescent="0.3">
      <c r="A27" s="151" t="s">
        <v>43</v>
      </c>
      <c r="B27" s="118">
        <v>0</v>
      </c>
      <c r="C27" s="152" t="s">
        <v>164</v>
      </c>
      <c r="D27" s="153" t="str">
        <f>VLOOKUP(C27,'Personal File'!$A$9:$C$14,3,FALSE)</f>
        <v>+1</v>
      </c>
      <c r="E27" s="154" t="str">
        <f t="shared" si="0"/>
        <v>Dex (+1)</v>
      </c>
      <c r="F27" s="122" t="s">
        <v>51</v>
      </c>
      <c r="G27" s="122">
        <f t="shared" si="1"/>
        <v>1</v>
      </c>
      <c r="H27" s="76">
        <f t="shared" ca="1" si="4"/>
        <v>6</v>
      </c>
      <c r="I27" s="122">
        <f t="shared" ca="1" si="3"/>
        <v>7</v>
      </c>
      <c r="J27" s="123"/>
    </row>
    <row r="28" spans="1:10" ht="17.399999999999999" x14ac:dyDescent="0.3">
      <c r="A28" s="125" t="s">
        <v>229</v>
      </c>
      <c r="B28" s="126">
        <v>1</v>
      </c>
      <c r="C28" s="127" t="s">
        <v>161</v>
      </c>
      <c r="D28" s="128" t="str">
        <f>VLOOKUP(C28,'Personal File'!$A$9:$C$14,3,FALSE)</f>
        <v>+3</v>
      </c>
      <c r="E28" s="129" t="str">
        <f t="shared" si="0"/>
        <v>Cha (+3)</v>
      </c>
      <c r="F28" s="130" t="s">
        <v>51</v>
      </c>
      <c r="G28" s="130">
        <f t="shared" si="1"/>
        <v>4</v>
      </c>
      <c r="H28" s="76">
        <f t="shared" ca="1" si="4"/>
        <v>19</v>
      </c>
      <c r="I28" s="130">
        <f t="shared" ca="1" si="3"/>
        <v>23</v>
      </c>
      <c r="J28" s="116"/>
    </row>
    <row r="29" spans="1:10" ht="17.399999999999999" x14ac:dyDescent="0.3">
      <c r="A29" s="125" t="s">
        <v>230</v>
      </c>
      <c r="B29" s="126">
        <v>2</v>
      </c>
      <c r="C29" s="155" t="s">
        <v>163</v>
      </c>
      <c r="D29" s="156">
        <f>VLOOKUP(C29,'Personal File'!$A$9:$C$14,3,FALSE)</f>
        <v>-1</v>
      </c>
      <c r="E29" s="157" t="str">
        <f t="shared" si="0"/>
        <v>Wis (-1)</v>
      </c>
      <c r="F29" s="130" t="s">
        <v>51</v>
      </c>
      <c r="G29" s="158">
        <f t="shared" si="1"/>
        <v>1</v>
      </c>
      <c r="H29" s="76">
        <f t="shared" ca="1" si="4"/>
        <v>19</v>
      </c>
      <c r="I29" s="130">
        <f t="shared" ref="I29" ca="1" si="7">SUM(G29:H29)</f>
        <v>20</v>
      </c>
      <c r="J29" s="116"/>
    </row>
    <row r="30" spans="1:10" ht="17.399999999999999" x14ac:dyDescent="0.3">
      <c r="A30" s="78" t="s">
        <v>12</v>
      </c>
      <c r="B30" s="73">
        <v>0</v>
      </c>
      <c r="C30" s="95" t="s">
        <v>164</v>
      </c>
      <c r="D30" s="96" t="str">
        <f>VLOOKUP(C30,'Personal File'!$A$9:$C$14,3,FALSE)</f>
        <v>+1</v>
      </c>
      <c r="E30" s="97" t="str">
        <f t="shared" si="0"/>
        <v>Dex (+1)</v>
      </c>
      <c r="F30" s="93" t="s">
        <v>51</v>
      </c>
      <c r="G30" s="93">
        <f t="shared" si="1"/>
        <v>1</v>
      </c>
      <c r="H30" s="76">
        <f t="shared" ca="1" si="4"/>
        <v>1</v>
      </c>
      <c r="I30" s="93">
        <f t="shared" ca="1" si="3"/>
        <v>2</v>
      </c>
      <c r="J30" s="77"/>
    </row>
    <row r="31" spans="1:10" ht="17.399999999999999" x14ac:dyDescent="0.3">
      <c r="A31" s="88" t="s">
        <v>13</v>
      </c>
      <c r="B31" s="73">
        <v>0</v>
      </c>
      <c r="C31" s="89" t="s">
        <v>162</v>
      </c>
      <c r="D31" s="90" t="str">
        <f>VLOOKUP(C31,'Personal File'!$A$9:$C$14,3,FALSE)</f>
        <v>+1</v>
      </c>
      <c r="E31" s="91" t="str">
        <f t="shared" si="0"/>
        <v>Int (+1)</v>
      </c>
      <c r="F31" s="93" t="s">
        <v>51</v>
      </c>
      <c r="G31" s="93">
        <f t="shared" si="1"/>
        <v>1</v>
      </c>
      <c r="H31" s="76">
        <f t="shared" ca="1" si="4"/>
        <v>4</v>
      </c>
      <c r="I31" s="93">
        <f t="shared" ca="1" si="3"/>
        <v>5</v>
      </c>
      <c r="J31" s="77"/>
    </row>
    <row r="32" spans="1:10" ht="17.399999999999999" x14ac:dyDescent="0.3">
      <c r="A32" s="147" t="s">
        <v>44</v>
      </c>
      <c r="B32" s="73">
        <v>1</v>
      </c>
      <c r="C32" s="148" t="s">
        <v>163</v>
      </c>
      <c r="D32" s="149">
        <f>VLOOKUP(C32,'Personal File'!$A$9:$C$14,3,FALSE)</f>
        <v>-1</v>
      </c>
      <c r="E32" s="150" t="str">
        <f t="shared" si="0"/>
        <v>Wis (-1)</v>
      </c>
      <c r="F32" s="93" t="s">
        <v>51</v>
      </c>
      <c r="G32" s="93">
        <f t="shared" si="1"/>
        <v>0</v>
      </c>
      <c r="H32" s="76">
        <f t="shared" ca="1" si="4"/>
        <v>19</v>
      </c>
      <c r="I32" s="93">
        <f t="shared" ca="1" si="3"/>
        <v>19</v>
      </c>
      <c r="J32" s="77"/>
    </row>
    <row r="33" spans="1:10" ht="17.399999999999999" x14ac:dyDescent="0.3">
      <c r="A33" s="151" t="s">
        <v>86</v>
      </c>
      <c r="B33" s="118">
        <v>0</v>
      </c>
      <c r="C33" s="152" t="s">
        <v>164</v>
      </c>
      <c r="D33" s="153" t="str">
        <f>VLOOKUP(C33,'Personal File'!$A$9:$C$14,3,FALSE)</f>
        <v>+1</v>
      </c>
      <c r="E33" s="154" t="str">
        <f t="shared" si="0"/>
        <v>Dex (+1)</v>
      </c>
      <c r="F33" s="122">
        <f>SUM(Martial!$D$17:$D$19)</f>
        <v>-2</v>
      </c>
      <c r="G33" s="122">
        <f t="shared" si="1"/>
        <v>-1</v>
      </c>
      <c r="H33" s="76">
        <f t="shared" ca="1" si="4"/>
        <v>4</v>
      </c>
      <c r="I33" s="122">
        <f t="shared" ref="I33:I34" ca="1" si="8">SUM(G33:H33)</f>
        <v>3</v>
      </c>
      <c r="J33" s="123"/>
    </row>
    <row r="34" spans="1:10" ht="17.399999999999999" x14ac:dyDescent="0.3">
      <c r="A34" s="159" t="s">
        <v>83</v>
      </c>
      <c r="B34" s="160">
        <v>0</v>
      </c>
      <c r="C34" s="161" t="s">
        <v>162</v>
      </c>
      <c r="D34" s="162" t="str">
        <f>VLOOKUP(C34,'Personal File'!$A$9:$C$14,3,FALSE)</f>
        <v>+1</v>
      </c>
      <c r="E34" s="163" t="str">
        <f t="shared" si="0"/>
        <v>Int (+1)</v>
      </c>
      <c r="F34" s="164" t="s">
        <v>51</v>
      </c>
      <c r="G34" s="122">
        <f t="shared" si="1"/>
        <v>1</v>
      </c>
      <c r="H34" s="76">
        <f t="shared" ca="1" si="4"/>
        <v>18</v>
      </c>
      <c r="I34" s="122">
        <f t="shared" ca="1" si="8"/>
        <v>19</v>
      </c>
      <c r="J34" s="165"/>
    </row>
    <row r="35" spans="1:10" ht="17.399999999999999" x14ac:dyDescent="0.3">
      <c r="A35" s="166" t="s">
        <v>45</v>
      </c>
      <c r="B35" s="126">
        <v>8</v>
      </c>
      <c r="C35" s="167" t="s">
        <v>162</v>
      </c>
      <c r="D35" s="168" t="str">
        <f>VLOOKUP(C35,'Personal File'!$A$9:$C$14,3,FALSE)</f>
        <v>+1</v>
      </c>
      <c r="E35" s="169" t="str">
        <f t="shared" si="0"/>
        <v>Int (+1)</v>
      </c>
      <c r="F35" s="130" t="s">
        <v>126</v>
      </c>
      <c r="G35" s="130">
        <f t="shared" si="1"/>
        <v>11</v>
      </c>
      <c r="H35" s="76">
        <f t="shared" ca="1" si="4"/>
        <v>7</v>
      </c>
      <c r="I35" s="130">
        <f t="shared" ca="1" si="3"/>
        <v>18</v>
      </c>
      <c r="J35" s="116"/>
    </row>
    <row r="36" spans="1:10" ht="17.399999999999999" x14ac:dyDescent="0.3">
      <c r="A36" s="147" t="s">
        <v>46</v>
      </c>
      <c r="B36" s="73">
        <v>0</v>
      </c>
      <c r="C36" s="148" t="s">
        <v>163</v>
      </c>
      <c r="D36" s="149">
        <f>VLOOKUP(C36,'Personal File'!$A$9:$C$14,3,FALSE)</f>
        <v>-1</v>
      </c>
      <c r="E36" s="150" t="str">
        <f t="shared" si="0"/>
        <v>Wis (-1)</v>
      </c>
      <c r="F36" s="93" t="s">
        <v>51</v>
      </c>
      <c r="G36" s="93">
        <f t="shared" si="1"/>
        <v>-1</v>
      </c>
      <c r="H36" s="76">
        <f t="shared" ca="1" si="4"/>
        <v>12</v>
      </c>
      <c r="I36" s="93">
        <f t="shared" ca="1" si="3"/>
        <v>11</v>
      </c>
      <c r="J36" s="77"/>
    </row>
    <row r="37" spans="1:10" ht="17.399999999999999" x14ac:dyDescent="0.3">
      <c r="A37" s="147" t="s">
        <v>87</v>
      </c>
      <c r="B37" s="73">
        <v>0</v>
      </c>
      <c r="C37" s="148" t="s">
        <v>163</v>
      </c>
      <c r="D37" s="149">
        <f>VLOOKUP(C37,'Personal File'!$A$9:$C$14,3,FALSE)</f>
        <v>-1</v>
      </c>
      <c r="E37" s="150" t="str">
        <f t="shared" si="0"/>
        <v>Wis (-1)</v>
      </c>
      <c r="F37" s="93" t="s">
        <v>51</v>
      </c>
      <c r="G37" s="93">
        <f t="shared" si="1"/>
        <v>-1</v>
      </c>
      <c r="H37" s="76">
        <f t="shared" ca="1" si="4"/>
        <v>3</v>
      </c>
      <c r="I37" s="93">
        <f t="shared" ca="1" si="3"/>
        <v>2</v>
      </c>
      <c r="J37" s="77"/>
    </row>
    <row r="38" spans="1:10" ht="17.399999999999999" x14ac:dyDescent="0.3">
      <c r="A38" s="104" t="s">
        <v>14</v>
      </c>
      <c r="B38" s="73">
        <v>0</v>
      </c>
      <c r="C38" s="105" t="s">
        <v>165</v>
      </c>
      <c r="D38" s="106" t="str">
        <f>VLOOKUP(C38,'Personal File'!$A$9:$C$14,3,FALSE)</f>
        <v>+0</v>
      </c>
      <c r="E38" s="107" t="str">
        <f t="shared" si="0"/>
        <v>Str (+0)</v>
      </c>
      <c r="F38" s="93" t="s">
        <v>51</v>
      </c>
      <c r="G38" s="93">
        <f t="shared" si="1"/>
        <v>0</v>
      </c>
      <c r="H38" s="76">
        <f t="shared" ca="1" si="4"/>
        <v>13</v>
      </c>
      <c r="I38" s="93">
        <f t="shared" ca="1" si="3"/>
        <v>13</v>
      </c>
      <c r="J38" s="77"/>
    </row>
    <row r="39" spans="1:10" ht="17.399999999999999" x14ac:dyDescent="0.3">
      <c r="A39" s="170" t="s">
        <v>47</v>
      </c>
      <c r="B39" s="171">
        <v>0</v>
      </c>
      <c r="C39" s="172" t="s">
        <v>164</v>
      </c>
      <c r="D39" s="173" t="str">
        <f>VLOOKUP(C39,'Personal File'!$A$9:$C$14,3,FALSE)</f>
        <v>+1</v>
      </c>
      <c r="E39" s="174" t="str">
        <f t="shared" si="0"/>
        <v>Dex (+1)</v>
      </c>
      <c r="F39" s="122">
        <f>SUM(Martial!$D$17:$D$19)</f>
        <v>-2</v>
      </c>
      <c r="G39" s="122">
        <f t="shared" si="1"/>
        <v>-1</v>
      </c>
      <c r="H39" s="76">
        <f t="shared" ca="1" si="4"/>
        <v>11</v>
      </c>
      <c r="I39" s="122">
        <f t="shared" ref="I39:I40" ca="1" si="9">SUM(G39:H39)</f>
        <v>10</v>
      </c>
      <c r="J39" s="175"/>
    </row>
    <row r="40" spans="1:10" ht="17.399999999999999" x14ac:dyDescent="0.3">
      <c r="A40" s="176" t="s">
        <v>48</v>
      </c>
      <c r="B40" s="118">
        <v>0</v>
      </c>
      <c r="C40" s="177" t="s">
        <v>161</v>
      </c>
      <c r="D40" s="178" t="str">
        <f>VLOOKUP(C40,'Personal File'!$A$9:$C$14,3,FALSE)</f>
        <v>+3</v>
      </c>
      <c r="E40" s="179" t="str">
        <f t="shared" si="0"/>
        <v>Cha (+3)</v>
      </c>
      <c r="F40" s="122" t="s">
        <v>51</v>
      </c>
      <c r="G40" s="122">
        <f t="shared" si="1"/>
        <v>3</v>
      </c>
      <c r="H40" s="76">
        <f t="shared" ca="1" si="4"/>
        <v>7</v>
      </c>
      <c r="I40" s="122">
        <f t="shared" ca="1" si="9"/>
        <v>10</v>
      </c>
      <c r="J40" s="123"/>
    </row>
    <row r="41" spans="1:10" ht="18" thickBot="1" x14ac:dyDescent="0.35">
      <c r="A41" s="180" t="s">
        <v>49</v>
      </c>
      <c r="B41" s="181">
        <v>0</v>
      </c>
      <c r="C41" s="182" t="s">
        <v>164</v>
      </c>
      <c r="D41" s="183" t="str">
        <f>VLOOKUP(C41,'Personal File'!$A$9:$C$14,3,FALSE)</f>
        <v>+1</v>
      </c>
      <c r="E41" s="184" t="str">
        <f t="shared" si="0"/>
        <v>Dex (+1)</v>
      </c>
      <c r="F41" s="185" t="s">
        <v>51</v>
      </c>
      <c r="G41" s="185">
        <f t="shared" si="1"/>
        <v>1</v>
      </c>
      <c r="H41" s="186">
        <f t="shared" ca="1" si="4"/>
        <v>3</v>
      </c>
      <c r="I41" s="185">
        <f t="shared" ca="1" si="3"/>
        <v>4</v>
      </c>
      <c r="J41" s="187"/>
    </row>
    <row r="42" spans="1:10" ht="16.2" thickTop="1" x14ac:dyDescent="0.3">
      <c r="B42" s="188">
        <f>SUM(B6:B41)</f>
        <v>32</v>
      </c>
      <c r="E42" s="188">
        <f>SUM(E43:E48)</f>
        <v>32</v>
      </c>
      <c r="F42" s="189" t="s">
        <v>52</v>
      </c>
    </row>
    <row r="43" spans="1:10" x14ac:dyDescent="0.3">
      <c r="B43" s="188"/>
      <c r="E43" s="190">
        <f>4*(2+'Personal File'!$C$12)</f>
        <v>12</v>
      </c>
      <c r="F43" s="62" t="s">
        <v>217</v>
      </c>
    </row>
    <row r="44" spans="1:10" x14ac:dyDescent="0.3">
      <c r="E44" s="190">
        <f>2+'Personal File'!$C$12</f>
        <v>3</v>
      </c>
      <c r="F44" s="62" t="s">
        <v>218</v>
      </c>
    </row>
    <row r="45" spans="1:10" x14ac:dyDescent="0.3">
      <c r="E45" s="190">
        <f>2+'Personal File'!$C$12</f>
        <v>3</v>
      </c>
      <c r="F45" s="62" t="s">
        <v>219</v>
      </c>
    </row>
    <row r="46" spans="1:10" x14ac:dyDescent="0.3">
      <c r="E46" s="190">
        <f>2+'Personal File'!$C$12</f>
        <v>3</v>
      </c>
      <c r="F46" s="62" t="s">
        <v>220</v>
      </c>
    </row>
    <row r="47" spans="1:10" x14ac:dyDescent="0.3">
      <c r="E47" s="190">
        <f>2+'Personal File'!$C$12</f>
        <v>3</v>
      </c>
      <c r="F47" s="62" t="s">
        <v>221</v>
      </c>
    </row>
    <row r="48" spans="1:10" x14ac:dyDescent="0.3">
      <c r="E48" s="188">
        <f>3+SUM('Personal File'!$E$3:$E$3)</f>
        <v>8</v>
      </c>
      <c r="F48" s="62" t="s">
        <v>128</v>
      </c>
    </row>
  </sheetData>
  <phoneticPr fontId="0" type="noConversion"/>
  <printOptions gridLinesSet="0"/>
  <pageMargins left="0.62" right="0.33" top="0.5" bottom="0.63" header="0.5" footer="0.5"/>
  <pageSetup orientation="portrait" horizontalDpi="120" verticalDpi="144"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17"/>
  <sheetViews>
    <sheetView showGridLines="0" zoomScaleNormal="100" workbookViewId="0">
      <pane ySplit="2" topLeftCell="A3" activePane="bottomLeft" state="frozen"/>
      <selection pane="bottomLeft" activeCell="A3" sqref="A3"/>
    </sheetView>
  </sheetViews>
  <sheetFormatPr defaultColWidth="13" defaultRowHeight="15.6" x14ac:dyDescent="0.3"/>
  <cols>
    <col min="1" max="1" width="22.09765625" style="61" bestFit="1" customWidth="1"/>
    <col min="2" max="2" width="6.19921875" style="61" bestFit="1" customWidth="1"/>
    <col min="3" max="3" width="13.3984375" style="62" bestFit="1" customWidth="1"/>
    <col min="4" max="4" width="12.59765625" style="62" bestFit="1" customWidth="1"/>
    <col min="5" max="5" width="10.59765625" style="62" bestFit="1" customWidth="1"/>
    <col min="6" max="6" width="13" style="62" bestFit="1" customWidth="1"/>
    <col min="7" max="7" width="13.19921875" style="61" bestFit="1" customWidth="1"/>
    <col min="8" max="8" width="23.296875" style="7" bestFit="1" customWidth="1"/>
    <col min="9" max="9" width="5.5" style="7" bestFit="1" customWidth="1"/>
    <col min="10" max="16384" width="13" style="7"/>
  </cols>
  <sheetData>
    <row r="1" spans="1:9" ht="24" thickBot="1" x14ac:dyDescent="0.35">
      <c r="A1" s="191" t="s">
        <v>202</v>
      </c>
      <c r="B1" s="64"/>
      <c r="C1" s="64"/>
      <c r="D1" s="64"/>
      <c r="E1" s="64"/>
      <c r="F1" s="64"/>
      <c r="G1" s="64"/>
      <c r="H1" s="64"/>
    </row>
    <row r="2" spans="1:9" s="54" customFormat="1" ht="17.399999999999999" x14ac:dyDescent="0.3">
      <c r="A2" s="192" t="s">
        <v>68</v>
      </c>
      <c r="B2" s="193" t="s">
        <v>0</v>
      </c>
      <c r="C2" s="193" t="s">
        <v>71</v>
      </c>
      <c r="D2" s="193" t="s">
        <v>90</v>
      </c>
      <c r="E2" s="193" t="s">
        <v>91</v>
      </c>
      <c r="F2" s="193" t="s">
        <v>54</v>
      </c>
      <c r="G2" s="193" t="s">
        <v>17</v>
      </c>
      <c r="H2" s="193" t="s">
        <v>148</v>
      </c>
      <c r="I2" s="194" t="s">
        <v>149</v>
      </c>
    </row>
    <row r="3" spans="1:9" s="54" customFormat="1" ht="17.399999999999999" x14ac:dyDescent="0.3">
      <c r="A3" s="195" t="s">
        <v>101</v>
      </c>
      <c r="B3" s="196">
        <v>0</v>
      </c>
      <c r="C3" s="197" t="s">
        <v>66</v>
      </c>
      <c r="D3" s="198" t="s">
        <v>92</v>
      </c>
      <c r="E3" s="199" t="s">
        <v>93</v>
      </c>
      <c r="F3" s="200" t="s">
        <v>59</v>
      </c>
      <c r="G3" s="200" t="s">
        <v>63</v>
      </c>
      <c r="H3" s="200" t="s">
        <v>146</v>
      </c>
      <c r="I3" s="201">
        <v>216</v>
      </c>
    </row>
    <row r="4" spans="1:9" s="54" customFormat="1" ht="17.399999999999999" x14ac:dyDescent="0.3">
      <c r="A4" s="195" t="s">
        <v>125</v>
      </c>
      <c r="B4" s="196">
        <v>0</v>
      </c>
      <c r="C4" s="197" t="s">
        <v>66</v>
      </c>
      <c r="D4" s="198" t="s">
        <v>92</v>
      </c>
      <c r="E4" s="199" t="s">
        <v>93</v>
      </c>
      <c r="F4" s="200" t="s">
        <v>121</v>
      </c>
      <c r="G4" s="200" t="s">
        <v>67</v>
      </c>
      <c r="H4" s="200" t="s">
        <v>147</v>
      </c>
      <c r="I4" s="201">
        <v>128</v>
      </c>
    </row>
    <row r="5" spans="1:9" s="54" customFormat="1" ht="17.399999999999999" x14ac:dyDescent="0.3">
      <c r="A5" s="195" t="s">
        <v>103</v>
      </c>
      <c r="B5" s="196">
        <v>0</v>
      </c>
      <c r="C5" s="197" t="s">
        <v>84</v>
      </c>
      <c r="D5" s="198" t="s">
        <v>92</v>
      </c>
      <c r="E5" s="199" t="s">
        <v>93</v>
      </c>
      <c r="F5" s="200" t="s">
        <v>59</v>
      </c>
      <c r="G5" s="200" t="s">
        <v>60</v>
      </c>
      <c r="H5" s="200" t="s">
        <v>146</v>
      </c>
      <c r="I5" s="77">
        <v>238</v>
      </c>
    </row>
    <row r="6" spans="1:9" s="54" customFormat="1" ht="17.399999999999999" x14ac:dyDescent="0.3">
      <c r="A6" s="195" t="s">
        <v>151</v>
      </c>
      <c r="B6" s="196">
        <v>0</v>
      </c>
      <c r="C6" s="202" t="s">
        <v>120</v>
      </c>
      <c r="D6" s="203" t="s">
        <v>92</v>
      </c>
      <c r="E6" s="204" t="s">
        <v>93</v>
      </c>
      <c r="F6" s="204" t="s">
        <v>82</v>
      </c>
      <c r="G6" s="204" t="s">
        <v>65</v>
      </c>
      <c r="H6" s="204" t="s">
        <v>145</v>
      </c>
      <c r="I6" s="205">
        <v>9</v>
      </c>
    </row>
    <row r="7" spans="1:9" s="54" customFormat="1" ht="17.399999999999999" x14ac:dyDescent="0.3">
      <c r="A7" s="195" t="s">
        <v>102</v>
      </c>
      <c r="B7" s="196">
        <v>0</v>
      </c>
      <c r="C7" s="206" t="s">
        <v>61</v>
      </c>
      <c r="D7" s="198" t="s">
        <v>92</v>
      </c>
      <c r="E7" s="200" t="s">
        <v>93</v>
      </c>
      <c r="F7" s="200" t="s">
        <v>72</v>
      </c>
      <c r="G7" s="200" t="s">
        <v>62</v>
      </c>
      <c r="H7" s="200" t="s">
        <v>146</v>
      </c>
      <c r="I7" s="201">
        <v>219</v>
      </c>
    </row>
    <row r="8" spans="1:9" s="54" customFormat="1" ht="17.399999999999999" x14ac:dyDescent="0.3">
      <c r="A8" s="207" t="s">
        <v>104</v>
      </c>
      <c r="B8" s="208">
        <v>0</v>
      </c>
      <c r="C8" s="209" t="s">
        <v>61</v>
      </c>
      <c r="D8" s="210" t="s">
        <v>100</v>
      </c>
      <c r="E8" s="211" t="s">
        <v>93</v>
      </c>
      <c r="F8" s="212" t="s">
        <v>64</v>
      </c>
      <c r="G8" s="212" t="s">
        <v>65</v>
      </c>
      <c r="H8" s="212" t="s">
        <v>146</v>
      </c>
      <c r="I8" s="213">
        <v>269</v>
      </c>
    </row>
    <row r="9" spans="1:9" ht="17.399999999999999" x14ac:dyDescent="0.3">
      <c r="A9" s="195" t="s">
        <v>150</v>
      </c>
      <c r="B9" s="196">
        <v>1</v>
      </c>
      <c r="C9" s="197" t="s">
        <v>84</v>
      </c>
      <c r="D9" s="198" t="s">
        <v>97</v>
      </c>
      <c r="E9" s="199" t="s">
        <v>93</v>
      </c>
      <c r="F9" s="200" t="s">
        <v>64</v>
      </c>
      <c r="G9" s="200" t="s">
        <v>65</v>
      </c>
      <c r="H9" s="200" t="s">
        <v>146</v>
      </c>
      <c r="I9" s="201">
        <v>212</v>
      </c>
    </row>
    <row r="10" spans="1:9" ht="17.399999999999999" x14ac:dyDescent="0.3">
      <c r="A10" s="195" t="s">
        <v>233</v>
      </c>
      <c r="B10" s="196">
        <v>1</v>
      </c>
      <c r="C10" s="197" t="s">
        <v>234</v>
      </c>
      <c r="D10" s="198" t="s">
        <v>96</v>
      </c>
      <c r="E10" s="198" t="s">
        <v>93</v>
      </c>
      <c r="F10" s="200" t="s">
        <v>59</v>
      </c>
      <c r="G10" s="200" t="s">
        <v>65</v>
      </c>
      <c r="H10" s="200" t="s">
        <v>145</v>
      </c>
      <c r="I10" s="214">
        <v>52</v>
      </c>
    </row>
    <row r="11" spans="1:9" ht="17.399999999999999" x14ac:dyDescent="0.3">
      <c r="A11" s="195" t="s">
        <v>122</v>
      </c>
      <c r="B11" s="196">
        <v>1</v>
      </c>
      <c r="C11" s="197" t="s">
        <v>84</v>
      </c>
      <c r="D11" s="198" t="s">
        <v>97</v>
      </c>
      <c r="E11" s="199" t="s">
        <v>93</v>
      </c>
      <c r="F11" s="200" t="s">
        <v>152</v>
      </c>
      <c r="G11" s="200" t="s">
        <v>63</v>
      </c>
      <c r="H11" s="200" t="s">
        <v>146</v>
      </c>
      <c r="I11" s="201">
        <v>220</v>
      </c>
    </row>
    <row r="12" spans="1:9" ht="17.399999999999999" x14ac:dyDescent="0.3">
      <c r="A12" s="195" t="s">
        <v>244</v>
      </c>
      <c r="B12" s="196">
        <v>1</v>
      </c>
      <c r="C12" s="197" t="s">
        <v>234</v>
      </c>
      <c r="D12" s="198" t="s">
        <v>96</v>
      </c>
      <c r="E12" s="199" t="s">
        <v>93</v>
      </c>
      <c r="F12" s="200" t="s">
        <v>59</v>
      </c>
      <c r="G12" s="200" t="s">
        <v>62</v>
      </c>
      <c r="H12" s="200" t="s">
        <v>146</v>
      </c>
      <c r="I12" s="215">
        <v>278</v>
      </c>
    </row>
    <row r="13" spans="1:9" ht="17.399999999999999" x14ac:dyDescent="0.3">
      <c r="A13" s="207" t="s">
        <v>85</v>
      </c>
      <c r="B13" s="208">
        <v>1</v>
      </c>
      <c r="C13" s="209" t="s">
        <v>120</v>
      </c>
      <c r="D13" s="216" t="s">
        <v>96</v>
      </c>
      <c r="E13" s="217" t="s">
        <v>93</v>
      </c>
      <c r="F13" s="217" t="s">
        <v>64</v>
      </c>
      <c r="G13" s="217" t="s">
        <v>94</v>
      </c>
      <c r="H13" s="217" t="s">
        <v>146</v>
      </c>
      <c r="I13" s="213">
        <v>249</v>
      </c>
    </row>
    <row r="14" spans="1:9" ht="17.399999999999999" x14ac:dyDescent="0.3">
      <c r="A14" s="195" t="s">
        <v>204</v>
      </c>
      <c r="B14" s="196">
        <v>2</v>
      </c>
      <c r="C14" s="197" t="s">
        <v>84</v>
      </c>
      <c r="D14" s="198" t="s">
        <v>123</v>
      </c>
      <c r="E14" s="199" t="s">
        <v>93</v>
      </c>
      <c r="F14" s="200" t="s">
        <v>72</v>
      </c>
      <c r="G14" s="200" t="s">
        <v>62</v>
      </c>
      <c r="H14" s="200" t="s">
        <v>146</v>
      </c>
      <c r="I14" s="205">
        <v>220</v>
      </c>
    </row>
    <row r="15" spans="1:9" ht="17.399999999999999" x14ac:dyDescent="0.3">
      <c r="A15" s="195" t="s">
        <v>238</v>
      </c>
      <c r="B15" s="196">
        <v>2</v>
      </c>
      <c r="C15" s="197" t="s">
        <v>239</v>
      </c>
      <c r="D15" s="198" t="s">
        <v>95</v>
      </c>
      <c r="E15" s="199" t="s">
        <v>93</v>
      </c>
      <c r="F15" s="200" t="s">
        <v>98</v>
      </c>
      <c r="G15" s="200" t="s">
        <v>67</v>
      </c>
      <c r="H15" s="200" t="s">
        <v>146</v>
      </c>
      <c r="I15" s="205">
        <v>283</v>
      </c>
    </row>
    <row r="16" spans="1:9" ht="18" thickBot="1" x14ac:dyDescent="0.35">
      <c r="A16" s="218" t="s">
        <v>124</v>
      </c>
      <c r="B16" s="219">
        <v>2</v>
      </c>
      <c r="C16" s="220" t="s">
        <v>84</v>
      </c>
      <c r="D16" s="221" t="s">
        <v>92</v>
      </c>
      <c r="E16" s="222" t="s">
        <v>93</v>
      </c>
      <c r="F16" s="223" t="s">
        <v>98</v>
      </c>
      <c r="G16" s="223" t="s">
        <v>62</v>
      </c>
      <c r="H16" s="223" t="s">
        <v>146</v>
      </c>
      <c r="I16" s="224">
        <v>230</v>
      </c>
    </row>
    <row r="17" ht="16.2" thickTop="1" x14ac:dyDescent="0.3"/>
  </sheetData>
  <sortState xmlns:xlrd2="http://schemas.microsoft.com/office/spreadsheetml/2017/richdata2" ref="A3:I16">
    <sortCondition ref="B3:B16"/>
    <sortCondition ref="C3:C16"/>
    <sortCondition ref="A3:A16"/>
  </sortState>
  <phoneticPr fontId="0" type="noConversion"/>
  <printOptions gridLinesSet="0"/>
  <pageMargins left="0.62" right="0.33" top="0.5" bottom="0.63" header="0.5" footer="0.5"/>
  <pageSetup orientation="portrait" horizontalDpi="120" verticalDpi="144"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M11"/>
  <sheetViews>
    <sheetView showGridLines="0" workbookViewId="0"/>
  </sheetViews>
  <sheetFormatPr defaultColWidth="13" defaultRowHeight="17.399999999999999" x14ac:dyDescent="0.3"/>
  <cols>
    <col min="1" max="1" width="32.69921875" style="18" bestFit="1" customWidth="1"/>
    <col min="2" max="2" width="2.3984375" style="10" customWidth="1"/>
    <col min="3" max="3" width="33.5" style="56" bestFit="1" customWidth="1"/>
    <col min="4" max="4" width="2.3984375" style="56" customWidth="1"/>
    <col min="5" max="5" width="14.59765625" style="56" bestFit="1" customWidth="1"/>
    <col min="6" max="6" width="3.59765625" style="56" bestFit="1" customWidth="1"/>
    <col min="7" max="7" width="3.3984375" style="56" bestFit="1" customWidth="1"/>
    <col min="8" max="8" width="3.8984375" style="56" bestFit="1" customWidth="1"/>
    <col min="9" max="9" width="3.69921875" style="56" bestFit="1" customWidth="1"/>
    <col min="10" max="13" width="3.59765625" style="56" bestFit="1" customWidth="1"/>
    <col min="14" max="16384" width="13" style="56"/>
  </cols>
  <sheetData>
    <row r="1" spans="1:13" ht="24.6" thickTop="1" thickBot="1" x14ac:dyDescent="0.35">
      <c r="A1" s="225" t="s">
        <v>116</v>
      </c>
      <c r="B1" s="56"/>
      <c r="C1" s="226" t="s">
        <v>240</v>
      </c>
      <c r="E1" s="227"/>
      <c r="F1" s="228" t="s">
        <v>111</v>
      </c>
      <c r="G1" s="229"/>
      <c r="H1" s="229"/>
      <c r="I1" s="230"/>
      <c r="J1" s="229"/>
      <c r="K1" s="229"/>
      <c r="L1" s="229"/>
      <c r="M1" s="230"/>
    </row>
    <row r="2" spans="1:13" ht="18" thickTop="1" x14ac:dyDescent="0.3">
      <c r="A2" s="231" t="s">
        <v>243</v>
      </c>
      <c r="B2" s="56"/>
      <c r="C2" s="232" t="s">
        <v>241</v>
      </c>
      <c r="E2" s="7"/>
      <c r="F2" s="233" t="s">
        <v>112</v>
      </c>
      <c r="G2" s="234"/>
      <c r="H2" s="234"/>
      <c r="I2" s="234"/>
      <c r="J2" s="234"/>
      <c r="K2" s="234"/>
      <c r="L2" s="234"/>
      <c r="M2" s="235"/>
    </row>
    <row r="3" spans="1:13" ht="18" thickBot="1" x14ac:dyDescent="0.35">
      <c r="A3" s="236" t="s">
        <v>227</v>
      </c>
      <c r="B3" s="56"/>
      <c r="C3" s="237" t="s">
        <v>242</v>
      </c>
      <c r="E3" s="7"/>
      <c r="F3" s="238" t="s">
        <v>113</v>
      </c>
      <c r="G3" s="239" t="s">
        <v>105</v>
      </c>
      <c r="H3" s="239" t="s">
        <v>106</v>
      </c>
      <c r="I3" s="239" t="s">
        <v>107</v>
      </c>
      <c r="J3" s="239" t="s">
        <v>108</v>
      </c>
      <c r="K3" s="239" t="s">
        <v>109</v>
      </c>
      <c r="L3" s="239" t="s">
        <v>110</v>
      </c>
      <c r="M3" s="240" t="s">
        <v>114</v>
      </c>
    </row>
    <row r="4" spans="1:13" ht="18.600000000000001" thickTop="1" thickBot="1" x14ac:dyDescent="0.35">
      <c r="A4" s="236" t="s">
        <v>235</v>
      </c>
      <c r="B4" s="56"/>
      <c r="E4" s="241" t="s">
        <v>225</v>
      </c>
      <c r="F4" s="242">
        <v>6</v>
      </c>
      <c r="G4" s="243">
        <v>5</v>
      </c>
      <c r="H4" s="243">
        <v>3</v>
      </c>
      <c r="I4" s="244">
        <v>0</v>
      </c>
      <c r="J4" s="244">
        <v>0</v>
      </c>
      <c r="K4" s="244">
        <v>0</v>
      </c>
      <c r="L4" s="244">
        <v>0</v>
      </c>
      <c r="M4" s="245">
        <v>0</v>
      </c>
    </row>
    <row r="5" spans="1:13" ht="24.6" thickTop="1" thickBot="1" x14ac:dyDescent="0.35">
      <c r="A5" s="246" t="s">
        <v>228</v>
      </c>
      <c r="B5" s="56"/>
      <c r="C5" s="247" t="s">
        <v>70</v>
      </c>
      <c r="E5" s="248" t="s">
        <v>226</v>
      </c>
      <c r="F5" s="249">
        <v>0</v>
      </c>
      <c r="G5" s="250">
        <v>1</v>
      </c>
      <c r="H5" s="250">
        <v>1</v>
      </c>
      <c r="I5" s="251">
        <v>0</v>
      </c>
      <c r="J5" s="251">
        <v>0</v>
      </c>
      <c r="K5" s="251">
        <v>0</v>
      </c>
      <c r="L5" s="251">
        <v>0</v>
      </c>
      <c r="M5" s="252">
        <v>0</v>
      </c>
    </row>
    <row r="6" spans="1:13" ht="18.600000000000001" thickTop="1" thickBot="1" x14ac:dyDescent="0.35">
      <c r="B6" s="56"/>
      <c r="C6" s="253" t="s">
        <v>245</v>
      </c>
      <c r="E6" s="254" t="s">
        <v>115</v>
      </c>
      <c r="F6" s="255">
        <f>SUM(F4:F5)</f>
        <v>6</v>
      </c>
      <c r="G6" s="256">
        <f>SUM(G4:G5)</f>
        <v>6</v>
      </c>
      <c r="H6" s="256">
        <f>SUM(H4:H5)</f>
        <v>4</v>
      </c>
      <c r="I6" s="256">
        <v>0</v>
      </c>
      <c r="J6" s="256">
        <v>0</v>
      </c>
      <c r="K6" s="256">
        <v>0</v>
      </c>
      <c r="L6" s="256">
        <v>0</v>
      </c>
      <c r="M6" s="257">
        <v>0</v>
      </c>
    </row>
    <row r="7" spans="1:13" ht="24.6" thickTop="1" thickBot="1" x14ac:dyDescent="0.35">
      <c r="A7" s="258" t="s">
        <v>88</v>
      </c>
      <c r="B7" s="56"/>
      <c r="C7" s="259" t="s">
        <v>246</v>
      </c>
      <c r="E7" s="260" t="s">
        <v>69</v>
      </c>
      <c r="F7" s="261">
        <v>0</v>
      </c>
      <c r="G7" s="262">
        <v>3</v>
      </c>
      <c r="H7" s="262">
        <v>1</v>
      </c>
      <c r="I7" s="263" t="s">
        <v>134</v>
      </c>
      <c r="J7" s="263" t="s">
        <v>134</v>
      </c>
      <c r="K7" s="263" t="s">
        <v>134</v>
      </c>
      <c r="L7" s="263" t="s">
        <v>134</v>
      </c>
      <c r="M7" s="264" t="s">
        <v>134</v>
      </c>
    </row>
    <row r="8" spans="1:13" x14ac:dyDescent="0.3">
      <c r="A8" s="265" t="s">
        <v>187</v>
      </c>
      <c r="B8" s="56"/>
    </row>
    <row r="9" spans="1:13" ht="18" thickBot="1" x14ac:dyDescent="0.35">
      <c r="A9" s="266" t="s">
        <v>188</v>
      </c>
      <c r="B9" s="56"/>
    </row>
    <row r="10" spans="1:13" ht="18" thickTop="1" x14ac:dyDescent="0.3">
      <c r="B10" s="56"/>
    </row>
    <row r="11" spans="1:13" x14ac:dyDescent="0.3">
      <c r="B11" s="56"/>
    </row>
  </sheetData>
  <sortState xmlns:xlrd2="http://schemas.microsoft.com/office/spreadsheetml/2017/richdata2" ref="A2:A5">
    <sortCondition ref="A2:A5"/>
  </sortState>
  <phoneticPr fontId="0" type="noConversion"/>
  <printOptions gridLinesSet="0"/>
  <pageMargins left="0.62" right="0.33" top="0.5" bottom="0.63" header="0.5" footer="0.5"/>
  <pageSetup orientation="portrait" horizontalDpi="120" verticalDpi="144"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33"/>
  <sheetViews>
    <sheetView showGridLines="0" workbookViewId="0"/>
  </sheetViews>
  <sheetFormatPr defaultColWidth="13" defaultRowHeight="15.6" x14ac:dyDescent="0.3"/>
  <cols>
    <col min="1" max="1" width="30.69921875" style="309" bestFit="1" customWidth="1"/>
    <col min="2" max="2" width="8.5" style="309" bestFit="1" customWidth="1"/>
    <col min="3" max="3" width="11.5" style="309" bestFit="1" customWidth="1"/>
    <col min="4" max="4" width="6.296875" style="309" bestFit="1" customWidth="1"/>
    <col min="5" max="5" width="8.5" style="309" bestFit="1" customWidth="1"/>
    <col min="6" max="6" width="8.3984375" style="309" bestFit="1" customWidth="1"/>
    <col min="7" max="7" width="6.09765625" style="309" bestFit="1" customWidth="1"/>
    <col min="8" max="8" width="8.796875" style="309" bestFit="1" customWidth="1"/>
    <col min="9" max="9" width="6" style="309" customWidth="1"/>
    <col min="10" max="10" width="6.296875" style="309" bestFit="1" customWidth="1"/>
    <col min="11" max="11" width="20.5" style="309" bestFit="1" customWidth="1"/>
    <col min="12" max="12" width="1.3984375" style="7" customWidth="1"/>
    <col min="13" max="13" width="7.09765625" style="7" bestFit="1" customWidth="1"/>
    <col min="14" max="16384" width="13" style="7"/>
  </cols>
  <sheetData>
    <row r="1" spans="1:13" ht="24" thickBot="1" x14ac:dyDescent="0.35">
      <c r="A1" s="267" t="s">
        <v>15</v>
      </c>
      <c r="B1" s="267"/>
      <c r="C1" s="267"/>
      <c r="D1" s="267"/>
      <c r="E1" s="267"/>
      <c r="F1" s="267"/>
      <c r="G1" s="267"/>
      <c r="H1" s="267"/>
      <c r="I1" s="267"/>
      <c r="J1" s="267"/>
      <c r="K1" s="267"/>
    </row>
    <row r="2" spans="1:13" ht="16.8" thickTop="1" thickBot="1" x14ac:dyDescent="0.35">
      <c r="A2" s="268" t="s">
        <v>1</v>
      </c>
      <c r="B2" s="269" t="s">
        <v>2</v>
      </c>
      <c r="C2" s="269" t="s">
        <v>19</v>
      </c>
      <c r="D2" s="269" t="s">
        <v>20</v>
      </c>
      <c r="E2" s="270" t="s">
        <v>53</v>
      </c>
      <c r="F2" s="269" t="s">
        <v>16</v>
      </c>
      <c r="G2" s="269" t="s">
        <v>21</v>
      </c>
      <c r="H2" s="271" t="s">
        <v>89</v>
      </c>
      <c r="I2" s="272" t="s">
        <v>117</v>
      </c>
      <c r="J2" s="271" t="s">
        <v>79</v>
      </c>
      <c r="K2" s="273" t="s">
        <v>77</v>
      </c>
      <c r="M2" s="274" t="s">
        <v>129</v>
      </c>
    </row>
    <row r="3" spans="1:13" x14ac:dyDescent="0.3">
      <c r="A3" s="275" t="s">
        <v>236</v>
      </c>
      <c r="B3" s="276" t="s">
        <v>203</v>
      </c>
      <c r="C3" s="276" t="str">
        <f>'Personal File'!$C$9</f>
        <v>+0</v>
      </c>
      <c r="D3" s="276">
        <v>1</v>
      </c>
      <c r="E3" s="277" t="s">
        <v>211</v>
      </c>
      <c r="F3" s="276" t="s">
        <v>210</v>
      </c>
      <c r="G3" s="278">
        <v>8</v>
      </c>
      <c r="H3" s="279" t="str">
        <f>CONCATENATE("+",'Personal File'!$B$7+'Personal File'!$C$9+D3+1)</f>
        <v>+5</v>
      </c>
      <c r="I3" s="280">
        <f t="shared" ref="I3:I6" ca="1" si="0">RANDBETWEEN(1,20)</f>
        <v>15</v>
      </c>
      <c r="J3" s="281">
        <f t="shared" ref="J3" ca="1" si="1">I3+H3</f>
        <v>20</v>
      </c>
      <c r="K3" s="282" t="s">
        <v>237</v>
      </c>
      <c r="M3" s="283">
        <v>300</v>
      </c>
    </row>
    <row r="4" spans="1:13" x14ac:dyDescent="0.3">
      <c r="A4" s="284" t="s">
        <v>138</v>
      </c>
      <c r="B4" s="276" t="s">
        <v>139</v>
      </c>
      <c r="C4" s="285" t="str">
        <f>'Personal File'!$C$9</f>
        <v>+0</v>
      </c>
      <c r="D4" s="286" t="s">
        <v>51</v>
      </c>
      <c r="E4" s="286" t="s">
        <v>135</v>
      </c>
      <c r="F4" s="287" t="s">
        <v>140</v>
      </c>
      <c r="G4" s="278">
        <v>0</v>
      </c>
      <c r="H4" s="278" t="str">
        <f>CONCATENATE("+",'Personal File'!$B$7+'Personal File'!$C$9+D4)</f>
        <v>+3</v>
      </c>
      <c r="I4" s="288">
        <f t="shared" ca="1" si="0"/>
        <v>7</v>
      </c>
      <c r="J4" s="289">
        <f t="shared" ref="J4:J6" ca="1" si="2">I4+H4</f>
        <v>10</v>
      </c>
      <c r="K4" s="290"/>
      <c r="M4" s="291" t="s">
        <v>134</v>
      </c>
    </row>
    <row r="5" spans="1:13" x14ac:dyDescent="0.3">
      <c r="A5" s="292" t="s">
        <v>158</v>
      </c>
      <c r="B5" s="293" t="s">
        <v>139</v>
      </c>
      <c r="C5" s="294" t="str">
        <f>'Personal File'!$C$9</f>
        <v>+0</v>
      </c>
      <c r="D5" s="295" t="s">
        <v>51</v>
      </c>
      <c r="E5" s="295" t="s">
        <v>135</v>
      </c>
      <c r="F5" s="296" t="s">
        <v>140</v>
      </c>
      <c r="G5" s="297" t="s">
        <v>134</v>
      </c>
      <c r="H5" s="293" t="str">
        <f>CONCATENATE("+",'Personal File'!$B$7+'Personal File'!$C$9+D5-5)</f>
        <v>+-2</v>
      </c>
      <c r="I5" s="298">
        <f t="shared" ca="1" si="0"/>
        <v>18</v>
      </c>
      <c r="J5" s="299"/>
      <c r="K5" s="300" t="s">
        <v>214</v>
      </c>
      <c r="M5" s="291" t="s">
        <v>134</v>
      </c>
    </row>
    <row r="6" spans="1:13" ht="16.2" thickBot="1" x14ac:dyDescent="0.35">
      <c r="A6" s="301" t="s">
        <v>205</v>
      </c>
      <c r="B6" s="302" t="s">
        <v>130</v>
      </c>
      <c r="C6" s="302">
        <f>ROUNDDOWN(SUM('Personal File'!$E$3:$E$3)/3,0)</f>
        <v>1</v>
      </c>
      <c r="D6" s="302">
        <v>0</v>
      </c>
      <c r="E6" s="303" t="s">
        <v>211</v>
      </c>
      <c r="F6" s="302" t="s">
        <v>210</v>
      </c>
      <c r="G6" s="304" t="s">
        <v>134</v>
      </c>
      <c r="H6" s="302" t="str">
        <f>CONCATENATE("+",'Personal File'!$B$7+'Personal File'!$C$13+D6+1)</f>
        <v>+3</v>
      </c>
      <c r="I6" s="305">
        <f t="shared" ca="1" si="0"/>
        <v>5</v>
      </c>
      <c r="J6" s="306">
        <f t="shared" ca="1" si="2"/>
        <v>8</v>
      </c>
      <c r="K6" s="307" t="s">
        <v>237</v>
      </c>
      <c r="M6" s="308" t="s">
        <v>134</v>
      </c>
    </row>
    <row r="7" spans="1:13" ht="16.8" thickTop="1" thickBot="1" x14ac:dyDescent="0.35"/>
    <row r="8" spans="1:13" ht="16.8" thickTop="1" thickBot="1" x14ac:dyDescent="0.35">
      <c r="A8" s="268" t="s">
        <v>4</v>
      </c>
      <c r="B8" s="269" t="s">
        <v>5</v>
      </c>
      <c r="C8" s="269" t="s">
        <v>19</v>
      </c>
      <c r="D8" s="269" t="s">
        <v>20</v>
      </c>
      <c r="E8" s="270" t="s">
        <v>53</v>
      </c>
      <c r="F8" s="269" t="s">
        <v>6</v>
      </c>
      <c r="G8" s="269" t="s">
        <v>21</v>
      </c>
      <c r="H8" s="271" t="s">
        <v>89</v>
      </c>
      <c r="I8" s="272" t="s">
        <v>117</v>
      </c>
      <c r="J8" s="271" t="s">
        <v>79</v>
      </c>
      <c r="K8" s="273" t="s">
        <v>77</v>
      </c>
      <c r="M8" s="274" t="s">
        <v>129</v>
      </c>
    </row>
    <row r="9" spans="1:13" x14ac:dyDescent="0.3">
      <c r="A9" s="310" t="s">
        <v>153</v>
      </c>
      <c r="B9" s="311" t="s">
        <v>134</v>
      </c>
      <c r="C9" s="311" t="s">
        <v>134</v>
      </c>
      <c r="D9" s="311">
        <v>0</v>
      </c>
      <c r="E9" s="312" t="s">
        <v>134</v>
      </c>
      <c r="F9" s="311" t="s">
        <v>134</v>
      </c>
      <c r="G9" s="311" t="s">
        <v>134</v>
      </c>
      <c r="H9" s="311" t="str">
        <f>CONCATENATE("+",'Personal File'!$E$3+D9)</f>
        <v>+5</v>
      </c>
      <c r="I9" s="313">
        <f ca="1">RANDBETWEEN(1,20)</f>
        <v>12</v>
      </c>
      <c r="J9" s="314">
        <f ca="1">I9+H9</f>
        <v>17</v>
      </c>
      <c r="K9" s="315"/>
      <c r="M9" s="316" t="s">
        <v>134</v>
      </c>
    </row>
    <row r="10" spans="1:13" x14ac:dyDescent="0.3">
      <c r="A10" s="317" t="s">
        <v>99</v>
      </c>
      <c r="B10" s="318" t="s">
        <v>134</v>
      </c>
      <c r="C10" s="318" t="s">
        <v>134</v>
      </c>
      <c r="D10" s="319" t="s">
        <v>51</v>
      </c>
      <c r="E10" s="319" t="s">
        <v>134</v>
      </c>
      <c r="F10" s="318" t="s">
        <v>134</v>
      </c>
      <c r="G10" s="318" t="s">
        <v>134</v>
      </c>
      <c r="H10" s="320" t="str">
        <f>CONCATENATE("+",'Personal File'!$E$3+D10)</f>
        <v>+5</v>
      </c>
      <c r="I10" s="313">
        <f ca="1">RANDBETWEEN(1,20)</f>
        <v>6</v>
      </c>
      <c r="J10" s="314">
        <f ca="1">I10+H10</f>
        <v>11</v>
      </c>
      <c r="K10" s="321"/>
      <c r="M10" s="316" t="s">
        <v>134</v>
      </c>
    </row>
    <row r="11" spans="1:13" x14ac:dyDescent="0.3">
      <c r="A11" s="284" t="s">
        <v>196</v>
      </c>
      <c r="B11" s="276" t="s">
        <v>130</v>
      </c>
      <c r="C11" s="277" t="s">
        <v>189</v>
      </c>
      <c r="D11" s="277" t="s">
        <v>189</v>
      </c>
      <c r="E11" s="276" t="s">
        <v>192</v>
      </c>
      <c r="F11" s="277" t="s">
        <v>191</v>
      </c>
      <c r="G11" s="278">
        <v>3</v>
      </c>
      <c r="H11" s="278" t="str">
        <f>CONCATENATE("+",'Personal File'!$B$7+'Personal File'!$C$10+D11)</f>
        <v>+5</v>
      </c>
      <c r="I11" s="288">
        <f ca="1">RANDBETWEEN(1,20)</f>
        <v>20</v>
      </c>
      <c r="J11" s="289">
        <f ca="1">I11+H11</f>
        <v>25</v>
      </c>
      <c r="K11" s="322"/>
      <c r="M11" s="323">
        <v>2375</v>
      </c>
    </row>
    <row r="12" spans="1:13" x14ac:dyDescent="0.3">
      <c r="A12" s="292" t="s">
        <v>195</v>
      </c>
      <c r="B12" s="293" t="s">
        <v>130</v>
      </c>
      <c r="C12" s="324" t="s">
        <v>189</v>
      </c>
      <c r="D12" s="324" t="s">
        <v>189</v>
      </c>
      <c r="E12" s="293" t="s">
        <v>192</v>
      </c>
      <c r="F12" s="324" t="s">
        <v>191</v>
      </c>
      <c r="G12" s="297" t="s">
        <v>134</v>
      </c>
      <c r="H12" s="297" t="str">
        <f>CONCATENATE("+",'Personal File'!$B$7+'Personal File'!$C$10+D12-5)</f>
        <v>+0</v>
      </c>
      <c r="I12" s="288">
        <f t="shared" ref="I12:I13" ca="1" si="3">RANDBETWEEN(1,20)</f>
        <v>9</v>
      </c>
      <c r="J12" s="299">
        <f t="shared" ref="J12:J13" ca="1" si="4">I12+H12</f>
        <v>9</v>
      </c>
      <c r="K12" s="300" t="s">
        <v>214</v>
      </c>
      <c r="M12" s="325" t="s">
        <v>134</v>
      </c>
    </row>
    <row r="13" spans="1:13" x14ac:dyDescent="0.3">
      <c r="A13" s="284" t="s">
        <v>215</v>
      </c>
      <c r="B13" s="276" t="s">
        <v>193</v>
      </c>
      <c r="C13" s="277" t="s">
        <v>51</v>
      </c>
      <c r="D13" s="277" t="s">
        <v>51</v>
      </c>
      <c r="E13" s="276">
        <v>20</v>
      </c>
      <c r="F13" s="277" t="s">
        <v>73</v>
      </c>
      <c r="G13" s="278" t="str">
        <f>K13</f>
        <v>NOT YET AVAILABLE</v>
      </c>
      <c r="H13" s="278" t="str">
        <f>CONCATENATE("+",'Personal File'!$B$7+'Personal File'!$C$10+D13)</f>
        <v>+4</v>
      </c>
      <c r="I13" s="288">
        <f t="shared" ca="1" si="3"/>
        <v>19</v>
      </c>
      <c r="J13" s="289">
        <f t="shared" ca="1" si="4"/>
        <v>23</v>
      </c>
      <c r="K13" s="290" t="s">
        <v>214</v>
      </c>
      <c r="M13" s="323"/>
    </row>
    <row r="14" spans="1:13" ht="16.2" thickBot="1" x14ac:dyDescent="0.35">
      <c r="A14" s="326" t="s">
        <v>154</v>
      </c>
      <c r="B14" s="327" t="s">
        <v>134</v>
      </c>
      <c r="C14" s="327" t="s">
        <v>134</v>
      </c>
      <c r="D14" s="327">
        <v>0</v>
      </c>
      <c r="E14" s="327" t="s">
        <v>134</v>
      </c>
      <c r="F14" s="327" t="s">
        <v>134</v>
      </c>
      <c r="G14" s="327" t="s">
        <v>134</v>
      </c>
      <c r="H14" s="327" t="str">
        <f>CONCATENATE("+",'Personal File'!$B$7+'Personal File'!$C$10+D14)</f>
        <v>+4</v>
      </c>
      <c r="I14" s="328">
        <f ca="1">RANDBETWEEN(1,20)</f>
        <v>8</v>
      </c>
      <c r="J14" s="329">
        <f ca="1">I14+H14</f>
        <v>12</v>
      </c>
      <c r="K14" s="330"/>
      <c r="M14" s="331" t="s">
        <v>134</v>
      </c>
    </row>
    <row r="15" spans="1:13" ht="16.8" thickTop="1" thickBot="1" x14ac:dyDescent="0.35">
      <c r="D15" s="332"/>
      <c r="E15" s="332"/>
      <c r="G15" s="333"/>
      <c r="H15" s="333"/>
      <c r="I15" s="333"/>
      <c r="J15" s="333"/>
    </row>
    <row r="16" spans="1:13" ht="16.8" thickTop="1" thickBot="1" x14ac:dyDescent="0.35">
      <c r="A16" s="268" t="s">
        <v>58</v>
      </c>
      <c r="B16" s="269" t="s">
        <v>9</v>
      </c>
      <c r="C16" s="269" t="s">
        <v>24</v>
      </c>
      <c r="D16" s="269" t="s">
        <v>79</v>
      </c>
      <c r="E16" s="269" t="s">
        <v>80</v>
      </c>
      <c r="F16" s="269" t="s">
        <v>81</v>
      </c>
      <c r="G16" s="269" t="s">
        <v>21</v>
      </c>
      <c r="H16" s="334" t="s">
        <v>77</v>
      </c>
      <c r="I16" s="335"/>
      <c r="J16" s="335"/>
      <c r="K16" s="336"/>
      <c r="M16" s="274" t="s">
        <v>129</v>
      </c>
    </row>
    <row r="17" spans="1:13" x14ac:dyDescent="0.3">
      <c r="A17" s="337" t="s">
        <v>213</v>
      </c>
      <c r="B17" s="338">
        <v>4</v>
      </c>
      <c r="C17" s="339">
        <v>4</v>
      </c>
      <c r="D17" s="338">
        <v>-2</v>
      </c>
      <c r="E17" s="340">
        <v>0.2</v>
      </c>
      <c r="F17" s="341" t="s">
        <v>119</v>
      </c>
      <c r="G17" s="342">
        <v>25</v>
      </c>
      <c r="H17" s="343"/>
      <c r="I17" s="344"/>
      <c r="J17" s="344"/>
      <c r="K17" s="345"/>
      <c r="M17" s="346">
        <f>100+500</f>
        <v>600</v>
      </c>
    </row>
    <row r="18" spans="1:13" x14ac:dyDescent="0.3">
      <c r="A18" s="347" t="s">
        <v>244</v>
      </c>
      <c r="B18" s="348">
        <v>2</v>
      </c>
      <c r="C18" s="348" t="s">
        <v>134</v>
      </c>
      <c r="D18" s="320" t="s">
        <v>134</v>
      </c>
      <c r="E18" s="349" t="s">
        <v>134</v>
      </c>
      <c r="F18" s="350" t="s">
        <v>134</v>
      </c>
      <c r="G18" s="351" t="s">
        <v>134</v>
      </c>
      <c r="H18" s="352"/>
      <c r="I18" s="353"/>
      <c r="J18" s="353"/>
      <c r="K18" s="354"/>
      <c r="L18" s="355"/>
      <c r="M18" s="356" t="s">
        <v>134</v>
      </c>
    </row>
    <row r="19" spans="1:13" ht="16.2" thickBot="1" x14ac:dyDescent="0.35">
      <c r="A19" s="357"/>
      <c r="B19" s="358"/>
      <c r="C19" s="359"/>
      <c r="D19" s="358"/>
      <c r="E19" s="360"/>
      <c r="F19" s="359"/>
      <c r="G19" s="361"/>
      <c r="H19" s="362"/>
      <c r="I19" s="363"/>
      <c r="J19" s="363"/>
      <c r="K19" s="364"/>
      <c r="M19" s="365"/>
    </row>
    <row r="20" spans="1:13" ht="16.8" thickTop="1" thickBot="1" x14ac:dyDescent="0.35"/>
    <row r="21" spans="1:13" ht="16.8" thickTop="1" thickBot="1" x14ac:dyDescent="0.35">
      <c r="D21" s="366" t="s">
        <v>208</v>
      </c>
      <c r="E21" s="367"/>
      <c r="F21" s="334" t="s">
        <v>3</v>
      </c>
      <c r="G21" s="269" t="s">
        <v>21</v>
      </c>
      <c r="H21" s="271" t="s">
        <v>89</v>
      </c>
      <c r="I21" s="334" t="s">
        <v>77</v>
      </c>
      <c r="J21" s="335"/>
      <c r="K21" s="336"/>
      <c r="M21" s="368" t="s">
        <v>129</v>
      </c>
    </row>
    <row r="22" spans="1:13" x14ac:dyDescent="0.3">
      <c r="D22" s="369" t="s">
        <v>209</v>
      </c>
      <c r="E22" s="370"/>
      <c r="F22" s="338">
        <v>20</v>
      </c>
      <c r="G22" s="342">
        <f>F22/20</f>
        <v>1</v>
      </c>
      <c r="H22" s="371" t="s">
        <v>51</v>
      </c>
      <c r="I22" s="372"/>
      <c r="J22" s="373"/>
      <c r="K22" s="374"/>
      <c r="M22" s="346">
        <f>F22/20</f>
        <v>1</v>
      </c>
    </row>
    <row r="23" spans="1:13" x14ac:dyDescent="0.3">
      <c r="D23" s="375"/>
      <c r="E23" s="376"/>
      <c r="F23" s="250"/>
      <c r="G23" s="377"/>
      <c r="H23" s="341"/>
      <c r="I23" s="378"/>
      <c r="J23" s="379"/>
      <c r="K23" s="380"/>
      <c r="M23" s="346"/>
    </row>
    <row r="24" spans="1:13" ht="16.2" thickBot="1" x14ac:dyDescent="0.35">
      <c r="D24" s="381"/>
      <c r="E24" s="382"/>
      <c r="F24" s="358"/>
      <c r="G24" s="361"/>
      <c r="H24" s="383"/>
      <c r="I24" s="384"/>
      <c r="J24" s="385"/>
      <c r="K24" s="386"/>
      <c r="M24" s="365"/>
    </row>
    <row r="25" spans="1:13" ht="16.8" thickTop="1" thickBot="1" x14ac:dyDescent="0.35"/>
    <row r="26" spans="1:13" ht="16.8" thickTop="1" thickBot="1" x14ac:dyDescent="0.35">
      <c r="D26" s="366" t="s">
        <v>156</v>
      </c>
      <c r="E26" s="335"/>
      <c r="F26" s="335"/>
      <c r="G26" s="335"/>
      <c r="H26" s="387" t="s">
        <v>3</v>
      </c>
      <c r="I26" s="387" t="s">
        <v>0</v>
      </c>
      <c r="J26" s="387" t="s">
        <v>157</v>
      </c>
      <c r="K26" s="336" t="s">
        <v>77</v>
      </c>
      <c r="M26" s="368" t="s">
        <v>129</v>
      </c>
    </row>
    <row r="27" spans="1:13" x14ac:dyDescent="0.3">
      <c r="D27" s="388"/>
      <c r="E27" s="389"/>
      <c r="F27" s="389"/>
      <c r="G27" s="390"/>
      <c r="H27" s="391">
        <v>0</v>
      </c>
      <c r="I27" s="250">
        <v>0</v>
      </c>
      <c r="J27" s="250">
        <v>0</v>
      </c>
      <c r="K27" s="380"/>
      <c r="M27" s="323">
        <f t="shared" ref="M27" si="5">J27*I27*H27*50</f>
        <v>0</v>
      </c>
    </row>
    <row r="28" spans="1:13" ht="16.2" thickBot="1" x14ac:dyDescent="0.35">
      <c r="D28" s="392"/>
      <c r="E28" s="393"/>
      <c r="F28" s="393"/>
      <c r="G28" s="382"/>
      <c r="H28" s="394" t="s">
        <v>51</v>
      </c>
      <c r="I28" s="383" t="s">
        <v>51</v>
      </c>
      <c r="J28" s="383" t="s">
        <v>51</v>
      </c>
      <c r="K28" s="386"/>
      <c r="M28" s="365">
        <f t="shared" ref="M28" si="6">J28*I28*H28*50</f>
        <v>0</v>
      </c>
    </row>
    <row r="29" spans="1:13" ht="16.2" thickTop="1" x14ac:dyDescent="0.3"/>
    <row r="30" spans="1:13" x14ac:dyDescent="0.3">
      <c r="D30" s="7"/>
      <c r="E30" s="7"/>
      <c r="F30" s="7"/>
      <c r="G30" s="7"/>
      <c r="H30" s="7"/>
      <c r="I30" s="7"/>
      <c r="J30" s="7"/>
    </row>
    <row r="31" spans="1:13" x14ac:dyDescent="0.3">
      <c r="D31" s="7"/>
      <c r="E31" s="7"/>
      <c r="F31" s="7"/>
      <c r="G31" s="7"/>
      <c r="H31" s="7"/>
      <c r="I31" s="7"/>
      <c r="J31" s="7"/>
    </row>
    <row r="32" spans="1:13" x14ac:dyDescent="0.3">
      <c r="D32" s="7"/>
      <c r="E32" s="7"/>
      <c r="F32" s="7"/>
      <c r="G32" s="7"/>
      <c r="H32" s="7"/>
      <c r="I32" s="7"/>
      <c r="J32" s="7"/>
    </row>
    <row r="33" spans="4:10" x14ac:dyDescent="0.3">
      <c r="D33" s="7"/>
      <c r="E33" s="7"/>
      <c r="F33" s="7"/>
      <c r="G33" s="7"/>
      <c r="H33" s="7"/>
      <c r="I33" s="7"/>
      <c r="J33" s="7"/>
    </row>
  </sheetData>
  <phoneticPr fontId="0" type="noConversion"/>
  <conditionalFormatting sqref="I3 I5:I6">
    <cfRule type="cellIs" dxfId="2" priority="4" operator="equal">
      <formula>19</formula>
    </cfRule>
  </conditionalFormatting>
  <conditionalFormatting sqref="I3:I6 I9:I14">
    <cfRule type="cellIs" dxfId="1" priority="3" operator="equal">
      <formula>20</formula>
    </cfRule>
  </conditionalFormatting>
  <conditionalFormatting sqref="I11:I13">
    <cfRule type="cellIs" dxfId="0" priority="1" operator="equal">
      <formula>19</formula>
    </cfRule>
  </conditionalFormatting>
  <printOptions gridLinesSet="0"/>
  <pageMargins left="0.62" right="0.33" top="0.5" bottom="0.63" header="0.5" footer="0.5"/>
  <pageSetup orientation="portrait" horizontalDpi="120" verticalDpi="144"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32"/>
  <sheetViews>
    <sheetView showGridLines="0" workbookViewId="0"/>
  </sheetViews>
  <sheetFormatPr defaultColWidth="7.8984375" defaultRowHeight="15.6" x14ac:dyDescent="0.3"/>
  <cols>
    <col min="1" max="1" width="24.5" style="309" bestFit="1" customWidth="1"/>
    <col min="2" max="2" width="4.5" style="309" bestFit="1" customWidth="1"/>
    <col min="3" max="3" width="4.69921875" style="333" bestFit="1" customWidth="1"/>
    <col min="4" max="5" width="22.8984375" style="7" customWidth="1"/>
    <col min="6" max="6" width="1.19921875" style="309" customWidth="1"/>
    <col min="7" max="7" width="7.296875" style="7" bestFit="1" customWidth="1"/>
    <col min="8" max="16384" width="7.8984375" style="7"/>
  </cols>
  <sheetData>
    <row r="1" spans="1:7" ht="24" thickBot="1" x14ac:dyDescent="0.35">
      <c r="A1" s="267" t="s">
        <v>74</v>
      </c>
      <c r="B1" s="267"/>
      <c r="C1" s="395"/>
      <c r="D1" s="267"/>
      <c r="E1" s="267"/>
    </row>
    <row r="2" spans="1:7" s="309" customFormat="1" ht="16.8" thickTop="1" thickBot="1" x14ac:dyDescent="0.35">
      <c r="A2" s="396" t="s">
        <v>75</v>
      </c>
      <c r="B2" s="396" t="s">
        <v>3</v>
      </c>
      <c r="C2" s="397" t="s">
        <v>21</v>
      </c>
      <c r="D2" s="398" t="s">
        <v>76</v>
      </c>
      <c r="E2" s="399" t="s">
        <v>77</v>
      </c>
      <c r="G2" s="400" t="s">
        <v>129</v>
      </c>
    </row>
    <row r="3" spans="1:7" x14ac:dyDescent="0.3">
      <c r="A3" s="275" t="s">
        <v>201</v>
      </c>
      <c r="B3" s="287">
        <v>1</v>
      </c>
      <c r="C3" s="401">
        <v>0</v>
      </c>
      <c r="D3" s="402"/>
      <c r="E3" s="403"/>
      <c r="G3" s="404">
        <v>25</v>
      </c>
    </row>
    <row r="4" spans="1:7" x14ac:dyDescent="0.3">
      <c r="A4" s="275" t="s">
        <v>136</v>
      </c>
      <c r="B4" s="287">
        <v>1</v>
      </c>
      <c r="C4" s="401" t="s">
        <v>137</v>
      </c>
      <c r="D4" s="402"/>
      <c r="E4" s="403"/>
      <c r="G4" s="404">
        <v>0</v>
      </c>
    </row>
    <row r="5" spans="1:7" x14ac:dyDescent="0.3">
      <c r="A5" s="405" t="s">
        <v>197</v>
      </c>
      <c r="B5" s="406">
        <v>1</v>
      </c>
      <c r="C5" s="407">
        <v>2</v>
      </c>
      <c r="D5" s="408"/>
      <c r="E5" s="409"/>
      <c r="F5" s="410"/>
      <c r="G5" s="411">
        <v>800</v>
      </c>
    </row>
    <row r="6" spans="1:7" x14ac:dyDescent="0.3">
      <c r="A6" s="405" t="s">
        <v>199</v>
      </c>
      <c r="B6" s="406">
        <v>1</v>
      </c>
      <c r="C6" s="407">
        <v>0</v>
      </c>
      <c r="D6" s="408"/>
      <c r="E6" s="409"/>
      <c r="F6" s="410"/>
      <c r="G6" s="411">
        <v>1400</v>
      </c>
    </row>
    <row r="7" spans="1:7" x14ac:dyDescent="0.3">
      <c r="A7" s="405"/>
      <c r="B7" s="406"/>
      <c r="C7" s="407"/>
      <c r="D7" s="408"/>
      <c r="E7" s="409"/>
      <c r="F7" s="410"/>
      <c r="G7" s="411"/>
    </row>
    <row r="8" spans="1:7" x14ac:dyDescent="0.3">
      <c r="A8" s="405"/>
      <c r="B8" s="406"/>
      <c r="C8" s="407"/>
      <c r="D8" s="408"/>
      <c r="E8" s="409"/>
      <c r="F8" s="410"/>
      <c r="G8" s="411"/>
    </row>
    <row r="9" spans="1:7" ht="16.2" thickBot="1" x14ac:dyDescent="0.35">
      <c r="A9" s="357"/>
      <c r="B9" s="412"/>
      <c r="C9" s="413"/>
      <c r="D9" s="414"/>
      <c r="E9" s="415"/>
      <c r="G9" s="416"/>
    </row>
    <row r="10" spans="1:7" ht="24.6" thickTop="1" thickBot="1" x14ac:dyDescent="0.35">
      <c r="A10" s="267" t="s">
        <v>78</v>
      </c>
      <c r="B10" s="267"/>
      <c r="C10" s="417"/>
      <c r="D10" s="267"/>
      <c r="E10" s="418"/>
      <c r="G10" s="419"/>
    </row>
    <row r="11" spans="1:7" ht="16.8" thickTop="1" thickBot="1" x14ac:dyDescent="0.35">
      <c r="A11" s="396" t="s">
        <v>75</v>
      </c>
      <c r="B11" s="396" t="s">
        <v>3</v>
      </c>
      <c r="C11" s="397" t="s">
        <v>21</v>
      </c>
      <c r="D11" s="398" t="s">
        <v>76</v>
      </c>
      <c r="E11" s="399" t="s">
        <v>77</v>
      </c>
      <c r="G11" s="420" t="s">
        <v>129</v>
      </c>
    </row>
    <row r="12" spans="1:7" x14ac:dyDescent="0.3">
      <c r="A12" s="421" t="s">
        <v>131</v>
      </c>
      <c r="B12" s="422">
        <v>1</v>
      </c>
      <c r="C12" s="423">
        <v>0.5</v>
      </c>
      <c r="D12" s="424"/>
      <c r="E12" s="409"/>
      <c r="G12" s="404">
        <v>0</v>
      </c>
    </row>
    <row r="13" spans="1:7" x14ac:dyDescent="0.3">
      <c r="A13" s="275"/>
      <c r="B13" s="287"/>
      <c r="C13" s="401"/>
      <c r="D13" s="402"/>
      <c r="E13" s="403"/>
      <c r="G13" s="404"/>
    </row>
    <row r="14" spans="1:7" x14ac:dyDescent="0.3">
      <c r="A14" s="421"/>
      <c r="B14" s="422"/>
      <c r="C14" s="423"/>
      <c r="D14" s="424"/>
      <c r="E14" s="409"/>
      <c r="G14" s="404"/>
    </row>
    <row r="15" spans="1:7" ht="16.2" thickBot="1" x14ac:dyDescent="0.35">
      <c r="A15" s="357"/>
      <c r="B15" s="412"/>
      <c r="C15" s="413"/>
      <c r="D15" s="414"/>
      <c r="E15" s="415"/>
      <c r="G15" s="416"/>
    </row>
    <row r="16" spans="1:7" ht="23.4" thickTop="1" thickBot="1" x14ac:dyDescent="0.35">
      <c r="A16" s="425"/>
      <c r="B16" s="426" t="s">
        <v>180</v>
      </c>
      <c r="C16" s="425"/>
      <c r="D16" s="426"/>
      <c r="E16" s="427"/>
      <c r="G16" s="309">
        <v>2000</v>
      </c>
    </row>
    <row r="17" spans="1:7" ht="16.8" thickTop="1" thickBot="1" x14ac:dyDescent="0.35">
      <c r="A17" s="396" t="s">
        <v>75</v>
      </c>
      <c r="B17" s="396" t="s">
        <v>3</v>
      </c>
      <c r="C17" s="397" t="s">
        <v>21</v>
      </c>
      <c r="D17" s="398" t="s">
        <v>76</v>
      </c>
      <c r="E17" s="399" t="s">
        <v>77</v>
      </c>
      <c r="G17" s="400" t="s">
        <v>129</v>
      </c>
    </row>
    <row r="18" spans="1:7" x14ac:dyDescent="0.3">
      <c r="A18" s="405" t="s">
        <v>178</v>
      </c>
      <c r="B18" s="406">
        <v>1</v>
      </c>
      <c r="C18" s="407">
        <v>5</v>
      </c>
      <c r="D18" s="428"/>
      <c r="E18" s="429"/>
      <c r="G18" s="404">
        <v>0</v>
      </c>
    </row>
    <row r="19" spans="1:7" x14ac:dyDescent="0.3">
      <c r="A19" s="405" t="s">
        <v>183</v>
      </c>
      <c r="B19" s="406">
        <v>1</v>
      </c>
      <c r="C19" s="407">
        <v>1</v>
      </c>
      <c r="D19" s="428"/>
      <c r="E19" s="429"/>
      <c r="F19" s="410"/>
      <c r="G19" s="404">
        <f>10*B19</f>
        <v>10</v>
      </c>
    </row>
    <row r="20" spans="1:7" x14ac:dyDescent="0.3">
      <c r="A20" s="405" t="s">
        <v>184</v>
      </c>
      <c r="B20" s="406">
        <v>1</v>
      </c>
      <c r="C20" s="407">
        <v>1</v>
      </c>
      <c r="D20" s="428"/>
      <c r="E20" s="429"/>
      <c r="F20" s="410"/>
      <c r="G20" s="404">
        <v>5</v>
      </c>
    </row>
    <row r="21" spans="1:7" x14ac:dyDescent="0.3">
      <c r="A21" s="405" t="s">
        <v>194</v>
      </c>
      <c r="B21" s="406">
        <v>1</v>
      </c>
      <c r="C21" s="407">
        <v>0.5</v>
      </c>
      <c r="D21" s="430"/>
      <c r="E21" s="431"/>
      <c r="F21" s="432"/>
      <c r="G21" s="411">
        <v>200</v>
      </c>
    </row>
    <row r="22" spans="1:7" x14ac:dyDescent="0.3">
      <c r="A22" s="405" t="s">
        <v>181</v>
      </c>
      <c r="B22" s="406">
        <v>1</v>
      </c>
      <c r="C22" s="407">
        <v>2</v>
      </c>
      <c r="D22" s="408"/>
      <c r="E22" s="409"/>
      <c r="F22" s="410"/>
      <c r="G22" s="411">
        <v>350</v>
      </c>
    </row>
    <row r="23" spans="1:7" x14ac:dyDescent="0.3">
      <c r="A23" s="405" t="s">
        <v>212</v>
      </c>
      <c r="B23" s="406">
        <v>1</v>
      </c>
      <c r="C23" s="407">
        <v>0</v>
      </c>
      <c r="D23" s="408"/>
      <c r="E23" s="409"/>
      <c r="F23" s="410"/>
      <c r="G23" s="411">
        <v>1</v>
      </c>
    </row>
    <row r="24" spans="1:7" x14ac:dyDescent="0.3">
      <c r="A24" s="405" t="s">
        <v>190</v>
      </c>
      <c r="B24" s="406">
        <v>0</v>
      </c>
      <c r="C24" s="423">
        <f>B24/100</f>
        <v>0</v>
      </c>
      <c r="D24" s="430"/>
      <c r="E24" s="431"/>
      <c r="F24" s="432"/>
      <c r="G24" s="411">
        <f>B24</f>
        <v>0</v>
      </c>
    </row>
    <row r="25" spans="1:7" x14ac:dyDescent="0.3">
      <c r="A25" s="405" t="s">
        <v>132</v>
      </c>
      <c r="B25" s="406">
        <v>1</v>
      </c>
      <c r="C25" s="407">
        <v>1</v>
      </c>
      <c r="D25" s="408"/>
      <c r="E25" s="409"/>
      <c r="F25" s="410"/>
      <c r="G25" s="411">
        <v>50</v>
      </c>
    </row>
    <row r="26" spans="1:7" x14ac:dyDescent="0.3">
      <c r="A26" s="405" t="s">
        <v>182</v>
      </c>
      <c r="B26" s="422">
        <v>1</v>
      </c>
      <c r="C26" s="407">
        <v>1</v>
      </c>
      <c r="D26" s="408"/>
      <c r="E26" s="409"/>
      <c r="G26" s="411">
        <v>500</v>
      </c>
    </row>
    <row r="27" spans="1:7" ht="16.2" thickBot="1" x14ac:dyDescent="0.35">
      <c r="A27" s="357" t="s">
        <v>179</v>
      </c>
      <c r="B27" s="433">
        <v>1</v>
      </c>
      <c r="C27" s="413">
        <v>5</v>
      </c>
      <c r="D27" s="414"/>
      <c r="E27" s="415"/>
      <c r="F27" s="410"/>
      <c r="G27" s="416">
        <v>0</v>
      </c>
    </row>
    <row r="28" spans="1:7" ht="16.2" thickTop="1" x14ac:dyDescent="0.3">
      <c r="G28" s="434"/>
    </row>
    <row r="29" spans="1:7" x14ac:dyDescent="0.3">
      <c r="E29" s="61" t="s">
        <v>133</v>
      </c>
      <c r="G29" s="435">
        <f>SUM(G3:G27,Martial!M3:M28)</f>
        <v>8617</v>
      </c>
    </row>
    <row r="30" spans="1:7" x14ac:dyDescent="0.3">
      <c r="E30" s="61" t="s">
        <v>185</v>
      </c>
      <c r="G30" s="435">
        <v>9000</v>
      </c>
    </row>
    <row r="31" spans="1:7" x14ac:dyDescent="0.3">
      <c r="G31" s="436"/>
    </row>
    <row r="32" spans="1:7" x14ac:dyDescent="0.3">
      <c r="G32" s="436"/>
    </row>
  </sheetData>
  <sortState xmlns:xlrd2="http://schemas.microsoft.com/office/spreadsheetml/2017/richdata2" ref="A18:G27">
    <sortCondition ref="A18:A27"/>
  </sortState>
  <phoneticPr fontId="0" type="noConversion"/>
  <printOptions gridLinesSet="0"/>
  <pageMargins left="0.62" right="0.33" top="0.5" bottom="0.63" header="0.5" footer="0.5"/>
  <pageSetup orientation="portrait" horizontalDpi="120" verticalDpi="144"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3</vt:i4>
      </vt:variant>
    </vt:vector>
  </HeadingPairs>
  <TitlesOfParts>
    <vt:vector size="9" baseType="lpstr">
      <vt:lpstr>Personal File</vt:lpstr>
      <vt:lpstr>Skills</vt:lpstr>
      <vt:lpstr>Oghma</vt:lpstr>
      <vt:lpstr>Feats</vt:lpstr>
      <vt:lpstr>Martial</vt:lpstr>
      <vt:lpstr>Equipment</vt:lpstr>
      <vt:lpstr>Oghma!Print_Area</vt:lpstr>
      <vt:lpstr>'Personal File'!Print_Area</vt:lpstr>
      <vt:lpstr>Skills!Print_Area</vt:lpstr>
    </vt:vector>
  </TitlesOfParts>
  <LinksUpToDate>false</LinksUpToDate>
  <SharedDoc>false</SharedDoc>
  <HyperlinkBase>http://www.alexisalvarez.org/RPG/sof/</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Dungeons of Waterdeep PC file</dc:title>
  <dc:creator>© Alexis A. Álvarez 2007</dc:creator>
  <cp:lastModifiedBy>Alexis Álvarez</cp:lastModifiedBy>
  <cp:lastPrinted>2012-12-01T21:17:53Z</cp:lastPrinted>
  <dcterms:created xsi:type="dcterms:W3CDTF">2000-10-24T15:39:59Z</dcterms:created>
  <dcterms:modified xsi:type="dcterms:W3CDTF">2025-03-02T17:41:01Z</dcterms:modified>
</cp:coreProperties>
</file>