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A\Juegos\AI\Prenglar Nights\"/>
    </mc:Choice>
  </mc:AlternateContent>
  <xr:revisionPtr revIDLastSave="0" documentId="13_ncr:1_{30ADE897-5F57-4AAE-9270-6E8153720939}" xr6:coauthVersionLast="47" xr6:coauthVersionMax="47" xr10:uidLastSave="{00000000-0000-0000-0000-000000000000}"/>
  <bookViews>
    <workbookView xWindow="-108" yWindow="-108" windowWidth="23256" windowHeight="13176" xr2:uid="{CD5466C0-0618-4707-A3D1-F3ED84357072}"/>
  </bookViews>
  <sheets>
    <sheet name="Personal File" sheetId="1" r:id="rId1"/>
    <sheet name="Skills" sheetId="13" r:id="rId2"/>
    <sheet name="Martial" sheetId="14" r:id="rId3"/>
    <sheet name="Equipment" sheetId="4" r:id="rId4"/>
    <sheet name="Notes" sheetId="12" r:id="rId5"/>
  </sheets>
  <definedNames>
    <definedName name="_xlnm.Print_Area" localSheetId="3">Equipment!#REF!</definedName>
    <definedName name="_xlnm.Print_Area" localSheetId="2">Martial!#REF!</definedName>
    <definedName name="_xlnm.Print_Area" localSheetId="4">Notes!#REF!</definedName>
    <definedName name="_xlnm.Print_Area" localSheetId="0">'Personal File'!$A$1:$F$41</definedName>
    <definedName name="_xlnm.Print_Area" localSheetId="1">Skills!$A$1:$K$14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4" l="1"/>
  <c r="G16" i="14"/>
  <c r="K19" i="14"/>
  <c r="I8" i="14"/>
  <c r="J8" i="14" s="1"/>
  <c r="I7" i="14"/>
  <c r="J7" i="14" s="1"/>
  <c r="I4" i="14"/>
  <c r="J4" i="14" s="1"/>
  <c r="I3" i="14"/>
  <c r="E46" i="13" l="1"/>
  <c r="D19" i="13"/>
  <c r="G19" i="13" s="1"/>
  <c r="H19" i="13"/>
  <c r="D20" i="13"/>
  <c r="E20" i="13" s="1"/>
  <c r="H20" i="13"/>
  <c r="D3" i="13"/>
  <c r="E3" i="13" s="1"/>
  <c r="D4" i="13"/>
  <c r="G4" i="13" s="1"/>
  <c r="D5" i="13"/>
  <c r="E5" i="13" s="1"/>
  <c r="D6" i="13"/>
  <c r="G6" i="13" s="1"/>
  <c r="D7" i="13"/>
  <c r="E7" i="13" s="1"/>
  <c r="D8" i="13"/>
  <c r="G8" i="13" s="1"/>
  <c r="D9" i="13"/>
  <c r="G9" i="13" s="1"/>
  <c r="D10" i="13"/>
  <c r="E10" i="13" s="1"/>
  <c r="D11" i="13"/>
  <c r="G11" i="13" s="1"/>
  <c r="D12" i="13"/>
  <c r="G12" i="13" s="1"/>
  <c r="D13" i="13"/>
  <c r="E13" i="13" s="1"/>
  <c r="D14" i="13"/>
  <c r="E14" i="13" s="1"/>
  <c r="D15" i="13"/>
  <c r="E15" i="13" s="1"/>
  <c r="D16" i="13"/>
  <c r="G16" i="13" s="1"/>
  <c r="D17" i="13"/>
  <c r="G17" i="13" s="1"/>
  <c r="D18" i="13"/>
  <c r="E18" i="13" s="1"/>
  <c r="D21" i="13"/>
  <c r="E21" i="13" s="1"/>
  <c r="D22" i="13"/>
  <c r="G22" i="13" s="1"/>
  <c r="D23" i="13"/>
  <c r="E23" i="13" s="1"/>
  <c r="D24" i="13"/>
  <c r="G24" i="13" s="1"/>
  <c r="D25" i="13"/>
  <c r="G25" i="13" s="1"/>
  <c r="D26" i="13"/>
  <c r="G26" i="13" s="1"/>
  <c r="D27" i="13"/>
  <c r="E27" i="13" s="1"/>
  <c r="D28" i="13"/>
  <c r="G28" i="13" s="1"/>
  <c r="J28" i="13" s="1"/>
  <c r="D29" i="13"/>
  <c r="E29" i="13" s="1"/>
  <c r="D30" i="13"/>
  <c r="G30" i="13" s="1"/>
  <c r="D31" i="13"/>
  <c r="E31" i="13" s="1"/>
  <c r="D32" i="13"/>
  <c r="E32" i="13" s="1"/>
  <c r="D33" i="13"/>
  <c r="E33" i="13" s="1"/>
  <c r="D34" i="13"/>
  <c r="E34" i="13" s="1"/>
  <c r="D35" i="13"/>
  <c r="G35" i="13" s="1"/>
  <c r="D36" i="13"/>
  <c r="G36" i="13" s="1"/>
  <c r="D37" i="13"/>
  <c r="G37" i="13" s="1"/>
  <c r="D38" i="13"/>
  <c r="G38" i="13" s="1"/>
  <c r="D39" i="13"/>
  <c r="E39" i="13" s="1"/>
  <c r="D40" i="13"/>
  <c r="G40" i="13" s="1"/>
  <c r="D41" i="13"/>
  <c r="G41" i="13" s="1"/>
  <c r="H3" i="14" s="1"/>
  <c r="J3" i="14" s="1"/>
  <c r="D42" i="13"/>
  <c r="G42" i="13" s="1"/>
  <c r="D43" i="13"/>
  <c r="G43" i="13" s="1"/>
  <c r="E54" i="13"/>
  <c r="F54" i="13" s="1"/>
  <c r="E53" i="13"/>
  <c r="F53" i="13" s="1"/>
  <c r="E52" i="13"/>
  <c r="F52" i="13" s="1"/>
  <c r="E51" i="13"/>
  <c r="F51" i="13" s="1"/>
  <c r="E50" i="13"/>
  <c r="F50" i="13" s="1"/>
  <c r="E49" i="13"/>
  <c r="F49" i="13" s="1"/>
  <c r="E48" i="13"/>
  <c r="F48" i="13" s="1"/>
  <c r="E47" i="13"/>
  <c r="F47" i="13" s="1"/>
  <c r="H43" i="13"/>
  <c r="H42" i="13"/>
  <c r="H41" i="13"/>
  <c r="H40" i="13"/>
  <c r="H38" i="13"/>
  <c r="H37" i="13"/>
  <c r="H36" i="13"/>
  <c r="H35" i="13"/>
  <c r="H30" i="13"/>
  <c r="H29" i="13"/>
  <c r="H28" i="13"/>
  <c r="H27" i="13"/>
  <c r="H26" i="13"/>
  <c r="H25" i="13"/>
  <c r="H24" i="13"/>
  <c r="H23" i="13"/>
  <c r="H22" i="13"/>
  <c r="H21" i="13"/>
  <c r="H17" i="13"/>
  <c r="H16" i="13"/>
  <c r="H15" i="13"/>
  <c r="H13" i="13"/>
  <c r="H12" i="13"/>
  <c r="H11" i="13"/>
  <c r="H10" i="13"/>
  <c r="H9" i="13"/>
  <c r="H8" i="13"/>
  <c r="H7" i="13"/>
  <c r="H6" i="13"/>
  <c r="H5" i="13"/>
  <c r="H4" i="13"/>
  <c r="H3" i="13"/>
  <c r="G3" i="13"/>
  <c r="E6" i="13" l="1"/>
  <c r="E9" i="13"/>
  <c r="E17" i="13"/>
  <c r="E25" i="13"/>
  <c r="E4" i="13"/>
  <c r="G27" i="13"/>
  <c r="I27" i="13" s="1"/>
  <c r="E11" i="13"/>
  <c r="G10" i="13"/>
  <c r="I10" i="13" s="1"/>
  <c r="E19" i="13"/>
  <c r="E28" i="13"/>
  <c r="I19" i="13"/>
  <c r="G20" i="13"/>
  <c r="I20" i="13" s="1"/>
  <c r="E40" i="13"/>
  <c r="G21" i="13"/>
  <c r="I21" i="13" s="1"/>
  <c r="E22" i="13"/>
  <c r="G7" i="13"/>
  <c r="I7" i="13" s="1"/>
  <c r="E16" i="13"/>
  <c r="G15" i="13"/>
  <c r="I15" i="13" s="1"/>
  <c r="G29" i="13"/>
  <c r="I29" i="13" s="1"/>
  <c r="I40" i="13"/>
  <c r="E43" i="13"/>
  <c r="E24" i="13"/>
  <c r="E55" i="13"/>
  <c r="I4" i="13"/>
  <c r="E35" i="13"/>
  <c r="E38" i="13"/>
  <c r="E41" i="13"/>
  <c r="I6" i="13"/>
  <c r="E12" i="13"/>
  <c r="E26" i="13"/>
  <c r="E37" i="13"/>
  <c r="G5" i="13"/>
  <c r="I5" i="13" s="1"/>
  <c r="I41" i="13"/>
  <c r="I24" i="13"/>
  <c r="I12" i="13"/>
  <c r="I35" i="13"/>
  <c r="I26" i="13"/>
  <c r="I37" i="13"/>
  <c r="I25" i="13"/>
  <c r="I42" i="13"/>
  <c r="I22" i="13"/>
  <c r="I16" i="13"/>
  <c r="I8" i="13"/>
  <c r="I11" i="13"/>
  <c r="I30" i="13"/>
  <c r="I36" i="13"/>
  <c r="I9" i="13"/>
  <c r="I28" i="13"/>
  <c r="I3" i="13"/>
  <c r="I17" i="13"/>
  <c r="I38" i="13"/>
  <c r="I43" i="13"/>
  <c r="G13" i="13"/>
  <c r="I13" i="13" s="1"/>
  <c r="G23" i="13"/>
  <c r="I23" i="13" s="1"/>
  <c r="E8" i="13"/>
  <c r="E30" i="13"/>
  <c r="E36" i="13"/>
  <c r="E42" i="13"/>
  <c r="F46" i="13"/>
  <c r="F55" i="13" s="1"/>
  <c r="D17" i="1" l="1"/>
  <c r="B17" i="4"/>
  <c r="B19" i="4"/>
  <c r="D11" i="1"/>
  <c r="D12" i="1"/>
  <c r="D18" i="1"/>
  <c r="D13" i="1"/>
  <c r="D14" i="1"/>
  <c r="B18" i="4" l="1"/>
  <c r="F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11" authorId="0" shapeId="0" xr:uid="{D664324B-687E-4A89-B21A-7D15D6CA807B}">
      <text>
        <r>
          <rPr>
            <sz val="12"/>
            <color indexed="81"/>
            <rFont val="Times New Roman"/>
            <family val="1"/>
          </rPr>
          <t>For Martial Arts and Melee if/when Dex has been reduced.</t>
        </r>
      </text>
    </comment>
    <comment ref="D16" authorId="0" shapeId="0" xr:uid="{8832E56E-B617-4A76-8EA4-4B73C45AA2C3}">
      <text>
        <r>
          <rPr>
            <sz val="12"/>
            <color indexed="81"/>
            <rFont val="Times New Roman"/>
            <family val="1"/>
          </rPr>
          <t>+ any number that ends in 0, if being hit in the head with a blunt weapon</t>
        </r>
      </text>
    </comment>
    <comment ref="C17" authorId="0" shapeId="0" xr:uid="{C5DFC271-54C4-48DC-A3A2-910A36190699}">
      <text>
        <r>
          <rPr>
            <sz val="8"/>
            <color indexed="81"/>
            <rFont val="Tahoma"/>
            <family val="2"/>
          </rPr>
          <t>2 + 1/MALV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0CAA6366-E761-4EB0-9852-40E85B1C6BD5}">
      <text>
        <r>
          <rPr>
            <sz val="12"/>
            <color indexed="81"/>
            <rFont val="Times New Roman"/>
            <family val="1"/>
          </rPr>
          <t>Microforceps, Medscanner, 3 x Spray hypo--syringe, Sonic scalpel,  Laser scalpel, Electrosurgeon, Autosurgeon, Local Anesthetic -- 2, Plastiflesh --, Omnimycin --18, Acid neutralizer --1 bottle, Antiseptic --2 cans, Biocort -- 21,  Telol --18, Stimdose --12, Staydose --20, Antibody plus --16, Antitox --15</t>
        </r>
      </text>
    </comment>
  </commentList>
</comments>
</file>

<file path=xl/sharedStrings.xml><?xml version="1.0" encoding="utf-8"?>
<sst xmlns="http://schemas.openxmlformats.org/spreadsheetml/2006/main" count="224" uniqueCount="150">
  <si>
    <t>Height:</t>
  </si>
  <si>
    <t>Weight:</t>
  </si>
  <si>
    <t>2/4/1k</t>
  </si>
  <si>
    <t>Gravity:</t>
  </si>
  <si>
    <t>Kg. Carried:</t>
  </si>
  <si>
    <t>Skills</t>
  </si>
  <si>
    <t>Skill</t>
  </si>
  <si>
    <t>Level</t>
  </si>
  <si>
    <t>Properties</t>
  </si>
  <si>
    <t>Martial Equipment</t>
  </si>
  <si>
    <t>Melee Weapon</t>
  </si>
  <si>
    <t>Dmg</t>
  </si>
  <si>
    <t>SEU</t>
  </si>
  <si>
    <t>Defense</t>
  </si>
  <si>
    <t>Mass</t>
  </si>
  <si>
    <t>Qty.</t>
  </si>
  <si>
    <t>ROF</t>
  </si>
  <si>
    <t>Ranged Weapon</t>
  </si>
  <si>
    <t>Dmg.</t>
  </si>
  <si>
    <t>Rng.</t>
  </si>
  <si>
    <t>Ammo</t>
  </si>
  <si>
    <t>Screen or Suit</t>
  </si>
  <si>
    <t>Integrity</t>
  </si>
  <si>
    <t>Used</t>
  </si>
  <si>
    <t>Left</t>
  </si>
  <si>
    <t>SEU Use</t>
  </si>
  <si>
    <t>Def. vs.</t>
  </si>
  <si>
    <t>Rounds</t>
  </si>
  <si>
    <t>Basic Equipment</t>
  </si>
  <si>
    <t>Item (#)</t>
  </si>
  <si>
    <t>Vrusk</t>
  </si>
  <si>
    <t>Sex:</t>
  </si>
  <si>
    <t>Male</t>
  </si>
  <si>
    <t>Current Clip</t>
  </si>
  <si>
    <t>Gravity Modifier:</t>
  </si>
  <si>
    <t>Mass on Hand (equip.):</t>
  </si>
  <si>
    <t>Weight on Hand (equip.):</t>
  </si>
  <si>
    <t>Character Background</t>
  </si>
  <si>
    <t>Wish List</t>
  </si>
  <si>
    <t>Notes/Commentary</t>
  </si>
  <si>
    <t>History</t>
  </si>
  <si>
    <t>01-02</t>
  </si>
  <si>
    <t>15/36/6k</t>
  </si>
  <si>
    <t>Vrik “The Jinx”</t>
  </si>
  <si>
    <t>Z’Kralik</t>
  </si>
  <si>
    <t>Roboticist</t>
  </si>
  <si>
    <t>1.6 m.</t>
  </si>
  <si>
    <t>86 kg.</t>
  </si>
  <si>
    <t>Vrusk, Pan Galactic</t>
  </si>
  <si>
    <t>Port Loren Municipal Force, UPF (contractor)</t>
  </si>
  <si>
    <t>Zik-Kit, Kizk’-Kar</t>
  </si>
  <si>
    <t>TechEx</t>
  </si>
  <si>
    <t>Ability</t>
  </si>
  <si>
    <t>Mod</t>
  </si>
  <si>
    <t>Ability Mod</t>
  </si>
  <si>
    <t>Fixed Mod</t>
  </si>
  <si>
    <t>% succ.</t>
  </si>
  <si>
    <t>Roll</t>
  </si>
  <si>
    <t>Check</t>
  </si>
  <si>
    <t>Logic</t>
  </si>
  <si>
    <t>A</t>
  </si>
  <si>
    <t>Dexterity</t>
  </si>
  <si>
    <t>Automatic</t>
  </si>
  <si>
    <t>Analyze Ecosystems</t>
  </si>
  <si>
    <t>Intuition</t>
  </si>
  <si>
    <t>Appraisals</t>
  </si>
  <si>
    <t>Archaeology</t>
  </si>
  <si>
    <t>Astronomy</t>
  </si>
  <si>
    <t>Biology</t>
  </si>
  <si>
    <t>Bluff</t>
  </si>
  <si>
    <t>Botany</t>
  </si>
  <si>
    <t>Personality</t>
  </si>
  <si>
    <t>Chemistry</t>
  </si>
  <si>
    <t>Strength</t>
  </si>
  <si>
    <t>Communication</t>
  </si>
  <si>
    <t>+5% vrusk mod.</t>
  </si>
  <si>
    <t>Communication Devices:  Operate</t>
  </si>
  <si>
    <t>Communication Devices:  Repair</t>
  </si>
  <si>
    <t>Computers:  Access &amp; Operate</t>
  </si>
  <si>
    <t>X</t>
  </si>
  <si>
    <t>-10%/CL</t>
  </si>
  <si>
    <t>Computers:  Display Information</t>
  </si>
  <si>
    <t>Computers:  Interface</t>
  </si>
  <si>
    <t>Computers:  Program BodyComp</t>
  </si>
  <si>
    <t>Computers:  Program Writing</t>
  </si>
  <si>
    <t>S</t>
  </si>
  <si>
    <t>See text</t>
  </si>
  <si>
    <t>Computers:  Repair BodyComp</t>
  </si>
  <si>
    <t>Computers:  Repair Mainframe</t>
  </si>
  <si>
    <t>Cryptography</t>
  </si>
  <si>
    <t>Empathic Understanding</t>
  </si>
  <si>
    <t>Stamina</t>
  </si>
  <si>
    <t>Exobiology</t>
  </si>
  <si>
    <t>Finance</t>
  </si>
  <si>
    <t>Forgery</t>
  </si>
  <si>
    <t>+20% to detect</t>
  </si>
  <si>
    <t>Gemology</t>
  </si>
  <si>
    <t>Geology</t>
  </si>
  <si>
    <t>Haggling</t>
  </si>
  <si>
    <t>Law</t>
  </si>
  <si>
    <t>Persuasion</t>
  </si>
  <si>
    <t>Politics</t>
  </si>
  <si>
    <t>Robotics:  Activate/Deactivate</t>
  </si>
  <si>
    <t>-10%/ROBL</t>
  </si>
  <si>
    <t>Robotics:  Identification</t>
  </si>
  <si>
    <t>Robotics:  Modifications</t>
  </si>
  <si>
    <t>Robotics:  Repair</t>
  </si>
  <si>
    <t>Robotics:  Robopsychologist</t>
  </si>
  <si>
    <t>Society</t>
  </si>
  <si>
    <t>Theology</t>
  </si>
  <si>
    <t>Vehicles:  Cycles</t>
  </si>
  <si>
    <t>Vehicles:  Repair</t>
  </si>
  <si>
    <t>Weapons:  Beam</t>
  </si>
  <si>
    <t>Weapons:  Repair</t>
  </si>
  <si>
    <t>Zoology</t>
  </si>
  <si>
    <t>Profession Skill Cost</t>
  </si>
  <si>
    <t>Points</t>
  </si>
  <si>
    <t>Level Tally</t>
  </si>
  <si>
    <t>Point Tally</t>
  </si>
  <si>
    <t>Total</t>
  </si>
  <si>
    <t>Race</t>
  </si>
  <si>
    <t>Age</t>
  </si>
  <si>
    <t>Profession</t>
  </si>
  <si>
    <t>Title</t>
  </si>
  <si>
    <t>Organizations</t>
  </si>
  <si>
    <t>Place of origin</t>
  </si>
  <si>
    <t>Languages</t>
  </si>
  <si>
    <t>Land Speed</t>
  </si>
  <si>
    <t>Credits</t>
  </si>
  <si>
    <t>Reaction Speed</t>
  </si>
  <si>
    <t>Leadership</t>
  </si>
  <si>
    <t>Aquatic Speed</t>
  </si>
  <si>
    <t>Unused XP</t>
  </si>
  <si>
    <t>SM</t>
  </si>
  <si>
    <t>Current Sta.</t>
  </si>
  <si>
    <t>DM</t>
  </si>
  <si>
    <t>IM</t>
  </si>
  <si>
    <t>Comprehension</t>
  </si>
  <si>
    <t>Knockout</t>
  </si>
  <si>
    <t>PS</t>
  </si>
  <si>
    <t>Wt. Capacity</t>
  </si>
  <si>
    <t>Atk</t>
  </si>
  <si>
    <t>% mod</t>
  </si>
  <si>
    <t>Power</t>
  </si>
  <si>
    <t>SEU clips</t>
  </si>
  <si>
    <t>Mass on Hand (this page):</t>
  </si>
  <si>
    <t>Weight on Hand (this page):</t>
  </si>
  <si>
    <t>Laser Pistol</t>
  </si>
  <si>
    <t>1-10d10</t>
  </si>
  <si>
    <t>Albedo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</si>
</sst>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3" x14ac:knownFonts="1">
    <font>
      <sz val="12"/>
      <name val="Times New Roman"/>
    </font>
    <font>
      <sz val="10"/>
      <name val="MS Sans Serif"/>
    </font>
    <font>
      <sz val="8"/>
      <color indexed="81"/>
      <name val="Tahoma"/>
      <family val="2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name val="Aptos Display"/>
      <family val="2"/>
      <scheme val="major"/>
    </font>
    <font>
      <sz val="12"/>
      <name val="Aptos Display"/>
      <family val="2"/>
      <scheme val="major"/>
    </font>
    <font>
      <b/>
      <sz val="13"/>
      <color indexed="9"/>
      <name val="Aptos Display"/>
      <family val="2"/>
      <scheme val="major"/>
    </font>
    <font>
      <b/>
      <sz val="13"/>
      <color rgb="FFFFC000"/>
      <name val="Aptos Display"/>
      <family val="2"/>
      <scheme val="major"/>
    </font>
    <font>
      <b/>
      <i/>
      <sz val="13"/>
      <color indexed="9"/>
      <name val="Aptos Display"/>
      <family val="2"/>
      <scheme val="major"/>
    </font>
    <font>
      <b/>
      <sz val="12"/>
      <name val="Aptos Display"/>
      <family val="2"/>
      <scheme val="major"/>
    </font>
    <font>
      <sz val="13"/>
      <color indexed="12"/>
      <name val="Aptos Display"/>
      <family val="2"/>
      <scheme val="major"/>
    </font>
    <font>
      <sz val="13"/>
      <name val="Aptos Display"/>
      <family val="2"/>
      <scheme val="major"/>
    </font>
    <font>
      <sz val="13"/>
      <color rgb="FFFFC000"/>
      <name val="Aptos Display"/>
      <family val="2"/>
      <scheme val="major"/>
    </font>
    <font>
      <i/>
      <sz val="13"/>
      <name val="Aptos Display"/>
      <family val="2"/>
      <scheme val="major"/>
    </font>
    <font>
      <sz val="13"/>
      <color rgb="FF3399FF"/>
      <name val="Aptos Display"/>
      <family val="2"/>
      <scheme val="major"/>
    </font>
    <font>
      <sz val="13"/>
      <color rgb="FFFF6600"/>
      <name val="Aptos Display"/>
      <family val="2"/>
      <scheme val="major"/>
    </font>
    <font>
      <sz val="13"/>
      <color indexed="17"/>
      <name val="Aptos Display"/>
      <family val="2"/>
      <scheme val="major"/>
    </font>
    <font>
      <sz val="13"/>
      <color indexed="53"/>
      <name val="Aptos Display"/>
      <family val="2"/>
      <scheme val="major"/>
    </font>
    <font>
      <sz val="13"/>
      <color indexed="52"/>
      <name val="Aptos Display"/>
      <family val="2"/>
      <scheme val="major"/>
    </font>
    <font>
      <sz val="13"/>
      <color indexed="10"/>
      <name val="Aptos Display"/>
      <family val="2"/>
      <scheme val="major"/>
    </font>
    <font>
      <sz val="13"/>
      <color rgb="FF008000"/>
      <name val="Aptos Display"/>
      <family val="2"/>
      <scheme val="major"/>
    </font>
    <font>
      <b/>
      <i/>
      <sz val="12"/>
      <name val="Aptos Display"/>
      <family val="2"/>
      <scheme val="major"/>
    </font>
    <font>
      <i/>
      <sz val="12"/>
      <name val="Aptos Display"/>
      <family val="2"/>
      <scheme val="major"/>
    </font>
    <font>
      <b/>
      <sz val="12"/>
      <color indexed="9"/>
      <name val="Aptos Display"/>
      <family val="2"/>
      <scheme val="major"/>
    </font>
    <font>
      <b/>
      <sz val="12"/>
      <color rgb="FFFFC000"/>
      <name val="Aptos Display"/>
      <family val="2"/>
      <scheme val="major"/>
    </font>
    <font>
      <sz val="12"/>
      <color rgb="FFFFC000"/>
      <name val="Aptos Display"/>
      <family val="2"/>
      <scheme val="major"/>
    </font>
    <font>
      <sz val="12"/>
      <color indexed="12"/>
      <name val="Aptos Display"/>
      <family val="2"/>
      <scheme val="major"/>
    </font>
    <font>
      <i/>
      <sz val="18"/>
      <color indexed="17"/>
      <name val="Calibri Light"/>
      <family val="2"/>
    </font>
    <font>
      <i/>
      <sz val="18"/>
      <name val="Calibri Light"/>
      <family val="2"/>
    </font>
    <font>
      <sz val="12"/>
      <name val="Calibri Light"/>
      <family val="2"/>
    </font>
    <font>
      <b/>
      <sz val="12"/>
      <color indexed="9"/>
      <name val="Calibri Light"/>
      <family val="2"/>
    </font>
    <font>
      <sz val="12"/>
      <color indexed="17"/>
      <name val="Calibri Light"/>
      <family val="2"/>
    </font>
    <font>
      <sz val="11"/>
      <color indexed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sz val="13"/>
      <color indexed="10"/>
      <name val="Calibri Light"/>
      <family val="2"/>
    </font>
    <font>
      <b/>
      <sz val="13"/>
      <color indexed="19"/>
      <name val="Calibri Light"/>
      <family val="2"/>
    </font>
    <font>
      <b/>
      <sz val="13"/>
      <color indexed="62"/>
      <name val="Calibri Light"/>
      <family val="2"/>
    </font>
    <font>
      <b/>
      <sz val="13"/>
      <color indexed="10"/>
      <name val="Calibri Light"/>
      <family val="2"/>
    </font>
    <font>
      <b/>
      <sz val="13"/>
      <color indexed="17"/>
      <name val="Calibri Light"/>
      <family val="2"/>
    </font>
    <font>
      <b/>
      <sz val="13"/>
      <color indexed="46"/>
      <name val="Calibri Light"/>
      <family val="2"/>
    </font>
    <font>
      <b/>
      <sz val="13"/>
      <color indexed="20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2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b/>
      <sz val="12"/>
      <name val="Calibri Light"/>
      <family val="2"/>
    </font>
    <font>
      <b/>
      <i/>
      <sz val="12"/>
      <color indexed="12"/>
      <name val="Calibri Light"/>
      <family val="2"/>
    </font>
    <font>
      <i/>
      <sz val="18"/>
      <color rgb="FF00FF00"/>
      <name val="Calibri Light"/>
      <family val="2"/>
    </font>
    <font>
      <b/>
      <sz val="12"/>
      <color rgb="FF00FF00"/>
      <name val="Calibri Light"/>
      <family val="2"/>
    </font>
    <font>
      <sz val="12"/>
      <color rgb="FF00FF00"/>
      <name val="Calibri Light"/>
      <family val="2"/>
    </font>
    <font>
      <i/>
      <sz val="12"/>
      <color rgb="FF00FF00"/>
      <name val="Calibri Light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gray125">
        <fgColor indexed="9"/>
        <bgColor indexed="22"/>
      </patternFill>
    </fill>
    <fill>
      <patternFill patternType="solid">
        <fgColor rgb="FF99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double">
        <color indexed="9"/>
      </top>
      <bottom/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 style="double">
        <color indexed="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ck">
        <color rgb="FF9900FF"/>
      </bottom>
      <diagonal/>
    </border>
    <border>
      <left/>
      <right/>
      <top style="double">
        <color indexed="64"/>
      </top>
      <bottom style="thick">
        <color rgb="FF9900FF"/>
      </bottom>
      <diagonal/>
    </border>
    <border>
      <left/>
      <right style="double">
        <color indexed="64"/>
      </right>
      <top style="double">
        <color indexed="64"/>
      </top>
      <bottom style="thick">
        <color rgb="FF9900FF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5" fillId="0" borderId="67" xfId="0" applyFont="1" applyBorder="1" applyAlignment="1">
      <alignment horizontal="centerContinuous"/>
    </xf>
    <xf numFmtId="0" fontId="5" fillId="0" borderId="73" xfId="0" applyFont="1" applyBorder="1" applyAlignment="1">
      <alignment horizontal="centerContinuous"/>
    </xf>
    <xf numFmtId="0" fontId="6" fillId="0" borderId="0" xfId="0" applyFont="1"/>
    <xf numFmtId="0" fontId="7" fillId="7" borderId="52" xfId="0" applyFont="1" applyFill="1" applyBorder="1" applyAlignment="1">
      <alignment horizontal="centerContinuous"/>
    </xf>
    <xf numFmtId="0" fontId="7" fillId="7" borderId="53" xfId="0" applyFont="1" applyFill="1" applyBorder="1" applyAlignment="1">
      <alignment horizontal="center"/>
    </xf>
    <xf numFmtId="0" fontId="8" fillId="9" borderId="57" xfId="0" applyFont="1" applyFill="1" applyBorder="1" applyAlignment="1">
      <alignment horizontal="center"/>
    </xf>
    <xf numFmtId="0" fontId="7" fillId="7" borderId="57" xfId="0" applyFont="1" applyFill="1" applyBorder="1" applyAlignment="1">
      <alignment horizontal="center"/>
    </xf>
    <xf numFmtId="0" fontId="9" fillId="7" borderId="54" xfId="0" applyFont="1" applyFill="1" applyBorder="1" applyAlignment="1">
      <alignment horizontal="centerContinuous"/>
    </xf>
    <xf numFmtId="0" fontId="10" fillId="0" borderId="0" xfId="0" applyFont="1"/>
    <xf numFmtId="0" fontId="11" fillId="0" borderId="1" xfId="0" applyFont="1" applyBorder="1"/>
    <xf numFmtId="0" fontId="12" fillId="0" borderId="17" xfId="0" applyFont="1" applyBorder="1" applyAlignment="1">
      <alignment horizontal="center"/>
    </xf>
    <xf numFmtId="9" fontId="12" fillId="0" borderId="17" xfId="2" applyFont="1" applyBorder="1" applyAlignment="1">
      <alignment horizontal="center"/>
    </xf>
    <xf numFmtId="0" fontId="13" fillId="9" borderId="17" xfId="2" applyNumberFormat="1" applyFont="1" applyFill="1" applyBorder="1" applyAlignment="1">
      <alignment horizontal="center"/>
    </xf>
    <xf numFmtId="0" fontId="12" fillId="0" borderId="17" xfId="2" applyNumberFormat="1" applyFont="1" applyBorder="1" applyAlignment="1">
      <alignment horizontal="center"/>
    </xf>
    <xf numFmtId="49" fontId="14" fillId="0" borderId="2" xfId="0" applyNumberFormat="1" applyFont="1" applyBorder="1"/>
    <xf numFmtId="9" fontId="12" fillId="10" borderId="17" xfId="2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10" fillId="0" borderId="0" xfId="0" applyFont="1" applyAlignment="1">
      <alignment horizontal="right"/>
    </xf>
    <xf numFmtId="0" fontId="12" fillId="2" borderId="17" xfId="0" applyFont="1" applyFill="1" applyBorder="1" applyAlignment="1">
      <alignment horizontal="center"/>
    </xf>
    <xf numFmtId="9" fontId="12" fillId="2" borderId="17" xfId="2" applyFont="1" applyFill="1" applyBorder="1" applyAlignment="1">
      <alignment horizontal="center"/>
    </xf>
    <xf numFmtId="0" fontId="17" fillId="0" borderId="1" xfId="0" applyFont="1" applyBorder="1"/>
    <xf numFmtId="9" fontId="12" fillId="0" borderId="17" xfId="2" applyFont="1" applyFill="1" applyBorder="1" applyAlignment="1">
      <alignment horizontal="center"/>
    </xf>
    <xf numFmtId="0" fontId="14" fillId="0" borderId="2" xfId="0" applyFont="1" applyBorder="1"/>
    <xf numFmtId="49" fontId="14" fillId="0" borderId="2" xfId="0" quotePrefix="1" applyNumberFormat="1" applyFont="1" applyBorder="1"/>
    <xf numFmtId="0" fontId="18" fillId="0" borderId="1" xfId="0" applyFont="1" applyBorder="1"/>
    <xf numFmtId="0" fontId="19" fillId="0" borderId="1" xfId="0" applyFont="1" applyBorder="1"/>
    <xf numFmtId="49" fontId="14" fillId="0" borderId="58" xfId="0" applyNumberFormat="1" applyFont="1" applyBorder="1"/>
    <xf numFmtId="0" fontId="20" fillId="0" borderId="1" xfId="0" applyFont="1" applyBorder="1"/>
    <xf numFmtId="0" fontId="14" fillId="0" borderId="58" xfId="0" applyFont="1" applyBorder="1"/>
    <xf numFmtId="0" fontId="21" fillId="0" borderId="1" xfId="0" applyFont="1" applyBorder="1"/>
    <xf numFmtId="0" fontId="11" fillId="0" borderId="21" xfId="0" applyFont="1" applyBorder="1"/>
    <xf numFmtId="0" fontId="12" fillId="0" borderId="39" xfId="0" applyFont="1" applyBorder="1" applyAlignment="1">
      <alignment horizontal="center"/>
    </xf>
    <xf numFmtId="9" fontId="12" fillId="0" borderId="39" xfId="2" applyFont="1" applyBorder="1" applyAlignment="1">
      <alignment horizontal="center"/>
    </xf>
    <xf numFmtId="0" fontId="13" fillId="9" borderId="39" xfId="2" applyNumberFormat="1" applyFont="1" applyFill="1" applyBorder="1" applyAlignment="1">
      <alignment horizontal="center"/>
    </xf>
    <xf numFmtId="0" fontId="12" fillId="0" borderId="39" xfId="2" applyNumberFormat="1" applyFont="1" applyBorder="1" applyAlignment="1">
      <alignment horizontal="center"/>
    </xf>
    <xf numFmtId="49" fontId="14" fillId="0" borderId="63" xfId="0" applyNumberFormat="1" applyFont="1" applyBorder="1"/>
    <xf numFmtId="0" fontId="6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4" fillId="5" borderId="45" xfId="0" applyFont="1" applyFill="1" applyBorder="1" applyAlignment="1">
      <alignment horizontal="center"/>
    </xf>
    <xf numFmtId="0" fontId="24" fillId="5" borderId="46" xfId="0" applyFont="1" applyFill="1" applyBorder="1" applyAlignment="1">
      <alignment horizontal="center"/>
    </xf>
    <xf numFmtId="0" fontId="24" fillId="5" borderId="47" xfId="0" applyFont="1" applyFill="1" applyBorder="1" applyAlignment="1">
      <alignment horizontal="center"/>
    </xf>
    <xf numFmtId="0" fontId="25" fillId="12" borderId="47" xfId="0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shrinkToFit="1"/>
    </xf>
    <xf numFmtId="164" fontId="6" fillId="0" borderId="17" xfId="0" applyNumberFormat="1" applyFont="1" applyBorder="1" applyAlignment="1">
      <alignment horizontal="center"/>
    </xf>
    <xf numFmtId="9" fontId="6" fillId="0" borderId="76" xfId="2" applyFont="1" applyFill="1" applyBorder="1" applyAlignment="1">
      <alignment horizontal="center"/>
    </xf>
    <xf numFmtId="1" fontId="26" fillId="12" borderId="77" xfId="0" applyNumberFormat="1" applyFont="1" applyFill="1" applyBorder="1" applyAlignment="1">
      <alignment horizontal="center" vertical="center"/>
    </xf>
    <xf numFmtId="1" fontId="6" fillId="0" borderId="76" xfId="0" applyNumberFormat="1" applyFont="1" applyBorder="1" applyAlignment="1">
      <alignment horizontal="center"/>
    </xf>
    <xf numFmtId="0" fontId="6" fillId="0" borderId="56" xfId="0" quotePrefix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26" fillId="12" borderId="78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" fontId="6" fillId="0" borderId="76" xfId="2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Continuous"/>
    </xf>
    <xf numFmtId="49" fontId="6" fillId="0" borderId="12" xfId="2" applyNumberFormat="1" applyFont="1" applyBorder="1" applyAlignment="1">
      <alignment horizontal="center"/>
    </xf>
    <xf numFmtId="0" fontId="6" fillId="0" borderId="12" xfId="0" applyFont="1" applyBorder="1" applyAlignment="1">
      <alignment horizontal="center" shrinkToFit="1"/>
    </xf>
    <xf numFmtId="0" fontId="6" fillId="2" borderId="3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24" fillId="5" borderId="51" xfId="0" applyFont="1" applyFill="1" applyBorder="1" applyAlignment="1">
      <alignment horizontal="centerContinuous"/>
    </xf>
    <xf numFmtId="0" fontId="24" fillId="5" borderId="50" xfId="0" applyFont="1" applyFill="1" applyBorder="1" applyAlignment="1">
      <alignment horizontal="centerContinuous"/>
    </xf>
    <xf numFmtId="0" fontId="24" fillId="5" borderId="47" xfId="0" applyFont="1" applyFill="1" applyBorder="1" applyAlignment="1">
      <alignment horizontal="centerContinuous"/>
    </xf>
    <xf numFmtId="0" fontId="6" fillId="0" borderId="9" xfId="0" applyFont="1" applyBorder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27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6" fillId="11" borderId="64" xfId="0" applyFont="1" applyFill="1" applyBorder="1" applyAlignment="1">
      <alignment horizontal="centerContinuous"/>
    </xf>
    <xf numFmtId="0" fontId="6" fillId="11" borderId="65" xfId="0" applyFont="1" applyFill="1" applyBorder="1" applyAlignment="1">
      <alignment horizontal="centerContinuous"/>
    </xf>
    <xf numFmtId="0" fontId="6" fillId="11" borderId="6" xfId="0" applyFont="1" applyFill="1" applyBorder="1" applyAlignment="1">
      <alignment horizontal="centerContinuous"/>
    </xf>
    <xf numFmtId="164" fontId="6" fillId="11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/>
    <xf numFmtId="0" fontId="31" fillId="6" borderId="45" xfId="0" applyFont="1" applyFill="1" applyBorder="1" applyAlignment="1">
      <alignment horizontal="center"/>
    </xf>
    <xf numFmtId="0" fontId="31" fillId="6" borderId="46" xfId="0" applyFont="1" applyFill="1" applyBorder="1" applyAlignment="1">
      <alignment horizontal="center"/>
    </xf>
    <xf numFmtId="0" fontId="31" fillId="6" borderId="47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2" fillId="0" borderId="11" xfId="0" applyFont="1" applyBorder="1" applyAlignment="1">
      <alignment horizontal="center"/>
    </xf>
    <xf numFmtId="164" fontId="30" fillId="0" borderId="15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2" fillId="0" borderId="37" xfId="0" applyFont="1" applyBorder="1" applyAlignment="1">
      <alignment horizontal="center" shrinkToFit="1"/>
    </xf>
    <xf numFmtId="164" fontId="30" fillId="0" borderId="3" xfId="0" applyNumberFormat="1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4" fontId="30" fillId="0" borderId="12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3" fillId="0" borderId="0" xfId="0" applyFont="1" applyAlignment="1">
      <alignment horizontal="right"/>
    </xf>
    <xf numFmtId="164" fontId="30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right"/>
    </xf>
    <xf numFmtId="0" fontId="35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5" fillId="0" borderId="2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5" fillId="0" borderId="0" xfId="0" applyFont="1" applyAlignment="1">
      <alignment horizontal="centerContinuous"/>
    </xf>
    <xf numFmtId="0" fontId="35" fillId="0" borderId="2" xfId="0" applyFont="1" applyBorder="1" applyAlignment="1">
      <alignment horizontal="centerContinuous"/>
    </xf>
    <xf numFmtId="0" fontId="34" fillId="0" borderId="21" xfId="0" applyFont="1" applyBorder="1" applyAlignment="1">
      <alignment horizontal="right"/>
    </xf>
    <xf numFmtId="0" fontId="35" fillId="0" borderId="22" xfId="0" applyFont="1" applyBorder="1" applyAlignment="1">
      <alignment horizontal="left"/>
    </xf>
    <xf numFmtId="0" fontId="30" fillId="0" borderId="22" xfId="0" applyFont="1" applyBorder="1"/>
    <xf numFmtId="0" fontId="34" fillId="0" borderId="22" xfId="0" applyFont="1" applyBorder="1" applyAlignment="1">
      <alignment horizontal="right"/>
    </xf>
    <xf numFmtId="0" fontId="37" fillId="8" borderId="36" xfId="0" applyFont="1" applyFill="1" applyBorder="1" applyAlignment="1">
      <alignment horizontal="right"/>
    </xf>
    <xf numFmtId="0" fontId="35" fillId="0" borderId="15" xfId="0" applyFont="1" applyBorder="1" applyAlignment="1">
      <alignment horizontal="center"/>
    </xf>
    <xf numFmtId="0" fontId="38" fillId="8" borderId="15" xfId="0" applyFont="1" applyFill="1" applyBorder="1" applyAlignment="1">
      <alignment horizontal="right"/>
    </xf>
    <xf numFmtId="0" fontId="35" fillId="0" borderId="59" xfId="0" applyFont="1" applyBorder="1" applyAlignment="1">
      <alignment horizontal="center"/>
    </xf>
    <xf numFmtId="0" fontId="34" fillId="2" borderId="11" xfId="0" applyFont="1" applyFill="1" applyBorder="1" applyAlignment="1">
      <alignment horizontal="right"/>
    </xf>
    <xf numFmtId="0" fontId="35" fillId="0" borderId="3" xfId="0" applyFont="1" applyBorder="1" applyAlignment="1">
      <alignment horizontal="center"/>
    </xf>
    <xf numFmtId="0" fontId="34" fillId="2" borderId="62" xfId="0" applyFont="1" applyFill="1" applyBorder="1" applyAlignment="1">
      <alignment horizontal="right"/>
    </xf>
    <xf numFmtId="0" fontId="35" fillId="0" borderId="63" xfId="0" applyFont="1" applyBorder="1" applyAlignment="1">
      <alignment horizontal="center"/>
    </xf>
    <xf numFmtId="0" fontId="39" fillId="3" borderId="33" xfId="0" applyFont="1" applyFill="1" applyBorder="1" applyAlignment="1">
      <alignment horizontal="right"/>
    </xf>
    <xf numFmtId="0" fontId="35" fillId="0" borderId="4" xfId="0" applyFont="1" applyBorder="1" applyAlignment="1">
      <alignment horizontal="center"/>
    </xf>
    <xf numFmtId="0" fontId="39" fillId="2" borderId="17" xfId="0" applyFont="1" applyFill="1" applyBorder="1" applyAlignment="1">
      <alignment horizontal="right"/>
    </xf>
    <xf numFmtId="9" fontId="35" fillId="0" borderId="59" xfId="2" applyFont="1" applyBorder="1" applyAlignment="1">
      <alignment horizontal="center"/>
    </xf>
    <xf numFmtId="0" fontId="39" fillId="3" borderId="34" xfId="0" applyFont="1" applyFill="1" applyBorder="1" applyAlignment="1">
      <alignment horizontal="right"/>
    </xf>
    <xf numFmtId="0" fontId="35" fillId="0" borderId="5" xfId="0" applyFont="1" applyBorder="1" applyAlignment="1">
      <alignment horizontal="center"/>
    </xf>
    <xf numFmtId="0" fontId="39" fillId="2" borderId="32" xfId="0" applyFont="1" applyFill="1" applyBorder="1" applyAlignment="1">
      <alignment horizontal="right"/>
    </xf>
    <xf numFmtId="0" fontId="34" fillId="4" borderId="14" xfId="0" quotePrefix="1" applyFont="1" applyFill="1" applyBorder="1" applyAlignment="1">
      <alignment horizontal="center"/>
    </xf>
    <xf numFmtId="0" fontId="40" fillId="3" borderId="34" xfId="0" applyFont="1" applyFill="1" applyBorder="1" applyAlignment="1">
      <alignment horizontal="right"/>
    </xf>
    <xf numFmtId="1" fontId="35" fillId="0" borderId="59" xfId="0" applyNumberFormat="1" applyFont="1" applyBorder="1" applyAlignment="1">
      <alignment horizontal="center"/>
    </xf>
    <xf numFmtId="0" fontId="41" fillId="3" borderId="34" xfId="0" applyFont="1" applyFill="1" applyBorder="1" applyAlignment="1">
      <alignment horizontal="right"/>
    </xf>
    <xf numFmtId="0" fontId="42" fillId="2" borderId="32" xfId="0" applyFont="1" applyFill="1" applyBorder="1" applyAlignment="1">
      <alignment horizontal="right"/>
    </xf>
    <xf numFmtId="9" fontId="35" fillId="0" borderId="28" xfId="0" applyNumberFormat="1" applyFont="1" applyBorder="1" applyAlignment="1">
      <alignment horizontal="center"/>
    </xf>
    <xf numFmtId="0" fontId="35" fillId="0" borderId="28" xfId="0" quotePrefix="1" applyFont="1" applyBorder="1" applyAlignment="1">
      <alignment horizontal="center"/>
    </xf>
    <xf numFmtId="0" fontId="43" fillId="3" borderId="34" xfId="0" applyFont="1" applyFill="1" applyBorder="1" applyAlignment="1">
      <alignment horizontal="right"/>
    </xf>
    <xf numFmtId="0" fontId="39" fillId="2" borderId="61" xfId="0" applyFont="1" applyFill="1" applyBorder="1" applyAlignment="1">
      <alignment horizontal="right"/>
    </xf>
    <xf numFmtId="1" fontId="35" fillId="0" borderId="14" xfId="0" applyNumberFormat="1" applyFont="1" applyBorder="1" applyAlignment="1">
      <alignment horizontal="center"/>
    </xf>
    <xf numFmtId="0" fontId="34" fillId="0" borderId="42" xfId="0" applyFont="1" applyBorder="1" applyAlignment="1">
      <alignment horizontal="right"/>
    </xf>
    <xf numFmtId="164" fontId="35" fillId="0" borderId="41" xfId="0" applyNumberFormat="1" applyFont="1" applyBorder="1" applyAlignment="1">
      <alignment horizontal="centerContinuous"/>
    </xf>
    <xf numFmtId="0" fontId="43" fillId="3" borderId="35" xfId="0" applyFont="1" applyFill="1" applyBorder="1" applyAlignment="1">
      <alignment horizontal="right"/>
    </xf>
    <xf numFmtId="0" fontId="35" fillId="0" borderId="6" xfId="0" applyFont="1" applyBorder="1" applyAlignment="1">
      <alignment horizontal="center"/>
    </xf>
    <xf numFmtId="0" fontId="44" fillId="2" borderId="60" xfId="0" applyFont="1" applyFill="1" applyBorder="1" applyAlignment="1">
      <alignment horizontal="right"/>
    </xf>
    <xf numFmtId="0" fontId="35" fillId="0" borderId="58" xfId="0" applyFont="1" applyBorder="1" applyAlignment="1">
      <alignment horizontal="center"/>
    </xf>
    <xf numFmtId="164" fontId="34" fillId="4" borderId="40" xfId="0" applyNumberFormat="1" applyFont="1" applyFill="1" applyBorder="1" applyAlignment="1">
      <alignment horizontal="center"/>
    </xf>
    <xf numFmtId="0" fontId="29" fillId="0" borderId="1" xfId="0" applyFont="1" applyBorder="1"/>
    <xf numFmtId="0" fontId="45" fillId="0" borderId="0" xfId="0" applyFont="1"/>
    <xf numFmtId="0" fontId="46" fillId="0" borderId="0" xfId="0" applyFont="1"/>
    <xf numFmtId="0" fontId="46" fillId="0" borderId="24" xfId="0" applyFont="1" applyBorder="1"/>
    <xf numFmtId="0" fontId="46" fillId="0" borderId="25" xfId="0" applyFont="1" applyBorder="1"/>
    <xf numFmtId="0" fontId="35" fillId="0" borderId="18" xfId="0" applyFont="1" applyBorder="1"/>
    <xf numFmtId="0" fontId="35" fillId="0" borderId="19" xfId="0" applyFont="1" applyBorder="1"/>
    <xf numFmtId="0" fontId="35" fillId="0" borderId="20" xfId="0" applyFont="1" applyBorder="1"/>
    <xf numFmtId="0" fontId="47" fillId="0" borderId="0" xfId="0" applyFont="1"/>
    <xf numFmtId="0" fontId="35" fillId="0" borderId="1" xfId="0" applyFont="1" applyBorder="1"/>
    <xf numFmtId="0" fontId="35" fillId="0" borderId="0" xfId="0" applyFont="1"/>
    <xf numFmtId="0" fontId="30" fillId="0" borderId="0" xfId="0" applyFont="1" applyAlignment="1">
      <alignment horizontal="left"/>
    </xf>
    <xf numFmtId="0" fontId="47" fillId="0" borderId="0" xfId="0" applyFont="1" applyAlignment="1">
      <alignment horizontal="right"/>
    </xf>
    <xf numFmtId="49" fontId="35" fillId="0" borderId="2" xfId="0" applyNumberFormat="1" applyFont="1" applyBorder="1"/>
    <xf numFmtId="49" fontId="35" fillId="0" borderId="0" xfId="0" applyNumberFormat="1" applyFont="1"/>
    <xf numFmtId="0" fontId="35" fillId="0" borderId="21" xfId="0" applyFont="1" applyBorder="1"/>
    <xf numFmtId="0" fontId="35" fillId="0" borderId="22" xfId="0" applyFont="1" applyBorder="1"/>
    <xf numFmtId="0" fontId="35" fillId="0" borderId="23" xfId="0" applyFont="1" applyBorder="1"/>
    <xf numFmtId="164" fontId="6" fillId="0" borderId="5" xfId="0" applyNumberFormat="1" applyFont="1" applyBorder="1" applyAlignment="1">
      <alignment horizontal="centerContinuous"/>
    </xf>
    <xf numFmtId="164" fontId="6" fillId="0" borderId="29" xfId="0" applyNumberFormat="1" applyFont="1" applyBorder="1" applyAlignment="1">
      <alignment horizontal="centerContinuous"/>
    </xf>
    <xf numFmtId="164" fontId="6" fillId="0" borderId="6" xfId="0" applyNumberFormat="1" applyFont="1" applyBorder="1" applyAlignment="1">
      <alignment horizontal="centerContinuous"/>
    </xf>
    <xf numFmtId="0" fontId="24" fillId="5" borderId="74" xfId="0" applyFont="1" applyFill="1" applyBorder="1" applyAlignment="1">
      <alignment horizontal="centerContinuous"/>
    </xf>
    <xf numFmtId="0" fontId="24" fillId="5" borderId="44" xfId="0" applyFont="1" applyFill="1" applyBorder="1" applyAlignment="1">
      <alignment horizontal="centerContinuous"/>
    </xf>
    <xf numFmtId="164" fontId="6" fillId="0" borderId="43" xfId="0" applyNumberFormat="1" applyFont="1" applyBorder="1" applyAlignment="1">
      <alignment horizontal="centerContinuous"/>
    </xf>
    <xf numFmtId="164" fontId="6" fillId="0" borderId="75" xfId="0" applyNumberFormat="1" applyFont="1" applyBorder="1" applyAlignment="1">
      <alignment horizontal="centerContinuous"/>
    </xf>
    <xf numFmtId="0" fontId="6" fillId="0" borderId="30" xfId="0" applyFont="1" applyBorder="1" applyAlignment="1">
      <alignment horizontal="centerContinuous"/>
    </xf>
    <xf numFmtId="164" fontId="6" fillId="0" borderId="66" xfId="0" applyNumberFormat="1" applyFont="1" applyBorder="1" applyAlignment="1">
      <alignment horizontal="centerContinuous"/>
    </xf>
    <xf numFmtId="0" fontId="6" fillId="0" borderId="79" xfId="0" applyFont="1" applyBorder="1" applyAlignment="1">
      <alignment horizontal="centerContinuous"/>
    </xf>
    <xf numFmtId="164" fontId="6" fillId="11" borderId="6" xfId="0" applyNumberFormat="1" applyFont="1" applyFill="1" applyBorder="1" applyAlignment="1">
      <alignment horizontal="centerContinuous"/>
    </xf>
    <xf numFmtId="164" fontId="6" fillId="11" borderId="66" xfId="0" applyNumberFormat="1" applyFont="1" applyFill="1" applyBorder="1" applyAlignment="1">
      <alignment horizontal="centerContinuous"/>
    </xf>
    <xf numFmtId="0" fontId="6" fillId="11" borderId="79" xfId="0" applyFont="1" applyFill="1" applyBorder="1" applyAlignment="1">
      <alignment horizontal="centerContinuous"/>
    </xf>
    <xf numFmtId="0" fontId="47" fillId="0" borderId="68" xfId="0" applyFont="1" applyBorder="1" applyAlignment="1">
      <alignment wrapText="1"/>
    </xf>
    <xf numFmtId="0" fontId="47" fillId="0" borderId="68" xfId="0" applyFont="1" applyBorder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47" fillId="0" borderId="0" xfId="0" applyFont="1" applyAlignment="1">
      <alignment wrapText="1"/>
    </xf>
    <xf numFmtId="0" fontId="48" fillId="0" borderId="0" xfId="1" applyFont="1" applyBorder="1" applyAlignment="1" applyProtection="1">
      <alignment horizontal="right"/>
    </xf>
    <xf numFmtId="0" fontId="30" fillId="0" borderId="0" xfId="0" applyFont="1" applyAlignment="1">
      <alignment vertical="center"/>
    </xf>
    <xf numFmtId="0" fontId="49" fillId="3" borderId="70" xfId="0" applyFont="1" applyFill="1" applyBorder="1" applyAlignment="1">
      <alignment horizontal="right"/>
    </xf>
    <xf numFmtId="0" fontId="49" fillId="3" borderId="71" xfId="0" applyFont="1" applyFill="1" applyBorder="1"/>
    <xf numFmtId="0" fontId="50" fillId="3" borderId="71" xfId="0" applyFont="1" applyFill="1" applyBorder="1" applyAlignment="1">
      <alignment horizontal="centerContinuous"/>
    </xf>
    <xf numFmtId="0" fontId="51" fillId="3" borderId="71" xfId="0" applyFont="1" applyFill="1" applyBorder="1" applyAlignment="1">
      <alignment horizontal="centerContinuous"/>
    </xf>
    <xf numFmtId="0" fontId="52" fillId="3" borderId="72" xfId="1" applyFont="1" applyFill="1" applyBorder="1" applyAlignment="1" applyProtection="1">
      <alignment horizontal="right"/>
    </xf>
  </cellXfs>
  <cellStyles count="3">
    <cellStyle name="Hyperlink" xfId="1" builtinId="8"/>
    <cellStyle name="Normal" xfId="0" builtinId="0"/>
    <cellStyle name="Percent" xfId="2" builtinId="5"/>
  </cellStyles>
  <dxfs count="3"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EC138AB8-B9F1-490B-BD98-6C994679CE38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99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19</xdr:row>
      <xdr:rowOff>99060</xdr:rowOff>
    </xdr:from>
    <xdr:to>
      <xdr:col>5</xdr:col>
      <xdr:colOff>1257300</xdr:colOff>
      <xdr:row>40</xdr:row>
      <xdr:rowOff>182880</xdr:rowOff>
    </xdr:to>
    <xdr:sp macro="" textlink="">
      <xdr:nvSpPr>
        <xdr:cNvPr id="1029" name="Text 3">
          <a:extLst>
            <a:ext uri="{FF2B5EF4-FFF2-40B4-BE49-F238E27FC236}">
              <a16:creationId xmlns:a16="http://schemas.microsoft.com/office/drawing/2014/main" id="{ED51DB77-9172-126D-B4F8-674D53E1E772}"/>
            </a:ext>
          </a:extLst>
        </xdr:cNvPr>
        <xdr:cNvSpPr txBox="1">
          <a:spLocks noChangeArrowheads="1"/>
        </xdr:cNvSpPr>
      </xdr:nvSpPr>
      <xdr:spPr bwMode="auto">
        <a:xfrm>
          <a:off x="60960" y="4541520"/>
          <a:ext cx="7345680" cy="4732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en-US"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4</xdr:col>
      <xdr:colOff>35104</xdr:colOff>
      <xdr:row>1</xdr:row>
      <xdr:rowOff>45720</xdr:rowOff>
    </xdr:from>
    <xdr:to>
      <xdr:col>5</xdr:col>
      <xdr:colOff>1272540</xdr:colOff>
      <xdr:row>15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8FB778-C333-4FA9-9582-ECAE3096B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184" y="350520"/>
          <a:ext cx="2555696" cy="3154680"/>
        </a:xfrm>
        <a:prstGeom prst="rect">
          <a:avLst/>
        </a:prstGeom>
        <a:noFill/>
        <a:ln w="25400" cmpd="dbl">
          <a:solidFill>
            <a:srgbClr val="00FF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301C7A7-2079-4BBC-99BE-239074FAF05C}"/>
            </a:ext>
          </a:extLst>
        </xdr:cNvPr>
        <xdr:cNvSpPr>
          <a:spLocks noChangeArrowheads="1"/>
        </xdr:cNvSpPr>
      </xdr:nvSpPr>
      <xdr:spPr bwMode="auto">
        <a:xfrm>
          <a:off x="6972300" y="0"/>
          <a:ext cx="21336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3B89-87D9-43B3-B051-0983C98D3B1E}">
  <sheetPr>
    <tabColor rgb="FFCC99FF"/>
  </sheetPr>
  <dimension ref="A1:F42"/>
  <sheetViews>
    <sheetView showGridLines="0" tabSelected="1" zoomScaleNormal="100" workbookViewId="0"/>
  </sheetViews>
  <sheetFormatPr defaultColWidth="13" defaultRowHeight="15.6" x14ac:dyDescent="0.3"/>
  <cols>
    <col min="1" max="1" width="20" style="174" customWidth="1"/>
    <col min="2" max="2" width="12.19921875" style="173" customWidth="1"/>
    <col min="3" max="3" width="16.09765625" style="174" customWidth="1"/>
    <col min="4" max="4" width="12.5" style="173" customWidth="1"/>
    <col min="5" max="5" width="17.296875" style="174" customWidth="1"/>
    <col min="6" max="6" width="17.296875" style="173" customWidth="1"/>
    <col min="7" max="16384" width="13" style="92"/>
  </cols>
  <sheetData>
    <row r="1" spans="1:6" ht="24.6" thickTop="1" thickBot="1" x14ac:dyDescent="0.5">
      <c r="A1" s="201" t="s">
        <v>43</v>
      </c>
      <c r="B1" s="202" t="s">
        <v>44</v>
      </c>
      <c r="C1" s="203"/>
      <c r="D1" s="204"/>
      <c r="E1" s="203"/>
      <c r="F1" s="205"/>
    </row>
    <row r="2" spans="1:6" ht="18" thickTop="1" x14ac:dyDescent="0.35">
      <c r="A2" s="119" t="s">
        <v>120</v>
      </c>
      <c r="B2" s="120" t="s">
        <v>30</v>
      </c>
      <c r="C2" s="121" t="s">
        <v>0</v>
      </c>
      <c r="D2" s="120" t="s">
        <v>46</v>
      </c>
      <c r="E2" s="121"/>
      <c r="F2" s="122"/>
    </row>
    <row r="3" spans="1:6" ht="17.399999999999999" x14ac:dyDescent="0.35">
      <c r="A3" s="119" t="s">
        <v>121</v>
      </c>
      <c r="B3" s="120">
        <v>43</v>
      </c>
      <c r="C3" s="121" t="s">
        <v>1</v>
      </c>
      <c r="D3" s="120" t="s">
        <v>47</v>
      </c>
      <c r="E3" s="121"/>
      <c r="F3" s="122"/>
    </row>
    <row r="4" spans="1:6" ht="17.399999999999999" x14ac:dyDescent="0.35">
      <c r="A4" s="119" t="s">
        <v>122</v>
      </c>
      <c r="B4" s="120" t="s">
        <v>51</v>
      </c>
      <c r="C4" s="121" t="s">
        <v>31</v>
      </c>
      <c r="D4" s="120" t="s">
        <v>32</v>
      </c>
      <c r="E4" s="121"/>
      <c r="F4" s="122"/>
    </row>
    <row r="5" spans="1:6" ht="17.399999999999999" x14ac:dyDescent="0.35">
      <c r="A5" s="119" t="s">
        <v>123</v>
      </c>
      <c r="B5" s="120" t="s">
        <v>45</v>
      </c>
      <c r="C5" s="121"/>
      <c r="D5" s="120"/>
      <c r="E5" s="121"/>
      <c r="F5" s="122"/>
    </row>
    <row r="6" spans="1:6" ht="17.399999999999999" x14ac:dyDescent="0.35">
      <c r="A6" s="119" t="s">
        <v>124</v>
      </c>
      <c r="B6" s="120" t="s">
        <v>49</v>
      </c>
      <c r="C6" s="121"/>
      <c r="D6" s="123"/>
      <c r="E6" s="120"/>
      <c r="F6" s="122"/>
    </row>
    <row r="7" spans="1:6" ht="17.399999999999999" x14ac:dyDescent="0.35">
      <c r="A7" s="119" t="s">
        <v>125</v>
      </c>
      <c r="B7" s="120" t="s">
        <v>50</v>
      </c>
      <c r="C7" s="92"/>
      <c r="D7" s="121"/>
      <c r="E7" s="124"/>
      <c r="F7" s="125"/>
    </row>
    <row r="8" spans="1:6" ht="18" thickBot="1" x14ac:dyDescent="0.4">
      <c r="A8" s="126" t="s">
        <v>126</v>
      </c>
      <c r="B8" s="127" t="s">
        <v>48</v>
      </c>
      <c r="C8" s="128"/>
      <c r="D8" s="129"/>
      <c r="E8" s="120"/>
      <c r="F8" s="122"/>
    </row>
    <row r="9" spans="1:6" ht="18" thickTop="1" x14ac:dyDescent="0.35">
      <c r="A9" s="130" t="s">
        <v>127</v>
      </c>
      <c r="B9" s="131" t="s">
        <v>42</v>
      </c>
      <c r="C9" s="132" t="s">
        <v>131</v>
      </c>
      <c r="D9" s="133" t="s">
        <v>2</v>
      </c>
      <c r="E9" s="120"/>
      <c r="F9" s="122"/>
    </row>
    <row r="10" spans="1:6" ht="18" thickBot="1" x14ac:dyDescent="0.4">
      <c r="A10" s="134" t="s">
        <v>128</v>
      </c>
      <c r="B10" s="135">
        <v>1000</v>
      </c>
      <c r="C10" s="136" t="s">
        <v>132</v>
      </c>
      <c r="D10" s="137">
        <v>0</v>
      </c>
      <c r="E10" s="120"/>
      <c r="F10" s="122"/>
    </row>
    <row r="11" spans="1:6" ht="18" thickTop="1" x14ac:dyDescent="0.35">
      <c r="A11" s="138" t="s">
        <v>73</v>
      </c>
      <c r="B11" s="139">
        <v>40</v>
      </c>
      <c r="C11" s="140" t="s">
        <v>133</v>
      </c>
      <c r="D11" s="141">
        <f>ROUNDUP(B11/200,2)</f>
        <v>0.2</v>
      </c>
      <c r="E11" s="120"/>
      <c r="F11" s="122"/>
    </row>
    <row r="12" spans="1:6" ht="17.399999999999999" x14ac:dyDescent="0.35">
      <c r="A12" s="142" t="s">
        <v>91</v>
      </c>
      <c r="B12" s="143">
        <v>40</v>
      </c>
      <c r="C12" s="144" t="s">
        <v>134</v>
      </c>
      <c r="D12" s="145">
        <f>B12</f>
        <v>40</v>
      </c>
      <c r="E12" s="120"/>
      <c r="F12" s="122"/>
    </row>
    <row r="13" spans="1:6" ht="17.399999999999999" x14ac:dyDescent="0.35">
      <c r="A13" s="146" t="s">
        <v>61</v>
      </c>
      <c r="B13" s="143">
        <v>50</v>
      </c>
      <c r="C13" s="144" t="s">
        <v>135</v>
      </c>
      <c r="D13" s="141">
        <f>ROUNDUP(B13/200,2)</f>
        <v>0.25</v>
      </c>
      <c r="E13" s="120"/>
      <c r="F13" s="122"/>
    </row>
    <row r="14" spans="1:6" ht="17.399999999999999" x14ac:dyDescent="0.35">
      <c r="A14" s="146" t="s">
        <v>129</v>
      </c>
      <c r="B14" s="143">
        <v>50</v>
      </c>
      <c r="C14" s="144" t="s">
        <v>136</v>
      </c>
      <c r="D14" s="147">
        <f>B14/10</f>
        <v>5</v>
      </c>
      <c r="E14" s="120"/>
      <c r="F14" s="122"/>
    </row>
    <row r="15" spans="1:6" ht="17.399999999999999" x14ac:dyDescent="0.35">
      <c r="A15" s="148" t="s">
        <v>64</v>
      </c>
      <c r="B15" s="143">
        <v>55</v>
      </c>
      <c r="C15" s="149" t="s">
        <v>137</v>
      </c>
      <c r="D15" s="150">
        <v>0.15</v>
      </c>
      <c r="E15" s="120"/>
      <c r="F15" s="122"/>
    </row>
    <row r="16" spans="1:6" ht="18" thickBot="1" x14ac:dyDescent="0.4">
      <c r="A16" s="148" t="s">
        <v>59</v>
      </c>
      <c r="B16" s="143">
        <v>55</v>
      </c>
      <c r="C16" s="144" t="s">
        <v>138</v>
      </c>
      <c r="D16" s="151" t="s">
        <v>41</v>
      </c>
      <c r="E16" s="120"/>
      <c r="F16" s="122"/>
    </row>
    <row r="17" spans="1:6" ht="18" thickTop="1" x14ac:dyDescent="0.35">
      <c r="A17" s="152" t="s">
        <v>71</v>
      </c>
      <c r="B17" s="143">
        <v>45</v>
      </c>
      <c r="C17" s="153" t="s">
        <v>139</v>
      </c>
      <c r="D17" s="154">
        <f>(ROUNDUP(B11/20,0))</f>
        <v>2</v>
      </c>
      <c r="E17" s="155" t="s">
        <v>3</v>
      </c>
      <c r="F17" s="156">
        <v>1</v>
      </c>
    </row>
    <row r="18" spans="1:6" ht="18" thickBot="1" x14ac:dyDescent="0.4">
      <c r="A18" s="157" t="s">
        <v>130</v>
      </c>
      <c r="B18" s="158">
        <v>45</v>
      </c>
      <c r="C18" s="159" t="s">
        <v>140</v>
      </c>
      <c r="D18" s="160" t="str">
        <f>CONCATENATE(B11*1.5," kg")</f>
        <v>60 kg</v>
      </c>
      <c r="E18" s="159" t="s">
        <v>4</v>
      </c>
      <c r="F18" s="161">
        <f>SUM(Martial!K20,Equipment!B18)</f>
        <v>1.55</v>
      </c>
    </row>
    <row r="19" spans="1:6" ht="24.6" thickTop="1" thickBot="1" x14ac:dyDescent="0.5">
      <c r="A19" s="162" t="s">
        <v>37</v>
      </c>
      <c r="B19" s="163"/>
      <c r="C19" s="164"/>
      <c r="D19" s="165"/>
      <c r="E19" s="165"/>
      <c r="F19" s="166"/>
    </row>
    <row r="20" spans="1:6" s="170" customFormat="1" ht="18" thickTop="1" x14ac:dyDescent="0.35">
      <c r="A20" s="167"/>
      <c r="B20" s="168"/>
      <c r="C20" s="168"/>
      <c r="D20" s="168"/>
      <c r="E20" s="168"/>
      <c r="F20" s="169"/>
    </row>
    <row r="21" spans="1:6" ht="17.399999999999999" x14ac:dyDescent="0.35">
      <c r="A21" s="171"/>
      <c r="B21" s="172"/>
      <c r="C21" s="172"/>
      <c r="F21" s="175"/>
    </row>
    <row r="22" spans="1:6" ht="17.399999999999999" x14ac:dyDescent="0.35">
      <c r="A22" s="171"/>
      <c r="B22" s="172"/>
      <c r="C22" s="172"/>
      <c r="D22" s="176"/>
      <c r="E22" s="176"/>
      <c r="F22" s="175"/>
    </row>
    <row r="23" spans="1:6" ht="17.399999999999999" x14ac:dyDescent="0.35">
      <c r="A23" s="171"/>
      <c r="B23" s="172"/>
      <c r="C23" s="172"/>
      <c r="D23" s="176"/>
      <c r="E23" s="176"/>
      <c r="F23" s="175"/>
    </row>
    <row r="24" spans="1:6" ht="17.399999999999999" x14ac:dyDescent="0.35">
      <c r="A24" s="171"/>
      <c r="B24" s="172"/>
      <c r="C24" s="172"/>
      <c r="D24" s="176"/>
      <c r="E24" s="176"/>
      <c r="F24" s="175"/>
    </row>
    <row r="25" spans="1:6" ht="17.399999999999999" x14ac:dyDescent="0.35">
      <c r="A25" s="171"/>
      <c r="B25" s="172"/>
      <c r="C25" s="172"/>
      <c r="D25" s="176"/>
      <c r="E25" s="176"/>
      <c r="F25" s="175"/>
    </row>
    <row r="26" spans="1:6" ht="17.399999999999999" x14ac:dyDescent="0.35">
      <c r="A26" s="171"/>
      <c r="B26" s="172"/>
      <c r="C26" s="172"/>
      <c r="D26" s="176"/>
      <c r="E26" s="176"/>
      <c r="F26" s="175"/>
    </row>
    <row r="27" spans="1:6" ht="17.399999999999999" x14ac:dyDescent="0.35">
      <c r="A27" s="171"/>
      <c r="B27" s="172"/>
      <c r="C27" s="172"/>
      <c r="D27" s="176"/>
      <c r="E27" s="176"/>
      <c r="F27" s="175"/>
    </row>
    <row r="28" spans="1:6" ht="17.399999999999999" x14ac:dyDescent="0.35">
      <c r="A28" s="171"/>
      <c r="B28" s="172"/>
      <c r="C28" s="172"/>
      <c r="D28" s="176"/>
      <c r="E28" s="176"/>
      <c r="F28" s="175"/>
    </row>
    <row r="29" spans="1:6" ht="17.399999999999999" x14ac:dyDescent="0.35">
      <c r="A29" s="171"/>
      <c r="B29" s="172"/>
      <c r="C29" s="172"/>
      <c r="D29" s="176"/>
      <c r="E29" s="176"/>
      <c r="F29" s="175"/>
    </row>
    <row r="30" spans="1:6" ht="17.399999999999999" x14ac:dyDescent="0.35">
      <c r="A30" s="171"/>
      <c r="B30" s="172"/>
      <c r="C30" s="172"/>
      <c r="D30" s="176"/>
      <c r="E30" s="176"/>
      <c r="F30" s="175"/>
    </row>
    <row r="31" spans="1:6" ht="17.399999999999999" x14ac:dyDescent="0.35">
      <c r="A31" s="171"/>
      <c r="B31" s="172"/>
      <c r="C31" s="172"/>
      <c r="D31" s="176"/>
      <c r="E31" s="176"/>
      <c r="F31" s="175"/>
    </row>
    <row r="32" spans="1:6" ht="17.399999999999999" x14ac:dyDescent="0.35">
      <c r="A32" s="171"/>
      <c r="B32" s="172"/>
      <c r="C32" s="172"/>
      <c r="D32" s="176"/>
      <c r="E32" s="176"/>
      <c r="F32" s="175"/>
    </row>
    <row r="33" spans="1:6" ht="17.399999999999999" x14ac:dyDescent="0.35">
      <c r="A33" s="171"/>
      <c r="B33" s="172"/>
      <c r="C33" s="172"/>
      <c r="D33" s="176"/>
      <c r="E33" s="176"/>
      <c r="F33" s="175"/>
    </row>
    <row r="34" spans="1:6" ht="17.399999999999999" x14ac:dyDescent="0.35">
      <c r="A34" s="171"/>
      <c r="B34" s="172"/>
      <c r="C34" s="172"/>
      <c r="D34" s="176"/>
      <c r="E34" s="176"/>
      <c r="F34" s="175"/>
    </row>
    <row r="35" spans="1:6" ht="17.399999999999999" x14ac:dyDescent="0.35">
      <c r="A35" s="171"/>
      <c r="B35" s="172"/>
      <c r="C35" s="172"/>
      <c r="D35" s="176"/>
      <c r="E35" s="176"/>
      <c r="F35" s="175"/>
    </row>
    <row r="36" spans="1:6" ht="17.399999999999999" x14ac:dyDescent="0.35">
      <c r="A36" s="171"/>
      <c r="B36" s="172"/>
      <c r="C36" s="172"/>
      <c r="D36" s="176"/>
      <c r="E36" s="176"/>
      <c r="F36" s="175"/>
    </row>
    <row r="37" spans="1:6" ht="17.399999999999999" x14ac:dyDescent="0.35">
      <c r="A37" s="171"/>
      <c r="B37" s="172"/>
      <c r="C37" s="172"/>
      <c r="D37" s="176"/>
      <c r="E37" s="176"/>
      <c r="F37" s="175"/>
    </row>
    <row r="38" spans="1:6" ht="17.399999999999999" x14ac:dyDescent="0.35">
      <c r="A38" s="171"/>
      <c r="B38" s="172"/>
      <c r="C38" s="172"/>
      <c r="D38" s="176"/>
      <c r="E38" s="176"/>
      <c r="F38" s="175"/>
    </row>
    <row r="39" spans="1:6" ht="17.399999999999999" x14ac:dyDescent="0.35">
      <c r="A39" s="171"/>
      <c r="B39" s="172"/>
      <c r="C39" s="172"/>
      <c r="D39" s="176"/>
      <c r="E39" s="176"/>
      <c r="F39" s="175"/>
    </row>
    <row r="40" spans="1:6" ht="17.399999999999999" x14ac:dyDescent="0.35">
      <c r="A40" s="171"/>
      <c r="B40" s="172"/>
      <c r="C40" s="172"/>
      <c r="D40" s="176"/>
      <c r="E40" s="176"/>
      <c r="F40" s="175"/>
    </row>
    <row r="41" spans="1:6" ht="18" thickBot="1" x14ac:dyDescent="0.4">
      <c r="A41" s="177"/>
      <c r="B41" s="178"/>
      <c r="C41" s="178"/>
      <c r="D41" s="178"/>
      <c r="E41" s="178"/>
      <c r="F41" s="179"/>
    </row>
    <row r="42" spans="1:6" ht="16.2" thickTop="1" x14ac:dyDescent="0.3"/>
  </sheetData>
  <phoneticPr fontId="0" type="noConversion"/>
  <conditionalFormatting sqref="D12">
    <cfRule type="cellIs" dxfId="2" priority="1" stopIfTrue="1" operator="lessThan">
      <formula>$B$12/2</formula>
    </cfRule>
  </conditionalFormatting>
  <conditionalFormatting sqref="F18">
    <cfRule type="cellIs" dxfId="1" priority="2" stopIfTrue="1" operator="greaterThan">
      <formula>$B$11*0.75</formula>
    </cfRule>
    <cfRule type="cellIs" dxfId="0" priority="3" stopIfTrue="1" operator="between">
      <formula>$B$11*0.5</formula>
      <formula>$B$11*0.75</formula>
    </cfRule>
  </conditionalFormatting>
  <printOptions gridLinesSet="0"/>
  <pageMargins left="0.33" right="0.25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D472-8A63-463B-9B3E-4EA9F712FFB7}">
  <sheetPr>
    <tabColor rgb="FF3333FF"/>
  </sheetPr>
  <dimension ref="A1:J55"/>
  <sheetViews>
    <sheetView showGridLines="0" workbookViewId="0"/>
  </sheetViews>
  <sheetFormatPr defaultColWidth="13" defaultRowHeight="15.6" x14ac:dyDescent="0.3"/>
  <cols>
    <col min="1" max="1" width="34.796875" style="19" bestFit="1" customWidth="1"/>
    <col min="2" max="2" width="6.5" style="19" bestFit="1" customWidth="1"/>
    <col min="3" max="3" width="10.8984375" style="19" hidden="1" customWidth="1"/>
    <col min="4" max="4" width="5.59765625" style="19" hidden="1" customWidth="1"/>
    <col min="5" max="5" width="11.19921875" style="19" bestFit="1" customWidth="1"/>
    <col min="6" max="6" width="11" style="19" bestFit="1" customWidth="1"/>
    <col min="7" max="7" width="9.796875" style="38" bestFit="1" customWidth="1"/>
    <col min="8" max="8" width="4.59765625" style="38" bestFit="1" customWidth="1"/>
    <col min="9" max="9" width="9.796875" style="38" bestFit="1" customWidth="1"/>
    <col min="10" max="10" width="31" style="39" bestFit="1" customWidth="1"/>
    <col min="11" max="16384" width="13" style="3"/>
  </cols>
  <sheetData>
    <row r="1" spans="1:10" ht="24" thickBot="1" x14ac:dyDescent="0.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</row>
    <row r="2" spans="1:10" s="9" customFormat="1" ht="17.399999999999999" x14ac:dyDescent="0.35">
      <c r="A2" s="4" t="s">
        <v>6</v>
      </c>
      <c r="B2" s="5" t="s">
        <v>7</v>
      </c>
      <c r="C2" s="5" t="s">
        <v>52</v>
      </c>
      <c r="D2" s="5" t="s">
        <v>53</v>
      </c>
      <c r="E2" s="5" t="s">
        <v>54</v>
      </c>
      <c r="F2" s="5" t="s">
        <v>55</v>
      </c>
      <c r="G2" s="5" t="s">
        <v>56</v>
      </c>
      <c r="H2" s="6" t="s">
        <v>57</v>
      </c>
      <c r="I2" s="7" t="s">
        <v>58</v>
      </c>
      <c r="J2" s="8" t="s">
        <v>8</v>
      </c>
    </row>
    <row r="3" spans="1:10" ht="17.399999999999999" x14ac:dyDescent="0.35">
      <c r="A3" s="17" t="s">
        <v>63</v>
      </c>
      <c r="B3" s="11">
        <v>1</v>
      </c>
      <c r="C3" s="11" t="s">
        <v>59</v>
      </c>
      <c r="D3" s="12">
        <f>0.005*VLOOKUP($C3,'Personal File'!$A$1:$B$18,2,FALSE)</f>
        <v>0.27500000000000002</v>
      </c>
      <c r="E3" s="12" t="str">
        <f t="shared" ref="E3:E28" si="0">CONCATENATE(LEFT(C3,3)," ",(D3*100),"%")</f>
        <v>Log 27.5%</v>
      </c>
      <c r="F3" s="12"/>
      <c r="G3" s="12">
        <f t="shared" ref="G3:G29" si="1">(B3*0.1)+D3+F3</f>
        <v>0.375</v>
      </c>
      <c r="H3" s="13">
        <f t="shared" ref="H3:H28" ca="1" si="2">RANDBETWEEN(1,100)</f>
        <v>8</v>
      </c>
      <c r="I3" s="14">
        <f t="shared" ref="I3:I29" ca="1" si="3">ROUNDDOWN(H3+(100*G3),0)</f>
        <v>45</v>
      </c>
      <c r="J3" s="15"/>
    </row>
    <row r="4" spans="1:10" ht="17.399999999999999" x14ac:dyDescent="0.35">
      <c r="A4" s="18" t="s">
        <v>65</v>
      </c>
      <c r="B4" s="11">
        <v>1</v>
      </c>
      <c r="C4" s="11" t="s">
        <v>64</v>
      </c>
      <c r="D4" s="12">
        <f>0.005*VLOOKUP($C4,'Personal File'!$A$1:$B$18,2,FALSE)</f>
        <v>0.27500000000000002</v>
      </c>
      <c r="E4" s="12" t="str">
        <f t="shared" si="0"/>
        <v>Int 27.5%</v>
      </c>
      <c r="G4" s="12">
        <f t="shared" si="1"/>
        <v>0.375</v>
      </c>
      <c r="H4" s="13">
        <f t="shared" ca="1" si="2"/>
        <v>23</v>
      </c>
      <c r="I4" s="14">
        <f t="shared" ca="1" si="3"/>
        <v>60</v>
      </c>
      <c r="J4" s="15"/>
    </row>
    <row r="5" spans="1:10" ht="17.399999999999999" x14ac:dyDescent="0.35">
      <c r="A5" s="17" t="s">
        <v>66</v>
      </c>
      <c r="B5" s="11">
        <v>1</v>
      </c>
      <c r="C5" s="11" t="s">
        <v>59</v>
      </c>
      <c r="D5" s="12">
        <f>0.005*VLOOKUP($C5,'Personal File'!$A$1:$B$18,2,FALSE)</f>
        <v>0.27500000000000002</v>
      </c>
      <c r="E5" s="12" t="str">
        <f t="shared" si="0"/>
        <v>Log 27.5%</v>
      </c>
      <c r="F5" s="12">
        <v>0.1</v>
      </c>
      <c r="G5" s="12">
        <f t="shared" si="1"/>
        <v>0.47499999999999998</v>
      </c>
      <c r="H5" s="13">
        <f t="shared" ca="1" si="2"/>
        <v>4</v>
      </c>
      <c r="I5" s="14">
        <f t="shared" ca="1" si="3"/>
        <v>51</v>
      </c>
      <c r="J5" s="15"/>
    </row>
    <row r="6" spans="1:10" ht="17.399999999999999" x14ac:dyDescent="0.35">
      <c r="A6" s="17" t="s">
        <v>67</v>
      </c>
      <c r="B6" s="11">
        <v>1</v>
      </c>
      <c r="C6" s="11" t="s">
        <v>59</v>
      </c>
      <c r="D6" s="12">
        <f>0.005*VLOOKUP($C6,'Personal File'!$A$1:$B$18,2,FALSE)</f>
        <v>0.27500000000000002</v>
      </c>
      <c r="E6" s="12" t="str">
        <f t="shared" si="0"/>
        <v>Log 27.5%</v>
      </c>
      <c r="F6" s="12">
        <v>0.1</v>
      </c>
      <c r="G6" s="12">
        <f t="shared" si="1"/>
        <v>0.47499999999999998</v>
      </c>
      <c r="H6" s="13">
        <f t="shared" ca="1" si="2"/>
        <v>80</v>
      </c>
      <c r="I6" s="14">
        <f t="shared" ca="1" si="3"/>
        <v>127</v>
      </c>
      <c r="J6" s="15"/>
    </row>
    <row r="7" spans="1:10" ht="17.399999999999999" x14ac:dyDescent="0.35">
      <c r="A7" s="17" t="s">
        <v>68</v>
      </c>
      <c r="B7" s="11">
        <v>1</v>
      </c>
      <c r="C7" s="11" t="s">
        <v>59</v>
      </c>
      <c r="D7" s="12">
        <f>0.005*VLOOKUP($C7,'Personal File'!$A$1:$B$18,2,FALSE)</f>
        <v>0.27500000000000002</v>
      </c>
      <c r="E7" s="12" t="str">
        <f t="shared" si="0"/>
        <v>Log 27.5%</v>
      </c>
      <c r="F7" s="12"/>
      <c r="G7" s="12">
        <f t="shared" si="1"/>
        <v>0.375</v>
      </c>
      <c r="H7" s="13">
        <f t="shared" ca="1" si="2"/>
        <v>76</v>
      </c>
      <c r="I7" s="14">
        <f t="shared" ca="1" si="3"/>
        <v>113</v>
      </c>
      <c r="J7" s="15"/>
    </row>
    <row r="8" spans="1:10" ht="17.399999999999999" x14ac:dyDescent="0.35">
      <c r="A8" s="18" t="s">
        <v>69</v>
      </c>
      <c r="B8" s="11">
        <v>1</v>
      </c>
      <c r="C8" s="11" t="s">
        <v>64</v>
      </c>
      <c r="D8" s="12">
        <f>0.005*VLOOKUP($C8,'Personal File'!$A$1:$B$18,2,FALSE)</f>
        <v>0.27500000000000002</v>
      </c>
      <c r="E8" s="12" t="str">
        <f t="shared" si="0"/>
        <v>Int 27.5%</v>
      </c>
      <c r="F8" s="12"/>
      <c r="G8" s="12">
        <f t="shared" si="1"/>
        <v>0.375</v>
      </c>
      <c r="H8" s="13">
        <f t="shared" ca="1" si="2"/>
        <v>24</v>
      </c>
      <c r="I8" s="14">
        <f t="shared" ca="1" si="3"/>
        <v>61</v>
      </c>
      <c r="J8" s="15"/>
    </row>
    <row r="9" spans="1:10" ht="17.399999999999999" x14ac:dyDescent="0.35">
      <c r="A9" s="17" t="s">
        <v>70</v>
      </c>
      <c r="B9" s="11">
        <v>1</v>
      </c>
      <c r="C9" s="11" t="s">
        <v>59</v>
      </c>
      <c r="D9" s="12">
        <f>0.005*VLOOKUP($C9,'Personal File'!$A$1:$B$18,2,FALSE)</f>
        <v>0.27500000000000002</v>
      </c>
      <c r="E9" s="12" t="str">
        <f t="shared" si="0"/>
        <v>Log 27.5%</v>
      </c>
      <c r="F9" s="12">
        <v>0.2</v>
      </c>
      <c r="G9" s="12">
        <f t="shared" si="1"/>
        <v>0.57499999999999996</v>
      </c>
      <c r="H9" s="13">
        <f t="shared" ca="1" si="2"/>
        <v>73</v>
      </c>
      <c r="I9" s="14">
        <f t="shared" ca="1" si="3"/>
        <v>130</v>
      </c>
      <c r="J9" s="15"/>
    </row>
    <row r="10" spans="1:10" ht="17.399999999999999" x14ac:dyDescent="0.35">
      <c r="A10" s="17" t="s">
        <v>72</v>
      </c>
      <c r="B10" s="11">
        <v>1</v>
      </c>
      <c r="C10" s="11" t="s">
        <v>59</v>
      </c>
      <c r="D10" s="12">
        <f>0.005*VLOOKUP($C10,'Personal File'!$A$1:$B$18,2,FALSE)</f>
        <v>0.27500000000000002</v>
      </c>
      <c r="E10" s="12" t="str">
        <f t="shared" si="0"/>
        <v>Log 27.5%</v>
      </c>
      <c r="F10" s="12">
        <v>0.2</v>
      </c>
      <c r="G10" s="12">
        <f t="shared" si="1"/>
        <v>0.57499999999999996</v>
      </c>
      <c r="H10" s="13">
        <f t="shared" ca="1" si="2"/>
        <v>85</v>
      </c>
      <c r="I10" s="14">
        <f t="shared" ca="1" si="3"/>
        <v>142</v>
      </c>
      <c r="J10" s="15"/>
    </row>
    <row r="11" spans="1:10" ht="17.399999999999999" x14ac:dyDescent="0.35">
      <c r="A11" s="18" t="s">
        <v>74</v>
      </c>
      <c r="B11" s="11">
        <v>1</v>
      </c>
      <c r="C11" s="11" t="s">
        <v>64</v>
      </c>
      <c r="D11" s="12">
        <f>0.005*VLOOKUP($C11,'Personal File'!$A$1:$B$18,2,FALSE)</f>
        <v>0.27500000000000002</v>
      </c>
      <c r="E11" s="12" t="str">
        <f t="shared" si="0"/>
        <v>Int 27.5%</v>
      </c>
      <c r="F11" s="12"/>
      <c r="G11" s="12">
        <f t="shared" si="1"/>
        <v>0.375</v>
      </c>
      <c r="H11" s="13">
        <f t="shared" ca="1" si="2"/>
        <v>66</v>
      </c>
      <c r="I11" s="14">
        <f t="shared" ca="1" si="3"/>
        <v>103</v>
      </c>
      <c r="J11" s="15" t="s">
        <v>75</v>
      </c>
    </row>
    <row r="12" spans="1:10" ht="17.399999999999999" x14ac:dyDescent="0.35">
      <c r="A12" s="22" t="s">
        <v>76</v>
      </c>
      <c r="B12" s="11">
        <v>1</v>
      </c>
      <c r="C12" s="11" t="s">
        <v>59</v>
      </c>
      <c r="D12" s="12">
        <f>0.005*VLOOKUP($C12,'Personal File'!$A$1:$B$18,2,FALSE)</f>
        <v>0.27500000000000002</v>
      </c>
      <c r="E12" s="12" t="str">
        <f t="shared" si="0"/>
        <v>Log 27.5%</v>
      </c>
      <c r="F12" s="12">
        <v>0.1</v>
      </c>
      <c r="G12" s="12">
        <f t="shared" si="1"/>
        <v>0.47499999999999998</v>
      </c>
      <c r="H12" s="13">
        <f t="shared" ca="1" si="2"/>
        <v>55</v>
      </c>
      <c r="I12" s="14">
        <f t="shared" ca="1" si="3"/>
        <v>102</v>
      </c>
      <c r="J12" s="15"/>
    </row>
    <row r="13" spans="1:10" ht="17.399999999999999" x14ac:dyDescent="0.35">
      <c r="A13" s="22" t="s">
        <v>77</v>
      </c>
      <c r="B13" s="11">
        <v>1</v>
      </c>
      <c r="C13" s="11" t="s">
        <v>59</v>
      </c>
      <c r="D13" s="12">
        <f>0.005*VLOOKUP($C13,'Personal File'!$A$1:$B$18,2,FALSE)</f>
        <v>0.27500000000000002</v>
      </c>
      <c r="E13" s="12" t="str">
        <f t="shared" si="0"/>
        <v>Log 27.5%</v>
      </c>
      <c r="F13" s="12"/>
      <c r="G13" s="12">
        <f t="shared" si="1"/>
        <v>0.375</v>
      </c>
      <c r="H13" s="13">
        <f t="shared" ca="1" si="2"/>
        <v>40</v>
      </c>
      <c r="I13" s="14">
        <f t="shared" ca="1" si="3"/>
        <v>77</v>
      </c>
      <c r="J13" s="15"/>
    </row>
    <row r="14" spans="1:10" ht="17.399999999999999" x14ac:dyDescent="0.35">
      <c r="A14" s="22" t="s">
        <v>78</v>
      </c>
      <c r="B14" s="20" t="s">
        <v>79</v>
      </c>
      <c r="C14" s="20" t="s">
        <v>59</v>
      </c>
      <c r="D14" s="21">
        <f>0.005*VLOOKUP($C14,'Personal File'!$A$1:$B$18,2,FALSE)</f>
        <v>0.27500000000000002</v>
      </c>
      <c r="E14" s="21" t="str">
        <f t="shared" si="0"/>
        <v>Log 27.5%</v>
      </c>
      <c r="F14" s="21"/>
      <c r="G14" s="21">
        <v>1</v>
      </c>
      <c r="H14" s="16"/>
      <c r="I14" s="21">
        <v>1</v>
      </c>
      <c r="J14" s="15" t="s">
        <v>80</v>
      </c>
    </row>
    <row r="15" spans="1:10" ht="17.399999999999999" x14ac:dyDescent="0.35">
      <c r="A15" s="22" t="s">
        <v>81</v>
      </c>
      <c r="B15" s="11">
        <v>1</v>
      </c>
      <c r="C15" s="11" t="s">
        <v>59</v>
      </c>
      <c r="D15" s="12">
        <f>0.005*VLOOKUP($C15,'Personal File'!$A$1:$B$18,2,FALSE)</f>
        <v>0.27500000000000002</v>
      </c>
      <c r="E15" s="12" t="str">
        <f t="shared" si="0"/>
        <v>Log 27.5%</v>
      </c>
      <c r="F15" s="12">
        <v>0.3</v>
      </c>
      <c r="G15" s="12">
        <f t="shared" si="1"/>
        <v>0.67500000000000004</v>
      </c>
      <c r="H15" s="13">
        <f t="shared" ca="1" si="2"/>
        <v>24</v>
      </c>
      <c r="I15" s="14">
        <f t="shared" ca="1" si="3"/>
        <v>91</v>
      </c>
      <c r="J15" s="15" t="s">
        <v>80</v>
      </c>
    </row>
    <row r="16" spans="1:10" ht="17.399999999999999" x14ac:dyDescent="0.35">
      <c r="A16" s="22" t="s">
        <v>82</v>
      </c>
      <c r="B16" s="11">
        <v>2</v>
      </c>
      <c r="C16" s="11" t="s">
        <v>59</v>
      </c>
      <c r="D16" s="12">
        <f>0.005*VLOOKUP($C16,'Personal File'!$A$1:$B$18,2,FALSE)</f>
        <v>0.27500000000000002</v>
      </c>
      <c r="E16" s="12" t="str">
        <f t="shared" si="0"/>
        <v>Log 27.5%</v>
      </c>
      <c r="F16" s="12"/>
      <c r="G16" s="12">
        <f t="shared" si="1"/>
        <v>0.47500000000000003</v>
      </c>
      <c r="H16" s="13">
        <f t="shared" ca="1" si="2"/>
        <v>96</v>
      </c>
      <c r="I16" s="14">
        <f t="shared" ca="1" si="3"/>
        <v>143</v>
      </c>
      <c r="J16" s="15" t="s">
        <v>80</v>
      </c>
    </row>
    <row r="17" spans="1:10" ht="17.399999999999999" x14ac:dyDescent="0.35">
      <c r="A17" s="22" t="s">
        <v>83</v>
      </c>
      <c r="B17" s="11">
        <v>1</v>
      </c>
      <c r="C17" s="11" t="s">
        <v>59</v>
      </c>
      <c r="D17" s="12">
        <f>0.005*VLOOKUP($C17,'Personal File'!$A$1:$B$18,2,FALSE)</f>
        <v>0.27500000000000002</v>
      </c>
      <c r="E17" s="12" t="str">
        <f t="shared" si="0"/>
        <v>Log 27.5%</v>
      </c>
      <c r="F17" s="12">
        <v>0.1</v>
      </c>
      <c r="G17" s="12">
        <f t="shared" si="1"/>
        <v>0.47499999999999998</v>
      </c>
      <c r="H17" s="13">
        <f t="shared" ca="1" si="2"/>
        <v>28</v>
      </c>
      <c r="I17" s="14">
        <f t="shared" ca="1" si="3"/>
        <v>75</v>
      </c>
      <c r="J17" s="15"/>
    </row>
    <row r="18" spans="1:10" ht="17.399999999999999" x14ac:dyDescent="0.35">
      <c r="A18" s="22" t="s">
        <v>84</v>
      </c>
      <c r="B18" s="20" t="s">
        <v>85</v>
      </c>
      <c r="C18" s="20" t="s">
        <v>59</v>
      </c>
      <c r="D18" s="21">
        <f>0.005*VLOOKUP($C18,'Personal File'!$A$1:$B$18,2,FALSE)</f>
        <v>0.27500000000000002</v>
      </c>
      <c r="E18" s="21" t="str">
        <f t="shared" si="0"/>
        <v>Log 27.5%</v>
      </c>
      <c r="F18" s="21"/>
      <c r="G18" s="21" t="s">
        <v>86</v>
      </c>
      <c r="H18" s="16"/>
      <c r="I18" s="16"/>
      <c r="J18" s="15"/>
    </row>
    <row r="19" spans="1:10" ht="17.399999999999999" x14ac:dyDescent="0.35">
      <c r="A19" s="22" t="s">
        <v>87</v>
      </c>
      <c r="B19" s="11">
        <v>1</v>
      </c>
      <c r="C19" s="11" t="s">
        <v>59</v>
      </c>
      <c r="D19" s="12">
        <f>0.005*VLOOKUP($C19,'Personal File'!$A$1:$B$18,2,FALSE)</f>
        <v>0.27500000000000002</v>
      </c>
      <c r="E19" s="12" t="str">
        <f t="shared" si="0"/>
        <v>Log 27.5%</v>
      </c>
      <c r="F19" s="12">
        <v>0.1</v>
      </c>
      <c r="G19" s="12">
        <f t="shared" si="1"/>
        <v>0.47499999999999998</v>
      </c>
      <c r="H19" s="13">
        <f t="shared" ca="1" si="2"/>
        <v>50</v>
      </c>
      <c r="I19" s="14">
        <f t="shared" ca="1" si="3"/>
        <v>97</v>
      </c>
      <c r="J19" s="15"/>
    </row>
    <row r="20" spans="1:10" ht="17.399999999999999" x14ac:dyDescent="0.35">
      <c r="A20" s="22" t="s">
        <v>88</v>
      </c>
      <c r="B20" s="11">
        <v>1</v>
      </c>
      <c r="C20" s="11" t="s">
        <v>59</v>
      </c>
      <c r="D20" s="12">
        <f>0.005*VLOOKUP($C20,'Personal File'!$A$1:$B$18,2,FALSE)</f>
        <v>0.27500000000000002</v>
      </c>
      <c r="E20" s="12" t="str">
        <f t="shared" si="0"/>
        <v>Log 27.5%</v>
      </c>
      <c r="F20" s="12">
        <v>0.1</v>
      </c>
      <c r="G20" s="12">
        <f t="shared" si="1"/>
        <v>0.47499999999999998</v>
      </c>
      <c r="H20" s="13">
        <f t="shared" ca="1" si="2"/>
        <v>3</v>
      </c>
      <c r="I20" s="14">
        <f t="shared" ca="1" si="3"/>
        <v>50</v>
      </c>
      <c r="J20" s="15"/>
    </row>
    <row r="21" spans="1:10" ht="17.399999999999999" x14ac:dyDescent="0.35">
      <c r="A21" s="10" t="s">
        <v>89</v>
      </c>
      <c r="B21" s="11">
        <v>1</v>
      </c>
      <c r="C21" s="11" t="s">
        <v>59</v>
      </c>
      <c r="D21" s="12">
        <f>0.005*VLOOKUP($C21,'Personal File'!$A$1:$B$18,2,FALSE)</f>
        <v>0.27500000000000002</v>
      </c>
      <c r="E21" s="12" t="str">
        <f t="shared" si="0"/>
        <v>Log 27.5%</v>
      </c>
      <c r="F21" s="12"/>
      <c r="G21" s="12">
        <f t="shared" si="1"/>
        <v>0.375</v>
      </c>
      <c r="H21" s="13">
        <f t="shared" ca="1" si="2"/>
        <v>99</v>
      </c>
      <c r="I21" s="14">
        <f t="shared" ca="1" si="3"/>
        <v>136</v>
      </c>
      <c r="J21" s="15"/>
    </row>
    <row r="22" spans="1:10" ht="17.399999999999999" x14ac:dyDescent="0.35">
      <c r="A22" s="18" t="s">
        <v>90</v>
      </c>
      <c r="B22" s="11">
        <v>1</v>
      </c>
      <c r="C22" s="11" t="s">
        <v>64</v>
      </c>
      <c r="D22" s="12">
        <f>0.005*VLOOKUP($C22,'Personal File'!$A$1:$B$18,2,FALSE)</f>
        <v>0.27500000000000002</v>
      </c>
      <c r="E22" s="12" t="str">
        <f t="shared" si="0"/>
        <v>Int 27.5%</v>
      </c>
      <c r="F22" s="23"/>
      <c r="G22" s="12">
        <f t="shared" si="1"/>
        <v>0.375</v>
      </c>
      <c r="H22" s="13">
        <f t="shared" ca="1" si="2"/>
        <v>76</v>
      </c>
      <c r="I22" s="14">
        <f t="shared" ca="1" si="3"/>
        <v>113</v>
      </c>
      <c r="J22" s="15"/>
    </row>
    <row r="23" spans="1:10" ht="17.399999999999999" x14ac:dyDescent="0.35">
      <c r="A23" s="17" t="s">
        <v>92</v>
      </c>
      <c r="B23" s="11">
        <v>1</v>
      </c>
      <c r="C23" s="11" t="s">
        <v>59</v>
      </c>
      <c r="D23" s="12">
        <f>0.005*VLOOKUP($C23,'Personal File'!$A$1:$B$18,2,FALSE)</f>
        <v>0.27500000000000002</v>
      </c>
      <c r="E23" s="12" t="str">
        <f t="shared" si="0"/>
        <v>Log 27.5%</v>
      </c>
      <c r="F23" s="12"/>
      <c r="G23" s="12">
        <f t="shared" si="1"/>
        <v>0.375</v>
      </c>
      <c r="H23" s="13">
        <f t="shared" ca="1" si="2"/>
        <v>3</v>
      </c>
      <c r="I23" s="14">
        <f t="shared" ca="1" si="3"/>
        <v>40</v>
      </c>
      <c r="J23" s="15"/>
    </row>
    <row r="24" spans="1:10" ht="17.399999999999999" x14ac:dyDescent="0.35">
      <c r="A24" s="10" t="s">
        <v>93</v>
      </c>
      <c r="B24" s="11">
        <v>1</v>
      </c>
      <c r="C24" s="11" t="s">
        <v>59</v>
      </c>
      <c r="D24" s="12">
        <f>0.005*VLOOKUP($C24,'Personal File'!$A$1:$B$18,2,FALSE)</f>
        <v>0.27500000000000002</v>
      </c>
      <c r="E24" s="12" t="str">
        <f t="shared" si="0"/>
        <v>Log 27.5%</v>
      </c>
      <c r="F24" s="12"/>
      <c r="G24" s="12">
        <f t="shared" si="1"/>
        <v>0.375</v>
      </c>
      <c r="H24" s="13">
        <f t="shared" ca="1" si="2"/>
        <v>28</v>
      </c>
      <c r="I24" s="14">
        <f t="shared" ca="1" si="3"/>
        <v>65</v>
      </c>
      <c r="J24" s="15"/>
    </row>
    <row r="25" spans="1:10" ht="17.399999999999999" x14ac:dyDescent="0.35">
      <c r="A25" s="18" t="s">
        <v>94</v>
      </c>
      <c r="B25" s="11">
        <v>1</v>
      </c>
      <c r="C25" s="11" t="s">
        <v>59</v>
      </c>
      <c r="D25" s="12">
        <f>0.005*VLOOKUP($C25,'Personal File'!$A$1:$B$18,2,FALSE)</f>
        <v>0.27500000000000002</v>
      </c>
      <c r="E25" s="12" t="str">
        <f t="shared" si="0"/>
        <v>Log 27.5%</v>
      </c>
      <c r="F25" s="12"/>
      <c r="G25" s="12">
        <f t="shared" si="1"/>
        <v>0.375</v>
      </c>
      <c r="H25" s="13">
        <f t="shared" ca="1" si="2"/>
        <v>67</v>
      </c>
      <c r="I25" s="14">
        <f t="shared" ca="1" si="3"/>
        <v>104</v>
      </c>
      <c r="J25" s="25" t="s">
        <v>95</v>
      </c>
    </row>
    <row r="26" spans="1:10" ht="17.399999999999999" x14ac:dyDescent="0.35">
      <c r="A26" s="26" t="s">
        <v>96</v>
      </c>
      <c r="B26" s="11">
        <v>1</v>
      </c>
      <c r="C26" s="11" t="s">
        <v>59</v>
      </c>
      <c r="D26" s="12">
        <f>0.005*VLOOKUP($C26,'Personal File'!$A$1:$B$18,2,FALSE)</f>
        <v>0.27500000000000002</v>
      </c>
      <c r="E26" s="12" t="str">
        <f t="shared" si="0"/>
        <v>Log 27.5%</v>
      </c>
      <c r="F26" s="12">
        <v>0.2</v>
      </c>
      <c r="G26" s="12">
        <f t="shared" si="1"/>
        <v>0.57499999999999996</v>
      </c>
      <c r="H26" s="13">
        <f t="shared" ca="1" si="2"/>
        <v>97</v>
      </c>
      <c r="I26" s="14">
        <f t="shared" ca="1" si="3"/>
        <v>154</v>
      </c>
      <c r="J26" s="15"/>
    </row>
    <row r="27" spans="1:10" ht="17.399999999999999" x14ac:dyDescent="0.35">
      <c r="A27" s="17" t="s">
        <v>97</v>
      </c>
      <c r="B27" s="11">
        <v>1</v>
      </c>
      <c r="C27" s="11" t="s">
        <v>59</v>
      </c>
      <c r="D27" s="12">
        <f>0.005*VLOOKUP($C27,'Personal File'!$A$1:$B$18,2,FALSE)</f>
        <v>0.27500000000000002</v>
      </c>
      <c r="E27" s="12" t="str">
        <f t="shared" si="0"/>
        <v>Log 27.5%</v>
      </c>
      <c r="F27" s="12">
        <v>0.2</v>
      </c>
      <c r="G27" s="12">
        <f t="shared" si="1"/>
        <v>0.57499999999999996</v>
      </c>
      <c r="H27" s="13">
        <f t="shared" ca="1" si="2"/>
        <v>1</v>
      </c>
      <c r="I27" s="14">
        <f t="shared" ca="1" si="3"/>
        <v>58</v>
      </c>
      <c r="J27" s="15"/>
    </row>
    <row r="28" spans="1:10" ht="17.399999999999999" x14ac:dyDescent="0.35">
      <c r="A28" s="18" t="s">
        <v>98</v>
      </c>
      <c r="B28" s="11">
        <v>1</v>
      </c>
      <c r="C28" s="11" t="s">
        <v>64</v>
      </c>
      <c r="D28" s="12">
        <f>0.005*VLOOKUP($C28,'Personal File'!$A$1:$B$18,2,FALSE)</f>
        <v>0.27500000000000002</v>
      </c>
      <c r="E28" s="12" t="str">
        <f t="shared" si="0"/>
        <v>Int 27.5%</v>
      </c>
      <c r="F28" s="12"/>
      <c r="G28" s="12">
        <f t="shared" si="1"/>
        <v>0.375</v>
      </c>
      <c r="H28" s="13">
        <f t="shared" ca="1" si="2"/>
        <v>96</v>
      </c>
      <c r="I28" s="14">
        <f t="shared" ca="1" si="3"/>
        <v>133</v>
      </c>
      <c r="J28" s="24" t="str">
        <f>CONCATENATE(G28*50,"% off standard prices.")</f>
        <v>18.75% off standard prices.</v>
      </c>
    </row>
    <row r="29" spans="1:10" ht="17.399999999999999" x14ac:dyDescent="0.35">
      <c r="A29" s="27" t="s">
        <v>99</v>
      </c>
      <c r="B29" s="11">
        <v>1</v>
      </c>
      <c r="C29" s="11" t="s">
        <v>59</v>
      </c>
      <c r="D29" s="12">
        <f>0.005*VLOOKUP($C29,'Personal File'!$A$1:$B$18,2,FALSE)</f>
        <v>0.27500000000000002</v>
      </c>
      <c r="E29" s="12" t="str">
        <f t="shared" ref="E29:E41" si="4">CONCATENATE(LEFT(C29,3)," ",(D29*100),"%")</f>
        <v>Log 27.5%</v>
      </c>
      <c r="F29" s="12"/>
      <c r="G29" s="12">
        <f t="shared" si="1"/>
        <v>0.375</v>
      </c>
      <c r="H29" s="13">
        <f t="shared" ref="H29:H41" ca="1" si="5">RANDBETWEEN(1,100)</f>
        <v>93</v>
      </c>
      <c r="I29" s="14">
        <f t="shared" ca="1" si="3"/>
        <v>130</v>
      </c>
      <c r="J29" s="15"/>
    </row>
    <row r="30" spans="1:10" ht="17.399999999999999" x14ac:dyDescent="0.35">
      <c r="A30" s="18" t="s">
        <v>100</v>
      </c>
      <c r="B30" s="11">
        <v>1</v>
      </c>
      <c r="C30" s="11" t="s">
        <v>64</v>
      </c>
      <c r="D30" s="12">
        <f>0.005*VLOOKUP($C30,'Personal File'!$A$1:$B$18,2,FALSE)</f>
        <v>0.27500000000000002</v>
      </c>
      <c r="E30" s="12" t="str">
        <f t="shared" si="4"/>
        <v>Int 27.5%</v>
      </c>
      <c r="F30" s="12"/>
      <c r="G30" s="12">
        <f t="shared" ref="G30" si="6">(B30*0.1)+D30+F30</f>
        <v>0.375</v>
      </c>
      <c r="H30" s="13">
        <f t="shared" ca="1" si="5"/>
        <v>69</v>
      </c>
      <c r="I30" s="14">
        <f t="shared" ref="I30:I41" ca="1" si="7">ROUNDDOWN(H30+(100*G30),0)</f>
        <v>106</v>
      </c>
      <c r="J30" s="28" t="s">
        <v>75</v>
      </c>
    </row>
    <row r="31" spans="1:10" ht="17.399999999999999" x14ac:dyDescent="0.35">
      <c r="A31" s="10" t="s">
        <v>101</v>
      </c>
      <c r="B31" s="20" t="s">
        <v>79</v>
      </c>
      <c r="C31" s="20" t="s">
        <v>64</v>
      </c>
      <c r="D31" s="21">
        <f>0.005*VLOOKUP($C31,'Personal File'!$A$1:$B$18,2,FALSE)</f>
        <v>0.27500000000000002</v>
      </c>
      <c r="E31" s="21" t="str">
        <f t="shared" si="4"/>
        <v>Int 27.5%</v>
      </c>
      <c r="F31" s="21">
        <v>0.7</v>
      </c>
      <c r="G31" s="21">
        <v>0.7</v>
      </c>
      <c r="H31" s="16"/>
      <c r="I31" s="21">
        <v>0.7</v>
      </c>
      <c r="J31" s="28"/>
    </row>
    <row r="32" spans="1:10" ht="17.399999999999999" x14ac:dyDescent="0.35">
      <c r="A32" s="22" t="s">
        <v>102</v>
      </c>
      <c r="B32" s="20" t="s">
        <v>60</v>
      </c>
      <c r="C32" s="20" t="s">
        <v>59</v>
      </c>
      <c r="D32" s="21">
        <f>0.005*VLOOKUP($C32,'Personal File'!$A$1:$B$18,2,FALSE)</f>
        <v>0.27500000000000002</v>
      </c>
      <c r="E32" s="21" t="str">
        <f t="shared" si="4"/>
        <v>Log 27.5%</v>
      </c>
      <c r="F32" s="21"/>
      <c r="G32" s="21" t="s">
        <v>62</v>
      </c>
      <c r="H32" s="16"/>
      <c r="I32" s="16" t="s">
        <v>62</v>
      </c>
      <c r="J32" s="28" t="s">
        <v>103</v>
      </c>
    </row>
    <row r="33" spans="1:10" ht="17.399999999999999" x14ac:dyDescent="0.35">
      <c r="A33" s="22" t="s">
        <v>104</v>
      </c>
      <c r="B33" s="20" t="s">
        <v>79</v>
      </c>
      <c r="C33" s="20" t="s">
        <v>59</v>
      </c>
      <c r="D33" s="21">
        <f>0.005*VLOOKUP($C33,'Personal File'!$A$1:$B$18,2,FALSE)</f>
        <v>0.27500000000000002</v>
      </c>
      <c r="E33" s="21" t="str">
        <f t="shared" si="4"/>
        <v>Log 27.5%</v>
      </c>
      <c r="F33" s="21"/>
      <c r="G33" s="21">
        <v>1</v>
      </c>
      <c r="H33" s="16"/>
      <c r="I33" s="21">
        <v>1</v>
      </c>
      <c r="J33" s="28" t="s">
        <v>103</v>
      </c>
    </row>
    <row r="34" spans="1:10" ht="17.399999999999999" x14ac:dyDescent="0.35">
      <c r="A34" s="22" t="s">
        <v>105</v>
      </c>
      <c r="B34" s="20" t="s">
        <v>79</v>
      </c>
      <c r="C34" s="20" t="s">
        <v>59</v>
      </c>
      <c r="D34" s="21">
        <f>0.005*VLOOKUP($C34,'Personal File'!$A$1:$B$18,2,FALSE)</f>
        <v>0.27500000000000002</v>
      </c>
      <c r="E34" s="21" t="str">
        <f t="shared" si="4"/>
        <v>Log 27.5%</v>
      </c>
      <c r="F34" s="21"/>
      <c r="G34" s="21">
        <v>1</v>
      </c>
      <c r="H34" s="16"/>
      <c r="I34" s="21">
        <v>1</v>
      </c>
      <c r="J34" s="28" t="s">
        <v>103</v>
      </c>
    </row>
    <row r="35" spans="1:10" ht="17.399999999999999" x14ac:dyDescent="0.35">
      <c r="A35" s="22" t="s">
        <v>106</v>
      </c>
      <c r="B35" s="11">
        <v>1</v>
      </c>
      <c r="C35" s="11" t="s">
        <v>59</v>
      </c>
      <c r="D35" s="12">
        <f>0.005*VLOOKUP($C35,'Personal File'!$A$1:$B$18,2,FALSE)</f>
        <v>0.27500000000000002</v>
      </c>
      <c r="E35" s="12" t="str">
        <f t="shared" si="4"/>
        <v>Log 27.5%</v>
      </c>
      <c r="F35" s="23"/>
      <c r="G35" s="12">
        <f t="shared" ref="G35:G36" si="8">(B35*0.1)+D35+F35</f>
        <v>0.375</v>
      </c>
      <c r="H35" s="13">
        <f t="shared" ca="1" si="5"/>
        <v>66</v>
      </c>
      <c r="I35" s="14">
        <f t="shared" ca="1" si="7"/>
        <v>103</v>
      </c>
      <c r="J35" s="28" t="s">
        <v>103</v>
      </c>
    </row>
    <row r="36" spans="1:10" ht="17.399999999999999" x14ac:dyDescent="0.35">
      <c r="A36" s="22" t="s">
        <v>107</v>
      </c>
      <c r="B36" s="11">
        <v>1</v>
      </c>
      <c r="C36" s="11" t="s">
        <v>59</v>
      </c>
      <c r="D36" s="12">
        <f>0.005*VLOOKUP($C36,'Personal File'!$A$1:$B$18,2,FALSE)</f>
        <v>0.27500000000000002</v>
      </c>
      <c r="E36" s="12" t="str">
        <f t="shared" si="4"/>
        <v>Log 27.5%</v>
      </c>
      <c r="F36" s="23"/>
      <c r="G36" s="12">
        <f t="shared" si="8"/>
        <v>0.375</v>
      </c>
      <c r="H36" s="13">
        <f t="shared" ca="1" si="5"/>
        <v>94</v>
      </c>
      <c r="I36" s="14">
        <f t="shared" ca="1" si="7"/>
        <v>131</v>
      </c>
      <c r="J36" s="28" t="s">
        <v>103</v>
      </c>
    </row>
    <row r="37" spans="1:10" ht="17.399999999999999" x14ac:dyDescent="0.35">
      <c r="A37" s="18" t="s">
        <v>108</v>
      </c>
      <c r="B37" s="11">
        <v>1</v>
      </c>
      <c r="C37" s="11" t="s">
        <v>64</v>
      </c>
      <c r="D37" s="12">
        <f>0.005*VLOOKUP($C37,'Personal File'!$A$1:$B$18,2,FALSE)</f>
        <v>0.27500000000000002</v>
      </c>
      <c r="E37" s="12" t="str">
        <f t="shared" si="4"/>
        <v>Int 27.5%</v>
      </c>
      <c r="F37" s="23"/>
      <c r="G37" s="12">
        <f t="shared" ref="G37" si="9">(B37*0.1)+D37+F37</f>
        <v>0.375</v>
      </c>
      <c r="H37" s="13">
        <f t="shared" ca="1" si="5"/>
        <v>99</v>
      </c>
      <c r="I37" s="14">
        <f t="shared" ca="1" si="7"/>
        <v>136</v>
      </c>
      <c r="J37" s="28"/>
    </row>
    <row r="38" spans="1:10" ht="17.399999999999999" x14ac:dyDescent="0.35">
      <c r="A38" s="18" t="s">
        <v>109</v>
      </c>
      <c r="B38" s="11">
        <v>1</v>
      </c>
      <c r="C38" s="11" t="s">
        <v>59</v>
      </c>
      <c r="D38" s="12">
        <f>0.005*VLOOKUP($C38,'Personal File'!$A$1:$B$18,2,FALSE)</f>
        <v>0.27500000000000002</v>
      </c>
      <c r="E38" s="12" t="str">
        <f t="shared" si="4"/>
        <v>Log 27.5%</v>
      </c>
      <c r="F38" s="12">
        <v>0.2</v>
      </c>
      <c r="G38" s="12">
        <f t="shared" ref="G38" si="10">(B38*0.1)+D38+F38</f>
        <v>0.57499999999999996</v>
      </c>
      <c r="H38" s="13">
        <f t="shared" ca="1" si="5"/>
        <v>39</v>
      </c>
      <c r="I38" s="14">
        <f t="shared" ca="1" si="7"/>
        <v>96</v>
      </c>
      <c r="J38" s="15"/>
    </row>
    <row r="39" spans="1:10" ht="17.399999999999999" x14ac:dyDescent="0.35">
      <c r="A39" s="22" t="s">
        <v>110</v>
      </c>
      <c r="B39" s="20" t="s">
        <v>79</v>
      </c>
      <c r="C39" s="20" t="s">
        <v>64</v>
      </c>
      <c r="D39" s="21">
        <f>0.005*VLOOKUP($C39,'Personal File'!$A$1:$B$18,2,FALSE)</f>
        <v>0.27500000000000002</v>
      </c>
      <c r="E39" s="21" t="str">
        <f t="shared" si="4"/>
        <v>Int 27.5%</v>
      </c>
      <c r="F39" s="21"/>
      <c r="G39" s="21">
        <v>1</v>
      </c>
      <c r="H39" s="16"/>
      <c r="I39" s="21">
        <v>1</v>
      </c>
      <c r="J39" s="15"/>
    </row>
    <row r="40" spans="1:10" ht="17.399999999999999" x14ac:dyDescent="0.35">
      <c r="A40" s="22" t="s">
        <v>111</v>
      </c>
      <c r="B40" s="11">
        <v>1</v>
      </c>
      <c r="C40" s="11" t="s">
        <v>59</v>
      </c>
      <c r="D40" s="12">
        <f>0.005*VLOOKUP($C40,'Personal File'!$A$1:$B$18,2,FALSE)</f>
        <v>0.27500000000000002</v>
      </c>
      <c r="E40" s="12" t="str">
        <f t="shared" si="4"/>
        <v>Log 27.5%</v>
      </c>
      <c r="F40" s="12"/>
      <c r="G40" s="12">
        <f t="shared" ref="G40" si="11">(B40*0.1)+D40+F40</f>
        <v>0.375</v>
      </c>
      <c r="H40" s="13">
        <f t="shared" ca="1" si="5"/>
        <v>77</v>
      </c>
      <c r="I40" s="14">
        <f t="shared" ca="1" si="7"/>
        <v>114</v>
      </c>
      <c r="J40" s="15"/>
    </row>
    <row r="41" spans="1:10" ht="17.399999999999999" x14ac:dyDescent="0.35">
      <c r="A41" s="29" t="s">
        <v>112</v>
      </c>
      <c r="B41" s="11">
        <v>1</v>
      </c>
      <c r="C41" s="11" t="s">
        <v>61</v>
      </c>
      <c r="D41" s="12">
        <f>0.005*VLOOKUP($C41,'Personal File'!$A$1:$B$18,2,FALSE)</f>
        <v>0.25</v>
      </c>
      <c r="E41" s="12" t="str">
        <f t="shared" si="4"/>
        <v>Dex 25%</v>
      </c>
      <c r="F41" s="12"/>
      <c r="G41" s="12">
        <f t="shared" ref="G41" si="12">(B41*0.1)+D41+F41</f>
        <v>0.35</v>
      </c>
      <c r="H41" s="13">
        <f t="shared" ca="1" si="5"/>
        <v>97</v>
      </c>
      <c r="I41" s="14">
        <f t="shared" ca="1" si="7"/>
        <v>132</v>
      </c>
      <c r="J41" s="30"/>
    </row>
    <row r="42" spans="1:10" ht="17.399999999999999" x14ac:dyDescent="0.35">
      <c r="A42" s="31" t="s">
        <v>113</v>
      </c>
      <c r="B42" s="11">
        <v>1</v>
      </c>
      <c r="C42" s="11" t="s">
        <v>59</v>
      </c>
      <c r="D42" s="12">
        <f>0.005*VLOOKUP($C42,'Personal File'!$A$1:$B$18,2,FALSE)</f>
        <v>0.27500000000000002</v>
      </c>
      <c r="E42" s="12" t="str">
        <f t="shared" ref="E42:E43" si="13">CONCATENATE(LEFT(C42,3)," ",(D42*100),"%")</f>
        <v>Log 27.5%</v>
      </c>
      <c r="F42" s="12"/>
      <c r="G42" s="12">
        <f t="shared" ref="G42:G43" si="14">(B42*0.1)+D42+F42</f>
        <v>0.375</v>
      </c>
      <c r="H42" s="13">
        <f t="shared" ref="H42:H43" ca="1" si="15">RANDBETWEEN(1,100)</f>
        <v>97</v>
      </c>
      <c r="I42" s="14">
        <f t="shared" ref="I42:I43" ca="1" si="16">ROUNDDOWN(H42+(100*G42),0)</f>
        <v>134</v>
      </c>
      <c r="J42" s="28"/>
    </row>
    <row r="43" spans="1:10" ht="18" thickBot="1" x14ac:dyDescent="0.4">
      <c r="A43" s="32" t="s">
        <v>114</v>
      </c>
      <c r="B43" s="33">
        <v>1</v>
      </c>
      <c r="C43" s="33" t="s">
        <v>59</v>
      </c>
      <c r="D43" s="34">
        <f>0.005*VLOOKUP($C43,'Personal File'!$A$1:$B$18,2,FALSE)</f>
        <v>0.27500000000000002</v>
      </c>
      <c r="E43" s="34" t="str">
        <f t="shared" si="13"/>
        <v>Log 27.5%</v>
      </c>
      <c r="F43" s="34">
        <v>0.2</v>
      </c>
      <c r="G43" s="34">
        <f t="shared" si="14"/>
        <v>0.57499999999999996</v>
      </c>
      <c r="H43" s="35">
        <f t="shared" ca="1" si="15"/>
        <v>50</v>
      </c>
      <c r="I43" s="36">
        <f t="shared" ca="1" si="16"/>
        <v>107</v>
      </c>
      <c r="J43" s="37"/>
    </row>
    <row r="44" spans="1:10" ht="16.2" thickTop="1" x14ac:dyDescent="0.3"/>
    <row r="45" spans="1:10" x14ac:dyDescent="0.3">
      <c r="A45" s="19" t="s">
        <v>115</v>
      </c>
      <c r="B45" s="40" t="s">
        <v>116</v>
      </c>
      <c r="C45" s="40"/>
      <c r="D45" s="40"/>
      <c r="E45" s="40" t="s">
        <v>117</v>
      </c>
      <c r="F45" s="19" t="s">
        <v>118</v>
      </c>
    </row>
    <row r="46" spans="1:10" x14ac:dyDescent="0.3">
      <c r="A46" s="19" t="s">
        <v>79</v>
      </c>
      <c r="B46" s="19">
        <v>1</v>
      </c>
      <c r="E46" s="19">
        <f>COUNTIF($B$3:$B$43, "X")+COUNTIF($B$3:$B$43, "A")+COUNTIF($B$3:$B$43, "S")</f>
        <v>7</v>
      </c>
      <c r="F46" s="19">
        <f>E46*B46</f>
        <v>7</v>
      </c>
    </row>
    <row r="47" spans="1:10" x14ac:dyDescent="0.3">
      <c r="A47" s="19">
        <v>1</v>
      </c>
      <c r="B47" s="19">
        <v>1</v>
      </c>
      <c r="E47" s="19">
        <f t="shared" ref="E47:E54" si="17">COUNTIF($B$3:$B$43,A47)</f>
        <v>33</v>
      </c>
      <c r="F47" s="19">
        <f>E47*B47</f>
        <v>33</v>
      </c>
    </row>
    <row r="48" spans="1:10" x14ac:dyDescent="0.3">
      <c r="A48" s="19">
        <v>2</v>
      </c>
      <c r="B48" s="19">
        <v>2</v>
      </c>
      <c r="E48" s="19">
        <f t="shared" si="17"/>
        <v>1</v>
      </c>
      <c r="F48" s="19">
        <f t="shared" ref="F48:F54" si="18">E48*B48</f>
        <v>2</v>
      </c>
    </row>
    <row r="49" spans="1:10" s="38" customFormat="1" x14ac:dyDescent="0.3">
      <c r="A49" s="19">
        <v>3</v>
      </c>
      <c r="B49" s="19">
        <v>4</v>
      </c>
      <c r="C49" s="19"/>
      <c r="D49" s="19"/>
      <c r="E49" s="19">
        <f t="shared" si="17"/>
        <v>0</v>
      </c>
      <c r="F49" s="19">
        <f t="shared" si="18"/>
        <v>0</v>
      </c>
      <c r="J49" s="39"/>
    </row>
    <row r="50" spans="1:10" s="38" customFormat="1" x14ac:dyDescent="0.3">
      <c r="A50" s="19">
        <v>4</v>
      </c>
      <c r="B50" s="19">
        <v>6</v>
      </c>
      <c r="C50" s="19"/>
      <c r="D50" s="19"/>
      <c r="E50" s="19">
        <f t="shared" si="17"/>
        <v>0</v>
      </c>
      <c r="F50" s="19">
        <f t="shared" si="18"/>
        <v>0</v>
      </c>
      <c r="J50" s="39"/>
    </row>
    <row r="51" spans="1:10" s="38" customFormat="1" x14ac:dyDescent="0.3">
      <c r="A51" s="19">
        <v>5</v>
      </c>
      <c r="B51" s="19">
        <v>8</v>
      </c>
      <c r="C51" s="19"/>
      <c r="D51" s="19"/>
      <c r="E51" s="19">
        <f t="shared" si="17"/>
        <v>0</v>
      </c>
      <c r="F51" s="19">
        <f t="shared" si="18"/>
        <v>0</v>
      </c>
      <c r="J51" s="39"/>
    </row>
    <row r="52" spans="1:10" s="38" customFormat="1" x14ac:dyDescent="0.3">
      <c r="A52" s="19">
        <v>6</v>
      </c>
      <c r="B52" s="19">
        <v>10</v>
      </c>
      <c r="C52" s="19"/>
      <c r="D52" s="19"/>
      <c r="E52" s="19">
        <f t="shared" si="17"/>
        <v>0</v>
      </c>
      <c r="F52" s="19">
        <f t="shared" si="18"/>
        <v>0</v>
      </c>
      <c r="J52" s="39"/>
    </row>
    <row r="53" spans="1:10" s="38" customFormat="1" x14ac:dyDescent="0.3">
      <c r="A53" s="19">
        <v>7</v>
      </c>
      <c r="B53" s="19">
        <v>12</v>
      </c>
      <c r="C53" s="19"/>
      <c r="D53" s="19"/>
      <c r="E53" s="19">
        <f t="shared" si="17"/>
        <v>0</v>
      </c>
      <c r="F53" s="19">
        <f t="shared" si="18"/>
        <v>0</v>
      </c>
      <c r="J53" s="39"/>
    </row>
    <row r="54" spans="1:10" s="38" customFormat="1" x14ac:dyDescent="0.3">
      <c r="A54" s="19">
        <v>8</v>
      </c>
      <c r="B54" s="19">
        <v>14</v>
      </c>
      <c r="C54" s="19"/>
      <c r="D54" s="19"/>
      <c r="E54" s="19">
        <f t="shared" si="17"/>
        <v>0</v>
      </c>
      <c r="F54" s="19">
        <f t="shared" si="18"/>
        <v>0</v>
      </c>
      <c r="J54" s="39"/>
    </row>
    <row r="55" spans="1:10" s="38" customFormat="1" x14ac:dyDescent="0.3">
      <c r="A55" s="19" t="s">
        <v>119</v>
      </c>
      <c r="B55" s="19"/>
      <c r="C55" s="19"/>
      <c r="D55" s="19"/>
      <c r="E55" s="19">
        <f>SUM(E46:E54)</f>
        <v>41</v>
      </c>
      <c r="F55" s="19">
        <f>SUM(F46:F54)</f>
        <v>42</v>
      </c>
      <c r="J55" s="39"/>
    </row>
  </sheetData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1E2E-BB2B-433D-AEEB-567B6E299D54}">
  <sheetPr>
    <tabColor rgb="FFFF0000"/>
  </sheetPr>
  <dimension ref="A1:K20"/>
  <sheetViews>
    <sheetView showGridLines="0" workbookViewId="0"/>
  </sheetViews>
  <sheetFormatPr defaultColWidth="13" defaultRowHeight="15.6" x14ac:dyDescent="0.3"/>
  <cols>
    <col min="1" max="1" width="22" style="63" customWidth="1"/>
    <col min="2" max="2" width="16.5" style="63" bestFit="1" customWidth="1"/>
    <col min="3" max="3" width="6.796875" style="63" bestFit="1" customWidth="1"/>
    <col min="4" max="4" width="7.5" style="63" customWidth="1"/>
    <col min="5" max="5" width="8.3984375" style="63" customWidth="1"/>
    <col min="6" max="6" width="7.69921875" style="63" customWidth="1"/>
    <col min="7" max="7" width="5.59765625" style="63" customWidth="1"/>
    <col min="8" max="8" width="5.59765625" style="63" bestFit="1" customWidth="1"/>
    <col min="9" max="9" width="4.3984375" style="63" bestFit="1" customWidth="1"/>
    <col min="10" max="10" width="6.296875" style="63" customWidth="1"/>
    <col min="11" max="11" width="23.3984375" style="63" bestFit="1" customWidth="1"/>
    <col min="12" max="16384" width="13" style="3"/>
  </cols>
  <sheetData>
    <row r="1" spans="1:11" ht="24" thickBot="1" x14ac:dyDescent="0.5">
      <c r="A1" s="41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6.8" thickTop="1" thickBot="1" x14ac:dyDescent="0.35">
      <c r="A2" s="43" t="s">
        <v>17</v>
      </c>
      <c r="B2" s="44" t="s">
        <v>18</v>
      </c>
      <c r="C2" s="44" t="s">
        <v>19</v>
      </c>
      <c r="D2" s="44" t="s">
        <v>16</v>
      </c>
      <c r="E2" s="44" t="s">
        <v>20</v>
      </c>
      <c r="F2" s="44" t="s">
        <v>13</v>
      </c>
      <c r="G2" s="44" t="s">
        <v>14</v>
      </c>
      <c r="H2" s="45" t="s">
        <v>141</v>
      </c>
      <c r="I2" s="46" t="s">
        <v>57</v>
      </c>
      <c r="J2" s="45" t="s">
        <v>58</v>
      </c>
      <c r="K2" s="47" t="s">
        <v>8</v>
      </c>
    </row>
    <row r="3" spans="1:11" x14ac:dyDescent="0.3">
      <c r="A3" s="48" t="s">
        <v>147</v>
      </c>
      <c r="B3" s="49" t="s">
        <v>148</v>
      </c>
      <c r="C3" s="49"/>
      <c r="D3" s="50">
        <v>3</v>
      </c>
      <c r="E3" s="50" t="s">
        <v>12</v>
      </c>
      <c r="F3" s="50" t="s">
        <v>149</v>
      </c>
      <c r="G3" s="51">
        <v>1</v>
      </c>
      <c r="H3" s="52">
        <f>Skills!G41</f>
        <v>0.35</v>
      </c>
      <c r="I3" s="53">
        <f t="shared" ref="I3:I4" ca="1" si="0">RANDBETWEEN(1,100)</f>
        <v>67</v>
      </c>
      <c r="J3" s="54">
        <f t="shared" ref="J3:J4" ca="1" si="1">H3+I3</f>
        <v>67.349999999999994</v>
      </c>
      <c r="K3" s="55"/>
    </row>
    <row r="4" spans="1:11" ht="16.2" thickBot="1" x14ac:dyDescent="0.35">
      <c r="A4" s="56"/>
      <c r="B4" s="57"/>
      <c r="C4" s="57"/>
      <c r="D4" s="57"/>
      <c r="E4" s="57"/>
      <c r="F4" s="57"/>
      <c r="G4" s="58"/>
      <c r="H4" s="59"/>
      <c r="I4" s="60">
        <f t="shared" ca="1" si="0"/>
        <v>85</v>
      </c>
      <c r="J4" s="61">
        <f t="shared" ca="1" si="1"/>
        <v>85</v>
      </c>
      <c r="K4" s="62"/>
    </row>
    <row r="5" spans="1:11" ht="6" customHeight="1" thickTop="1" thickBot="1" x14ac:dyDescent="0.35"/>
    <row r="6" spans="1:11" ht="16.8" thickTop="1" thickBot="1" x14ac:dyDescent="0.35">
      <c r="A6" s="43" t="s">
        <v>10</v>
      </c>
      <c r="B6" s="44" t="s">
        <v>11</v>
      </c>
      <c r="C6" s="44" t="s">
        <v>142</v>
      </c>
      <c r="D6" s="44" t="s">
        <v>143</v>
      </c>
      <c r="E6" s="44" t="s">
        <v>25</v>
      </c>
      <c r="F6" s="44" t="s">
        <v>13</v>
      </c>
      <c r="G6" s="44" t="s">
        <v>14</v>
      </c>
      <c r="H6" s="45" t="s">
        <v>141</v>
      </c>
      <c r="I6" s="46" t="s">
        <v>57</v>
      </c>
      <c r="J6" s="45" t="s">
        <v>58</v>
      </c>
      <c r="K6" s="47" t="s">
        <v>8</v>
      </c>
    </row>
    <row r="7" spans="1:11" x14ac:dyDescent="0.3">
      <c r="A7" s="64"/>
      <c r="B7" s="65"/>
      <c r="C7" s="66"/>
      <c r="D7" s="65"/>
      <c r="E7" s="65"/>
      <c r="F7" s="65"/>
      <c r="G7" s="67"/>
      <c r="H7" s="68"/>
      <c r="I7" s="53">
        <f t="shared" ref="I7:I8" ca="1" si="2">RANDBETWEEN(1,100)</f>
        <v>79</v>
      </c>
      <c r="J7" s="54">
        <f t="shared" ref="J7:J8" ca="1" si="3">H7+I7</f>
        <v>79</v>
      </c>
      <c r="K7" s="55"/>
    </row>
    <row r="8" spans="1:11" ht="16.2" thickBot="1" x14ac:dyDescent="0.35">
      <c r="A8" s="56"/>
      <c r="B8" s="57"/>
      <c r="C8" s="70"/>
      <c r="D8" s="71"/>
      <c r="E8" s="57"/>
      <c r="F8" s="57"/>
      <c r="G8" s="57"/>
      <c r="H8" s="61"/>
      <c r="I8" s="60">
        <f t="shared" ca="1" si="2"/>
        <v>45</v>
      </c>
      <c r="J8" s="61">
        <f t="shared" ca="1" si="3"/>
        <v>45</v>
      </c>
      <c r="K8" s="62"/>
    </row>
    <row r="9" spans="1:11" ht="6" customHeight="1" thickTop="1" thickBot="1" x14ac:dyDescent="0.35">
      <c r="F9" s="19"/>
    </row>
    <row r="10" spans="1:11" ht="16.8" thickTop="1" thickBot="1" x14ac:dyDescent="0.35">
      <c r="A10" s="43" t="s">
        <v>21</v>
      </c>
      <c r="B10" s="44" t="s">
        <v>22</v>
      </c>
      <c r="C10" s="44" t="s">
        <v>23</v>
      </c>
      <c r="D10" s="44" t="s">
        <v>24</v>
      </c>
      <c r="E10" s="44" t="s">
        <v>25</v>
      </c>
      <c r="F10" s="44" t="s">
        <v>26</v>
      </c>
      <c r="G10" s="44" t="s">
        <v>14</v>
      </c>
      <c r="H10" s="80" t="s">
        <v>8</v>
      </c>
      <c r="I10" s="183"/>
      <c r="J10" s="183"/>
      <c r="K10" s="184"/>
    </row>
    <row r="11" spans="1:11" x14ac:dyDescent="0.3">
      <c r="A11" s="64"/>
      <c r="B11" s="65"/>
      <c r="C11" s="65"/>
      <c r="D11" s="72"/>
      <c r="E11" s="65"/>
      <c r="F11" s="65"/>
      <c r="G11" s="67"/>
      <c r="H11" s="180"/>
      <c r="I11" s="185"/>
      <c r="J11" s="185"/>
      <c r="K11" s="69"/>
    </row>
    <row r="12" spans="1:11" x14ac:dyDescent="0.3">
      <c r="A12" s="73"/>
      <c r="B12" s="74"/>
      <c r="C12" s="74"/>
      <c r="D12" s="75"/>
      <c r="E12" s="74"/>
      <c r="F12" s="74"/>
      <c r="G12" s="76"/>
      <c r="H12" s="181"/>
      <c r="I12" s="186"/>
      <c r="J12" s="186"/>
      <c r="K12" s="187"/>
    </row>
    <row r="13" spans="1:11" ht="16.2" thickBot="1" x14ac:dyDescent="0.35">
      <c r="A13" s="56"/>
      <c r="B13" s="57"/>
      <c r="C13" s="57"/>
      <c r="D13" s="77"/>
      <c r="E13" s="57"/>
      <c r="F13" s="57"/>
      <c r="G13" s="58"/>
      <c r="H13" s="182"/>
      <c r="I13" s="188"/>
      <c r="J13" s="188"/>
      <c r="K13" s="189"/>
    </row>
    <row r="14" spans="1:11" ht="6" customHeight="1" thickTop="1" thickBot="1" x14ac:dyDescent="0.35">
      <c r="A14" s="3"/>
    </row>
    <row r="15" spans="1:11" ht="16.8" thickTop="1" thickBot="1" x14ac:dyDescent="0.35">
      <c r="C15" s="78" t="s">
        <v>20</v>
      </c>
      <c r="D15" s="79"/>
      <c r="E15" s="80" t="s">
        <v>15</v>
      </c>
      <c r="F15" s="80" t="s">
        <v>27</v>
      </c>
      <c r="G15" s="44" t="s">
        <v>14</v>
      </c>
      <c r="H15" s="80" t="s">
        <v>8</v>
      </c>
      <c r="I15" s="183"/>
      <c r="J15" s="183"/>
      <c r="K15" s="184"/>
    </row>
    <row r="16" spans="1:11" x14ac:dyDescent="0.3">
      <c r="C16" s="81" t="s">
        <v>144</v>
      </c>
      <c r="D16" s="82"/>
      <c r="E16" s="83">
        <v>10</v>
      </c>
      <c r="F16" s="83">
        <v>20</v>
      </c>
      <c r="G16" s="67">
        <f>E16*0.05</f>
        <v>0.5</v>
      </c>
      <c r="H16" s="180"/>
      <c r="I16" s="185"/>
      <c r="J16" s="185"/>
      <c r="K16" s="69"/>
    </row>
    <row r="17" spans="3:11" ht="16.2" thickBot="1" x14ac:dyDescent="0.35">
      <c r="C17" s="86" t="s">
        <v>33</v>
      </c>
      <c r="D17" s="87"/>
      <c r="E17" s="88"/>
      <c r="F17" s="88">
        <v>20</v>
      </c>
      <c r="G17" s="89">
        <v>0.05</v>
      </c>
      <c r="H17" s="190"/>
      <c r="I17" s="191"/>
      <c r="J17" s="191"/>
      <c r="K17" s="192"/>
    </row>
    <row r="18" spans="3:11" ht="16.2" thickTop="1" x14ac:dyDescent="0.3"/>
    <row r="19" spans="3:11" x14ac:dyDescent="0.3">
      <c r="J19" s="84" t="s">
        <v>145</v>
      </c>
      <c r="K19" s="85">
        <f>SUM(G3:G17)</f>
        <v>1.55</v>
      </c>
    </row>
    <row r="20" spans="3:11" x14ac:dyDescent="0.3">
      <c r="J20" s="84" t="s">
        <v>146</v>
      </c>
      <c r="K20" s="85">
        <f>K19*'Personal File'!F17</f>
        <v>1.55</v>
      </c>
    </row>
  </sheetData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11D9-E82D-433F-AE5F-2383A65A5601}">
  <sheetPr>
    <tabColor rgb="FF00B050"/>
  </sheetPr>
  <dimension ref="A1:F19"/>
  <sheetViews>
    <sheetView showGridLines="0" workbookViewId="0"/>
  </sheetViews>
  <sheetFormatPr defaultColWidth="13" defaultRowHeight="15.6" x14ac:dyDescent="0.3"/>
  <cols>
    <col min="1" max="1" width="21.5" style="92" bestFit="1" customWidth="1"/>
    <col min="2" max="2" width="6.69921875" style="92" customWidth="1"/>
    <col min="3" max="3" width="19.8984375" style="92" customWidth="1"/>
    <col min="4" max="4" width="18.8984375" style="92" customWidth="1"/>
    <col min="5" max="5" width="6.69921875" style="92" customWidth="1"/>
    <col min="6" max="6" width="19.8984375" style="92" customWidth="1"/>
    <col min="7" max="16384" width="13" style="92"/>
  </cols>
  <sheetData>
    <row r="1" spans="1:6" ht="24" thickBot="1" x14ac:dyDescent="0.5">
      <c r="A1" s="90" t="s">
        <v>28</v>
      </c>
      <c r="B1" s="91"/>
      <c r="C1" s="91"/>
      <c r="D1" s="91"/>
      <c r="E1" s="91"/>
      <c r="F1" s="91"/>
    </row>
    <row r="2" spans="1:6" ht="16.8" thickTop="1" thickBot="1" x14ac:dyDescent="0.35">
      <c r="A2" s="93" t="s">
        <v>29</v>
      </c>
      <c r="B2" s="94" t="s">
        <v>14</v>
      </c>
      <c r="C2" s="95" t="s">
        <v>8</v>
      </c>
      <c r="D2" s="96" t="s">
        <v>29</v>
      </c>
      <c r="E2" s="94" t="s">
        <v>14</v>
      </c>
      <c r="F2" s="97" t="s">
        <v>8</v>
      </c>
    </row>
    <row r="3" spans="1:6" x14ac:dyDescent="0.3">
      <c r="A3" s="98"/>
      <c r="B3" s="99"/>
      <c r="C3" s="100"/>
      <c r="D3" s="101"/>
      <c r="E3" s="99"/>
      <c r="F3" s="102"/>
    </row>
    <row r="4" spans="1:6" x14ac:dyDescent="0.3">
      <c r="A4" s="98"/>
      <c r="B4" s="99"/>
      <c r="C4" s="100"/>
      <c r="D4" s="103"/>
      <c r="E4" s="99"/>
      <c r="F4" s="104"/>
    </row>
    <row r="5" spans="1:6" x14ac:dyDescent="0.3">
      <c r="A5" s="105"/>
      <c r="B5" s="99"/>
      <c r="C5" s="106"/>
      <c r="D5" s="107"/>
      <c r="E5" s="99"/>
      <c r="F5" s="104"/>
    </row>
    <row r="6" spans="1:6" x14ac:dyDescent="0.3">
      <c r="A6" s="98"/>
      <c r="B6" s="99"/>
      <c r="C6" s="106"/>
      <c r="D6" s="103"/>
      <c r="E6" s="99"/>
      <c r="F6" s="104"/>
    </row>
    <row r="7" spans="1:6" x14ac:dyDescent="0.3">
      <c r="A7" s="105"/>
      <c r="B7" s="99"/>
      <c r="C7" s="100"/>
      <c r="D7" s="103"/>
      <c r="E7" s="108"/>
      <c r="F7" s="104"/>
    </row>
    <row r="8" spans="1:6" x14ac:dyDescent="0.3">
      <c r="A8" s="98"/>
      <c r="B8" s="99"/>
      <c r="C8" s="100"/>
      <c r="D8" s="103"/>
      <c r="E8" s="108"/>
      <c r="F8" s="104"/>
    </row>
    <row r="9" spans="1:6" x14ac:dyDescent="0.3">
      <c r="A9" s="98"/>
      <c r="B9" s="108"/>
      <c r="C9" s="109"/>
      <c r="D9" s="103"/>
      <c r="E9" s="99"/>
      <c r="F9" s="104"/>
    </row>
    <row r="10" spans="1:6" x14ac:dyDescent="0.3">
      <c r="A10" s="98"/>
      <c r="B10" s="108"/>
      <c r="C10" s="109"/>
      <c r="D10" s="110"/>
      <c r="E10" s="108"/>
      <c r="F10" s="111"/>
    </row>
    <row r="11" spans="1:6" x14ac:dyDescent="0.3">
      <c r="A11" s="98"/>
      <c r="B11" s="108"/>
      <c r="C11" s="109"/>
      <c r="D11" s="110"/>
      <c r="E11" s="108"/>
      <c r="F11" s="111"/>
    </row>
    <row r="12" spans="1:6" x14ac:dyDescent="0.3">
      <c r="A12" s="98"/>
      <c r="B12" s="108"/>
      <c r="C12" s="109"/>
      <c r="D12" s="110"/>
      <c r="E12" s="108"/>
      <c r="F12" s="111"/>
    </row>
    <row r="13" spans="1:6" x14ac:dyDescent="0.3">
      <c r="A13" s="98"/>
      <c r="B13" s="108"/>
      <c r="C13" s="109"/>
      <c r="D13" s="110"/>
      <c r="E13" s="108"/>
      <c r="F13" s="111"/>
    </row>
    <row r="14" spans="1:6" x14ac:dyDescent="0.3">
      <c r="A14" s="98"/>
      <c r="B14" s="108"/>
      <c r="C14" s="109"/>
      <c r="D14" s="110"/>
      <c r="E14" s="108"/>
      <c r="F14" s="111"/>
    </row>
    <row r="15" spans="1:6" ht="16.2" thickBot="1" x14ac:dyDescent="0.35">
      <c r="A15" s="112"/>
      <c r="B15" s="113"/>
      <c r="C15" s="114"/>
      <c r="D15" s="115"/>
      <c r="E15" s="113"/>
      <c r="F15" s="116"/>
    </row>
    <row r="16" spans="1:6" ht="6.75" customHeight="1" thickTop="1" x14ac:dyDescent="0.3"/>
    <row r="17" spans="1:2" x14ac:dyDescent="0.3">
      <c r="A17" s="117" t="s">
        <v>35</v>
      </c>
      <c r="B17" s="118">
        <f>SUM(B3:B15,E3:E15)</f>
        <v>0</v>
      </c>
    </row>
    <row r="18" spans="1:2" x14ac:dyDescent="0.3">
      <c r="A18" s="117" t="s">
        <v>36</v>
      </c>
      <c r="B18" s="118">
        <f>B17*B19</f>
        <v>0</v>
      </c>
    </row>
    <row r="19" spans="1:2" x14ac:dyDescent="0.3">
      <c r="A19" s="117" t="s">
        <v>34</v>
      </c>
      <c r="B19" s="118">
        <f>'Personal File'!F17</f>
        <v>1</v>
      </c>
    </row>
  </sheetData>
  <phoneticPr fontId="0" type="noConversion"/>
  <printOptions gridLinesSet="0"/>
  <pageMargins left="0.37" right="0.25" top="0.5" bottom="0.63" header="0.5" footer="0.5"/>
  <pageSetup orientation="portrait" horizontalDpi="120" verticalDpi="14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AED8-3999-4DA7-9D4C-D73FA63A26A9}">
  <sheetPr>
    <tabColor theme="0" tint="-0.249977111117893"/>
  </sheetPr>
  <dimension ref="A1:C20"/>
  <sheetViews>
    <sheetView showGridLines="0" workbookViewId="0"/>
  </sheetViews>
  <sheetFormatPr defaultColWidth="10.59765625" defaultRowHeight="15.75" customHeight="1" x14ac:dyDescent="0.3"/>
  <cols>
    <col min="1" max="1" width="26.09765625" style="200" customWidth="1"/>
    <col min="2" max="2" width="35.69921875" style="92" customWidth="1"/>
    <col min="3" max="3" width="18.69921875" style="92" bestFit="1" customWidth="1"/>
    <col min="4" max="16384" width="10.59765625" style="92"/>
  </cols>
  <sheetData>
    <row r="1" spans="1:3" ht="15.75" customHeight="1" x14ac:dyDescent="0.3">
      <c r="A1" s="193" t="s">
        <v>38</v>
      </c>
      <c r="B1" s="193" t="s">
        <v>39</v>
      </c>
      <c r="C1" s="194" t="s">
        <v>40</v>
      </c>
    </row>
    <row r="2" spans="1:3" ht="15.75" customHeight="1" x14ac:dyDescent="0.3">
      <c r="A2" s="195"/>
      <c r="B2" s="195"/>
    </row>
    <row r="3" spans="1:3" ht="15.75" customHeight="1" x14ac:dyDescent="0.3">
      <c r="A3" s="195"/>
      <c r="B3" s="195"/>
      <c r="C3" s="196"/>
    </row>
    <row r="4" spans="1:3" ht="15.75" customHeight="1" x14ac:dyDescent="0.3">
      <c r="A4" s="195"/>
      <c r="B4" s="195"/>
    </row>
    <row r="5" spans="1:3" ht="15.75" customHeight="1" x14ac:dyDescent="0.3">
      <c r="A5" s="195"/>
      <c r="B5" s="195"/>
    </row>
    <row r="6" spans="1:3" ht="15.75" customHeight="1" x14ac:dyDescent="0.3">
      <c r="A6" s="197"/>
      <c r="B6" s="195"/>
    </row>
    <row r="7" spans="1:3" ht="15.75" customHeight="1" x14ac:dyDescent="0.3">
      <c r="A7" s="197"/>
      <c r="B7" s="195"/>
    </row>
    <row r="8" spans="1:3" ht="15.75" customHeight="1" x14ac:dyDescent="0.3">
      <c r="A8" s="197"/>
      <c r="B8" s="197"/>
    </row>
    <row r="9" spans="1:3" ht="15.75" customHeight="1" x14ac:dyDescent="0.3">
      <c r="A9" s="197"/>
      <c r="B9" s="198"/>
    </row>
    <row r="10" spans="1:3" ht="15.75" customHeight="1" x14ac:dyDescent="0.3">
      <c r="A10" s="197"/>
      <c r="B10" s="195"/>
    </row>
    <row r="11" spans="1:3" ht="15.75" customHeight="1" x14ac:dyDescent="0.3">
      <c r="A11" s="195"/>
      <c r="B11" s="197"/>
    </row>
    <row r="12" spans="1:3" ht="15.75" customHeight="1" x14ac:dyDescent="0.3">
      <c r="A12" s="195"/>
      <c r="B12" s="197"/>
    </row>
    <row r="13" spans="1:3" ht="15.75" customHeight="1" x14ac:dyDescent="0.3">
      <c r="A13" s="195"/>
      <c r="B13" s="197"/>
    </row>
    <row r="14" spans="1:3" ht="15.75" customHeight="1" x14ac:dyDescent="0.3">
      <c r="A14" s="195"/>
      <c r="B14" s="197"/>
    </row>
    <row r="15" spans="1:3" ht="15.75" customHeight="1" x14ac:dyDescent="0.3">
      <c r="A15" s="195"/>
      <c r="B15" s="197"/>
    </row>
    <row r="16" spans="1:3" ht="15.75" customHeight="1" x14ac:dyDescent="0.3">
      <c r="A16" s="195"/>
      <c r="B16" s="197"/>
    </row>
    <row r="17" spans="1:3" ht="15.75" customHeight="1" x14ac:dyDescent="0.3">
      <c r="A17" s="195"/>
      <c r="B17" s="195"/>
    </row>
    <row r="18" spans="1:3" ht="15.75" customHeight="1" x14ac:dyDescent="0.3">
      <c r="A18" s="195"/>
      <c r="B18" s="195"/>
    </row>
    <row r="19" spans="1:3" ht="15.75" customHeight="1" x14ac:dyDescent="0.3">
      <c r="A19" s="195"/>
      <c r="B19" s="195"/>
    </row>
    <row r="20" spans="1:3" ht="15.75" customHeight="1" x14ac:dyDescent="0.3">
      <c r="A20" s="195"/>
      <c r="B20" s="195"/>
      <c r="C20" s="199"/>
    </row>
  </sheetData>
  <phoneticPr fontId="0" type="noConversion"/>
  <hyperlinks>
    <hyperlink ref="C20" r:id="rId1" display="Black Hand Gang" xr:uid="{0850906C-DB47-4C0C-9DB4-BBEC7B6AAF9A}"/>
  </hyperlinks>
  <printOptions gridLinesSet="0"/>
  <pageMargins left="0.35" right="0.25" top="0.5" bottom="0.63" header="0.5" footer="0.5"/>
  <pageSetup orientation="portrait" horizontalDpi="120" verticalDpi="14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Martial</vt:lpstr>
      <vt:lpstr>Equipment</vt:lpstr>
      <vt:lpstr>Notes</vt:lpstr>
      <vt:lpstr>'Personal File'!Print_Area</vt:lpstr>
      <vt:lpstr>Skills!Print_Area</vt:lpstr>
    </vt:vector>
  </TitlesOfParts>
  <Manager/>
  <Company>Black Hand Gang</Company>
  <LinksUpToDate>false</LinksUpToDate>
  <SharedDoc>false</SharedDoc>
  <HyperlinkBase>http://www.technomage.com.au/BlackHandGang/Stats/Sn_iktl/sn_iktl.html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Vrusk Character Sheet</dc:title>
  <dc:subject>Played by ________</dc:subject>
  <dc:creator>© Alexis A. Álvarez, 2001, 2002</dc:creator>
  <dc:description/>
  <cp:lastModifiedBy>Alexis Álvarez</cp:lastModifiedBy>
  <cp:lastPrinted>2002-11-20T16:20:06Z</cp:lastPrinted>
  <dcterms:created xsi:type="dcterms:W3CDTF">2000-02-16T03:21:30Z</dcterms:created>
  <dcterms:modified xsi:type="dcterms:W3CDTF">2025-04-06T12:32:56Z</dcterms:modified>
</cp:coreProperties>
</file>