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6.xml" ContentType="application/vnd.openxmlformats-officedocument.drawing+xml"/>
  <Override PartName="/xl/comments7.xml" ContentType="application/vnd.openxmlformats-officedocument.spreadsheetml.comments+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mc:AlternateContent xmlns:mc="http://schemas.openxmlformats.org/markup-compatibility/2006">
    <mc:Choice Requires="x15">
      <x15ac:absPath xmlns:x15ac="http://schemas.microsoft.com/office/spreadsheetml/2010/11/ac" url="C:\A\Jue\Armario\SoF\Characters\"/>
    </mc:Choice>
  </mc:AlternateContent>
  <xr:revisionPtr revIDLastSave="0" documentId="13_ncr:1_{8BB6FE6F-927F-4B2D-AC21-D460FD907B62}" xr6:coauthVersionLast="45" xr6:coauthVersionMax="45" xr10:uidLastSave="{00000000-0000-0000-0000-000000000000}"/>
  <bookViews>
    <workbookView xWindow="-108" yWindow="-108" windowWidth="23256" windowHeight="13176" tabRatio="638" xr2:uid="{00000000-000D-0000-FFFF-FFFF00000000}"/>
  </bookViews>
  <sheets>
    <sheet name="Personal File" sheetId="4" r:id="rId1"/>
    <sheet name="Skills" sheetId="15" r:id="rId2"/>
    <sheet name="Spells" sheetId="18" r:id="rId3"/>
    <sheet name="Feats" sheetId="17" r:id="rId4"/>
    <sheet name="Martial" sheetId="6" r:id="rId5"/>
    <sheet name="Equipment" sheetId="19" r:id="rId6"/>
    <sheet name="Animal" sheetId="22" r:id="rId7"/>
    <sheet name="Leadership" sheetId="23" r:id="rId8"/>
    <sheet name="Organization" sheetId="24" r:id="rId9"/>
    <sheet name="XP Awards" sheetId="20" r:id="rId10"/>
  </sheets>
  <definedNames>
    <definedName name="OLE_LINK1" localSheetId="3">Feats!$F$11</definedName>
    <definedName name="_xlnm.Print_Area" localSheetId="6">Animal!$A$1:$H$12</definedName>
    <definedName name="_xlnm.Print_Area" localSheetId="5">Equipment!#REF!</definedName>
    <definedName name="_xlnm.Print_Area" localSheetId="3">Feats!#REF!</definedName>
    <definedName name="_xlnm.Print_Area" localSheetId="4">Martial!#REF!</definedName>
    <definedName name="_xlnm.Print_Area" localSheetId="0">'Personal File'!$A$1:$H$51</definedName>
    <definedName name="_xlnm.Print_Area" localSheetId="1">Skills!$A$1:$K$27</definedName>
    <definedName name="_xlnm.Print_Area" localSheetId="2">Spells!$A$1:$I$11</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16" i="4" l="1"/>
  <c r="C15" i="4"/>
  <c r="C14" i="4"/>
  <c r="C13" i="4"/>
  <c r="C12" i="4"/>
  <c r="C11" i="4"/>
  <c r="H44" i="15" l="1"/>
  <c r="H43" i="15"/>
  <c r="H42" i="15"/>
  <c r="H41" i="15"/>
  <c r="H40" i="15"/>
  <c r="H39" i="15"/>
  <c r="H38" i="15"/>
  <c r="H37" i="15"/>
  <c r="H36" i="15"/>
  <c r="H35" i="15"/>
  <c r="H34" i="15"/>
  <c r="H33" i="15"/>
  <c r="H32" i="15"/>
  <c r="H31" i="15"/>
  <c r="H30" i="15"/>
  <c r="H29" i="15"/>
  <c r="H28" i="15"/>
  <c r="H27" i="15"/>
  <c r="H26" i="15"/>
  <c r="H25" i="15"/>
  <c r="H24" i="15"/>
  <c r="H23" i="15"/>
  <c r="H22" i="15"/>
  <c r="H21" i="15"/>
  <c r="H20" i="15"/>
  <c r="H19" i="15"/>
  <c r="H18" i="15"/>
  <c r="H17" i="15"/>
  <c r="H16" i="15"/>
  <c r="H15" i="15"/>
  <c r="H14" i="15"/>
  <c r="H13" i="15"/>
  <c r="H12" i="15"/>
  <c r="H11" i="15"/>
  <c r="H10" i="15"/>
  <c r="H9" i="15"/>
  <c r="H8" i="15"/>
  <c r="H7" i="15"/>
  <c r="H6" i="15"/>
  <c r="H5" i="15"/>
  <c r="H4" i="15"/>
  <c r="H3" i="15"/>
  <c r="I43" i="15" l="1"/>
  <c r="I42" i="15"/>
  <c r="I36" i="15"/>
  <c r="I27" i="15"/>
  <c r="I21" i="15"/>
  <c r="I11" i="15"/>
  <c r="I9" i="15"/>
  <c r="H3" i="6" l="1"/>
  <c r="F19" i="24" l="1"/>
  <c r="E19" i="24"/>
  <c r="E9" i="24"/>
  <c r="G18" i="24"/>
  <c r="F8" i="24"/>
  <c r="G8" i="24" s="1"/>
  <c r="G17" i="24"/>
  <c r="F7" i="24"/>
  <c r="G7" i="24" s="1"/>
  <c r="G16" i="24"/>
  <c r="F6" i="24"/>
  <c r="G6" i="24" s="1"/>
  <c r="G15" i="24"/>
  <c r="F5" i="24"/>
  <c r="G5" i="24" s="1"/>
  <c r="G14" i="24"/>
  <c r="F4" i="24"/>
  <c r="G4" i="24" s="1"/>
  <c r="G13" i="24"/>
  <c r="F3" i="24"/>
  <c r="B17" i="24"/>
  <c r="B16" i="24"/>
  <c r="B15" i="24"/>
  <c r="B1" i="24"/>
  <c r="B5" i="24" s="1"/>
  <c r="F9" i="24" l="1"/>
  <c r="G19" i="24"/>
  <c r="G9" i="24"/>
  <c r="G3" i="24"/>
  <c r="B8" i="24"/>
  <c r="B6" i="24"/>
  <c r="B7" i="24"/>
  <c r="A62" i="19" l="1"/>
  <c r="A63" i="19" s="1"/>
  <c r="A64" i="19" s="1"/>
  <c r="A65" i="19" s="1"/>
  <c r="B50" i="19"/>
  <c r="E13" i="4" l="1"/>
  <c r="C8" i="17" l="1"/>
  <c r="H8" i="6"/>
  <c r="H7" i="6"/>
  <c r="H4" i="6"/>
  <c r="E4" i="4" l="1"/>
  <c r="C5" i="17" l="1"/>
  <c r="C6" i="17"/>
  <c r="B58" i="19" l="1"/>
  <c r="C12" i="20" l="1"/>
  <c r="B16" i="20" s="1"/>
  <c r="B18" i="20" s="1"/>
  <c r="B20" i="20" s="1"/>
  <c r="D24" i="15"/>
  <c r="E24" i="15" s="1"/>
  <c r="G24" i="15" s="1"/>
  <c r="I24" i="15" s="1"/>
  <c r="B45" i="15"/>
  <c r="B19" i="19"/>
  <c r="B14" i="6"/>
  <c r="D38" i="15"/>
  <c r="E38" i="15" s="1"/>
  <c r="G38" i="15" s="1"/>
  <c r="I38" i="15" s="1"/>
  <c r="C4" i="17"/>
  <c r="C7" i="17"/>
  <c r="C3" i="17"/>
  <c r="C8" i="4"/>
  <c r="C9" i="4"/>
  <c r="C7" i="4"/>
  <c r="E15" i="4"/>
  <c r="E16" i="4" s="1"/>
  <c r="D22" i="15"/>
  <c r="E22" i="15" s="1"/>
  <c r="G22" i="15" s="1"/>
  <c r="I22" i="15" s="1"/>
  <c r="D16" i="15"/>
  <c r="E16" i="15" s="1"/>
  <c r="G16" i="15" s="1"/>
  <c r="I16" i="15" s="1"/>
  <c r="D23" i="15"/>
  <c r="E23" i="15" s="1"/>
  <c r="G23" i="15" s="1"/>
  <c r="I23" i="15" s="1"/>
  <c r="D30" i="15"/>
  <c r="E30" i="15" s="1"/>
  <c r="G30" i="15" s="1"/>
  <c r="I30" i="15" s="1"/>
  <c r="D32" i="15"/>
  <c r="E32" i="15" s="1"/>
  <c r="G32" i="15" s="1"/>
  <c r="I32" i="15" s="1"/>
  <c r="D31" i="15"/>
  <c r="E31" i="15" s="1"/>
  <c r="G31" i="15" s="1"/>
  <c r="I31" i="15" s="1"/>
  <c r="D29" i="15"/>
  <c r="E29" i="15" s="1"/>
  <c r="G29" i="15" s="1"/>
  <c r="I29" i="15" s="1"/>
  <c r="D21" i="15"/>
  <c r="E21" i="15" s="1"/>
  <c r="D40" i="15"/>
  <c r="E40" i="15" s="1"/>
  <c r="G40" i="15" s="1"/>
  <c r="I40" i="15" s="1"/>
  <c r="D37" i="15"/>
  <c r="E37" i="15" s="1"/>
  <c r="G37" i="15" s="1"/>
  <c r="I37" i="15" s="1"/>
  <c r="B48" i="19"/>
  <c r="D42" i="15"/>
  <c r="E42" i="15" s="1"/>
  <c r="D39" i="15"/>
  <c r="E39" i="15" s="1"/>
  <c r="G39" i="15" s="1"/>
  <c r="I39" i="15" s="1"/>
  <c r="D41" i="15"/>
  <c r="E41" i="15" s="1"/>
  <c r="G41" i="15" s="1"/>
  <c r="I41" i="15" s="1"/>
  <c r="D34" i="15"/>
  <c r="E34" i="15" s="1"/>
  <c r="G34" i="15" s="1"/>
  <c r="I34" i="15" s="1"/>
  <c r="D43" i="15"/>
  <c r="E43" i="15" s="1"/>
  <c r="D27" i="15"/>
  <c r="E27" i="15" s="1"/>
  <c r="D36" i="15"/>
  <c r="E36" i="15" s="1"/>
  <c r="D11" i="15"/>
  <c r="E11" i="15" s="1"/>
  <c r="D9" i="15"/>
  <c r="E9" i="15" s="1"/>
  <c r="D44" i="15"/>
  <c r="E44" i="15" s="1"/>
  <c r="G44" i="15" s="1"/>
  <c r="I44" i="15" s="1"/>
  <c r="D35" i="15"/>
  <c r="E35" i="15" s="1"/>
  <c r="G35" i="15" s="1"/>
  <c r="I35" i="15" s="1"/>
  <c r="D33" i="15"/>
  <c r="E33" i="15" s="1"/>
  <c r="G33" i="15" s="1"/>
  <c r="I33" i="15" s="1"/>
  <c r="D28" i="15"/>
  <c r="E28" i="15" s="1"/>
  <c r="G28" i="15" s="1"/>
  <c r="I28" i="15" s="1"/>
  <c r="D26" i="15"/>
  <c r="E26" i="15" s="1"/>
  <c r="G26" i="15" s="1"/>
  <c r="I26" i="15" s="1"/>
  <c r="D25" i="15"/>
  <c r="E25" i="15" s="1"/>
  <c r="G25" i="15" s="1"/>
  <c r="I25" i="15" s="1"/>
  <c r="D20" i="15"/>
  <c r="E20" i="15" s="1"/>
  <c r="G20" i="15" s="1"/>
  <c r="I20" i="15" s="1"/>
  <c r="D19" i="15"/>
  <c r="E19" i="15" s="1"/>
  <c r="G19" i="15" s="1"/>
  <c r="I19" i="15" s="1"/>
  <c r="D18" i="15"/>
  <c r="E18" i="15" s="1"/>
  <c r="G18" i="15" s="1"/>
  <c r="I18" i="15" s="1"/>
  <c r="D17" i="15"/>
  <c r="E17" i="15" s="1"/>
  <c r="G17" i="15" s="1"/>
  <c r="I17" i="15" s="1"/>
  <c r="D15" i="15"/>
  <c r="E15" i="15" s="1"/>
  <c r="G15" i="15" s="1"/>
  <c r="I15" i="15" s="1"/>
  <c r="D14" i="15"/>
  <c r="E14" i="15" s="1"/>
  <c r="G14" i="15" s="1"/>
  <c r="I14" i="15" s="1"/>
  <c r="D13" i="15"/>
  <c r="E13" i="15" s="1"/>
  <c r="G13" i="15" s="1"/>
  <c r="I13" i="15" s="1"/>
  <c r="D12" i="15"/>
  <c r="E12" i="15" s="1"/>
  <c r="G12" i="15" s="1"/>
  <c r="I12" i="15" s="1"/>
  <c r="D10" i="15"/>
  <c r="E10" i="15" s="1"/>
  <c r="G10" i="15" s="1"/>
  <c r="I10" i="15" s="1"/>
  <c r="D8" i="15"/>
  <c r="E8" i="15" s="1"/>
  <c r="G8" i="15" s="1"/>
  <c r="I8" i="15" s="1"/>
  <c r="D7" i="15"/>
  <c r="E7" i="15" s="1"/>
  <c r="G7" i="15" s="1"/>
  <c r="I7" i="15" s="1"/>
  <c r="D6" i="15"/>
  <c r="E6" i="15" s="1"/>
  <c r="G6" i="15" s="1"/>
  <c r="I6" i="15" s="1"/>
  <c r="D5" i="15"/>
  <c r="E5" i="15" s="1"/>
  <c r="G5" i="15" s="1"/>
  <c r="I5" i="15" s="1"/>
  <c r="D4" i="15"/>
  <c r="E4" i="15" s="1"/>
  <c r="G4" i="15" s="1"/>
  <c r="I4" i="15" s="1"/>
  <c r="D3" i="15"/>
  <c r="E3" i="15" s="1"/>
  <c r="G3" i="15" s="1"/>
  <c r="I3" i="15" s="1"/>
  <c r="B36" i="19" l="1"/>
  <c r="E12"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C7" authorId="0" shapeId="0" xr:uid="{00000000-0006-0000-0000-000001000000}">
      <text>
        <r>
          <rPr>
            <sz val="12"/>
            <color indexed="81"/>
            <rFont val="Times New Roman"/>
            <family val="1"/>
          </rPr>
          <t>+2 in dungeons and wilderness</t>
        </r>
      </text>
    </comment>
    <comment ref="E7" authorId="0" shapeId="0" xr:uid="{00000000-0006-0000-0000-000002000000}">
      <text>
        <r>
          <rPr>
            <sz val="12"/>
            <color indexed="81"/>
            <rFont val="Times New Roman"/>
            <family val="1"/>
          </rPr>
          <t>+11/+6/+1</t>
        </r>
      </text>
    </comment>
    <comment ref="C9" authorId="0" shapeId="0" xr:uid="{00000000-0006-0000-0000-000003000000}">
      <text>
        <r>
          <rPr>
            <sz val="12"/>
            <color indexed="81"/>
            <rFont val="Times New Roman"/>
            <family val="1"/>
          </rPr>
          <t>Mask of Mental Armor:  +3 vs. Mind-affecting spells</t>
        </r>
      </text>
    </comment>
    <comment ref="C10" authorId="0" shapeId="0" xr:uid="{00000000-0006-0000-0000-000004000000}">
      <text>
        <r>
          <rPr>
            <sz val="12"/>
            <color indexed="81"/>
            <rFont val="Times New Roman"/>
            <family val="1"/>
          </rPr>
          <t>Next level at 66,000 XPs</t>
        </r>
      </text>
    </comment>
    <comment ref="E11" authorId="0" shapeId="0" xr:uid="{00000000-0006-0000-0000-000005000000}">
      <text>
        <r>
          <rPr>
            <sz val="12"/>
            <color indexed="81"/>
            <rFont val="Times New Roman"/>
            <family val="1"/>
          </rPr>
          <t>See PHB 162</t>
        </r>
      </text>
    </comment>
    <comment ref="E13" authorId="0" shapeId="0" xr:uid="{00000000-0006-0000-0000-000006000000}">
      <text>
        <r>
          <rPr>
            <sz val="12"/>
            <color indexed="81"/>
            <rFont val="Times New Roman"/>
            <family val="1"/>
          </rPr>
          <t>[(11 * 8 Ranger) * 75%] + (11 * 0 Con)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F10" authorId="0" shapeId="0" xr:uid="{00000000-0006-0000-0100-000001000000}">
      <text>
        <r>
          <rPr>
            <sz val="12"/>
            <color indexed="81"/>
            <rFont val="Times New Roman"/>
            <family val="1"/>
          </rPr>
          <t>½-Elven bonus</t>
        </r>
      </text>
    </comment>
    <comment ref="F15" authorId="0" shapeId="0" xr:uid="{00000000-0006-0000-0100-000002000000}">
      <text>
        <r>
          <rPr>
            <sz val="12"/>
            <color indexed="81"/>
            <rFont val="Times New Roman"/>
            <family val="1"/>
          </rPr>
          <t>½-Elven bonus</t>
        </r>
      </text>
    </comment>
    <comment ref="F25" authorId="0" shapeId="0" xr:uid="{00000000-0006-0000-0100-000003000000}">
      <text>
        <r>
          <rPr>
            <sz val="12"/>
            <color indexed="81"/>
            <rFont val="Times New Roman"/>
            <family val="1"/>
          </rPr>
          <t>½-Elven bonus</t>
        </r>
      </text>
    </comment>
    <comment ref="F34" authorId="0" shapeId="0" xr:uid="{00000000-0006-0000-0100-000004000000}">
      <text>
        <r>
          <rPr>
            <sz val="12"/>
            <color indexed="81"/>
            <rFont val="Times New Roman"/>
            <family val="1"/>
          </rPr>
          <t>½-Elven bonus</t>
        </r>
      </text>
    </comment>
    <comment ref="F39" authorId="0" shapeId="0" xr:uid="{00000000-0006-0000-0100-000005000000}">
      <text>
        <r>
          <rPr>
            <sz val="12"/>
            <color indexed="81"/>
            <rFont val="Times New Roman"/>
            <family val="1"/>
          </rPr>
          <t>½-Elven bonus</t>
        </r>
      </text>
    </comment>
    <comment ref="F40" authorId="0" shapeId="0" xr:uid="{00000000-0006-0000-0100-000006000000}">
      <text>
        <r>
          <rPr>
            <sz val="12"/>
            <color indexed="81"/>
            <rFont val="Times New Roman"/>
            <family val="1"/>
          </rPr>
          <t>Survivor bonus in dungeons and wilderness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D3" authorId="0" shapeId="0" xr:uid="{00000000-0006-0000-0200-000001000000}">
      <text>
        <r>
          <rPr>
            <sz val="12"/>
            <color indexed="81"/>
            <rFont val="Times New Roman"/>
            <family val="1"/>
          </rPr>
          <t>Tiny bell and a piece of fine silver wire</t>
        </r>
      </text>
    </comment>
    <comment ref="D4" authorId="0" shapeId="0" xr:uid="{00000000-0006-0000-0200-000002000000}">
      <text>
        <r>
          <rPr>
            <sz val="12"/>
            <color indexed="81"/>
            <rFont val="Times New Roman"/>
            <family val="1"/>
          </rPr>
          <t>Bait for said animal</t>
        </r>
      </text>
    </comment>
    <comment ref="D6" authorId="0" shapeId="0" xr:uid="{00000000-0006-0000-0200-000003000000}">
      <text>
        <r>
          <rPr>
            <sz val="12"/>
            <color indexed="81"/>
            <rFont val="Times New Roman"/>
            <family val="1"/>
          </rPr>
          <t>Pinch of cat fur</t>
        </r>
      </text>
    </comment>
    <comment ref="D15" authorId="0" shapeId="0" xr:uid="{00000000-0006-0000-0200-000004000000}">
      <text>
        <r>
          <rPr>
            <sz val="12"/>
            <color indexed="81"/>
            <rFont val="Times New Roman"/>
            <family val="1"/>
          </rPr>
          <t>grasshopper leg</t>
        </r>
      </text>
    </comment>
    <comment ref="D16" authorId="0" shapeId="0" xr:uid="{00000000-0006-0000-0200-000005000000}">
      <text>
        <r>
          <rPr>
            <sz val="12"/>
            <color indexed="81"/>
            <rFont val="Times New Roman"/>
            <family val="1"/>
          </rPr>
          <t>Pinch of dirt</t>
        </r>
      </text>
    </comment>
    <comment ref="D19" authorId="0" shapeId="0" xr:uid="{00000000-0006-0000-0200-000006000000}">
      <text>
        <r>
          <rPr>
            <sz val="12"/>
            <color indexed="81"/>
            <rFont val="Times New Roman"/>
            <family val="1"/>
          </rPr>
          <t>Prism, lens, or monocle</t>
        </r>
      </text>
    </comment>
    <comment ref="D27" authorId="0" shapeId="0" xr:uid="{00000000-0006-0000-0200-000007000000}">
      <text>
        <r>
          <rPr>
            <sz val="12"/>
            <color indexed="81"/>
            <rFont val="Times New Roman"/>
            <family val="1"/>
          </rPr>
          <t>Feathers or pinch of owl droppings</t>
        </r>
      </text>
    </comment>
    <comment ref="D32" authorId="0" shapeId="0" xr:uid="{00000000-0006-0000-0200-000008000000}">
      <text/>
    </comment>
    <comment ref="D34" authorId="0" shapeId="0" xr:uid="{00000000-0006-0000-0200-000009000000}">
      <text>
        <r>
          <rPr>
            <sz val="12"/>
            <color indexed="81"/>
            <rFont val="Times New Roman"/>
            <family val="1"/>
          </rPr>
          <t>Shaundakul symbol</t>
        </r>
      </text>
    </comment>
    <comment ref="D36" authorId="0" shapeId="0" xr:uid="{00000000-0006-0000-0200-00000A000000}">
      <text>
        <r>
          <rPr>
            <sz val="12"/>
            <color indexed="81"/>
            <rFont val="Times New Roman"/>
            <family val="1"/>
          </rPr>
          <t>Shaundakul symbol</t>
        </r>
      </text>
    </comment>
    <comment ref="D38" authorId="0" shapeId="0" xr:uid="{00000000-0006-0000-0200-00000B000000}">
      <text>
        <r>
          <rPr>
            <sz val="12"/>
            <color indexed="81"/>
            <rFont val="Times New Roman"/>
            <family val="1"/>
          </rPr>
          <t>Shaundakul symbol</t>
        </r>
      </text>
    </comment>
    <comment ref="D40" authorId="0" shapeId="0" xr:uid="{00000000-0006-0000-0200-00000C000000}">
      <text>
        <r>
          <rPr>
            <sz val="12"/>
            <color indexed="81"/>
            <rFont val="Times New Roman"/>
            <family val="1"/>
          </rPr>
          <t>Shaundakul symbol</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F2" authorId="0" shapeId="0" xr:uid="{00000000-0006-0000-0300-000001000000}">
      <text>
        <r>
          <rPr>
            <sz val="12"/>
            <color indexed="81"/>
            <rFont val="Times New Roman"/>
            <family val="1"/>
          </rPr>
          <t xml:space="preserve">You are skilled in mounted combat.
</t>
        </r>
        <r>
          <rPr>
            <b/>
            <sz val="12"/>
            <color indexed="81"/>
            <rFont val="Times New Roman"/>
            <family val="1"/>
          </rPr>
          <t xml:space="preserve">Prerequisite: </t>
        </r>
        <r>
          <rPr>
            <sz val="12"/>
            <color indexed="81"/>
            <rFont val="Times New Roman"/>
            <family val="1"/>
          </rPr>
          <t xml:space="preserve"> Ride 1 rank.
</t>
        </r>
        <r>
          <rPr>
            <b/>
            <sz val="12"/>
            <color indexed="81"/>
            <rFont val="Times New Roman"/>
            <family val="1"/>
          </rPr>
          <t xml:space="preserve">Benefit: </t>
        </r>
        <r>
          <rPr>
            <sz val="12"/>
            <color indexed="81"/>
            <rFont val="Times New Roman"/>
            <family val="1"/>
          </rPr>
          <t xml:space="preserve"> Once per round when your mount is hit in combat, you may attempt a Ride check (as a reaction) to negate the hit.  The hit is negated if your Ride check result is greater than the opponent’s attack roll.  (Essentially, the Ride check result becomes the mount’s Armor Class if it’s higher than the mount’s regular AC.)
</t>
        </r>
        <r>
          <rPr>
            <b/>
            <sz val="12"/>
            <color indexed="81"/>
            <rFont val="Times New Roman"/>
            <family val="1"/>
          </rPr>
          <t xml:space="preserve">Special: </t>
        </r>
        <r>
          <rPr>
            <sz val="12"/>
            <color indexed="81"/>
            <rFont val="Times New Roman"/>
            <family val="1"/>
          </rPr>
          <t xml:space="preserve"> A fighter may select Mounted Combat as one of his fighter bonus feats (see page 38).
PHB 98</t>
        </r>
      </text>
    </comment>
    <comment ref="H2" authorId="0" shapeId="0" xr:uid="{00000000-0006-0000-0300-000002000000}">
      <text>
        <r>
          <rPr>
            <sz val="12"/>
            <color indexed="81"/>
            <rFont val="Times New Roman"/>
            <family val="1"/>
          </rPr>
          <t xml:space="preserve">You can use the city itself to shape and enhance your spellcasting.
</t>
        </r>
        <r>
          <rPr>
            <b/>
            <sz val="12"/>
            <color indexed="81"/>
            <rFont val="Times New Roman"/>
            <family val="1"/>
          </rPr>
          <t xml:space="preserve">Prerequisite:  </t>
        </r>
        <r>
          <rPr>
            <sz val="12"/>
            <color indexed="81"/>
            <rFont val="Times New Roman"/>
            <family val="1"/>
          </rPr>
          <t xml:space="preserve">Caster level 3rd.
</t>
        </r>
        <r>
          <rPr>
            <b/>
            <sz val="12"/>
            <color indexed="81"/>
            <rFont val="Times New Roman"/>
            <family val="1"/>
          </rPr>
          <t xml:space="preserve">Benefit:  </t>
        </r>
        <r>
          <rPr>
            <sz val="12"/>
            <color indexed="81"/>
            <rFont val="Times New Roman"/>
            <family val="1"/>
          </rPr>
          <t>You can modify any damaging spell you cast to incorporate the urban environment.  When casting an offensive spell with an energy subtype—acid, cold, electricity, fire, or sonic—you can invest the spell with a portion of the city’s spirit. In most cases, this investment is gritty and spectacular, drawing dirt, gravel, nails, and other nearby detritus into the spell effect.  In other cases, the investiture is much more subtle, often merely changing the look of the spell. Only half the damage from a spell with the appropriate subtype is considered energy damage, and is thus subject to resistances or immunities.
The remainder comes from the city itself, and is not subject to spell or energy resistances or immunities.  This investiture only occurs for spells cast within urban environments, defined as any area above the size of a small town (DMG 137).
For example, a wizard uses City Magic to cast a fireball at a creature with resistance to fire 15. The damage roll is 20, half of it fire damage and half “city.” Thus, the target takes 10 points of “city” damage instead of 5 points of fire damage.  This feat is useless to spellcasters who cast theirspells in a nonurban environment as defined above.
A spell modified using the City Magic feat uses a spell slot of the spell’s normal level.
Cityscape 60</t>
        </r>
      </text>
    </comment>
    <comment ref="F3" authorId="0" shapeId="0" xr:uid="{00000000-0006-0000-0300-000003000000}">
      <text>
        <r>
          <rPr>
            <sz val="12"/>
            <color indexed="81"/>
            <rFont val="Times New Roman"/>
            <family val="1"/>
          </rPr>
          <t xml:space="preserve">Choose one type of weapon, such as greataxe. You can also choose unarmed strike or grapple (or ray, if you are a spellcaster) as your weapon for purposes of this feat. You are especially good at using this weapon. (If you have chosen ray, you are especially good with rays, such as the one produced by the ray of frost spell.)
</t>
        </r>
        <r>
          <rPr>
            <b/>
            <sz val="12"/>
            <color indexed="81"/>
            <rFont val="Times New Roman"/>
            <family val="1"/>
          </rPr>
          <t xml:space="preserve">Prerequisites:  </t>
        </r>
        <r>
          <rPr>
            <sz val="12"/>
            <color indexed="81"/>
            <rFont val="Times New Roman"/>
            <family val="1"/>
          </rPr>
          <t xml:space="preserve">Proficiency with selected weapon, base attack bonus +1.
</t>
        </r>
        <r>
          <rPr>
            <b/>
            <sz val="12"/>
            <color indexed="81"/>
            <rFont val="Times New Roman"/>
            <family val="1"/>
          </rPr>
          <t xml:space="preserve">Benefit:  </t>
        </r>
        <r>
          <rPr>
            <sz val="12"/>
            <color indexed="81"/>
            <rFont val="Times New Roman"/>
            <family val="1"/>
          </rPr>
          <t xml:space="preserve">You gain a +1 bonus on all attack rolls you make using the selected weapon.
</t>
        </r>
        <r>
          <rPr>
            <b/>
            <sz val="12"/>
            <color indexed="81"/>
            <rFont val="Times New Roman"/>
            <family val="1"/>
          </rPr>
          <t xml:space="preserve">Special:  </t>
        </r>
        <r>
          <rPr>
            <sz val="12"/>
            <color indexed="81"/>
            <rFont val="Times New Roman"/>
            <family val="1"/>
          </rPr>
          <t>You can gain this feat multiple times. Its effects do not stack. Each time you take the feat, it applies to a new type of weapon.
A fighter may select Weapon Focus as one of his fighter bonus feats (see page 38). He must have Weapon Focus with a weapon to gain the Weapon Specialization feat for that weapon.
PHB 102</t>
        </r>
      </text>
    </comment>
    <comment ref="F4" authorId="0" shapeId="0" xr:uid="{00000000-0006-0000-0300-000004000000}">
      <text>
        <r>
          <rPr>
            <sz val="12"/>
            <color indexed="81"/>
            <rFont val="Times New Roman"/>
            <family val="1"/>
          </rPr>
          <t xml:space="preserve">You are skilled at making well-placed shots with ranged weapons at close range.
</t>
        </r>
        <r>
          <rPr>
            <b/>
            <sz val="12"/>
            <color indexed="81"/>
            <rFont val="Times New Roman"/>
            <family val="1"/>
          </rPr>
          <t xml:space="preserve">Benefit:  </t>
        </r>
        <r>
          <rPr>
            <sz val="12"/>
            <color indexed="81"/>
            <rFont val="Times New Roman"/>
            <family val="1"/>
          </rPr>
          <t xml:space="preserve">You get a +1 bonus on attack and damage rolls with ranged weapons at ranges of up to 30 feet.
</t>
        </r>
        <r>
          <rPr>
            <b/>
            <sz val="12"/>
            <color indexed="81"/>
            <rFont val="Times New Roman"/>
            <family val="1"/>
          </rPr>
          <t xml:space="preserve">Special: </t>
        </r>
        <r>
          <rPr>
            <sz val="12"/>
            <color indexed="81"/>
            <rFont val="Times New Roman"/>
            <family val="1"/>
          </rPr>
          <t xml:space="preserve"> A fighter may select Point Blank Shot as one of his fighter bonus feats (see page 38).
PHB 98</t>
        </r>
      </text>
    </comment>
    <comment ref="F5" authorId="0" shapeId="0" xr:uid="{00000000-0006-0000-0300-000005000000}">
      <text>
        <r>
          <rPr>
            <sz val="12"/>
            <color indexed="81"/>
            <rFont val="Times New Roman"/>
            <family val="1"/>
          </rPr>
          <t xml:space="preserve">You can use ranged weapons with exceptional speed.
</t>
        </r>
        <r>
          <rPr>
            <b/>
            <sz val="12"/>
            <color indexed="81"/>
            <rFont val="Times New Roman"/>
            <family val="1"/>
          </rPr>
          <t xml:space="preserve">Prerequisites:  </t>
        </r>
        <r>
          <rPr>
            <sz val="12"/>
            <color indexed="81"/>
            <rFont val="Times New Roman"/>
            <family val="1"/>
          </rPr>
          <t xml:space="preserve">Dex 13, Point Blank Shot.
</t>
        </r>
        <r>
          <rPr>
            <b/>
            <sz val="12"/>
            <color indexed="81"/>
            <rFont val="Times New Roman"/>
            <family val="1"/>
          </rPr>
          <t xml:space="preserve">Benefit:  </t>
        </r>
        <r>
          <rPr>
            <sz val="12"/>
            <color indexed="81"/>
            <rFont val="Times New Roman"/>
            <family val="1"/>
          </rPr>
          <t xml:space="preserve">You can get one extra attack per round with a ranged weapon. The attack is at your highest base attack bonus, but each attack you make in that round (the extra one and the normal ones) takes a –2 penalty. You must use the full attack action (see page 143) to use this feat.
</t>
        </r>
        <r>
          <rPr>
            <b/>
            <sz val="12"/>
            <color indexed="81"/>
            <rFont val="Times New Roman"/>
            <family val="1"/>
          </rPr>
          <t xml:space="preserve">Special:  </t>
        </r>
        <r>
          <rPr>
            <sz val="12"/>
            <color indexed="81"/>
            <rFont val="Times New Roman"/>
            <family val="1"/>
          </rPr>
          <t>A fighter may select Rapid Shot as one of his fighter bonus feats (see page 38).  A 2nd-level ranger who has chosen the archery combat style is treated as having Rapid Shot, even if he does not have the prerequisites for it, but only when he is wearing light or no armor (see page 48).
PHB 99</t>
        </r>
      </text>
    </comment>
    <comment ref="F6" authorId="0" shapeId="0" xr:uid="{00000000-0006-0000-0300-000006000000}">
      <text>
        <r>
          <rPr>
            <sz val="12"/>
            <color indexed="81"/>
            <rFont val="Times New Roman"/>
            <family val="1"/>
          </rPr>
          <t xml:space="preserve">You’ve spent endless hours learning how to handle a mount in a fight.
</t>
        </r>
        <r>
          <rPr>
            <b/>
            <sz val="12"/>
            <color indexed="81"/>
            <rFont val="Times New Roman"/>
            <family val="1"/>
          </rPr>
          <t xml:space="preserve">Prerequisites:  </t>
        </r>
        <r>
          <rPr>
            <sz val="12"/>
            <color indexed="81"/>
            <rFont val="Times New Roman"/>
            <family val="1"/>
          </rPr>
          <t xml:space="preserve">Human (Cormyr, Dambrath, the Hordelands, Narfell, Nimbral, the North, the Western Heartlands).
</t>
        </r>
        <r>
          <rPr>
            <b/>
            <sz val="12"/>
            <color indexed="81"/>
            <rFont val="Times New Roman"/>
            <family val="1"/>
          </rPr>
          <t xml:space="preserve">Benefit:  </t>
        </r>
        <r>
          <rPr>
            <sz val="12"/>
            <color indexed="81"/>
            <rFont val="Times New Roman"/>
            <family val="1"/>
          </rPr>
          <t xml:space="preserve">You can take 10 on Ride checks, even if you are rushed or threatened.
If either you or your mount fails a Reflex save while mounted, you can attempt a Ride check to succeed on the saving throw anyway.  The save is successful if your Ride check result is equal to or greater than the spell’s save DC.  (Essentially, you can substitute your Ride check result for your Reflex save if the former is higher.)  You can attempt this substitution once per round for either yourself or your mount.  If both you and your mount fail a Reflex save against the same effect (for example, a fi reball spell or dragon breath that catches you and your mount in its area), your Ride check result applies to both your save and your mount’s save.
</t>
        </r>
        <r>
          <rPr>
            <b/>
            <sz val="12"/>
            <color indexed="81"/>
            <rFont val="Times New Roman"/>
            <family val="1"/>
          </rPr>
          <t xml:space="preserve">Special:  </t>
        </r>
        <r>
          <rPr>
            <sz val="12"/>
            <color indexed="81"/>
            <rFont val="Times New Roman"/>
            <family val="1"/>
          </rPr>
          <t>You may select this feat only as a 1st-level character.  You may have only one regional feat.
Player’s Guide to Faerûn 43</t>
        </r>
      </text>
    </comment>
    <comment ref="H6" authorId="0" shapeId="0" xr:uid="{00000000-0006-0000-0300-000007000000}">
      <text>
        <r>
          <rPr>
            <sz val="12"/>
            <color indexed="81"/>
            <rFont val="Times New Roman"/>
            <family val="1"/>
          </rPr>
          <t xml:space="preserve">Your people thrive in regions that others find uninhabitable, and excel at uncovering the secrets of the wilderness and surviving to tell the tale.
</t>
        </r>
        <r>
          <rPr>
            <b/>
            <sz val="12"/>
            <color indexed="81"/>
            <rFont val="Times New Roman"/>
            <family val="1"/>
          </rPr>
          <t xml:space="preserve">Benefit:  </t>
        </r>
        <r>
          <rPr>
            <sz val="12"/>
            <color indexed="81"/>
            <rFont val="Times New Roman"/>
            <family val="1"/>
          </rPr>
          <t>You get a +1 bonus on Fortitude saves and a +2 bonus on all Survival checks.
FRCS 38</t>
        </r>
      </text>
    </comment>
    <comment ref="F9" authorId="0" shapeId="0" xr:uid="{00000000-0006-0000-0300-000008000000}">
      <text>
        <r>
          <rPr>
            <sz val="12"/>
            <color indexed="81"/>
            <rFont val="Times New Roman"/>
            <family val="1"/>
          </rPr>
          <t>This ability functions like the druid ability of the same name (see page 35), except that the ranger’s effective druid level is one-half his ranger level. For example, the animal companion of a 4th-level ranger would be the equivalent of a 2nd-level druid’s animal companion. A ranger may select from the alternative lists of animal companions just as a druid can, though again his effective druid level is half his ranger level. Thus, he must be at least an 8th-level ranger to select from the druid’s list of 4th-level animal companions, and if he chooses one of those animals, his effective druid level would be reduced by 3, to 1st level. Like a druid, a ranger cannot select an alternative animal if the choice would reduce his effective druid level below 1st.
PHB 48</t>
        </r>
      </text>
    </comment>
    <comment ref="F10" authorId="0" shapeId="0" xr:uid="{00000000-0006-0000-0300-000009000000}">
      <text>
        <r>
          <rPr>
            <sz val="12"/>
            <color indexed="81"/>
            <rFont val="Times New Roman"/>
            <family val="1"/>
          </rPr>
          <t xml:space="preserve">You can fight with a weapon in each hand. You can make one extra attack each round with the second weapon.
</t>
        </r>
        <r>
          <rPr>
            <b/>
            <sz val="12"/>
            <color indexed="81"/>
            <rFont val="Times New Roman"/>
            <family val="1"/>
          </rPr>
          <t xml:space="preserve">Prerequisite:  </t>
        </r>
        <r>
          <rPr>
            <sz val="12"/>
            <color indexed="81"/>
            <rFont val="Times New Roman"/>
            <family val="1"/>
          </rPr>
          <t xml:space="preserve">Dex 15.
</t>
        </r>
        <r>
          <rPr>
            <b/>
            <sz val="12"/>
            <color indexed="81"/>
            <rFont val="Times New Roman"/>
            <family val="1"/>
          </rPr>
          <t xml:space="preserve">Benefit:  </t>
        </r>
        <r>
          <rPr>
            <sz val="12"/>
            <color indexed="81"/>
            <rFont val="Times New Roman"/>
            <family val="1"/>
          </rPr>
          <t xml:space="preserve">Your penalties on attack rolls for fighting with two weapons are reduced. The penalty for your primary hand lessens by 2 and the one for your off hand lessens by 6.
</t>
        </r>
        <r>
          <rPr>
            <b/>
            <sz val="12"/>
            <color indexed="81"/>
            <rFont val="Times New Roman"/>
            <family val="1"/>
          </rPr>
          <t xml:space="preserve">Normal:  </t>
        </r>
        <r>
          <rPr>
            <sz val="12"/>
            <color indexed="81"/>
            <rFont val="Times New Roman"/>
            <family val="1"/>
          </rPr>
          <t xml:space="preserve">See Two-Weapon Fighting, page 160, and Table 8–10: Two-Weapon Fighting Penalties, page 160.
</t>
        </r>
        <r>
          <rPr>
            <b/>
            <sz val="12"/>
            <color indexed="81"/>
            <rFont val="Times New Roman"/>
            <family val="1"/>
          </rPr>
          <t xml:space="preserve">Special:  </t>
        </r>
        <r>
          <rPr>
            <sz val="12"/>
            <color indexed="81"/>
            <rFont val="Times New Roman"/>
            <family val="1"/>
          </rPr>
          <t>A 2nd-level ranger who has chosen the two-weapon combat style is treated as having Two-Weapon Fighting, even if he does not have the prerequisite for it, but only when he is wearing light or no armor (see page 48).
A fighter may select Two-Weapon Fighting as one of his fighter bonus feats (see page 38).
PHB 102</t>
        </r>
      </text>
    </comment>
    <comment ref="H10" authorId="0" shapeId="0" xr:uid="{00000000-0006-0000-0300-00000A000000}">
      <text>
        <r>
          <rPr>
            <sz val="12"/>
            <color indexed="81"/>
            <rFont val="Times New Roman"/>
            <family val="1"/>
          </rPr>
          <t xml:space="preserve">Your people thrive in regions that others find uninhabitable, and excel at uncovering the secrets of the wilderness and surviving to tell the tale.
</t>
        </r>
        <r>
          <rPr>
            <b/>
            <sz val="12"/>
            <color indexed="81"/>
            <rFont val="Times New Roman"/>
            <family val="1"/>
          </rPr>
          <t xml:space="preserve">Benefit:  </t>
        </r>
        <r>
          <rPr>
            <sz val="12"/>
            <color indexed="81"/>
            <rFont val="Times New Roman"/>
            <family val="1"/>
          </rPr>
          <t>You get a +1 bonus on Fortitude saves and a +2 bonus on all Survival checks.
FRCS 38</t>
        </r>
      </text>
    </comment>
    <comment ref="F11" authorId="0" shapeId="0" xr:uid="{00000000-0006-0000-0300-00000B000000}">
      <text>
        <r>
          <rPr>
            <sz val="12"/>
            <color indexed="81"/>
            <rFont val="Times New Roman"/>
            <family val="1"/>
          </rPr>
          <t xml:space="preserve">You are a master at fighting two-handed.
</t>
        </r>
        <r>
          <rPr>
            <b/>
            <sz val="12"/>
            <color indexed="81"/>
            <rFont val="Times New Roman"/>
            <family val="1"/>
          </rPr>
          <t xml:space="preserve">Prerequisites:  </t>
        </r>
        <r>
          <rPr>
            <sz val="12"/>
            <color indexed="81"/>
            <rFont val="Times New Roman"/>
            <family val="1"/>
          </rPr>
          <t xml:space="preserve">Dex 19, Improved Two-Weapon Fighting, Two-Weapon Fighting, base attack bonus +11.
</t>
        </r>
        <r>
          <rPr>
            <b/>
            <sz val="12"/>
            <color indexed="81"/>
            <rFont val="Times New Roman"/>
            <family val="1"/>
          </rPr>
          <t xml:space="preserve">Benefit:  </t>
        </r>
        <r>
          <rPr>
            <sz val="12"/>
            <color indexed="81"/>
            <rFont val="Times New Roman"/>
            <family val="1"/>
          </rPr>
          <t xml:space="preserve">You get a third attack with your off-hand weapon, albeit at a –10 penalty.
</t>
        </r>
        <r>
          <rPr>
            <b/>
            <sz val="12"/>
            <color indexed="81"/>
            <rFont val="Times New Roman"/>
            <family val="1"/>
          </rPr>
          <t xml:space="preserve">Special:  </t>
        </r>
        <r>
          <rPr>
            <sz val="12"/>
            <color indexed="81"/>
            <rFont val="Times New Roman"/>
            <family val="1"/>
          </rPr>
          <t>A fighter may select Greater Two-Weapon Fighting as one of his fighter bonus feats (see page 38).
An 11th-level ranger who has chosen the two-weapon combat style is treated as having Greater Two-Weapon Fighting, even if he does not have the prerequisites for it, but only when he is wearing light or no armor (see page 48).
PHB 95</t>
        </r>
      </text>
    </comment>
    <comment ref="F12" authorId="0" shapeId="0" xr:uid="{00000000-0006-0000-0300-00000C000000}">
      <text>
        <r>
          <rPr>
            <sz val="12"/>
            <color indexed="81"/>
            <rFont val="Times New Roman"/>
            <family val="1"/>
          </rPr>
          <t xml:space="preserve">You are capable of amazing feats of stamina.
</t>
        </r>
        <r>
          <rPr>
            <b/>
            <sz val="12"/>
            <color indexed="81"/>
            <rFont val="Times New Roman"/>
            <family val="1"/>
          </rPr>
          <t xml:space="preserve">Benefit:  </t>
        </r>
        <r>
          <rPr>
            <sz val="12"/>
            <color indexed="81"/>
            <rFont val="Times New Roman"/>
            <family val="1"/>
          </rPr>
          <t xml:space="preserve">You gain a +4 bonus on the following checks and saves:  Swim checks made to resist nonlethal damage (see page 84), Constitution checks made to continue running (see page 144), Constitution checks made to avoid nonlethal damage from a forced march (see page 164), Constitution checks made to hold your breath (see page 84), Constitution checks made to avoid nonlethal damage from starvation or thirst (see page 304 of the Dungeon Master’s Guide), Fortitude saves made to avoid nonlethal damage from hot or cold environments (see pages 302 and 303 of the Dungeon Master’s Guide), and Fortitude saves made to resist damage from suffocation (see page 304 of the Dungeon Master’s Guide). Also, you may sleep in light or medium armor without becoming fatigued.
</t>
        </r>
        <r>
          <rPr>
            <b/>
            <sz val="12"/>
            <color indexed="81"/>
            <rFont val="Times New Roman"/>
            <family val="1"/>
          </rPr>
          <t xml:space="preserve">Normal:  </t>
        </r>
        <r>
          <rPr>
            <sz val="12"/>
            <color indexed="81"/>
            <rFont val="Times New Roman"/>
            <family val="1"/>
          </rPr>
          <t xml:space="preserve">A character without this feat who sleeps in medium or heavier armor is automatically fatigued the next day.
</t>
        </r>
        <r>
          <rPr>
            <b/>
            <sz val="12"/>
            <color indexed="81"/>
            <rFont val="Times New Roman"/>
            <family val="1"/>
          </rPr>
          <t xml:space="preserve">Special: </t>
        </r>
        <r>
          <rPr>
            <sz val="12"/>
            <color indexed="81"/>
            <rFont val="Times New Roman"/>
            <family val="1"/>
          </rPr>
          <t xml:space="preserve"> A ranger automatically gains Endurance as a bonus feat at 3rd level (see page 48). He need not select it.
PHB 93</t>
        </r>
      </text>
    </comment>
    <comment ref="F13" authorId="0" shapeId="0" xr:uid="{00000000-0006-0000-0300-00000D000000}">
      <text>
        <r>
          <rPr>
            <sz val="12"/>
            <color indexed="81"/>
            <rFont val="Times New Roman"/>
            <family val="1"/>
          </rPr>
          <t>At 9th level, a ranger can avoid even magical and unusual attacks with great agility. If he makes a successful Reflex saving throw against an attack that normally deals half damage on a successful save (such as a red dragon’s fiery breath or a fireball), he instead takes no damage. Evasion can be used only if the ranger is wearing light armor or no armor. A helpless ranger (such as one who is unconscious or paralysed) does not gain the benefit of evasion.
PHB 48</t>
        </r>
      </text>
    </comment>
    <comment ref="F14" authorId="0" shapeId="0" xr:uid="{00000000-0006-0000-0300-00000E000000}">
      <text>
        <r>
          <rPr>
            <sz val="12"/>
            <color indexed="81"/>
            <rFont val="Times New Roman"/>
            <family val="1"/>
          </rPr>
          <t>At 1st level, a ranger may select a type of creature from among those given on Table 3–14: Ranger Favored Enemies. Due to his extensive study on his chosen type of foe and training in the proper techniques for combating such creatures, the ranger gains a +2 bonus on Bluff, Listen, Sense Motive, Spot, and Survival checks when using these skills against creatures of this type. Likewise, he gets a +2 bonus on weapon damage rolls against such creatures.
PHB 47</t>
        </r>
      </text>
    </comment>
    <comment ref="F15" authorId="0" shapeId="0" xr:uid="{00000000-0006-0000-0300-00000F000000}">
      <text>
        <r>
          <rPr>
            <sz val="12"/>
            <color indexed="81"/>
            <rFont val="Times New Roman"/>
            <family val="1"/>
          </rPr>
          <t>At 1st level, a ranger may select a type of creature from among those given on Table 3–14: Ranger Favored Enemies. Due to his extensive study on his chosen type of foe and training in the proper techniques for combating such creatures, the ranger gains a +2 bonus on Bluff, Listen, Sense Motive, Spot, and Survival checks when using these skills against creatures of this type. Likewise, he gets a +2 bonus on weapon damage rolls against such creatures.
PHB 47</t>
        </r>
      </text>
    </comment>
    <comment ref="F16" authorId="0" shapeId="0" xr:uid="{00000000-0006-0000-0300-000010000000}">
      <text>
        <r>
          <rPr>
            <sz val="12"/>
            <color indexed="81"/>
            <rFont val="Times New Roman"/>
            <family val="1"/>
          </rPr>
          <t>At 1st level, a ranger may select a type of creature from among those given on Table 3–14: Ranger Favored Enemies. Due to his extensive study on his chosen type of foe and training in the proper techniques for combating such creatures, the ranger gains a +2 bonus on Bluff, Listen, Sense Motive, Spot, and Survival checks when using these skills against creatures of this type. Likewise, he gets a +2 bonus on weapon damage rolls against such creatures.
PHB 47</t>
        </r>
      </text>
    </comment>
    <comment ref="F17" authorId="0" shapeId="0" xr:uid="{00000000-0006-0000-0300-000011000000}">
      <text>
        <r>
          <rPr>
            <sz val="12"/>
            <color indexed="81"/>
            <rFont val="Times New Roman"/>
            <family val="1"/>
          </rPr>
          <t xml:space="preserve">You attract a more powerful cohort than you normally would.
</t>
        </r>
        <r>
          <rPr>
            <b/>
            <sz val="12"/>
            <color indexed="81"/>
            <rFont val="Times New Roman"/>
            <family val="1"/>
          </rPr>
          <t xml:space="preserve">Prerequisites:  </t>
        </r>
        <r>
          <rPr>
            <sz val="12"/>
            <color indexed="81"/>
            <rFont val="Times New Roman"/>
            <family val="1"/>
          </rPr>
          <t xml:space="preserve">Cha 13, Leadership.
</t>
        </r>
        <r>
          <rPr>
            <b/>
            <sz val="12"/>
            <color indexed="81"/>
            <rFont val="Times New Roman"/>
            <family val="1"/>
          </rPr>
          <t xml:space="preserve">Benefit:  </t>
        </r>
        <r>
          <rPr>
            <sz val="12"/>
            <color indexed="81"/>
            <rFont val="Times New Roman"/>
            <family val="1"/>
          </rPr>
          <t xml:space="preserve">The maximum level of the cohort you gain from the Leadership feat (see page 106 of the Dungeon Master’s Guide) is one lower than your character level.
</t>
        </r>
        <r>
          <rPr>
            <b/>
            <sz val="12"/>
            <color indexed="81"/>
            <rFont val="Times New Roman"/>
            <family val="1"/>
          </rPr>
          <t xml:space="preserve">Normal:  </t>
        </r>
        <r>
          <rPr>
            <sz val="12"/>
            <color indexed="81"/>
            <rFont val="Times New Roman"/>
            <family val="1"/>
          </rPr>
          <t>Without this feat, a cohort’s maximum level is two levels below the associated PC’s level.
Heroes of Battle 98</t>
        </r>
      </text>
    </comment>
    <comment ref="F18" authorId="0" shapeId="0" xr:uid="{00000000-0006-0000-0300-000012000000}">
      <text>
        <r>
          <rPr>
            <sz val="12"/>
            <color indexed="81"/>
            <rFont val="Times New Roman"/>
            <family val="1"/>
          </rPr>
          <t xml:space="preserve">You are an expert in fighting two-handed.
</t>
        </r>
        <r>
          <rPr>
            <b/>
            <sz val="12"/>
            <color indexed="81"/>
            <rFont val="Times New Roman"/>
            <family val="1"/>
          </rPr>
          <t xml:space="preserve">Prerequisites:  </t>
        </r>
        <r>
          <rPr>
            <sz val="12"/>
            <color indexed="81"/>
            <rFont val="Times New Roman"/>
            <family val="1"/>
          </rPr>
          <t xml:space="preserve">Dex 17, Two-Weapon Fighting, base attack bonus +6.
</t>
        </r>
        <r>
          <rPr>
            <b/>
            <sz val="12"/>
            <color indexed="81"/>
            <rFont val="Times New Roman"/>
            <family val="1"/>
          </rPr>
          <t xml:space="preserve">Benefit:  </t>
        </r>
        <r>
          <rPr>
            <sz val="12"/>
            <color indexed="81"/>
            <rFont val="Times New Roman"/>
            <family val="1"/>
          </rPr>
          <t xml:space="preserve">In addition to the standard single extra attack you get with an off-hand weapon, you get a second attack with it, albeit at a – 5 penalty (see Table 8–10, page 160).
</t>
        </r>
        <r>
          <rPr>
            <b/>
            <sz val="12"/>
            <color indexed="81"/>
            <rFont val="Times New Roman"/>
            <family val="1"/>
          </rPr>
          <t xml:space="preserve">Normal:  </t>
        </r>
        <r>
          <rPr>
            <sz val="12"/>
            <color indexed="81"/>
            <rFont val="Times New Roman"/>
            <family val="1"/>
          </rPr>
          <t xml:space="preserve">Without this feat, you can only get a single extra attack
with an off-hand weapon.
</t>
        </r>
        <r>
          <rPr>
            <b/>
            <sz val="12"/>
            <color indexed="81"/>
            <rFont val="Times New Roman"/>
            <family val="1"/>
          </rPr>
          <t xml:space="preserve">Special:  </t>
        </r>
        <r>
          <rPr>
            <sz val="12"/>
            <color indexed="81"/>
            <rFont val="Times New Roman"/>
            <family val="1"/>
          </rPr>
          <t>A fighter may select Improved Two-Weapon Fighting as one of his fighter bonus feats.
A 6th-level ranger who has chosen the two-weapon combat style is treated as having Improved Two-Weapon Fighting, even if he does not have the prerequisites for it, but only when he is wearing light or no armor (see page 48).</t>
        </r>
      </text>
    </comment>
    <comment ref="F19" authorId="0" shapeId="0" xr:uid="{00000000-0006-0000-0300-000013000000}">
      <text>
        <r>
          <rPr>
            <sz val="12"/>
            <color indexed="81"/>
            <rFont val="Times New Roman"/>
            <family val="1"/>
          </rPr>
          <t>Stronghold Builder’s Guide 10</t>
        </r>
      </text>
    </comment>
    <comment ref="F20" authorId="0" shapeId="0" xr:uid="{00000000-0006-0000-0300-000014000000}">
      <text>
        <r>
          <rPr>
            <sz val="12"/>
            <color indexed="81"/>
            <rFont val="Times New Roman"/>
            <family val="1"/>
          </rPr>
          <t xml:space="preserve">A character with this feat is the sort of individual others want to follow, and he or she has done some work attempting to recruit cohorts and followers.
</t>
        </r>
        <r>
          <rPr>
            <b/>
            <sz val="12"/>
            <color indexed="81"/>
            <rFont val="Times New Roman"/>
            <family val="1"/>
          </rPr>
          <t xml:space="preserve">Prerequisites:  </t>
        </r>
        <r>
          <rPr>
            <sz val="12"/>
            <color indexed="81"/>
            <rFont val="Times New Roman"/>
            <family val="1"/>
          </rPr>
          <t xml:space="preserve">A character must be at least 6th level to take this feat.
</t>
        </r>
        <r>
          <rPr>
            <b/>
            <sz val="12"/>
            <color indexed="81"/>
            <rFont val="Times New Roman"/>
            <family val="1"/>
          </rPr>
          <t xml:space="preserve">Benefits:  </t>
        </r>
        <r>
          <rPr>
            <sz val="12"/>
            <color indexed="81"/>
            <rFont val="Times New Roman"/>
            <family val="1"/>
          </rPr>
          <t>Having this feat enables the character to attract loyal companions and devoted followers, subordinates who assist her.
DMG 106</t>
        </r>
      </text>
    </comment>
    <comment ref="F21" authorId="0" shapeId="0" xr:uid="{00000000-0006-0000-0300-000015000000}">
      <text>
        <r>
          <rPr>
            <sz val="12"/>
            <color indexed="81"/>
            <rFont val="Times New Roman"/>
            <family val="1"/>
          </rPr>
          <t>Beginning at 8th level, a ranger can move at his normal speed while following tracks without taking the normal –5 penalty. He takes only a –10 penalty (instead of the normal –20) when moving at up to twice normal speed while tracking.</t>
        </r>
      </text>
    </comment>
    <comment ref="F22" authorId="0" shapeId="0" xr:uid="{00000000-0006-0000-0300-000016000000}">
      <text>
        <r>
          <rPr>
            <sz val="12"/>
            <color indexed="81"/>
            <rFont val="Times New Roman"/>
            <family val="1"/>
          </rPr>
          <t xml:space="preserve">You can follow the trails of creatures and characters across most
types of terrain.
</t>
        </r>
        <r>
          <rPr>
            <b/>
            <sz val="12"/>
            <color indexed="81"/>
            <rFont val="Times New Roman"/>
            <family val="1"/>
          </rPr>
          <t xml:space="preserve">Benefit:  </t>
        </r>
        <r>
          <rPr>
            <sz val="12"/>
            <color indexed="81"/>
            <rFont val="Times New Roman"/>
            <family val="1"/>
          </rPr>
          <t xml:space="preserve">To find tracks or to follow them for 1 mile requires a successful Survival check.  You must make another Survival check every time the tracks become difficult to follow, such as when other tracks cross them or when the tracks backtrack and diverge.
You move at half your normal speed (or at your normal speed with a –5 penalty on the check, or at up to twice your normal speed with a –20 penalty on the check).
If you fail a Survival check, you can retry after 1 hour (outdoors) or 10 minutes (indoors) of searching.
</t>
        </r>
        <r>
          <rPr>
            <b/>
            <sz val="12"/>
            <color indexed="81"/>
            <rFont val="Times New Roman"/>
            <family val="1"/>
          </rPr>
          <t xml:space="preserve">Normal:  </t>
        </r>
        <r>
          <rPr>
            <sz val="12"/>
            <color indexed="81"/>
            <rFont val="Times New Roman"/>
            <family val="1"/>
          </rPr>
          <t xml:space="preserve">Without this feat, you can use the Survival skill to find tracks, but you can follow them only if the DC for the task is 10 or lower. Alternatively, you can use the Search skill to find a footprint or similar sign of a creature’s passage using the DCs given above, but you can’t use Search to follow tracks, even if someone else has already found them.
</t>
        </r>
        <r>
          <rPr>
            <b/>
            <sz val="12"/>
            <color indexed="81"/>
            <rFont val="Times New Roman"/>
            <family val="1"/>
          </rPr>
          <t xml:space="preserve">Special:  </t>
        </r>
        <r>
          <rPr>
            <sz val="12"/>
            <color indexed="81"/>
            <rFont val="Times New Roman"/>
            <family val="1"/>
          </rPr>
          <t>A ranger automatically has Track as a bonus feat. He
need not select it.  This feat does not allow you to find or follow the tracks made by a subject of a pass without trace spell.
PHB 101</t>
        </r>
      </text>
    </comment>
    <comment ref="F23" authorId="0" shapeId="0" xr:uid="{00000000-0006-0000-0300-000017000000}">
      <text>
        <r>
          <rPr>
            <sz val="12"/>
            <color indexed="81"/>
            <rFont val="Times New Roman"/>
            <family val="1"/>
          </rPr>
          <t xml:space="preserve">Your rapport with one of your contacts is stronger than your relationship with the rest.
</t>
        </r>
        <r>
          <rPr>
            <b/>
            <sz val="12"/>
            <color indexed="81"/>
            <rFont val="Times New Roman"/>
            <family val="1"/>
          </rPr>
          <t xml:space="preserve">Prerequisite:  </t>
        </r>
        <r>
          <rPr>
            <sz val="12"/>
            <color indexed="81"/>
            <rFont val="Times New Roman"/>
            <family val="1"/>
          </rPr>
          <t xml:space="preserve">Favored.
</t>
        </r>
        <r>
          <rPr>
            <b/>
            <sz val="12"/>
            <color indexed="81"/>
            <rFont val="Times New Roman"/>
            <family val="1"/>
          </rPr>
          <t xml:space="preserve">Benefit:  </t>
        </r>
        <r>
          <rPr>
            <sz val="12"/>
            <color indexed="81"/>
            <rFont val="Times New Roman"/>
            <family val="1"/>
          </rPr>
          <t>When you gain this feat, select one of your existing contacts to be named your primary contact.  Choose one skill associated with the organization to which your contact belongs. You gain 1 bonus rank in that skill (even if doing so would put you above your normal maximum ranks for that skill). In addition, you can double the frequency with which you can call upon your primary contact for no-charge favors.  For example, if your primary contact normally provides its no-charge favor once per month, you can now call upon that favor twice per month.
Cityscape 61</t>
        </r>
      </text>
    </comment>
    <comment ref="F24" authorId="0" shapeId="0" xr:uid="{00000000-0006-0000-0300-000018000000}">
      <text>
        <r>
          <rPr>
            <sz val="12"/>
            <color indexed="81"/>
            <rFont val="Times New Roman"/>
            <family val="1"/>
          </rPr>
          <t>A ranger can use body language, vocalizations, and demeanor to improve the attitude of an animal (such as a bear or a monitor lizard).  This ability functions just like a Diplomacy check to improve the attitude of a person (see page 72).  The ranger rolls 1d20 and adds his ranger level and his Charisma bonus to determine the wild empathy check result. The typical domestic animal has a starting attitude of indifferent, while wild animals are usually unfriendly.
To use wild empathy, the ranger and the animal must be able to study each other, which means that they must be within 30 feet of one another under normal visibility conditions. Generally, influencing an animal in this way takes 1 minute, but, as with influencing people, it might take more or less time.  The ranger can also use this ability to influence a magical beast with an Intelligence score of 1 or 2 (such as a basilisk or a girallon), but he takes a –4 penalty on the check.
PHB 47</t>
        </r>
      </text>
    </comment>
    <comment ref="F25" authorId="0" shapeId="0" xr:uid="{00000000-0006-0000-0300-000019000000}">
      <text>
        <r>
          <rPr>
            <sz val="12"/>
            <color indexed="81"/>
            <rFont val="Times New Roman"/>
            <family val="1"/>
          </rPr>
          <t>Starting at 7th level, a ranger may move through any sort of undergrowth (such as natural thorns, briars, overgrown areas, and similar terrain) at his normal speed and without taking damage or suffering any other impairment.  However, thorns, briars, and overgrown areas that are enchanted or magically manipulated to impede motion still affect him.
PHB 48</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D10" authorId="0" shapeId="0" xr:uid="{00000000-0006-0000-0400-000001000000}">
      <text>
        <r>
          <rPr>
            <sz val="12"/>
            <color indexed="81"/>
            <rFont val="Times New Roman"/>
            <family val="1"/>
          </rPr>
          <t>Balance, Climb, Escape Artist, Hide, Jump, Move Silently, Sleight of Hand, Tumble.</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A8" authorId="0" shapeId="0" xr:uid="{00000000-0006-0000-0500-000001000000}">
      <text>
        <r>
          <rPr>
            <b/>
            <sz val="12"/>
            <color indexed="81"/>
            <rFont val="Times New Roman"/>
            <family val="1"/>
          </rPr>
          <t xml:space="preserve">Price (Item Level):  </t>
        </r>
        <r>
          <rPr>
            <sz val="12"/>
            <color indexed="81"/>
            <rFont val="Times New Roman"/>
            <family val="1"/>
          </rPr>
          <t xml:space="preserve">6,000 gp (10th)
</t>
        </r>
        <r>
          <rPr>
            <b/>
            <sz val="12"/>
            <color indexed="81"/>
            <rFont val="Times New Roman"/>
            <family val="1"/>
          </rPr>
          <t xml:space="preserve">Body Slot:  </t>
        </r>
        <r>
          <rPr>
            <sz val="12"/>
            <color indexed="81"/>
            <rFont val="Times New Roman"/>
            <family val="1"/>
          </rPr>
          <t xml:space="preserve">Throat
</t>
        </r>
        <r>
          <rPr>
            <b/>
            <sz val="12"/>
            <color indexed="81"/>
            <rFont val="Times New Roman"/>
            <family val="1"/>
          </rPr>
          <t xml:space="preserve">Caster Level:  </t>
        </r>
        <r>
          <rPr>
            <sz val="12"/>
            <color indexed="81"/>
            <rFont val="Times New Roman"/>
            <family val="1"/>
          </rPr>
          <t xml:space="preserve">5th
</t>
        </r>
        <r>
          <rPr>
            <b/>
            <sz val="12"/>
            <color indexed="81"/>
            <rFont val="Times New Roman"/>
            <family val="1"/>
          </rPr>
          <t xml:space="preserve">Aura:  </t>
        </r>
        <r>
          <rPr>
            <sz val="12"/>
            <color indexed="81"/>
            <rFont val="Times New Roman"/>
            <family val="1"/>
          </rPr>
          <t xml:space="preserve">Faint; (DC 17) divination
</t>
        </r>
        <r>
          <rPr>
            <b/>
            <sz val="12"/>
            <color indexed="81"/>
            <rFont val="Times New Roman"/>
            <family val="1"/>
          </rPr>
          <t xml:space="preserve">Activation:  </t>
        </r>
        <r>
          <rPr>
            <sz val="12"/>
            <color indexed="81"/>
            <rFont val="Times New Roman"/>
            <family val="1"/>
          </rPr>
          <t>Swift (command)
This chain bears a large green crystal in its center.  Four smaller, removable charms of red crystal also hang from the pendant.
To use a farspeaking amulet, one character wears the central crystal, while up to four others carry the four removable, red crystals.  Removable crystals don't occupy a body slot, and can simply be carried.  Charms can be removed or replaced as a standard action.  The wearer can, with a standard (mental) action, return a single charm to the amulet from any distance, as long as it is on the same plane.  When you activate the amulet, you create a link between yourself and any or all of the characters carrying red charms, enabling all affected characters to converse as if standing together.  This effect lasts for up to 10 minutes, and the amulet can be activated three times per day.  Only characters on the same plane as the amulet's wearer can participate in the conversation.  If you also wear a magic item that grants you a competence bonus on Listen checks when you activate the amulet, you can choose to also listen to the environment of any or all of the characters in the conversation as if you were present.  The magic of the amulet allows you to differentiate between the various locations without undue confusion.
MIC ??</t>
        </r>
      </text>
    </comment>
    <comment ref="A9" authorId="0" shapeId="0" xr:uid="{00000000-0006-0000-0500-000002000000}">
      <text>
        <r>
          <rPr>
            <b/>
            <sz val="12"/>
            <color indexed="81"/>
            <rFont val="Times New Roman"/>
            <family val="1"/>
          </rPr>
          <t xml:space="preserve">Price (Item Level):  </t>
        </r>
        <r>
          <rPr>
            <sz val="12"/>
            <color indexed="81"/>
            <rFont val="Times New Roman"/>
            <family val="1"/>
          </rPr>
          <t xml:space="preserve">5,000 gp (9th)
</t>
        </r>
        <r>
          <rPr>
            <b/>
            <sz val="12"/>
            <color indexed="81"/>
            <rFont val="Times New Roman"/>
            <family val="1"/>
          </rPr>
          <t xml:space="preserve">Body Slot:  </t>
        </r>
        <r>
          <rPr>
            <sz val="12"/>
            <color indexed="81"/>
            <rFont val="Times New Roman"/>
            <family val="1"/>
          </rPr>
          <t xml:space="preserve">Ring
</t>
        </r>
        <r>
          <rPr>
            <b/>
            <sz val="12"/>
            <color indexed="81"/>
            <rFont val="Times New Roman"/>
            <family val="1"/>
          </rPr>
          <t xml:space="preserve">Caster Level:  </t>
        </r>
        <r>
          <rPr>
            <sz val="12"/>
            <color indexed="81"/>
            <rFont val="Times New Roman"/>
            <family val="1"/>
          </rPr>
          <t xml:space="preserve">10th
</t>
        </r>
        <r>
          <rPr>
            <b/>
            <sz val="12"/>
            <color indexed="81"/>
            <rFont val="Times New Roman"/>
            <family val="1"/>
          </rPr>
          <t xml:space="preserve">Aura:  </t>
        </r>
        <r>
          <rPr>
            <sz val="12"/>
            <color indexed="81"/>
            <rFont val="Times New Roman"/>
            <family val="1"/>
          </rPr>
          <t xml:space="preserve">Moderate; (DC 20) transmutation
</t>
        </r>
        <r>
          <rPr>
            <b/>
            <sz val="12"/>
            <color indexed="81"/>
            <rFont val="Times New Roman"/>
            <family val="1"/>
          </rPr>
          <t xml:space="preserve">Activation:  </t>
        </r>
        <r>
          <rPr>
            <sz val="12"/>
            <color indexed="81"/>
            <rFont val="Times New Roman"/>
            <family val="1"/>
          </rPr>
          <t xml:space="preserve">Standard (command)
</t>
        </r>
        <r>
          <rPr>
            <b/>
            <sz val="12"/>
            <color indexed="81"/>
            <rFont val="Times New Roman"/>
            <family val="1"/>
          </rPr>
          <t xml:space="preserve">Weight:  </t>
        </r>
        <r>
          <rPr>
            <sz val="12"/>
            <color indexed="81"/>
            <rFont val="Times New Roman"/>
            <family val="1"/>
          </rPr>
          <t>—
This perfectly smooth adamantine ring bears a massive turquoise carved in the shape of a heavily armored knight.
When you activate a ring of arming, any armor or weapons you currently wear disappear and are stored magically within the ring, and any armor or weapons currently stored within the ring appear in the appropriate places on your body (items that must be held appear at your feet if you don’t have free hands).
MIC 122</t>
        </r>
      </text>
    </comment>
    <comment ref="A10" authorId="0" shapeId="0" xr:uid="{00000000-0006-0000-0500-000003000000}">
      <text>
        <r>
          <rPr>
            <sz val="12"/>
            <color indexed="81"/>
            <rFont val="Times New Roman"/>
            <family val="1"/>
          </rPr>
          <t>A well hung pack can make the difference between stamina and fatigue.  This equipment frame (10 gp) is a light (5 lb) steel harness that centers weight upon the hips rather than the shoulders.  Bristling with one-way hooks, the frame can be loaded with rucksack, waterskins, weaponry, map scrolls, and all manner of equipment in easy reach.  For an added 3 sp, a canvas fly drapes over the frame, protecting equipment and body alike from even torrential rains.  Shifts encumbrance level down one category when used.</t>
        </r>
      </text>
    </comment>
    <comment ref="A11" authorId="0" shapeId="0" xr:uid="{00000000-0006-0000-0500-000004000000}">
      <text>
        <r>
          <rPr>
            <sz val="12"/>
            <color indexed="81"/>
            <rFont val="Times New Roman"/>
            <family val="1"/>
          </rPr>
          <t xml:space="preserve">4,000 gp (8th)              Caster Level: 9th
</t>
        </r>
        <r>
          <rPr>
            <b/>
            <sz val="12"/>
            <color indexed="81"/>
            <rFont val="Times New Roman"/>
            <family val="1"/>
          </rPr>
          <t xml:space="preserve">Aura:  </t>
        </r>
        <r>
          <rPr>
            <sz val="12"/>
            <color indexed="81"/>
            <rFont val="Times New Roman"/>
            <family val="1"/>
          </rPr>
          <t xml:space="preserve">Moderate; (DC 19) abjuration
Broad lines radiate from the eyes of this blue leather mask, each ending in a spiral.
You gain a +3 resistance bonus on saving throws against mind-affecting spells and abilities.
</t>
        </r>
        <r>
          <rPr>
            <b/>
            <sz val="12"/>
            <color indexed="81"/>
            <rFont val="Times New Roman"/>
            <family val="1"/>
          </rPr>
          <t xml:space="preserve">Prerequisites:  </t>
        </r>
        <r>
          <rPr>
            <sz val="12"/>
            <color indexed="81"/>
            <rFont val="Times New Roman"/>
            <family val="1"/>
          </rPr>
          <t xml:space="preserve">Craft Wondrous Item, spell resistance.
</t>
        </r>
        <r>
          <rPr>
            <b/>
            <sz val="12"/>
            <color indexed="81"/>
            <rFont val="Times New Roman"/>
            <family val="1"/>
          </rPr>
          <t xml:space="preserve">Cost to Create:  </t>
        </r>
        <r>
          <rPr>
            <sz val="12"/>
            <color indexed="81"/>
            <rFont val="Times New Roman"/>
            <family val="1"/>
          </rPr>
          <t>2,000 gp, 160 XP, 4 days.
Magic Item Compendium 115</t>
        </r>
      </text>
    </comment>
    <comment ref="A16" authorId="0" shapeId="0" xr:uid="{00000000-0006-0000-0500-000005000000}">
      <text>
        <r>
          <rPr>
            <sz val="12"/>
            <color indexed="81"/>
            <rFont val="Times New Roman"/>
            <family val="1"/>
          </rPr>
          <t>This new product comes from the ingenious craftsmen of the Shining South.  A tapered piece of leather contains pockets that hold specially ground pieces of glass.  When removed from their pockets, fitted in the clips at the ends of the leather, and encased by the buttoned leather roll, these pieces of glass work an odd magic:  they make distant things appear close, and close things appear blurry.  Though this oddity might seem useless at first glance, imagine the application on the battlefield or when spying on an enemy camp.  Doubles the range and detail-level of normal vision.</t>
        </r>
      </text>
    </comment>
    <comment ref="A33" authorId="0" shapeId="0" xr:uid="{00000000-0006-0000-0500-000006000000}">
      <text>
        <r>
          <rPr>
            <sz val="12"/>
            <color indexed="81"/>
            <rFont val="Times New Roman"/>
            <family val="1"/>
          </rPr>
          <t>A spellstone replaces any material component for any spell of level 4 or lower, and is not used up in the casting of a spell as a material component is.  It cannot be used to brew potions, scribe scrolls or craft items, but it also gives a spellcaster the ability to prepare or spontaneously cast a spell using a spell slot one level lower than normal.  This means a wizard, cleric, druid, etc. can prepare a single 2nd-level spell in a 1st-level spell slot, or a 1st-level spell enhanced by an Empower Spell metamagic feat (which normally takes up a spell slot 2 levels higher than the spell’s actual level) as a 2nd-level spell rather than a 3rd-level spell.  A sorcerer, bard or other spontaneous spellcaster can similarly cast a spell using a spell slot one level lower than normal.</t>
        </r>
      </text>
    </comment>
    <comment ref="A56" authorId="0" shapeId="0" xr:uid="{00000000-0006-0000-0500-000007000000}">
      <text>
        <r>
          <rPr>
            <b/>
            <sz val="12"/>
            <color indexed="81"/>
            <rFont val="Times New Roman"/>
            <family val="1"/>
          </rPr>
          <t xml:space="preserve">Price (Item Level):  </t>
        </r>
        <r>
          <rPr>
            <sz val="12"/>
            <color indexed="81"/>
            <rFont val="Times New Roman"/>
            <family val="1"/>
          </rPr>
          <t xml:space="preserve">350 gp (2nd)
</t>
        </r>
        <r>
          <rPr>
            <b/>
            <sz val="12"/>
            <color indexed="81"/>
            <rFont val="Times New Roman"/>
            <family val="1"/>
          </rPr>
          <t xml:space="preserve">Body Slot:  </t>
        </r>
        <r>
          <rPr>
            <sz val="12"/>
            <color indexed="81"/>
            <rFont val="Times New Roman"/>
            <family val="1"/>
          </rPr>
          <t xml:space="preserve">— (held)
</t>
        </r>
        <r>
          <rPr>
            <b/>
            <sz val="12"/>
            <color indexed="81"/>
            <rFont val="Times New Roman"/>
            <family val="1"/>
          </rPr>
          <t xml:space="preserve">Caster Level:  </t>
        </r>
        <r>
          <rPr>
            <sz val="12"/>
            <color indexed="81"/>
            <rFont val="Times New Roman"/>
            <family val="1"/>
          </rPr>
          <t xml:space="preserve">5th
</t>
        </r>
        <r>
          <rPr>
            <b/>
            <sz val="12"/>
            <color indexed="81"/>
            <rFont val="Times New Roman"/>
            <family val="1"/>
          </rPr>
          <t xml:space="preserve">Aura:  </t>
        </r>
        <r>
          <rPr>
            <sz val="12"/>
            <color indexed="81"/>
            <rFont val="Times New Roman"/>
            <family val="1"/>
          </rPr>
          <t xml:space="preserve">Faint; (DC 17) conjuration
</t>
        </r>
        <r>
          <rPr>
            <b/>
            <sz val="12"/>
            <color indexed="81"/>
            <rFont val="Times New Roman"/>
            <family val="1"/>
          </rPr>
          <t xml:space="preserve">Activation:  </t>
        </r>
        <r>
          <rPr>
            <sz val="12"/>
            <color indexed="81"/>
            <rFont val="Times New Roman"/>
            <family val="1"/>
          </rPr>
          <t xml:space="preserve">—
</t>
        </r>
        <r>
          <rPr>
            <b/>
            <sz val="12"/>
            <color indexed="81"/>
            <rFont val="Times New Roman"/>
            <family val="1"/>
          </rPr>
          <t xml:space="preserve">Weight:  </t>
        </r>
        <r>
          <rPr>
            <sz val="12"/>
            <color indexed="81"/>
            <rFont val="Times New Roman"/>
            <family val="1"/>
          </rPr>
          <t xml:space="preserve">2 lb.
This nondescript, small leather pouch has a light blue silk drawstring.
This pouch contains enough trail rations to feed a Medium creature for one day.  Every morning at sunrise, the pouch magically creates another day’s worth of rations.
</t>
        </r>
        <r>
          <rPr>
            <b/>
            <sz val="12"/>
            <color indexed="81"/>
            <rFont val="Times New Roman"/>
            <family val="1"/>
          </rPr>
          <t xml:space="preserve">Prerequisites:  </t>
        </r>
        <r>
          <rPr>
            <sz val="12"/>
            <color indexed="81"/>
            <rFont val="Times New Roman"/>
            <family val="1"/>
          </rPr>
          <t>Craft Wondrous Item, create food and water.
MIC 159</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V2" authorId="0" shapeId="0" xr:uid="{00000000-0006-0000-0700-000001000000}">
      <text>
        <r>
          <rPr>
            <sz val="12"/>
            <color indexed="81"/>
            <rFont val="Times New Roman"/>
            <family val="1"/>
          </rPr>
          <t>Detect Magic
Disrupt Undead
Resistance
Daze
Mage Armor
Magic Weapon
Magic Missile
Flaming Sphere
Bulls Strength
Gentle Repose</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B15" authorId="0" shapeId="0" xr:uid="{00000000-0006-0000-0800-000001000000}">
      <text>
        <r>
          <rPr>
            <sz val="12"/>
            <color indexed="81"/>
            <rFont val="Times New Roman"/>
            <family val="1"/>
          </rPr>
          <t>½ level + * (1) + * (2)</t>
        </r>
      </text>
    </comment>
    <comment ref="B16" authorId="0" shapeId="0" xr:uid="{00000000-0006-0000-0800-000002000000}">
      <text>
        <r>
          <rPr>
            <sz val="12"/>
            <color indexed="81"/>
            <rFont val="Times New Roman"/>
            <family val="1"/>
          </rPr>
          <t>½ level + * (1) + * (2)</t>
        </r>
      </text>
    </comment>
    <comment ref="B17" authorId="0" shapeId="0" xr:uid="{00000000-0006-0000-0800-000003000000}">
      <text>
        <r>
          <rPr>
            <sz val="12"/>
            <color indexed="81"/>
            <rFont val="Times New Roman"/>
            <family val="1"/>
          </rPr>
          <t>½ level + * (1) + * (2)</t>
        </r>
      </text>
    </comment>
  </commentList>
</comments>
</file>

<file path=xl/sharedStrings.xml><?xml version="1.0" encoding="utf-8"?>
<sst xmlns="http://schemas.openxmlformats.org/spreadsheetml/2006/main" count="1236" uniqueCount="595">
  <si>
    <t>Race:</t>
  </si>
  <si>
    <t>Sex:</t>
  </si>
  <si>
    <t>Height:</t>
  </si>
  <si>
    <t>Weight:</t>
  </si>
  <si>
    <t>Strength:</t>
  </si>
  <si>
    <t>Dexterity:</t>
  </si>
  <si>
    <t>Skill</t>
  </si>
  <si>
    <t>Level</t>
  </si>
  <si>
    <t>Properties</t>
  </si>
  <si>
    <t>Melee Weapon</t>
  </si>
  <si>
    <t>Dmg</t>
  </si>
  <si>
    <t>Qty.</t>
  </si>
  <si>
    <t>Ranged Weapon</t>
  </si>
  <si>
    <t>Dmg.</t>
  </si>
  <si>
    <t>Rng.</t>
  </si>
  <si>
    <t>Weight on Hand (this page):</t>
  </si>
  <si>
    <t>Gold:</t>
  </si>
  <si>
    <t>XP:</t>
  </si>
  <si>
    <t>Skills</t>
  </si>
  <si>
    <t>Charisma:</t>
  </si>
  <si>
    <t>Constitution:</t>
  </si>
  <si>
    <t>Intelligence:</t>
  </si>
  <si>
    <t>Hit Points:</t>
  </si>
  <si>
    <t>Wisdom:</t>
  </si>
  <si>
    <t>Concentration</t>
  </si>
  <si>
    <t>AC Mod.</t>
  </si>
  <si>
    <t>Handle Animal</t>
  </si>
  <si>
    <t>Move Silently</t>
  </si>
  <si>
    <t>Ride</t>
  </si>
  <si>
    <t>Search</t>
  </si>
  <si>
    <t>Swim</t>
  </si>
  <si>
    <t>Weapons and Armor</t>
  </si>
  <si>
    <t>Type</t>
  </si>
  <si>
    <t>Duration</t>
  </si>
  <si>
    <t>Personality, History, and Notes</t>
  </si>
  <si>
    <t>D+</t>
  </si>
  <si>
    <t>TH+</t>
  </si>
  <si>
    <t>Wt.</t>
  </si>
  <si>
    <t>Mod.</t>
  </si>
  <si>
    <t>Rank</t>
  </si>
  <si>
    <t>Cha</t>
  </si>
  <si>
    <t>Con</t>
  </si>
  <si>
    <t>Int</t>
  </si>
  <si>
    <t>Wis</t>
  </si>
  <si>
    <t>Dex</t>
  </si>
  <si>
    <t>Str</t>
  </si>
  <si>
    <t>Ability</t>
  </si>
  <si>
    <t>Misc. Mods.</t>
  </si>
  <si>
    <t>Appraise</t>
  </si>
  <si>
    <t>Balance</t>
  </si>
  <si>
    <t>Bluff</t>
  </si>
  <si>
    <t>Climb</t>
  </si>
  <si>
    <t>Decipher Script</t>
  </si>
  <si>
    <t>Diplomacy</t>
  </si>
  <si>
    <t>Disable Device</t>
  </si>
  <si>
    <t>Disguise</t>
  </si>
  <si>
    <t>Escape Artist</t>
  </si>
  <si>
    <t>Forgery</t>
  </si>
  <si>
    <t>Gather Information</t>
  </si>
  <si>
    <t>Heal</t>
  </si>
  <si>
    <t>Hide</t>
  </si>
  <si>
    <t>Intimidate</t>
  </si>
  <si>
    <t>Jump</t>
  </si>
  <si>
    <t>Listen</t>
  </si>
  <si>
    <t>Open Lock</t>
  </si>
  <si>
    <t>Sense Motive</t>
  </si>
  <si>
    <t>Spellcraft</t>
  </si>
  <si>
    <t>Spot</t>
  </si>
  <si>
    <t>Tumble</t>
  </si>
  <si>
    <t>Use Magic Device</t>
  </si>
  <si>
    <t>Use Rope</t>
  </si>
  <si>
    <t>Ability &amp; Mod.</t>
  </si>
  <si>
    <t>0</t>
  </si>
  <si>
    <t>Modified AC:</t>
  </si>
  <si>
    <t>Current HP:</t>
  </si>
  <si>
    <t>Class:</t>
  </si>
  <si>
    <t>Level:</t>
  </si>
  <si>
    <t>Alignment:</t>
  </si>
  <si>
    <t>Handedness:</t>
  </si>
  <si>
    <t>Total</t>
  </si>
  <si>
    <t>Critical</t>
  </si>
  <si>
    <t>Range</t>
  </si>
  <si>
    <t>Fortitude</t>
  </si>
  <si>
    <t>Reflex</t>
  </si>
  <si>
    <t>Will</t>
  </si>
  <si>
    <t>Armor &amp; Shield</t>
  </si>
  <si>
    <t>Missiles</t>
  </si>
  <si>
    <t>Abjuration</t>
  </si>
  <si>
    <t>Touch</t>
  </si>
  <si>
    <t>Universal</t>
  </si>
  <si>
    <t>1 min/lvl</t>
  </si>
  <si>
    <t>must concentrate</t>
  </si>
  <si>
    <t>Instant</t>
  </si>
  <si>
    <t>Read Magic</t>
  </si>
  <si>
    <t>Personal</t>
  </si>
  <si>
    <t>10 min/lvl</t>
  </si>
  <si>
    <t>Enchant</t>
  </si>
  <si>
    <t>Conjuration</t>
  </si>
  <si>
    <t>1 rnd/lvl</t>
  </si>
  <si>
    <t>Evocation</t>
  </si>
  <si>
    <t>Lb. Capacity:</t>
  </si>
  <si>
    <t>Lb. Carried:</t>
  </si>
  <si>
    <t>Base Speed:</t>
  </si>
  <si>
    <t>30'</t>
  </si>
  <si>
    <t>+0</t>
  </si>
  <si>
    <t>Spell</t>
  </si>
  <si>
    <t>Cast?</t>
  </si>
  <si>
    <t>¨</t>
  </si>
  <si>
    <t>Languages</t>
  </si>
  <si>
    <t>School</t>
  </si>
  <si>
    <t>60’</t>
  </si>
  <si>
    <t>10’</t>
  </si>
  <si>
    <t>100’ + 10’/lvl</t>
  </si>
  <si>
    <t>Equipment Worn</t>
  </si>
  <si>
    <t>Item</t>
  </si>
  <si>
    <t>Mass</t>
  </si>
  <si>
    <t>Effects/</t>
  </si>
  <si>
    <t>Notes</t>
  </si>
  <si>
    <t>Equipment Carried</t>
  </si>
  <si>
    <t>Weight on Hand:</t>
  </si>
  <si>
    <t>Horse Encumbrance:</t>
  </si>
  <si>
    <t>Check</t>
  </si>
  <si>
    <t>Arcane</t>
  </si>
  <si>
    <t>Speed</t>
  </si>
  <si>
    <t>1d8</t>
  </si>
  <si>
    <t>Age:</t>
  </si>
  <si>
    <t>Region:</t>
  </si>
  <si>
    <t>25’ + 2½’/lvl</t>
  </si>
  <si>
    <t>Craft:  (type)</t>
  </si>
  <si>
    <t>Chaotic Good</t>
  </si>
  <si>
    <t>+1</t>
  </si>
  <si>
    <t>Point Blank Shot</t>
  </si>
  <si>
    <t>Prepared Spells</t>
  </si>
  <si>
    <t>Speak Language</t>
  </si>
  <si>
    <t>Detect Poison</t>
  </si>
  <si>
    <t>Divination</t>
  </si>
  <si>
    <t>Transmut.</t>
  </si>
  <si>
    <t>Cure Light Wounds</t>
  </si>
  <si>
    <t>1d8 + 5 HP</t>
  </si>
  <si>
    <t>Endure Elements</t>
  </si>
  <si>
    <t>24 hours</t>
  </si>
  <si>
    <t>Element (5)</t>
  </si>
  <si>
    <t>Animal Messenger</t>
  </si>
  <si>
    <t>1 day/lvl</t>
  </si>
  <si>
    <t>Cure Moderate Wounds</t>
  </si>
  <si>
    <t>2d8 + 8 HP</t>
  </si>
  <si>
    <t>Delay Poison</t>
  </si>
  <si>
    <t>Does not cure damage</t>
  </si>
  <si>
    <t>Speak with Animals</t>
  </si>
  <si>
    <t>Cure Serious Wounds</t>
  </si>
  <si>
    <t>3d8 + 8 HP</t>
  </si>
  <si>
    <t>Remove Disease</t>
  </si>
  <si>
    <t>Does not prevent reinfection</t>
  </si>
  <si>
    <t>Speak with Plants</t>
  </si>
  <si>
    <t>Water Walk</t>
  </si>
  <si>
    <t>Wind Wall</t>
  </si>
  <si>
    <t>1 meter thick</t>
  </si>
  <si>
    <t>Neutralize Poison</t>
  </si>
  <si>
    <t>Repel Vermin</t>
  </si>
  <si>
    <t>Target’s Int. must be &lt; 3</t>
  </si>
  <si>
    <t>Knowledge:  Nature</t>
  </si>
  <si>
    <t>Knowledge:  Arcana</t>
  </si>
  <si>
    <t>Perform:  (type)</t>
  </si>
  <si>
    <t>Longstrider</t>
  </si>
  <si>
    <t>Aridel</t>
  </si>
  <si>
    <t>Half-elf</t>
  </si>
  <si>
    <t>Ranger</t>
  </si>
  <si>
    <t>River Reaching</t>
  </si>
  <si>
    <t>100 lbs.</t>
  </si>
  <si>
    <t>Female</t>
  </si>
  <si>
    <t>Played by JR Roberts</t>
  </si>
  <si>
    <t>Harrifuldols</t>
  </si>
  <si>
    <t>+1 versus Enchantments</t>
  </si>
  <si>
    <t>Immunity to Sleep magic</t>
  </si>
  <si>
    <t>Low-light Vision</t>
  </si>
  <si>
    <t>2</t>
  </si>
  <si>
    <t>1</t>
  </si>
  <si>
    <t>General Literacy</t>
  </si>
  <si>
    <t>Profession:  Brewer</t>
  </si>
  <si>
    <t>Profession:  Innkeeper</t>
  </si>
  <si>
    <t>Profession:  Stablehand</t>
  </si>
  <si>
    <t>Profession:  Cook</t>
  </si>
  <si>
    <t>Wild Empathy</t>
  </si>
  <si>
    <t>Track</t>
  </si>
  <si>
    <t>Common, Elven</t>
  </si>
  <si>
    <t>Goblin</t>
  </si>
  <si>
    <t>x3</t>
  </si>
  <si>
    <t>Mielikki Holy Symbol</t>
  </si>
  <si>
    <t>19-20, x2</t>
  </si>
  <si>
    <t>Slashing</t>
  </si>
  <si>
    <t>100'</t>
  </si>
  <si>
    <t>Alarm</t>
  </si>
  <si>
    <t>Calm Animal</t>
  </si>
  <si>
    <t>Charm Animal</t>
  </si>
  <si>
    <t>Detect Animal/Plant</t>
  </si>
  <si>
    <t>Detect Snares/Pits</t>
  </si>
  <si>
    <t>Entangle</t>
  </si>
  <si>
    <t>Hide from Animal</t>
  </si>
  <si>
    <t>Magic Fang</t>
  </si>
  <si>
    <t>Pass w/o Trace</t>
  </si>
  <si>
    <t>Resist Energy</t>
  </si>
  <si>
    <t>Barkskin</t>
  </si>
  <si>
    <t>Hold Animal</t>
  </si>
  <si>
    <t>Protection from Energy</t>
  </si>
  <si>
    <t>Snare</t>
  </si>
  <si>
    <t>Sleight of Hand</t>
  </si>
  <si>
    <t>Survival</t>
  </si>
  <si>
    <r>
      <t>38</t>
    </r>
    <r>
      <rPr>
        <sz val="13"/>
        <rFont val="Times New Roman"/>
        <family val="1"/>
      </rPr>
      <t>/</t>
    </r>
    <r>
      <rPr>
        <sz val="13"/>
        <color indexed="51"/>
        <rFont val="Times New Roman"/>
        <family val="1"/>
      </rPr>
      <t>76</t>
    </r>
    <r>
      <rPr>
        <sz val="13"/>
        <rFont val="Times New Roman"/>
        <family val="1"/>
      </rPr>
      <t>/</t>
    </r>
    <r>
      <rPr>
        <sz val="13"/>
        <color indexed="10"/>
        <rFont val="Times New Roman"/>
        <family val="1"/>
      </rPr>
      <t>115</t>
    </r>
  </si>
  <si>
    <t>Riding Saddle</t>
  </si>
  <si>
    <t>Touch AC:</t>
  </si>
  <si>
    <t>Dagger</t>
  </si>
  <si>
    <t>1d4</t>
  </si>
  <si>
    <t>Prcg/Slash</t>
  </si>
  <si>
    <t>Character:</t>
  </si>
  <si>
    <t>Excellent</t>
  </si>
  <si>
    <t>Avoidance of redundancy</t>
  </si>
  <si>
    <t>Length of IC posts (ideal is ½ a page)</t>
  </si>
  <si>
    <t>Consistent use of past tense, third person</t>
  </si>
  <si>
    <t>Attention to spelling, punctuation &amp; grammar</t>
  </si>
  <si>
    <t>Overall organization and clarity</t>
  </si>
  <si>
    <t>Proper* representation of die rolls and PC limitations</t>
  </si>
  <si>
    <t>Convincing role-playing and creative storytelling</t>
  </si>
  <si>
    <t>Consistency with other characters’ actions or setting description</t>
  </si>
  <si>
    <t>Maximum award for this segment</t>
  </si>
  <si>
    <t xml:space="preserve"> Character award for this segment</t>
  </si>
  <si>
    <t>Mounted Combat</t>
  </si>
  <si>
    <t>Knowledge:  Dungeoneering</t>
  </si>
  <si>
    <t>+4 vs. nonlethal damage</t>
  </si>
  <si>
    <t>Ink (1 oz. vial)</t>
  </si>
  <si>
    <t>Inkpen</t>
  </si>
  <si>
    <t>Lantern, bullseye</t>
  </si>
  <si>
    <t>Mirror, small steel</t>
  </si>
  <si>
    <t>Rope, hemp (50 ft.)</t>
  </si>
  <si>
    <t>Tent</t>
  </si>
  <si>
    <t>Vial, ink or potion</t>
  </si>
  <si>
    <t>Previous XP Balance</t>
  </si>
  <si>
    <t>Current XP Balance</t>
  </si>
  <si>
    <t>On Light Warhorse (Stallion)</t>
  </si>
  <si>
    <t>Mithral Shirt</t>
  </si>
  <si>
    <t>Scrolls of Cure Light Wounds</t>
  </si>
  <si>
    <t>Creative use of skills, feats, and other abilities</t>
  </si>
  <si>
    <t>Arrow Conjurer +1</t>
  </si>
  <si>
    <t>infinite</t>
  </si>
  <si>
    <t>Missed Posts</t>
  </si>
  <si>
    <t>* Proper refers to staying within the parameters of the rules, stats and setting.</t>
  </si>
  <si>
    <t>Punctuality of IC posts (Friday 17:00 PST/GMT-8)</t>
  </si>
  <si>
    <t>%</t>
  </si>
  <si>
    <t>Longbow +1</t>
  </si>
  <si>
    <t>Deity:</t>
  </si>
  <si>
    <t>Mielikki</t>
  </si>
  <si>
    <t>Attack Bonus:</t>
  </si>
  <si>
    <t>V S M/DF</t>
  </si>
  <si>
    <t>1 SA</t>
  </si>
  <si>
    <t>2 hrs/lvl</t>
  </si>
  <si>
    <t>PHB 197</t>
  </si>
  <si>
    <t>V S M</t>
  </si>
  <si>
    <t>V S DF</t>
  </si>
  <si>
    <t>V S</t>
  </si>
  <si>
    <t>V S F</t>
  </si>
  <si>
    <t>Cat’s Grace</t>
  </si>
  <si>
    <t>+4 to Dex, PHB 208</t>
  </si>
  <si>
    <t>Enchant.</t>
  </si>
  <si>
    <t>PHB 207</t>
  </si>
  <si>
    <t>1 hr/lvl</t>
  </si>
  <si>
    <t>PHB 208</t>
  </si>
  <si>
    <t>see PHB 219</t>
  </si>
  <si>
    <t>PHB 220</t>
  </si>
  <si>
    <t>400’ + 40’/lvl</t>
  </si>
  <si>
    <t>PHB 227</t>
  </si>
  <si>
    <t>S DF</t>
  </si>
  <si>
    <t>PHB 241</t>
  </si>
  <si>
    <t>PHB 246</t>
  </si>
  <si>
    <t>PHB 249</t>
  </si>
  <si>
    <t>PHB 250</t>
  </si>
  <si>
    <t>Immune to Tracking</t>
  </si>
  <si>
    <t>see PHB 269</t>
  </si>
  <si>
    <t>PHB 272</t>
  </si>
  <si>
    <t>PHB 281</t>
  </si>
  <si>
    <t>PHB 288</t>
  </si>
  <si>
    <t>General Feats</t>
  </si>
  <si>
    <t>Class Features</t>
  </si>
  <si>
    <t>Animal Companion</t>
  </si>
  <si>
    <t>Distance from PC:</t>
  </si>
  <si>
    <t>Immediate</t>
  </si>
  <si>
    <t>Speed:</t>
  </si>
  <si>
    <t>Base AC:</t>
  </si>
  <si>
    <t>Fort:</t>
  </si>
  <si>
    <t>Ref:</t>
  </si>
  <si>
    <t>Will:</t>
  </si>
  <si>
    <t>Moondancer</t>
  </si>
  <si>
    <t>Pseudodragon</t>
  </si>
  <si>
    <t>Racial Abilities</t>
  </si>
  <si>
    <t>Urban Feats</t>
  </si>
  <si>
    <t>Dungeon Feats</t>
  </si>
  <si>
    <t>Wilderness Feats</t>
  </si>
  <si>
    <t>-2</t>
  </si>
  <si>
    <t>+3</t>
  </si>
  <si>
    <t>5</t>
  </si>
  <si>
    <t>18</t>
  </si>
  <si>
    <t>15' land / 60' fly</t>
  </si>
  <si>
    <t>Components</t>
  </si>
  <si>
    <t>Casting</t>
  </si>
  <si>
    <t>Animal Comp.:  Pseudodragon</t>
  </si>
  <si>
    <t>DC</t>
  </si>
  <si>
    <t>Endurance</t>
  </si>
  <si>
    <t>Weapon Proficiencies</t>
  </si>
  <si>
    <t>Shields (not tower)</t>
  </si>
  <si>
    <t>Armor (Lt &amp; Med)</t>
  </si>
  <si>
    <t>Simple Weapons</t>
  </si>
  <si>
    <t>Martial Weapons</t>
  </si>
  <si>
    <t>Explorer’s Outfit</t>
  </si>
  <si>
    <t>Favored Enemy:  Goblinoid</t>
  </si>
  <si>
    <t>Atk</t>
  </si>
  <si>
    <t>Favored Enemy:  Reptilian Humanoid</t>
  </si>
  <si>
    <t>Survivor</t>
  </si>
  <si>
    <t>Right</t>
  </si>
  <si>
    <t>Pack Frame</t>
  </si>
  <si>
    <t>Field Glass</t>
  </si>
  <si>
    <t>Hairbrush &amp; Comb</t>
  </si>
  <si>
    <t>Size:</t>
  </si>
  <si>
    <t>Tiny</t>
  </si>
  <si>
    <t>Mask of Mental Armor</t>
  </si>
  <si>
    <t>Flour</t>
  </si>
  <si>
    <t>Pepper</t>
  </si>
  <si>
    <t>Salt</t>
  </si>
  <si>
    <t>Tea leaves</t>
  </si>
  <si>
    <t>Backpacks</t>
  </si>
  <si>
    <t>Candles</t>
  </si>
  <si>
    <t>Scroll Case</t>
  </si>
  <si>
    <t>Fishhooks</t>
  </si>
  <si>
    <t>Flask of Oil</t>
  </si>
  <si>
    <t>Paper (sheets)</t>
  </si>
  <si>
    <t>Pouch, Belt</t>
  </si>
  <si>
    <t>Rations, trail</t>
  </si>
  <si>
    <t>Sack</t>
  </si>
  <si>
    <t>Sealing Wax</t>
  </si>
  <si>
    <t>Sewing Needle</t>
  </si>
  <si>
    <t>Soap</t>
  </si>
  <si>
    <t>Torches</t>
  </si>
  <si>
    <t>Waterskins</t>
  </si>
  <si>
    <t>Bedroll</t>
  </si>
  <si>
    <t>Waterskin</t>
  </si>
  <si>
    <t>CROSS-CLASS SKILL</t>
  </si>
  <si>
    <t>Rapid Shot</t>
  </si>
  <si>
    <t>Leadership</t>
  </si>
  <si>
    <t>Alchemist’s Fire</t>
  </si>
  <si>
    <t>Flasks of Shadowlight Oil</t>
  </si>
  <si>
    <t>Flint and Steel</t>
  </si>
  <si>
    <t>Woodland Stride</t>
  </si>
  <si>
    <t>See Wild Empathy for animals</t>
  </si>
  <si>
    <t>Spellstone</t>
  </si>
  <si>
    <t>Landlady</t>
  </si>
  <si>
    <t>PHB 203</t>
  </si>
  <si>
    <t>Bear’s Endurance</t>
  </si>
  <si>
    <t>+4 to Con, PHB 203</t>
  </si>
  <si>
    <t>Owl’s Wisdom</t>
  </si>
  <si>
    <t>PHB 259</t>
  </si>
  <si>
    <t>PHB 266</t>
  </si>
  <si>
    <t>special</t>
  </si>
  <si>
    <t>PHB 280</t>
  </si>
  <si>
    <t>PHB 282</t>
  </si>
  <si>
    <t>Knowledge:  The Planes</t>
  </si>
  <si>
    <t>Improved Cohort</t>
  </si>
  <si>
    <t>110'</t>
  </si>
  <si>
    <t>0/4*</t>
  </si>
  <si>
    <t>* +4 dmg vs. favored enemy</t>
  </si>
  <si>
    <t>Hunting Comp. Longbow</t>
  </si>
  <si>
    <t>Twin Longswords +1</t>
  </si>
  <si>
    <t>Elven Chain</t>
  </si>
  <si>
    <t>Ring of Arming</t>
  </si>
  <si>
    <t>Extra XPs</t>
  </si>
  <si>
    <t>ten</t>
  </si>
  <si>
    <t>three</t>
  </si>
  <si>
    <t>Everlasting Rations</t>
  </si>
  <si>
    <t>City Magic</t>
  </si>
  <si>
    <t>Weapon Focus:  Longsword</t>
  </si>
  <si>
    <t>Weapon Focus bonus included</t>
  </si>
  <si>
    <t>Base 3</t>
  </si>
  <si>
    <t>Evasion</t>
  </si>
  <si>
    <t>Swift Tracker</t>
  </si>
  <si>
    <t>Leadership Score:</t>
  </si>
  <si>
    <t>Flaming Sphere, Bull's Strength, Magic Weapon</t>
  </si>
  <si>
    <t>magic item</t>
  </si>
  <si>
    <t>Longbow +1, Rapier</t>
  </si>
  <si>
    <t>Librarian, old books</t>
  </si>
  <si>
    <t>horse</t>
  </si>
  <si>
    <t>Cormyr</t>
  </si>
  <si>
    <t>CG</t>
  </si>
  <si>
    <t>F</t>
  </si>
  <si>
    <t>Wizard</t>
  </si>
  <si>
    <t>Torie uten Bogaerde (librarian)</t>
  </si>
  <si>
    <t>Magic Missile, Summon Monster, Ray of Frost</t>
  </si>
  <si>
    <t>Morningstar, Dagger</t>
  </si>
  <si>
    <t>Bulter</t>
  </si>
  <si>
    <t>none</t>
  </si>
  <si>
    <t>Moonshae Isles</t>
  </si>
  <si>
    <t>Fevroniia Prozora (butler)</t>
  </si>
  <si>
    <t>Greataxe, Longbow +1</t>
  </si>
  <si>
    <t>Guard Capt., Hunter, Woodland Lore</t>
  </si>
  <si>
    <t>Reaching Wood</t>
  </si>
  <si>
    <t>NG</t>
  </si>
  <si>
    <t>M</t>
  </si>
  <si>
    <t>Human</t>
  </si>
  <si>
    <t>Usheskyi (guard captain)</t>
  </si>
  <si>
    <t>Half Plate</t>
  </si>
  <si>
    <t>Dwarven Waraxe</t>
  </si>
  <si>
    <t>Sergeant, Dwarven Waraxe</t>
  </si>
  <si>
    <t>Baldur's Gate</t>
  </si>
  <si>
    <t>Fighter</t>
  </si>
  <si>
    <t>Dwarf</t>
  </si>
  <si>
    <t>Javedeny (sergeant)</t>
  </si>
  <si>
    <t>Cure, Obscuring Mist, Light</t>
  </si>
  <si>
    <t>Leather</t>
  </si>
  <si>
    <t>Scimitar, Dagger</t>
  </si>
  <si>
    <t>Healing, Woodland Lore</t>
  </si>
  <si>
    <t>Anauroch</t>
  </si>
  <si>
    <t>Druid</t>
  </si>
  <si>
    <t>Nilyn Qillise (family)</t>
  </si>
  <si>
    <t>Bless, Summon Monster I, Cure Wounds</t>
  </si>
  <si>
    <t>Chain Shirt</t>
  </si>
  <si>
    <t>Mace, Javelin</t>
  </si>
  <si>
    <t>Healing</t>
  </si>
  <si>
    <t>Irieabor</t>
  </si>
  <si>
    <t>Cleric</t>
  </si>
  <si>
    <t>Halfling</t>
  </si>
  <si>
    <t>Eadfrid</t>
  </si>
  <si>
    <t>Bulls Strength, Summon Monster, Spirit Weapon</t>
  </si>
  <si>
    <t>Plate</t>
  </si>
  <si>
    <t>Morningstar, Shield</t>
  </si>
  <si>
    <t>Blacksmithing, Healing</t>
  </si>
  <si>
    <t>Scournobel</t>
  </si>
  <si>
    <t>Karljof (blacksmith)</t>
  </si>
  <si>
    <t>H Xbow, Battleaxe, S swd</t>
  </si>
  <si>
    <t>Hunter, Woodland Lore</t>
  </si>
  <si>
    <t>LG</t>
  </si>
  <si>
    <t>Lelenia</t>
  </si>
  <si>
    <t>Comp Longbow, Bast sword</t>
  </si>
  <si>
    <t>Noach</t>
  </si>
  <si>
    <t>Summon Nature's Ally I, Flash</t>
  </si>
  <si>
    <t>Scimitar</t>
  </si>
  <si>
    <t>Groom, Healing, Wlnd Lore, Animals</t>
  </si>
  <si>
    <t>Glenyc (groom)</t>
  </si>
  <si>
    <t>Bless, Summon Monster I</t>
  </si>
  <si>
    <t>Chainmail</t>
  </si>
  <si>
    <t>Hammer, Shield</t>
  </si>
  <si>
    <t>Maid, Healing</t>
  </si>
  <si>
    <t>Gnome</t>
  </si>
  <si>
    <t>Rocyn (maid)</t>
  </si>
  <si>
    <t>Mace</t>
  </si>
  <si>
    <t>Cook, Healing</t>
  </si>
  <si>
    <t>Gwin (cook)</t>
  </si>
  <si>
    <t>Daze, Flare, Dancing Lights</t>
  </si>
  <si>
    <t>Shortbow, Rapier</t>
  </si>
  <si>
    <t>Groom, Storytelling, Animal Handling</t>
  </si>
  <si>
    <t>Berdusk</t>
  </si>
  <si>
    <t>Bard</t>
  </si>
  <si>
    <t>Elf</t>
  </si>
  <si>
    <t>Fiadric (groom)</t>
  </si>
  <si>
    <t>Magic Missile, Enlarge Person, Summon Monster I</t>
  </si>
  <si>
    <t>Lt Crossbow, Dagger</t>
  </si>
  <si>
    <t>Evoker</t>
  </si>
  <si>
    <t>Esar</t>
  </si>
  <si>
    <t>Lt. Crossbow, Rapier</t>
  </si>
  <si>
    <t>Theoderic</t>
  </si>
  <si>
    <t>Longbow, Falchion</t>
  </si>
  <si>
    <t>Michiel</t>
  </si>
  <si>
    <t>Lt Crossbow, Battleaxe</t>
  </si>
  <si>
    <t>Shirsen</t>
  </si>
  <si>
    <t>Longbow, Longsword</t>
  </si>
  <si>
    <t>Guard:  Hunter, Woodland Lore</t>
  </si>
  <si>
    <t>Tregar</t>
  </si>
  <si>
    <t>Comp. Longbow, Scimitars</t>
  </si>
  <si>
    <t>Wilflaed</t>
  </si>
  <si>
    <t>Comp. Longbow, Bastard Sw</t>
  </si>
  <si>
    <t>Ricberct</t>
  </si>
  <si>
    <t>Comp. Shortbow, Scimitar</t>
  </si>
  <si>
    <t>Draewan</t>
  </si>
  <si>
    <t>Dael (apprentice)</t>
  </si>
  <si>
    <t>Comp Longbow, Bast. sword</t>
  </si>
  <si>
    <t>Syth</t>
  </si>
  <si>
    <t>Mathena</t>
  </si>
  <si>
    <t>Lt. Crossbow, Longsword</t>
  </si>
  <si>
    <t>Guard:  Sword</t>
  </si>
  <si>
    <t>Onirenad</t>
  </si>
  <si>
    <t>Adrea</t>
  </si>
  <si>
    <t>Battleaxe, Shield</t>
  </si>
  <si>
    <t>Guard:  Battleaxe</t>
  </si>
  <si>
    <t>Chlodsind</t>
  </si>
  <si>
    <t>Guard:  Archer</t>
  </si>
  <si>
    <t>Adalsind</t>
  </si>
  <si>
    <t>Lt. Crossbow, Greatsword</t>
  </si>
  <si>
    <t>Guard:  Greatsword</t>
  </si>
  <si>
    <t>Silverymoon</t>
  </si>
  <si>
    <t>Rhygwyn</t>
  </si>
  <si>
    <t>Etae</t>
  </si>
  <si>
    <t>Shortbow, Shortsword</t>
  </si>
  <si>
    <t>Storytelling</t>
  </si>
  <si>
    <t>Devobrerel</t>
  </si>
  <si>
    <t>Daze, Flare, Light</t>
  </si>
  <si>
    <t>Heavy Xbow, Longsword</t>
  </si>
  <si>
    <t>Aythe</t>
  </si>
  <si>
    <t>Signature Spells</t>
  </si>
  <si>
    <t>Armor</t>
  </si>
  <si>
    <t>Weapons</t>
  </si>
  <si>
    <t>HP</t>
  </si>
  <si>
    <t>AC</t>
  </si>
  <si>
    <t>BAB</t>
  </si>
  <si>
    <t>Thing</t>
  </si>
  <si>
    <t>Mount</t>
  </si>
  <si>
    <t>Region</t>
  </si>
  <si>
    <t>Born</t>
  </si>
  <si>
    <t>Align</t>
  </si>
  <si>
    <t>Sex</t>
  </si>
  <si>
    <t>Class</t>
  </si>
  <si>
    <t>Race</t>
  </si>
  <si>
    <t>Name</t>
  </si>
  <si>
    <t>Favored Enemy:  Dragon</t>
  </si>
  <si>
    <t>Spells Granted by Mielikki</t>
  </si>
  <si>
    <t>four</t>
  </si>
  <si>
    <t>Ambrelah</t>
  </si>
  <si>
    <t>Seth</t>
  </si>
  <si>
    <t>Lt Crossbow, Warhammer</t>
  </si>
  <si>
    <t>Raellia</t>
  </si>
  <si>
    <t>Eirys</t>
  </si>
  <si>
    <t>Lynrel</t>
  </si>
  <si>
    <t>Dynness</t>
  </si>
  <si>
    <t>Everrit</t>
  </si>
  <si>
    <t>Regional:  Saddleback</t>
  </si>
  <si>
    <t>Farspeaking Amulet</t>
  </si>
  <si>
    <t>Ring of Feather Falling</t>
  </si>
  <si>
    <t>Greater Energy Assault Augment Crystal</t>
  </si>
  <si>
    <t>Greater Life Drinking Augment Crystal</t>
  </si>
  <si>
    <t>Gold Pieces</t>
  </si>
  <si>
    <t>Rank/Title:</t>
  </si>
  <si>
    <t>Next Title:</t>
  </si>
  <si>
    <t>1st</t>
  </si>
  <si>
    <t>2nd</t>
  </si>
  <si>
    <t>3rd</t>
  </si>
  <si>
    <t>4th</t>
  </si>
  <si>
    <t>5th</t>
  </si>
  <si>
    <t>Avail.</t>
  </si>
  <si>
    <t>Actual</t>
  </si>
  <si>
    <t>Good</t>
  </si>
  <si>
    <t>Sun Elf</t>
  </si>
  <si>
    <t>6th</t>
  </si>
  <si>
    <t>Vacant</t>
  </si>
  <si>
    <t>Township of Beregost:</t>
  </si>
  <si>
    <t>Primary Affiliation:</t>
  </si>
  <si>
    <t>Conservatory of the Reaching Woods</t>
  </si>
  <si>
    <t>+11</t>
  </si>
  <si>
    <t>Base 7</t>
  </si>
  <si>
    <t>Combat Style Mastery</t>
  </si>
  <si>
    <t>PHB 257</t>
  </si>
  <si>
    <t>PHB 271</t>
  </si>
  <si>
    <t>PHB 300</t>
  </si>
  <si>
    <t>Freedom of Movement</t>
  </si>
  <si>
    <t>PHB 233</t>
  </si>
  <si>
    <t>Combat Style Mastery:  Two-Weapon</t>
  </si>
  <si>
    <t>Greater Two-Weapon Fighting</t>
  </si>
  <si>
    <t>Average</t>
  </si>
  <si>
    <t>60400</t>
  </si>
  <si>
    <t>Sorceress</t>
  </si>
  <si>
    <t>Stronghold Followers</t>
  </si>
  <si>
    <t>Adventuring Party</t>
  </si>
  <si>
    <t>Heward’s Greater Haverpack</t>
  </si>
  <si>
    <t>Investment Portfolio</t>
  </si>
  <si>
    <t>Principal</t>
  </si>
  <si>
    <t>Deposited 29 Nightal 1371 in Thriftwise Bank, Wheloon, Cormyr</t>
  </si>
  <si>
    <t>%I</t>
  </si>
  <si>
    <t>Year</t>
  </si>
  <si>
    <t>Stronghold:</t>
  </si>
  <si>
    <t>Organization:</t>
  </si>
  <si>
    <t>Violence Check:</t>
  </si>
  <si>
    <t>Espionage Check:</t>
  </si>
  <si>
    <t>Negotiation Check:</t>
  </si>
  <si>
    <t>Executive Powers:</t>
  </si>
  <si>
    <t>Personal Affiliation Scores</t>
  </si>
  <si>
    <t>Conservationist of the Reaching Woods</t>
  </si>
  <si>
    <t>Protector of the Reaching Woods</t>
  </si>
  <si>
    <t>Fighting Co./Government/Temple/Tribe</t>
  </si>
  <si>
    <t>Type:</t>
  </si>
  <si>
    <t>Scale:</t>
  </si>
  <si>
    <t>Fair</t>
  </si>
  <si>
    <t>Poor</t>
  </si>
  <si>
    <t>Reaching Woods Circle</t>
  </si>
  <si>
    <t>Haversack Encumbrance:</t>
  </si>
  <si>
    <t>Mal’loki Tiris Keep</t>
  </si>
  <si>
    <t>Favored:  Conservatory of the R. Wds.</t>
  </si>
  <si>
    <t>Roll</t>
  </si>
  <si>
    <t>30’</t>
  </si>
  <si>
    <t>5’ 2”</t>
  </si>
  <si>
    <t>Summon Nature’s Ally I</t>
  </si>
  <si>
    <t>Summon Nature’s Ally II</t>
  </si>
  <si>
    <t>Summon Nature’s Ally III</t>
  </si>
  <si>
    <t>Summon Nature’s Ally IV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</si>
</sst>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72">
    <font>
      <sz val="12"/>
      <name val="Times New Roman"/>
    </font>
    <font>
      <sz val="12"/>
      <name val="Times New Roman"/>
      <family val="1"/>
    </font>
    <font>
      <i/>
      <sz val="18"/>
      <name val="Times New Roman"/>
      <family val="1"/>
    </font>
    <font>
      <b/>
      <sz val="12"/>
      <name val="Times New Roman"/>
      <family val="1"/>
    </font>
    <font>
      <sz val="12"/>
      <name val="Times New Roman"/>
      <family val="1"/>
    </font>
    <font>
      <b/>
      <sz val="13"/>
      <name val="Times New Roman"/>
      <family val="1"/>
    </font>
    <font>
      <sz val="13"/>
      <name val="Times New Roman"/>
      <family val="1"/>
    </font>
    <font>
      <b/>
      <sz val="13"/>
      <color indexed="10"/>
      <name val="Times New Roman"/>
      <family val="1"/>
    </font>
    <font>
      <sz val="13"/>
      <name val="Times New Roman"/>
      <family val="1"/>
    </font>
    <font>
      <b/>
      <sz val="13"/>
      <color indexed="12"/>
      <name val="Times New Roman"/>
      <family val="1"/>
    </font>
    <font>
      <b/>
      <sz val="13"/>
      <color indexed="17"/>
      <name val="Times New Roman"/>
      <family val="1"/>
    </font>
    <font>
      <b/>
      <sz val="13"/>
      <color indexed="9"/>
      <name val="Times New Roman"/>
      <family val="1"/>
    </font>
    <font>
      <b/>
      <sz val="13"/>
      <color indexed="46"/>
      <name val="Times New Roman"/>
      <family val="1"/>
    </font>
    <font>
      <b/>
      <sz val="13"/>
      <color indexed="52"/>
      <name val="Times New Roman"/>
      <family val="1"/>
    </font>
    <font>
      <sz val="18"/>
      <name val="Times New Roman"/>
      <family val="1"/>
    </font>
    <font>
      <b/>
      <sz val="18"/>
      <name val="Times New Roman"/>
      <family val="1"/>
    </font>
    <font>
      <sz val="13"/>
      <color indexed="17"/>
      <name val="Times New Roman"/>
      <family val="1"/>
    </font>
    <font>
      <sz val="13"/>
      <color indexed="10"/>
      <name val="Times New Roman"/>
      <family val="1"/>
    </font>
    <font>
      <sz val="11"/>
      <name val="Times New Roman"/>
      <family val="1"/>
    </font>
    <font>
      <sz val="12"/>
      <color indexed="17"/>
      <name val="Times New Roman"/>
      <family val="1"/>
    </font>
    <font>
      <i/>
      <sz val="22"/>
      <color indexed="17"/>
      <name val="Times New Roman"/>
      <family val="1"/>
    </font>
    <font>
      <b/>
      <sz val="12"/>
      <color indexed="9"/>
      <name val="Times New Roman"/>
      <family val="1"/>
    </font>
    <font>
      <b/>
      <sz val="13"/>
      <color indexed="51"/>
      <name val="Times New Roman"/>
      <family val="1"/>
    </font>
    <font>
      <sz val="13"/>
      <color indexed="52"/>
      <name val="Times New Roman"/>
      <family val="1"/>
    </font>
    <font>
      <sz val="13"/>
      <color indexed="46"/>
      <name val="Times New Roman"/>
      <family val="1"/>
    </font>
    <font>
      <i/>
      <sz val="18"/>
      <color indexed="17"/>
      <name val="Times New Roman"/>
      <family val="1"/>
    </font>
    <font>
      <sz val="13"/>
      <color indexed="23"/>
      <name val="Times New Roman"/>
      <family val="1"/>
    </font>
    <font>
      <sz val="13"/>
      <color indexed="12"/>
      <name val="Times New Roman"/>
      <family val="1"/>
    </font>
    <font>
      <sz val="13"/>
      <color indexed="51"/>
      <name val="Times New Roman"/>
      <family val="1"/>
    </font>
    <font>
      <sz val="12"/>
      <color indexed="46"/>
      <name val="Times New Roman"/>
      <family val="1"/>
    </font>
    <font>
      <sz val="12"/>
      <color indexed="52"/>
      <name val="Times New Roman"/>
      <family val="1"/>
    </font>
    <font>
      <sz val="12"/>
      <color indexed="10"/>
      <name val="Times New Roman"/>
      <family val="1"/>
    </font>
    <font>
      <sz val="12"/>
      <color indexed="51"/>
      <name val="Times New Roman"/>
      <family val="1"/>
    </font>
    <font>
      <sz val="13"/>
      <color indexed="22"/>
      <name val="Times New Roman"/>
      <family val="1"/>
    </font>
    <font>
      <u/>
      <sz val="12"/>
      <color indexed="12"/>
      <name val="Times New Roman"/>
      <family val="1"/>
    </font>
    <font>
      <sz val="12"/>
      <color indexed="81"/>
      <name val="Times New Roman"/>
      <family val="1"/>
    </font>
    <font>
      <i/>
      <sz val="18"/>
      <color indexed="12"/>
      <name val="Times New Roman"/>
      <family val="1"/>
    </font>
    <font>
      <i/>
      <sz val="18"/>
      <color indexed="53"/>
      <name val="Times New Roman"/>
      <family val="1"/>
    </font>
    <font>
      <b/>
      <sz val="12"/>
      <color indexed="10"/>
      <name val="Times New Roman"/>
      <family val="1"/>
    </font>
    <font>
      <i/>
      <sz val="12"/>
      <name val="Times New Roman"/>
      <family val="1"/>
    </font>
    <font>
      <b/>
      <sz val="12"/>
      <color indexed="46"/>
      <name val="Times New Roman"/>
      <family val="1"/>
    </font>
    <font>
      <b/>
      <sz val="12"/>
      <color indexed="12"/>
      <name val="Times New Roman"/>
      <family val="1"/>
    </font>
    <font>
      <sz val="13"/>
      <name val="Wingdings"/>
      <charset val="2"/>
    </font>
    <font>
      <i/>
      <sz val="14"/>
      <color indexed="57"/>
      <name val="Times New Roman"/>
      <family val="1"/>
    </font>
    <font>
      <sz val="13"/>
      <color indexed="12"/>
      <name val="Times New Roman"/>
      <family val="1"/>
    </font>
    <font>
      <b/>
      <sz val="13"/>
      <color indexed="13"/>
      <name val="Times New Roman"/>
      <family val="1"/>
    </font>
    <font>
      <i/>
      <sz val="22"/>
      <color indexed="11"/>
      <name val="Times New Roman"/>
      <family val="1"/>
    </font>
    <font>
      <i/>
      <sz val="12"/>
      <color indexed="42"/>
      <name val="Times New Roman"/>
      <family val="1"/>
    </font>
    <font>
      <sz val="8"/>
      <name val="Times New Roman"/>
      <family val="1"/>
    </font>
    <font>
      <sz val="12"/>
      <color indexed="61"/>
      <name val="Times New Roman"/>
      <family val="1"/>
    </font>
    <font>
      <sz val="12"/>
      <color indexed="20"/>
      <name val="Times New Roman"/>
      <family val="1"/>
    </font>
    <font>
      <i/>
      <sz val="20"/>
      <color indexed="40"/>
      <name val="Times New Roman"/>
      <family val="1"/>
    </font>
    <font>
      <b/>
      <sz val="12"/>
      <color indexed="48"/>
      <name val="Times New Roman"/>
      <family val="1"/>
    </font>
    <font>
      <i/>
      <sz val="12"/>
      <color indexed="9"/>
      <name val="Times New Roman"/>
      <family val="1"/>
    </font>
    <font>
      <i/>
      <sz val="13"/>
      <name val="Times New Roman"/>
      <family val="1"/>
    </font>
    <font>
      <b/>
      <sz val="13"/>
      <color indexed="20"/>
      <name val="Times New Roman"/>
      <family val="1"/>
    </font>
    <font>
      <i/>
      <sz val="20"/>
      <color indexed="14"/>
      <name val="Times New Roman"/>
      <family val="1"/>
    </font>
    <font>
      <i/>
      <sz val="14"/>
      <color indexed="10"/>
      <name val="Times New Roman"/>
      <family val="1"/>
    </font>
    <font>
      <i/>
      <sz val="14"/>
      <color indexed="17"/>
      <name val="Times New Roman"/>
      <family val="1"/>
    </font>
    <font>
      <i/>
      <sz val="18"/>
      <color indexed="9"/>
      <name val="Times New Roman"/>
      <family val="1"/>
    </font>
    <font>
      <b/>
      <sz val="12"/>
      <color indexed="81"/>
      <name val="Times New Roman"/>
      <family val="1"/>
    </font>
    <font>
      <i/>
      <sz val="18"/>
      <color indexed="50"/>
      <name val="Times New Roman"/>
      <family val="1"/>
    </font>
    <font>
      <sz val="13"/>
      <color indexed="17"/>
      <name val="Times New Roman"/>
      <family val="1"/>
    </font>
    <font>
      <sz val="10"/>
      <name val="Arial"/>
      <family val="2"/>
    </font>
    <font>
      <sz val="10"/>
      <name val="Times New Roman"/>
      <family val="1"/>
    </font>
    <font>
      <b/>
      <i/>
      <sz val="12"/>
      <name val="Times New Roman"/>
      <family val="1"/>
    </font>
    <font>
      <sz val="10"/>
      <color indexed="12"/>
      <name val="Times New Roman"/>
      <family val="1"/>
    </font>
    <font>
      <sz val="18"/>
      <color theme="6" tint="-0.249977111117893"/>
      <name val="Times New Roman"/>
      <family val="1"/>
    </font>
    <font>
      <b/>
      <sz val="10"/>
      <name val="Times New Roman"/>
      <family val="1"/>
    </font>
    <font>
      <i/>
      <sz val="17"/>
      <name val="Times New Roman"/>
      <family val="1"/>
    </font>
    <font>
      <b/>
      <sz val="13"/>
      <color rgb="FF00CC00"/>
      <name val="Times New Roman"/>
      <family val="1"/>
    </font>
    <font>
      <sz val="13"/>
      <color rgb="FF0000FF"/>
      <name val="Times New Roman"/>
      <family val="1"/>
    </font>
  </fonts>
  <fills count="23">
    <fill>
      <patternFill patternType="none"/>
    </fill>
    <fill>
      <patternFill patternType="gray125"/>
    </fill>
    <fill>
      <patternFill patternType="solid">
        <fgColor indexed="22"/>
        <bgColor indexed="64"/>
      </patternFill>
    </fill>
    <fill>
      <patternFill patternType="solid">
        <fgColor indexed="8"/>
        <bgColor indexed="64"/>
      </patternFill>
    </fill>
    <fill>
      <patternFill patternType="solid">
        <fgColor indexed="18"/>
        <bgColor indexed="64"/>
      </patternFill>
    </fill>
    <fill>
      <patternFill patternType="solid">
        <fgColor indexed="17"/>
        <bgColor indexed="64"/>
      </patternFill>
    </fill>
    <fill>
      <patternFill patternType="solid">
        <fgColor indexed="22"/>
        <bgColor indexed="55"/>
      </patternFill>
    </fill>
    <fill>
      <patternFill patternType="solid">
        <fgColor indexed="65"/>
        <bgColor indexed="64"/>
      </patternFill>
    </fill>
    <fill>
      <patternFill patternType="solid">
        <fgColor indexed="9"/>
        <bgColor indexed="55"/>
      </patternFill>
    </fill>
    <fill>
      <patternFill patternType="solid">
        <fgColor indexed="42"/>
        <bgColor indexed="64"/>
      </patternFill>
    </fill>
    <fill>
      <patternFill patternType="solid">
        <fgColor indexed="11"/>
        <bgColor indexed="64"/>
      </patternFill>
    </fill>
    <fill>
      <patternFill patternType="solid">
        <fgColor indexed="12"/>
        <bgColor indexed="64"/>
      </patternFill>
    </fill>
    <fill>
      <patternFill patternType="solid">
        <fgColor indexed="42"/>
        <bgColor indexed="55"/>
      </patternFill>
    </fill>
    <fill>
      <patternFill patternType="solid">
        <fgColor indexed="13"/>
        <bgColor indexed="64"/>
      </patternFill>
    </fill>
    <fill>
      <patternFill patternType="solid">
        <fgColor indexed="10"/>
        <bgColor indexed="64"/>
      </patternFill>
    </fill>
    <fill>
      <patternFill patternType="solid">
        <fgColor indexed="46"/>
        <bgColor indexed="64"/>
      </patternFill>
    </fill>
    <fill>
      <patternFill patternType="solid">
        <fgColor indexed="51"/>
        <bgColor indexed="64"/>
      </patternFill>
    </fill>
    <fill>
      <patternFill patternType="solid">
        <fgColor rgb="FFCCFFCC"/>
        <bgColor indexed="64"/>
      </patternFill>
    </fill>
    <fill>
      <patternFill patternType="solid">
        <fgColor theme="6" tint="-0.249977111117893"/>
        <bgColor indexed="64"/>
      </patternFill>
    </fill>
    <fill>
      <patternFill patternType="solid">
        <fgColor theme="0" tint="-0.249977111117893"/>
        <bgColor indexed="64"/>
      </patternFill>
    </fill>
    <fill>
      <patternFill patternType="solid">
        <fgColor rgb="FFFFFF00"/>
        <bgColor indexed="64"/>
      </patternFill>
    </fill>
    <fill>
      <patternFill patternType="solid">
        <fgColor theme="8" tint="0.79998168889431442"/>
        <bgColor indexed="64"/>
      </patternFill>
    </fill>
    <fill>
      <patternFill patternType="solid">
        <fgColor theme="7" tint="0.39997558519241921"/>
        <bgColor indexed="64"/>
      </patternFill>
    </fill>
  </fills>
  <borders count="139">
    <border>
      <left/>
      <right/>
      <top/>
      <bottom/>
      <diagonal/>
    </border>
    <border>
      <left style="double">
        <color indexed="64"/>
      </left>
      <right/>
      <top/>
      <bottom/>
      <diagonal/>
    </border>
    <border>
      <left/>
      <right style="double">
        <color indexed="64"/>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9"/>
      </top>
      <bottom style="thin">
        <color indexed="9"/>
      </bottom>
      <diagonal/>
    </border>
    <border>
      <left style="double">
        <color indexed="64"/>
      </left>
      <right style="thin">
        <color indexed="64"/>
      </right>
      <top style="thin">
        <color indexed="9"/>
      </top>
      <bottom style="thin">
        <color indexed="9"/>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double">
        <color indexed="64"/>
      </left>
      <right style="thin">
        <color indexed="64"/>
      </right>
      <top/>
      <bottom/>
      <diagonal/>
    </border>
    <border>
      <left style="thin">
        <color indexed="64"/>
      </left>
      <right/>
      <top/>
      <bottom style="thin">
        <color indexed="64"/>
      </bottom>
      <diagonal/>
    </border>
    <border>
      <left style="double">
        <color indexed="64"/>
      </left>
      <right style="thin">
        <color indexed="64"/>
      </right>
      <top/>
      <bottom style="double">
        <color indexed="64"/>
      </bottom>
      <diagonal/>
    </border>
    <border>
      <left style="double">
        <color indexed="64"/>
      </left>
      <right style="medium">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style="double">
        <color indexed="64"/>
      </right>
      <top style="double">
        <color indexed="64"/>
      </top>
      <bottom style="medium">
        <color indexed="64"/>
      </bottom>
      <diagonal/>
    </border>
    <border>
      <left style="double">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style="double">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double">
        <color indexed="64"/>
      </right>
      <top style="medium">
        <color indexed="64"/>
      </top>
      <bottom style="thin">
        <color indexed="64"/>
      </bottom>
      <diagonal/>
    </border>
    <border>
      <left/>
      <right/>
      <top/>
      <bottom style="medium">
        <color indexed="64"/>
      </bottom>
      <diagonal/>
    </border>
    <border>
      <left style="thin">
        <color indexed="64"/>
      </left>
      <right/>
      <top style="thin">
        <color indexed="64"/>
      </top>
      <bottom style="double">
        <color indexed="64"/>
      </bottom>
      <diagonal/>
    </border>
    <border>
      <left style="thin">
        <color indexed="64"/>
      </left>
      <right style="thin">
        <color indexed="64"/>
      </right>
      <top/>
      <bottom/>
      <diagonal/>
    </border>
    <border>
      <left style="thin">
        <color indexed="64"/>
      </left>
      <right/>
      <top/>
      <bottom/>
      <diagonal/>
    </border>
    <border>
      <left style="thin">
        <color indexed="64"/>
      </left>
      <right style="double">
        <color indexed="64"/>
      </right>
      <top/>
      <bottom/>
      <diagonal/>
    </border>
    <border>
      <left/>
      <right style="double">
        <color indexed="64"/>
      </right>
      <top style="thin">
        <color indexed="64"/>
      </top>
      <bottom style="thin">
        <color indexed="64"/>
      </bottom>
      <diagonal/>
    </border>
    <border>
      <left style="thin">
        <color indexed="64"/>
      </left>
      <right style="double">
        <color indexed="64"/>
      </right>
      <top style="thin">
        <color indexed="64"/>
      </top>
      <bottom style="double">
        <color indexed="64"/>
      </bottom>
      <diagonal/>
    </border>
    <border>
      <left style="thin">
        <color indexed="64"/>
      </left>
      <right style="double">
        <color indexed="64"/>
      </right>
      <top/>
      <bottom style="dotted">
        <color indexed="64"/>
      </bottom>
      <diagonal/>
    </border>
    <border>
      <left/>
      <right style="thin">
        <color indexed="64"/>
      </right>
      <top style="thin">
        <color indexed="64"/>
      </top>
      <bottom style="double">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style="double">
        <color indexed="64"/>
      </right>
      <top style="double">
        <color indexed="64"/>
      </top>
      <bottom style="medium">
        <color indexed="64"/>
      </bottom>
      <diagonal/>
    </border>
    <border>
      <left style="double">
        <color indexed="64"/>
      </left>
      <right/>
      <top/>
      <bottom style="thin">
        <color indexed="64"/>
      </bottom>
      <diagonal/>
    </border>
    <border>
      <left style="medium">
        <color indexed="64"/>
      </left>
      <right style="medium">
        <color indexed="64"/>
      </right>
      <top/>
      <bottom style="thin">
        <color indexed="64"/>
      </bottom>
      <diagonal/>
    </border>
    <border>
      <left/>
      <right style="double">
        <color indexed="64"/>
      </right>
      <top/>
      <bottom style="thin">
        <color indexed="64"/>
      </bottom>
      <diagonal/>
    </border>
    <border>
      <left style="thin">
        <color indexed="64"/>
      </left>
      <right style="double">
        <color indexed="64"/>
      </right>
      <top/>
      <bottom style="thin">
        <color indexed="64"/>
      </bottom>
      <diagonal/>
    </border>
    <border>
      <left style="thin">
        <color indexed="64"/>
      </left>
      <right style="double">
        <color indexed="64"/>
      </right>
      <top/>
      <bottom style="double">
        <color indexed="64"/>
      </bottom>
      <diagonal/>
    </border>
    <border>
      <left style="double">
        <color indexed="64"/>
      </left>
      <right style="double">
        <color indexed="64"/>
      </right>
      <top style="hair">
        <color indexed="64"/>
      </top>
      <bottom style="hair">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double">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hair">
        <color indexed="64"/>
      </left>
      <right/>
      <top style="hair">
        <color indexed="64"/>
      </top>
      <bottom/>
      <diagonal/>
    </border>
    <border>
      <left style="hair">
        <color indexed="64"/>
      </left>
      <right style="double">
        <color indexed="64"/>
      </right>
      <top style="hair">
        <color indexed="64"/>
      </top>
      <bottom/>
      <diagonal/>
    </border>
    <border>
      <left style="double">
        <color indexed="64"/>
      </left>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top style="hair">
        <color indexed="64"/>
      </top>
      <bottom style="double">
        <color indexed="64"/>
      </bottom>
      <diagonal/>
    </border>
    <border>
      <left style="hair">
        <color indexed="64"/>
      </left>
      <right style="double">
        <color indexed="64"/>
      </right>
      <top style="hair">
        <color indexed="64"/>
      </top>
      <bottom style="double">
        <color indexed="64"/>
      </bottom>
      <diagonal/>
    </border>
    <border>
      <left style="hair">
        <color indexed="64"/>
      </left>
      <right style="double">
        <color indexed="64"/>
      </right>
      <top style="medium">
        <color indexed="64"/>
      </top>
      <bottom style="hair">
        <color indexed="64"/>
      </bottom>
      <diagonal/>
    </border>
    <border>
      <left style="hair">
        <color indexed="64"/>
      </left>
      <right style="double">
        <color indexed="64"/>
      </right>
      <top/>
      <bottom style="hair">
        <color indexed="64"/>
      </bottom>
      <diagonal/>
    </border>
    <border>
      <left style="double">
        <color indexed="64"/>
      </left>
      <right/>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style="double">
        <color indexed="64"/>
      </left>
      <right/>
      <top style="double">
        <color indexed="64"/>
      </top>
      <bottom style="thick">
        <color indexed="50"/>
      </bottom>
      <diagonal/>
    </border>
    <border>
      <left/>
      <right/>
      <top style="double">
        <color indexed="64"/>
      </top>
      <bottom style="thick">
        <color indexed="50"/>
      </bottom>
      <diagonal/>
    </border>
    <border>
      <left style="double">
        <color indexed="64"/>
      </left>
      <right style="double">
        <color indexed="64"/>
      </right>
      <top style="hair">
        <color indexed="64"/>
      </top>
      <bottom style="double">
        <color indexed="64"/>
      </bottom>
      <diagonal/>
    </border>
    <border>
      <left style="thin">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top style="thin">
        <color indexed="64"/>
      </top>
      <bottom style="double">
        <color indexed="64"/>
      </bottom>
      <diagonal/>
    </border>
    <border>
      <left/>
      <right/>
      <top/>
      <bottom style="thin">
        <color indexed="64"/>
      </bottom>
      <diagonal/>
    </border>
    <border>
      <left style="double">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double">
        <color indexed="64"/>
      </right>
      <top/>
      <bottom style="medium">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medium">
        <color indexed="64"/>
      </left>
      <right style="thin">
        <color indexed="64"/>
      </right>
      <top style="double">
        <color indexed="64"/>
      </top>
      <bottom style="medium">
        <color indexed="64"/>
      </bottom>
      <diagonal/>
    </border>
    <border>
      <left style="medium">
        <color indexed="64"/>
      </left>
      <right style="thin">
        <color indexed="64"/>
      </right>
      <top style="thin">
        <color indexed="9"/>
      </top>
      <bottom style="thin">
        <color indexed="9"/>
      </bottom>
      <diagonal/>
    </border>
    <border>
      <left style="medium">
        <color indexed="64"/>
      </left>
      <right style="thin">
        <color indexed="64"/>
      </right>
      <top style="thin">
        <color indexed="9"/>
      </top>
      <bottom style="double">
        <color indexed="64"/>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double">
        <color indexed="64"/>
      </left>
      <right style="thin">
        <color indexed="64"/>
      </right>
      <top/>
      <bottom style="thin">
        <color indexed="64"/>
      </bottom>
      <diagonal/>
    </border>
    <border>
      <left style="double">
        <color indexed="64"/>
      </left>
      <right/>
      <top style="medium">
        <color indexed="64"/>
      </top>
      <bottom style="hair">
        <color indexed="64"/>
      </bottom>
      <diagonal/>
    </border>
    <border>
      <left/>
      <right style="double">
        <color indexed="64"/>
      </right>
      <top style="double">
        <color indexed="64"/>
      </top>
      <bottom style="medium">
        <color indexed="64"/>
      </bottom>
      <diagonal/>
    </border>
    <border>
      <left/>
      <right style="double">
        <color indexed="64"/>
      </right>
      <top style="medium">
        <color indexed="64"/>
      </top>
      <bottom style="hair">
        <color indexed="64"/>
      </bottom>
      <diagonal/>
    </border>
    <border>
      <left/>
      <right style="double">
        <color indexed="64"/>
      </right>
      <top style="hair">
        <color indexed="64"/>
      </top>
      <bottom style="hair">
        <color indexed="64"/>
      </bottom>
      <diagonal/>
    </border>
    <border>
      <left/>
      <right/>
      <top style="double">
        <color indexed="64"/>
      </top>
      <bottom style="medium">
        <color indexed="64"/>
      </bottom>
      <diagonal/>
    </border>
    <border>
      <left/>
      <right/>
      <top style="medium">
        <color indexed="64"/>
      </top>
      <bottom style="hair">
        <color indexed="64"/>
      </bottom>
      <diagonal/>
    </border>
    <border>
      <left/>
      <right/>
      <top style="hair">
        <color indexed="64"/>
      </top>
      <bottom style="hair">
        <color indexed="64"/>
      </bottom>
      <diagonal/>
    </border>
    <border>
      <left/>
      <right/>
      <top style="double">
        <color indexed="64"/>
      </top>
      <bottom style="thick">
        <color indexed="16"/>
      </bottom>
      <diagonal/>
    </border>
    <border>
      <left/>
      <right style="double">
        <color indexed="64"/>
      </right>
      <top style="double">
        <color indexed="64"/>
      </top>
      <bottom style="thick">
        <color indexed="16"/>
      </bottom>
      <diagonal/>
    </border>
    <border>
      <left style="thin">
        <color indexed="64"/>
      </left>
      <right style="thin">
        <color indexed="64"/>
      </right>
      <top style="thin">
        <color indexed="9"/>
      </top>
      <bottom style="double">
        <color indexed="64"/>
      </bottom>
      <diagonal/>
    </border>
    <border>
      <left style="double">
        <color indexed="64"/>
      </left>
      <right/>
      <top style="double">
        <color indexed="64"/>
      </top>
      <bottom style="thick">
        <color indexed="16"/>
      </bottom>
      <diagonal/>
    </border>
    <border>
      <left/>
      <right/>
      <top/>
      <bottom style="hair">
        <color indexed="64"/>
      </bottom>
      <diagonal/>
    </border>
    <border>
      <left/>
      <right style="double">
        <color indexed="64"/>
      </right>
      <top/>
      <bottom style="hair">
        <color indexed="64"/>
      </bottom>
      <diagonal/>
    </border>
    <border>
      <left style="medium">
        <color indexed="64"/>
      </left>
      <right style="thin">
        <color indexed="64"/>
      </right>
      <top style="double">
        <color indexed="64"/>
      </top>
      <bottom style="thin">
        <color indexed="9"/>
      </bottom>
      <diagonal/>
    </border>
    <border>
      <left style="double">
        <color indexed="64"/>
      </left>
      <right/>
      <top style="thin">
        <color indexed="64"/>
      </top>
      <bottom/>
      <diagonal/>
    </border>
    <border>
      <left style="double">
        <color indexed="64"/>
      </left>
      <right/>
      <top style="hair">
        <color indexed="64"/>
      </top>
      <bottom/>
      <diagonal/>
    </border>
    <border>
      <left style="hair">
        <color indexed="64"/>
      </left>
      <right style="hair">
        <color indexed="64"/>
      </right>
      <top style="hair">
        <color indexed="64"/>
      </top>
      <bottom/>
      <diagonal/>
    </border>
    <border>
      <left style="thin">
        <color indexed="64"/>
      </left>
      <right style="thin">
        <color indexed="64"/>
      </right>
      <top style="medium">
        <color indexed="64"/>
      </top>
      <bottom style="thin">
        <color indexed="64"/>
      </bottom>
      <diagonal/>
    </border>
    <border>
      <left style="thin">
        <color indexed="64"/>
      </left>
      <right style="double">
        <color indexed="64"/>
      </right>
      <top style="medium">
        <color indexed="64"/>
      </top>
      <bottom style="thin">
        <color indexed="64"/>
      </bottom>
      <diagonal/>
    </border>
    <border>
      <left style="double">
        <color indexed="64"/>
      </left>
      <right style="thin">
        <color indexed="64"/>
      </right>
      <top style="medium">
        <color indexed="64"/>
      </top>
      <bottom style="thin">
        <color indexed="64"/>
      </bottom>
      <diagonal/>
    </border>
    <border>
      <left/>
      <right style="double">
        <color indexed="64"/>
      </right>
      <top style="thin">
        <color indexed="64"/>
      </top>
      <bottom style="double">
        <color indexed="64"/>
      </bottom>
      <diagonal/>
    </border>
    <border>
      <left style="medium">
        <color indexed="64"/>
      </left>
      <right style="thin">
        <color indexed="64"/>
      </right>
      <top/>
      <bottom style="thin">
        <color indexed="9"/>
      </bottom>
      <diagonal/>
    </border>
    <border>
      <left style="double">
        <color indexed="64"/>
      </left>
      <right style="thin">
        <color indexed="64"/>
      </right>
      <top style="thin">
        <color indexed="64"/>
      </top>
      <bottom/>
      <diagonal/>
    </border>
    <border>
      <left style="thin">
        <color indexed="64"/>
      </left>
      <right/>
      <top style="thin">
        <color indexed="64"/>
      </top>
      <bottom/>
      <diagonal/>
    </border>
    <border>
      <left/>
      <right style="double">
        <color indexed="64"/>
      </right>
      <top style="thin">
        <color indexed="64"/>
      </top>
      <bottom/>
      <diagonal/>
    </border>
    <border>
      <left style="double">
        <color indexed="64"/>
      </left>
      <right style="double">
        <color indexed="64"/>
      </right>
      <top style="hair">
        <color indexed="64"/>
      </top>
      <bottom/>
      <diagonal/>
    </border>
    <border>
      <left style="thin">
        <color indexed="64"/>
      </left>
      <right/>
      <top style="double">
        <color indexed="64"/>
      </top>
      <bottom style="thin">
        <color indexed="64"/>
      </bottom>
      <diagonal/>
    </border>
    <border>
      <left style="hair">
        <color indexed="64"/>
      </left>
      <right style="hair">
        <color indexed="64"/>
      </right>
      <top style="double">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double">
        <color indexed="64"/>
      </left>
      <right style="double">
        <color indexed="64"/>
      </right>
      <top/>
      <bottom style="hair">
        <color indexed="64"/>
      </bottom>
      <diagonal/>
    </border>
    <border>
      <left style="double">
        <color indexed="64"/>
      </left>
      <right style="double">
        <color indexed="64"/>
      </right>
      <top/>
      <bottom/>
      <diagonal/>
    </border>
    <border>
      <left/>
      <right style="double">
        <color indexed="64"/>
      </right>
      <top style="double">
        <color indexed="64"/>
      </top>
      <bottom style="thick">
        <color rgb="FF92D050"/>
      </bottom>
      <diagonal/>
    </border>
    <border>
      <left style="double">
        <color auto="1"/>
      </left>
      <right style="medium">
        <color auto="1"/>
      </right>
      <top style="double">
        <color auto="1"/>
      </top>
      <bottom/>
      <diagonal/>
    </border>
    <border>
      <left/>
      <right style="hair">
        <color auto="1"/>
      </right>
      <top style="double">
        <color auto="1"/>
      </top>
      <bottom style="hair">
        <color auto="1"/>
      </bottom>
      <diagonal/>
    </border>
    <border>
      <left style="hair">
        <color auto="1"/>
      </left>
      <right style="double">
        <color auto="1"/>
      </right>
      <top style="double">
        <color auto="1"/>
      </top>
      <bottom style="hair">
        <color auto="1"/>
      </bottom>
      <diagonal/>
    </border>
    <border>
      <left style="double">
        <color auto="1"/>
      </left>
      <right style="medium">
        <color auto="1"/>
      </right>
      <top/>
      <bottom/>
      <diagonal/>
    </border>
    <border>
      <left/>
      <right style="hair">
        <color indexed="64"/>
      </right>
      <top style="hair">
        <color indexed="64"/>
      </top>
      <bottom style="hair">
        <color indexed="64"/>
      </bottom>
      <diagonal/>
    </border>
    <border>
      <left style="double">
        <color auto="1"/>
      </left>
      <right style="medium">
        <color auto="1"/>
      </right>
      <top/>
      <bottom style="medium">
        <color indexed="64"/>
      </bottom>
      <diagonal/>
    </border>
    <border>
      <left/>
      <right style="hair">
        <color indexed="64"/>
      </right>
      <top style="hair">
        <color indexed="64"/>
      </top>
      <bottom style="medium">
        <color indexed="64"/>
      </bottom>
      <diagonal/>
    </border>
    <border>
      <left style="hair">
        <color indexed="64"/>
      </left>
      <right style="double">
        <color indexed="64"/>
      </right>
      <top style="hair">
        <color indexed="64"/>
      </top>
      <bottom style="medium">
        <color indexed="64"/>
      </bottom>
      <diagonal/>
    </border>
    <border>
      <left style="double">
        <color auto="1"/>
      </left>
      <right style="medium">
        <color auto="1"/>
      </right>
      <top/>
      <bottom style="double">
        <color auto="1"/>
      </bottom>
      <diagonal/>
    </border>
    <border>
      <left/>
      <right style="hair">
        <color auto="1"/>
      </right>
      <top/>
      <bottom style="double">
        <color auto="1"/>
      </bottom>
      <diagonal/>
    </border>
    <border>
      <left style="hair">
        <color indexed="64"/>
      </left>
      <right style="hair">
        <color indexed="64"/>
      </right>
      <top/>
      <bottom style="double">
        <color indexed="64"/>
      </bottom>
      <diagonal/>
    </border>
    <border>
      <left style="hair">
        <color indexed="64"/>
      </left>
      <right style="double">
        <color indexed="64"/>
      </right>
      <top/>
      <bottom style="double">
        <color indexed="64"/>
      </bottom>
      <diagonal/>
    </border>
    <border>
      <left style="medium">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medium">
        <color indexed="64"/>
      </left>
      <right/>
      <top style="medium">
        <color indexed="64"/>
      </top>
      <bottom style="thin">
        <color indexed="64"/>
      </bottom>
      <diagonal/>
    </border>
  </borders>
  <cellStyleXfs count="4">
    <xf numFmtId="0" fontId="0" fillId="0" borderId="0"/>
    <xf numFmtId="0" fontId="34" fillId="0" borderId="0" applyNumberFormat="0" applyFill="0" applyBorder="0" applyAlignment="0" applyProtection="0">
      <alignment vertical="top"/>
      <protection locked="0"/>
    </xf>
    <xf numFmtId="9" fontId="1" fillId="0" borderId="0" applyFont="0" applyFill="0" applyBorder="0" applyAlignment="0" applyProtection="0"/>
    <xf numFmtId="0" fontId="63" fillId="0" borderId="0"/>
  </cellStyleXfs>
  <cellXfs count="524">
    <xf numFmtId="0" fontId="0" fillId="0" borderId="0" xfId="0"/>
    <xf numFmtId="0" fontId="4" fillId="0" borderId="0" xfId="0" applyFont="1" applyBorder="1" applyAlignment="1"/>
    <xf numFmtId="0" fontId="5" fillId="0" borderId="1" xfId="0" applyFont="1" applyBorder="1" applyAlignment="1">
      <alignment horizontal="right"/>
    </xf>
    <xf numFmtId="0" fontId="6" fillId="0" borderId="0" xfId="0" applyFont="1" applyBorder="1" applyAlignment="1">
      <alignment horizontal="left"/>
    </xf>
    <xf numFmtId="0" fontId="5" fillId="0" borderId="0" xfId="0" applyFont="1" applyBorder="1" applyAlignment="1">
      <alignment horizontal="right"/>
    </xf>
    <xf numFmtId="0" fontId="6" fillId="0" borderId="2" xfId="0" applyFont="1" applyBorder="1" applyAlignment="1">
      <alignment horizontal="left"/>
    </xf>
    <xf numFmtId="0" fontId="8" fillId="0" borderId="3" xfId="0" applyFont="1" applyBorder="1" applyAlignment="1">
      <alignment horizontal="center"/>
    </xf>
    <xf numFmtId="0" fontId="7" fillId="2" borderId="4" xfId="0" applyFont="1" applyFill="1" applyBorder="1" applyAlignment="1">
      <alignment horizontal="right"/>
    </xf>
    <xf numFmtId="0" fontId="10" fillId="3" borderId="5" xfId="0" applyFont="1" applyFill="1" applyBorder="1" applyAlignment="1">
      <alignment horizontal="right"/>
    </xf>
    <xf numFmtId="0" fontId="12" fillId="3" borderId="5" xfId="0" applyFont="1" applyFill="1" applyBorder="1" applyAlignment="1">
      <alignment horizontal="right"/>
    </xf>
    <xf numFmtId="0" fontId="2" fillId="0" borderId="1" xfId="0" applyFont="1" applyBorder="1" applyAlignment="1"/>
    <xf numFmtId="0" fontId="14" fillId="0" borderId="0" xfId="0" applyFont="1" applyBorder="1" applyAlignment="1"/>
    <xf numFmtId="0" fontId="15" fillId="0" borderId="0" xfId="0" applyFont="1" applyBorder="1" applyAlignment="1"/>
    <xf numFmtId="0" fontId="15" fillId="0" borderId="2" xfId="0" applyFont="1" applyBorder="1" applyAlignment="1"/>
    <xf numFmtId="0" fontId="6" fillId="0" borderId="6" xfId="0" applyFont="1" applyBorder="1" applyAlignment="1"/>
    <xf numFmtId="0" fontId="6" fillId="0" borderId="7" xfId="0" applyFont="1" applyBorder="1" applyAlignment="1"/>
    <xf numFmtId="0" fontId="6" fillId="0" borderId="8" xfId="0" applyFont="1" applyBorder="1" applyAlignment="1"/>
    <xf numFmtId="0" fontId="3" fillId="0" borderId="0" xfId="0" applyFont="1" applyBorder="1" applyAlignment="1"/>
    <xf numFmtId="0" fontId="6" fillId="0" borderId="0" xfId="0" applyFont="1" applyBorder="1" applyAlignment="1"/>
    <xf numFmtId="0" fontId="6" fillId="0" borderId="9" xfId="0" applyFont="1" applyBorder="1" applyAlignment="1"/>
    <xf numFmtId="0" fontId="6" fillId="0" borderId="10" xfId="0" applyFont="1" applyBorder="1" applyAlignment="1"/>
    <xf numFmtId="0" fontId="6" fillId="0" borderId="11" xfId="0" applyFont="1" applyBorder="1" applyAlignment="1"/>
    <xf numFmtId="0" fontId="3" fillId="0" borderId="0" xfId="0" applyFont="1" applyBorder="1" applyAlignment="1">
      <alignment horizontal="right"/>
    </xf>
    <xf numFmtId="0" fontId="4" fillId="0" borderId="0" xfId="0" applyFont="1" applyBorder="1" applyAlignment="1">
      <alignment horizontal="left"/>
    </xf>
    <xf numFmtId="0" fontId="15" fillId="0" borderId="0" xfId="0" applyFont="1" applyBorder="1" applyAlignment="1">
      <alignment horizontal="centerContinuous"/>
    </xf>
    <xf numFmtId="0" fontId="2" fillId="0" borderId="0" xfId="0" applyFont="1" applyBorder="1" applyAlignment="1">
      <alignment horizontal="centerContinuous"/>
    </xf>
    <xf numFmtId="0" fontId="4" fillId="0" borderId="12" xfId="0" applyFont="1" applyBorder="1" applyAlignment="1">
      <alignment horizontal="center" vertical="center"/>
    </xf>
    <xf numFmtId="164" fontId="4" fillId="0" borderId="12" xfId="0" applyNumberFormat="1" applyFont="1" applyBorder="1" applyAlignment="1">
      <alignment horizontal="center" vertical="center"/>
    </xf>
    <xf numFmtId="0" fontId="4" fillId="0" borderId="13" xfId="0" applyFont="1" applyBorder="1" applyAlignment="1">
      <alignment horizontal="center" vertical="center"/>
    </xf>
    <xf numFmtId="0" fontId="4" fillId="0" borderId="14" xfId="0" applyFont="1" applyBorder="1" applyAlignment="1">
      <alignment horizontal="center"/>
    </xf>
    <xf numFmtId="0" fontId="4" fillId="0" borderId="0" xfId="0" applyFont="1" applyBorder="1" applyAlignment="1">
      <alignment horizontal="center"/>
    </xf>
    <xf numFmtId="0" fontId="4" fillId="0" borderId="0" xfId="0" applyFont="1" applyBorder="1" applyAlignment="1">
      <alignment horizontal="centerContinuous"/>
    </xf>
    <xf numFmtId="164" fontId="4" fillId="0" borderId="0" xfId="0" applyNumberFormat="1" applyFont="1" applyBorder="1" applyAlignment="1">
      <alignment horizontal="center"/>
    </xf>
    <xf numFmtId="0" fontId="18" fillId="0" borderId="0" xfId="0" applyFont="1" applyBorder="1" applyAlignment="1">
      <alignment horizontal="right"/>
    </xf>
    <xf numFmtId="0" fontId="4" fillId="0" borderId="0" xfId="0" applyFont="1" applyBorder="1" applyAlignment="1">
      <alignment wrapText="1"/>
    </xf>
    <xf numFmtId="49" fontId="4" fillId="0" borderId="12" xfId="2" applyNumberFormat="1" applyFont="1" applyBorder="1" applyAlignment="1">
      <alignment horizontal="center" vertical="center"/>
    </xf>
    <xf numFmtId="0" fontId="9" fillId="3" borderId="5" xfId="0" applyFont="1" applyFill="1" applyBorder="1" applyAlignment="1">
      <alignment horizontal="right"/>
    </xf>
    <xf numFmtId="0" fontId="22" fillId="3" borderId="5" xfId="0" applyFont="1" applyFill="1" applyBorder="1" applyAlignment="1">
      <alignment horizontal="right"/>
    </xf>
    <xf numFmtId="0" fontId="7" fillId="3" borderId="15" xfId="0" applyFont="1" applyFill="1" applyBorder="1" applyAlignment="1">
      <alignment horizontal="right"/>
    </xf>
    <xf numFmtId="0" fontId="8" fillId="0" borderId="16" xfId="0" applyFont="1" applyBorder="1" applyAlignment="1">
      <alignment horizontal="center"/>
    </xf>
    <xf numFmtId="0" fontId="13" fillId="3" borderId="17" xfId="0" applyFont="1" applyFill="1" applyBorder="1" applyAlignment="1">
      <alignment horizontal="right"/>
    </xf>
    <xf numFmtId="0" fontId="3" fillId="0" borderId="0" xfId="0" applyFont="1" applyBorder="1" applyAlignment="1">
      <alignment horizontal="right" wrapText="1"/>
    </xf>
    <xf numFmtId="0" fontId="4" fillId="0" borderId="0" xfId="0" applyFont="1" applyBorder="1" applyAlignment="1">
      <alignment horizontal="left" wrapText="1"/>
    </xf>
    <xf numFmtId="0" fontId="21" fillId="4" borderId="18" xfId="0" applyFont="1" applyFill="1" applyBorder="1" applyAlignment="1">
      <alignment horizontal="center"/>
    </xf>
    <xf numFmtId="0" fontId="21" fillId="4" borderId="19" xfId="0" applyFont="1" applyFill="1" applyBorder="1" applyAlignment="1">
      <alignment horizontal="center"/>
    </xf>
    <xf numFmtId="49" fontId="21" fillId="4" borderId="19" xfId="0" applyNumberFormat="1" applyFont="1" applyFill="1" applyBorder="1" applyAlignment="1">
      <alignment horizontal="center"/>
    </xf>
    <xf numFmtId="0" fontId="21" fillId="4" borderId="20" xfId="0" applyFont="1" applyFill="1" applyBorder="1" applyAlignment="1">
      <alignment horizontal="center"/>
    </xf>
    <xf numFmtId="0" fontId="21" fillId="4" borderId="21" xfId="0" applyFont="1" applyFill="1" applyBorder="1" applyAlignment="1">
      <alignment horizontal="centerContinuous"/>
    </xf>
    <xf numFmtId="0" fontId="21" fillId="4" borderId="22" xfId="0" applyFont="1" applyFill="1" applyBorder="1" applyAlignment="1">
      <alignment horizontal="centerContinuous"/>
    </xf>
    <xf numFmtId="0" fontId="21" fillId="4" borderId="23" xfId="0" applyFont="1" applyFill="1" applyBorder="1" applyAlignment="1">
      <alignment horizontal="centerContinuous"/>
    </xf>
    <xf numFmtId="0" fontId="25" fillId="0" borderId="27" xfId="0" applyFont="1" applyBorder="1" applyAlignment="1">
      <alignment horizontal="centerContinuous"/>
    </xf>
    <xf numFmtId="0" fontId="10" fillId="2" borderId="4" xfId="0" applyFont="1" applyFill="1" applyBorder="1" applyAlignment="1">
      <alignment horizontal="right"/>
    </xf>
    <xf numFmtId="0" fontId="6" fillId="0" borderId="0" xfId="0" applyFont="1" applyBorder="1" applyAlignment="1">
      <alignment horizontal="centerContinuous"/>
    </xf>
    <xf numFmtId="49" fontId="26" fillId="0" borderId="3" xfId="0" applyNumberFormat="1" applyFont="1" applyBorder="1" applyAlignment="1">
      <alignment horizontal="center"/>
    </xf>
    <xf numFmtId="49" fontId="26" fillId="0" borderId="28" xfId="0" applyNumberFormat="1" applyFont="1" applyBorder="1" applyAlignment="1">
      <alignment horizontal="center"/>
    </xf>
    <xf numFmtId="0" fontId="19" fillId="0" borderId="0" xfId="0" applyFont="1" applyBorder="1" applyAlignment="1"/>
    <xf numFmtId="0" fontId="29" fillId="0" borderId="0" xfId="0" applyFont="1" applyBorder="1" applyAlignment="1"/>
    <xf numFmtId="0" fontId="30" fillId="0" borderId="0" xfId="0" applyFont="1" applyBorder="1" applyAlignment="1"/>
    <xf numFmtId="0" fontId="31" fillId="0" borderId="0" xfId="0" applyFont="1" applyBorder="1" applyAlignment="1"/>
    <xf numFmtId="0" fontId="32" fillId="0" borderId="0" xfId="0" applyFont="1" applyBorder="1" applyAlignment="1"/>
    <xf numFmtId="49" fontId="26" fillId="0" borderId="16" xfId="0" applyNumberFormat="1" applyFont="1" applyBorder="1" applyAlignment="1">
      <alignment horizontal="center"/>
    </xf>
    <xf numFmtId="0" fontId="15" fillId="0" borderId="0" xfId="0" applyNumberFormat="1" applyFont="1" applyBorder="1" applyAlignment="1">
      <alignment horizontal="centerContinuous"/>
    </xf>
    <xf numFmtId="0" fontId="4" fillId="0" borderId="0" xfId="0" applyNumberFormat="1" applyFont="1" applyBorder="1" applyAlignment="1">
      <alignment horizontal="left"/>
    </xf>
    <xf numFmtId="0" fontId="6" fillId="0" borderId="0" xfId="0" applyFont="1" applyBorder="1" applyAlignment="1">
      <alignment horizontal="center"/>
    </xf>
    <xf numFmtId="0" fontId="10" fillId="6" borderId="1" xfId="0" applyFont="1" applyFill="1" applyBorder="1" applyAlignment="1"/>
    <xf numFmtId="0" fontId="6" fillId="6" borderId="29" xfId="0" applyNumberFormat="1" applyFont="1" applyFill="1" applyBorder="1" applyAlignment="1">
      <alignment horizontal="center"/>
    </xf>
    <xf numFmtId="49" fontId="16" fillId="6" borderId="29" xfId="0" applyNumberFormat="1" applyFont="1" applyFill="1" applyBorder="1" applyAlignment="1">
      <alignment horizontal="center"/>
    </xf>
    <xf numFmtId="0" fontId="16" fillId="6" borderId="30" xfId="0" applyNumberFormat="1" applyFont="1" applyFill="1" applyBorder="1" applyAlignment="1">
      <alignment horizontal="center"/>
    </xf>
    <xf numFmtId="49" fontId="6" fillId="6" borderId="30" xfId="0" applyNumberFormat="1" applyFont="1" applyFill="1" applyBorder="1" applyAlignment="1">
      <alignment horizontal="center"/>
    </xf>
    <xf numFmtId="0" fontId="33" fillId="6" borderId="30" xfId="0" applyNumberFormat="1" applyFont="1" applyFill="1" applyBorder="1" applyAlignment="1">
      <alignment horizontal="center"/>
    </xf>
    <xf numFmtId="0" fontId="6" fillId="6" borderId="31" xfId="0" applyNumberFormat="1" applyFont="1" applyFill="1" applyBorder="1" applyAlignment="1">
      <alignment horizontal="center"/>
    </xf>
    <xf numFmtId="0" fontId="13" fillId="6" borderId="1" xfId="0" applyFont="1" applyFill="1" applyBorder="1" applyAlignment="1"/>
    <xf numFmtId="49" fontId="23" fillId="6" borderId="29" xfId="0" applyNumberFormat="1" applyFont="1" applyFill="1" applyBorder="1" applyAlignment="1">
      <alignment horizontal="center"/>
    </xf>
    <xf numFmtId="0" fontId="23" fillId="6" borderId="30" xfId="0" applyNumberFormat="1" applyFont="1" applyFill="1" applyBorder="1" applyAlignment="1">
      <alignment horizontal="center"/>
    </xf>
    <xf numFmtId="0" fontId="10" fillId="7" borderId="1" xfId="0" applyFont="1" applyFill="1" applyBorder="1" applyAlignment="1"/>
    <xf numFmtId="0" fontId="6" fillId="7" borderId="29" xfId="0" applyNumberFormat="1" applyFont="1" applyFill="1" applyBorder="1" applyAlignment="1">
      <alignment horizontal="center"/>
    </xf>
    <xf numFmtId="49" fontId="16" fillId="7" borderId="29" xfId="0" applyNumberFormat="1" applyFont="1" applyFill="1" applyBorder="1" applyAlignment="1">
      <alignment horizontal="center"/>
    </xf>
    <xf numFmtId="0" fontId="16" fillId="7" borderId="30" xfId="0" applyNumberFormat="1" applyFont="1" applyFill="1" applyBorder="1" applyAlignment="1">
      <alignment horizontal="center"/>
    </xf>
    <xf numFmtId="49" fontId="6" fillId="7" borderId="30" xfId="0" applyNumberFormat="1" applyFont="1" applyFill="1" applyBorder="1" applyAlignment="1">
      <alignment horizontal="center"/>
    </xf>
    <xf numFmtId="0" fontId="6" fillId="7" borderId="31" xfId="0" applyNumberFormat="1" applyFont="1" applyFill="1" applyBorder="1" applyAlignment="1">
      <alignment horizontal="center"/>
    </xf>
    <xf numFmtId="0" fontId="13" fillId="7" borderId="1" xfId="0" applyFont="1" applyFill="1" applyBorder="1" applyAlignment="1"/>
    <xf numFmtId="0" fontId="23" fillId="7" borderId="30" xfId="0" applyNumberFormat="1" applyFont="1" applyFill="1" applyBorder="1" applyAlignment="1">
      <alignment horizontal="center"/>
    </xf>
    <xf numFmtId="49" fontId="23" fillId="8" borderId="29" xfId="0" applyNumberFormat="1" applyFont="1" applyFill="1" applyBorder="1" applyAlignment="1">
      <alignment horizontal="center"/>
    </xf>
    <xf numFmtId="0" fontId="23" fillId="8" borderId="30" xfId="0" applyNumberFormat="1" applyFont="1" applyFill="1" applyBorder="1" applyAlignment="1">
      <alignment horizontal="center"/>
    </xf>
    <xf numFmtId="0" fontId="5" fillId="0" borderId="32" xfId="0" applyFont="1" applyBorder="1" applyAlignment="1">
      <alignment horizontal="center"/>
    </xf>
    <xf numFmtId="0" fontId="6" fillId="9" borderId="29" xfId="0" applyNumberFormat="1" applyFont="1" applyFill="1" applyBorder="1" applyAlignment="1">
      <alignment horizontal="center"/>
    </xf>
    <xf numFmtId="49" fontId="6" fillId="9" borderId="30" xfId="0" applyNumberFormat="1" applyFont="1" applyFill="1" applyBorder="1" applyAlignment="1">
      <alignment horizontal="center"/>
    </xf>
    <xf numFmtId="0" fontId="6" fillId="9" borderId="31" xfId="0" applyNumberFormat="1" applyFont="1" applyFill="1" applyBorder="1" applyAlignment="1">
      <alignment horizontal="center"/>
    </xf>
    <xf numFmtId="49" fontId="6" fillId="0" borderId="32" xfId="0" applyNumberFormat="1" applyFont="1" applyBorder="1" applyAlignment="1">
      <alignment horizontal="center"/>
    </xf>
    <xf numFmtId="49" fontId="6" fillId="0" borderId="33" xfId="0" applyNumberFormat="1" applyFont="1" applyBorder="1" applyAlignment="1">
      <alignment horizontal="center"/>
    </xf>
    <xf numFmtId="164" fontId="5" fillId="10" borderId="34" xfId="0" applyNumberFormat="1" applyFont="1" applyFill="1" applyBorder="1" applyAlignment="1">
      <alignment horizontal="center"/>
    </xf>
    <xf numFmtId="0" fontId="4" fillId="0" borderId="35" xfId="0" applyFont="1" applyFill="1" applyBorder="1" applyAlignment="1">
      <alignment horizontal="centerContinuous"/>
    </xf>
    <xf numFmtId="0" fontId="4" fillId="0" borderId="28" xfId="0" applyFont="1" applyFill="1" applyBorder="1" applyAlignment="1">
      <alignment horizontal="centerContinuous"/>
    </xf>
    <xf numFmtId="164" fontId="4" fillId="0" borderId="14" xfId="0" applyNumberFormat="1" applyFont="1" applyFill="1" applyBorder="1" applyAlignment="1">
      <alignment horizontal="center"/>
    </xf>
    <xf numFmtId="0" fontId="4" fillId="0" borderId="33" xfId="0" applyFont="1" applyFill="1" applyBorder="1" applyAlignment="1">
      <alignment horizontal="center"/>
    </xf>
    <xf numFmtId="0" fontId="4" fillId="0" borderId="14" xfId="0" applyFont="1" applyFill="1" applyBorder="1" applyAlignment="1">
      <alignment horizontal="center"/>
    </xf>
    <xf numFmtId="0" fontId="4" fillId="0" borderId="12" xfId="0" quotePrefix="1" applyFont="1" applyBorder="1" applyAlignment="1">
      <alignment horizontal="center" vertical="center" wrapText="1"/>
    </xf>
    <xf numFmtId="0" fontId="3" fillId="0" borderId="0" xfId="0" applyFont="1" applyBorder="1" applyAlignment="1">
      <alignment horizontal="center"/>
    </xf>
    <xf numFmtId="0" fontId="12" fillId="6" borderId="1" xfId="0" applyFont="1" applyFill="1" applyBorder="1" applyAlignment="1"/>
    <xf numFmtId="49" fontId="24" fillId="6" borderId="29" xfId="0" applyNumberFormat="1" applyFont="1" applyFill="1" applyBorder="1" applyAlignment="1">
      <alignment horizontal="center"/>
    </xf>
    <xf numFmtId="0" fontId="24" fillId="6" borderId="30" xfId="0" applyNumberFormat="1" applyFont="1" applyFill="1" applyBorder="1" applyAlignment="1">
      <alignment horizontal="center"/>
    </xf>
    <xf numFmtId="0" fontId="6" fillId="0" borderId="29" xfId="0" applyNumberFormat="1" applyFont="1" applyFill="1" applyBorder="1" applyAlignment="1">
      <alignment horizontal="center"/>
    </xf>
    <xf numFmtId="49" fontId="6" fillId="0" borderId="30" xfId="0" applyNumberFormat="1" applyFont="1" applyFill="1" applyBorder="1" applyAlignment="1">
      <alignment horizontal="center"/>
    </xf>
    <xf numFmtId="0" fontId="6" fillId="0" borderId="31" xfId="0" applyNumberFormat="1" applyFont="1" applyFill="1" applyBorder="1" applyAlignment="1">
      <alignment horizontal="center"/>
    </xf>
    <xf numFmtId="0" fontId="13" fillId="0" borderId="1" xfId="0" applyFont="1" applyFill="1" applyBorder="1" applyAlignment="1"/>
    <xf numFmtId="49" fontId="23" fillId="0" borderId="29" xfId="0" applyNumberFormat="1" applyFont="1" applyFill="1" applyBorder="1" applyAlignment="1">
      <alignment horizontal="center"/>
    </xf>
    <xf numFmtId="0" fontId="23" fillId="0" borderId="30" xfId="0" applyNumberFormat="1" applyFont="1" applyFill="1" applyBorder="1" applyAlignment="1">
      <alignment horizontal="center"/>
    </xf>
    <xf numFmtId="0" fontId="13" fillId="0" borderId="30" xfId="0" applyNumberFormat="1" applyFont="1" applyFill="1" applyBorder="1" applyAlignment="1">
      <alignment horizontal="center"/>
    </xf>
    <xf numFmtId="0" fontId="22" fillId="0" borderId="1" xfId="0" applyFont="1" applyFill="1" applyBorder="1" applyAlignment="1"/>
    <xf numFmtId="49" fontId="28" fillId="0" borderId="29" xfId="0" applyNumberFormat="1" applyFont="1" applyFill="1" applyBorder="1" applyAlignment="1">
      <alignment horizontal="center"/>
    </xf>
    <xf numFmtId="0" fontId="28" fillId="0" borderId="30" xfId="0" applyNumberFormat="1" applyFont="1" applyFill="1" applyBorder="1" applyAlignment="1">
      <alignment horizontal="center"/>
    </xf>
    <xf numFmtId="0" fontId="4" fillId="0" borderId="12" xfId="0" applyFont="1" applyBorder="1" applyAlignment="1">
      <alignment horizontal="center" vertical="center" shrinkToFit="1"/>
    </xf>
    <xf numFmtId="0" fontId="10" fillId="9" borderId="1" xfId="0" applyFont="1" applyFill="1" applyBorder="1" applyAlignment="1"/>
    <xf numFmtId="49" fontId="16" fillId="9" borderId="29" xfId="0" applyNumberFormat="1" applyFont="1" applyFill="1" applyBorder="1" applyAlignment="1">
      <alignment horizontal="center"/>
    </xf>
    <xf numFmtId="0" fontId="16" fillId="9" borderId="30" xfId="0" applyNumberFormat="1" applyFont="1" applyFill="1" applyBorder="1" applyAlignment="1">
      <alignment horizontal="center"/>
    </xf>
    <xf numFmtId="0" fontId="6" fillId="0" borderId="1" xfId="0" applyFont="1" applyBorder="1" applyAlignment="1"/>
    <xf numFmtId="0" fontId="6" fillId="0" borderId="2" xfId="0" applyFont="1" applyBorder="1" applyAlignment="1"/>
    <xf numFmtId="0" fontId="6" fillId="0" borderId="3" xfId="0" quotePrefix="1" applyFont="1" applyBorder="1" applyAlignment="1">
      <alignment horizontal="center"/>
    </xf>
    <xf numFmtId="0" fontId="8" fillId="0" borderId="3" xfId="0" quotePrefix="1" applyFont="1" applyBorder="1" applyAlignment="1">
      <alignment horizontal="center"/>
    </xf>
    <xf numFmtId="0" fontId="6" fillId="0" borderId="28" xfId="0" quotePrefix="1" applyFont="1" applyBorder="1" applyAlignment="1">
      <alignment horizontal="center"/>
    </xf>
    <xf numFmtId="0" fontId="36" fillId="0" borderId="36" xfId="0" applyFont="1" applyBorder="1" applyAlignment="1">
      <alignment horizontal="centerContinuous" wrapText="1"/>
    </xf>
    <xf numFmtId="0" fontId="15" fillId="0" borderId="37" xfId="0" applyFont="1" applyBorder="1" applyAlignment="1">
      <alignment horizontal="centerContinuous" wrapText="1"/>
    </xf>
    <xf numFmtId="0" fontId="15" fillId="0" borderId="38" xfId="0" applyFont="1" applyBorder="1" applyAlignment="1">
      <alignment horizontal="centerContinuous" wrapText="1"/>
    </xf>
    <xf numFmtId="0" fontId="37" fillId="0" borderId="39" xfId="0" applyFont="1" applyBorder="1" applyAlignment="1">
      <alignment horizontal="centerContinuous"/>
    </xf>
    <xf numFmtId="0" fontId="11" fillId="11" borderId="40" xfId="0" applyFont="1" applyFill="1" applyBorder="1" applyAlignment="1">
      <alignment horizontal="centerContinuous" wrapText="1"/>
    </xf>
    <xf numFmtId="0" fontId="11" fillId="11" borderId="41" xfId="0" applyFont="1" applyFill="1" applyBorder="1" applyAlignment="1">
      <alignment horizontal="center" wrapText="1"/>
    </xf>
    <xf numFmtId="0" fontId="11" fillId="11" borderId="42" xfId="0" applyFont="1" applyFill="1" applyBorder="1" applyAlignment="1">
      <alignment horizontal="center" wrapText="1"/>
    </xf>
    <xf numFmtId="0" fontId="42" fillId="10" borderId="43" xfId="2" applyNumberFormat="1" applyFont="1" applyFill="1" applyBorder="1" applyAlignment="1">
      <alignment horizontal="center" shrinkToFit="1"/>
    </xf>
    <xf numFmtId="0" fontId="42" fillId="10" borderId="44" xfId="2" applyNumberFormat="1" applyFont="1" applyFill="1" applyBorder="1" applyAlignment="1">
      <alignment horizontal="center" shrinkToFit="1"/>
    </xf>
    <xf numFmtId="0" fontId="17" fillId="0" borderId="45" xfId="0" applyFont="1" applyBorder="1" applyAlignment="1">
      <alignment horizontal="centerContinuous"/>
    </xf>
    <xf numFmtId="0" fontId="10" fillId="0" borderId="1" xfId="0" applyFont="1" applyFill="1" applyBorder="1" applyAlignment="1"/>
    <xf numFmtId="49" fontId="16" fillId="0" borderId="29" xfId="0" applyNumberFormat="1" applyFont="1" applyFill="1" applyBorder="1" applyAlignment="1">
      <alignment horizontal="center"/>
    </xf>
    <xf numFmtId="0" fontId="16" fillId="0" borderId="30" xfId="0" applyNumberFormat="1" applyFont="1" applyFill="1" applyBorder="1" applyAlignment="1">
      <alignment horizontal="center"/>
    </xf>
    <xf numFmtId="164" fontId="2" fillId="0" borderId="0" xfId="0" applyNumberFormat="1" applyFont="1" applyBorder="1" applyAlignment="1">
      <alignment horizontal="centerContinuous"/>
    </xf>
    <xf numFmtId="0" fontId="21" fillId="5" borderId="46" xfId="0" applyFont="1" applyFill="1" applyBorder="1" applyAlignment="1">
      <alignment horizontal="center"/>
    </xf>
    <xf numFmtId="164" fontId="21" fillId="5" borderId="47" xfId="0" applyNumberFormat="1" applyFont="1" applyFill="1" applyBorder="1" applyAlignment="1">
      <alignment horizontal="center"/>
    </xf>
    <xf numFmtId="0" fontId="21" fillId="5" borderId="46" xfId="0" applyFont="1" applyFill="1" applyBorder="1" applyAlignment="1">
      <alignment horizontal="right"/>
    </xf>
    <xf numFmtId="0" fontId="21" fillId="5" borderId="48" xfId="0" applyFont="1" applyFill="1" applyBorder="1" applyAlignment="1"/>
    <xf numFmtId="0" fontId="4" fillId="0" borderId="49" xfId="0" applyFont="1" applyBorder="1" applyAlignment="1">
      <alignment horizontal="center" shrinkToFit="1"/>
    </xf>
    <xf numFmtId="164" fontId="4" fillId="0" borderId="50" xfId="0" applyNumberFormat="1" applyFont="1" applyBorder="1" applyAlignment="1">
      <alignment horizontal="center" shrinkToFit="1"/>
    </xf>
    <xf numFmtId="0" fontId="4" fillId="0" borderId="51" xfId="0" applyFont="1" applyBorder="1" applyAlignment="1">
      <alignment horizontal="left"/>
    </xf>
    <xf numFmtId="0" fontId="4" fillId="0" borderId="52" xfId="0" applyFont="1" applyBorder="1" applyAlignment="1">
      <alignment horizontal="left" shrinkToFit="1"/>
    </xf>
    <xf numFmtId="0" fontId="4" fillId="0" borderId="53" xfId="0" applyFont="1" applyBorder="1" applyAlignment="1">
      <alignment horizontal="left"/>
    </xf>
    <xf numFmtId="0" fontId="4" fillId="0" borderId="54" xfId="0" applyFont="1" applyBorder="1" applyAlignment="1">
      <alignment horizontal="left" shrinkToFit="1"/>
    </xf>
    <xf numFmtId="0" fontId="4" fillId="0" borderId="55" xfId="0" applyFont="1" applyBorder="1" applyAlignment="1">
      <alignment horizontal="center" shrinkToFit="1"/>
    </xf>
    <xf numFmtId="164" fontId="4" fillId="0" borderId="56" xfId="0" applyNumberFormat="1" applyFont="1" applyBorder="1" applyAlignment="1">
      <alignment horizontal="center" shrinkToFit="1"/>
    </xf>
    <xf numFmtId="0" fontId="4" fillId="0" borderId="57" xfId="0" applyFont="1" applyBorder="1" applyAlignment="1">
      <alignment horizontal="left"/>
    </xf>
    <xf numFmtId="0" fontId="4" fillId="0" borderId="58" xfId="0" applyFont="1" applyBorder="1" applyAlignment="1">
      <alignment horizontal="left" shrinkToFit="1"/>
    </xf>
    <xf numFmtId="164" fontId="2" fillId="0" borderId="0" xfId="0" applyNumberFormat="1" applyFont="1" applyBorder="1" applyAlignment="1">
      <alignment horizontal="centerContinuous" shrinkToFit="1"/>
    </xf>
    <xf numFmtId="0" fontId="2" fillId="0" borderId="0" xfId="0" applyFont="1" applyBorder="1" applyAlignment="1">
      <alignment horizontal="centerContinuous" shrinkToFit="1"/>
    </xf>
    <xf numFmtId="0" fontId="2" fillId="0" borderId="0" xfId="0" applyFont="1" applyBorder="1" applyAlignment="1"/>
    <xf numFmtId="0" fontId="4" fillId="0" borderId="59" xfId="0" applyFont="1" applyBorder="1" applyAlignment="1">
      <alignment horizontal="left" shrinkToFit="1"/>
    </xf>
    <xf numFmtId="0" fontId="4" fillId="0" borderId="60" xfId="0" applyFont="1" applyBorder="1" applyAlignment="1">
      <alignment horizontal="left" shrinkToFit="1"/>
    </xf>
    <xf numFmtId="0" fontId="4" fillId="0" borderId="61" xfId="0" applyFont="1" applyBorder="1" applyAlignment="1">
      <alignment horizontal="center" shrinkToFit="1"/>
    </xf>
    <xf numFmtId="164" fontId="4" fillId="0" borderId="64" xfId="0" applyNumberFormat="1" applyFont="1" applyBorder="1" applyAlignment="1">
      <alignment horizontal="center" shrinkToFit="1"/>
    </xf>
    <xf numFmtId="0" fontId="4" fillId="0" borderId="65" xfId="0" applyFont="1" applyBorder="1" applyAlignment="1">
      <alignment horizontal="left"/>
    </xf>
    <xf numFmtId="0" fontId="4" fillId="0" borderId="66" xfId="0" applyFont="1" applyFill="1" applyBorder="1" applyAlignment="1">
      <alignment horizontal="center"/>
    </xf>
    <xf numFmtId="49" fontId="4" fillId="0" borderId="14" xfId="2" applyNumberFormat="1" applyFont="1" applyFill="1" applyBorder="1" applyAlignment="1">
      <alignment horizontal="center"/>
    </xf>
    <xf numFmtId="0" fontId="12" fillId="0" borderId="1" xfId="0" applyFont="1" applyFill="1" applyBorder="1" applyAlignment="1"/>
    <xf numFmtId="49" fontId="24" fillId="0" borderId="29" xfId="0" applyNumberFormat="1" applyFont="1" applyFill="1" applyBorder="1" applyAlignment="1">
      <alignment horizontal="center"/>
    </xf>
    <xf numFmtId="0" fontId="24" fillId="0" borderId="30" xfId="0" applyNumberFormat="1" applyFont="1" applyFill="1" applyBorder="1" applyAlignment="1">
      <alignment horizontal="center"/>
    </xf>
    <xf numFmtId="0" fontId="12" fillId="0" borderId="30" xfId="0" applyNumberFormat="1" applyFont="1" applyFill="1" applyBorder="1" applyAlignment="1">
      <alignment horizontal="center"/>
    </xf>
    <xf numFmtId="0" fontId="6" fillId="2" borderId="29" xfId="0" applyNumberFormat="1" applyFont="1" applyFill="1" applyBorder="1" applyAlignment="1">
      <alignment horizontal="center"/>
    </xf>
    <xf numFmtId="49" fontId="6" fillId="2" borderId="30" xfId="0" applyNumberFormat="1" applyFont="1" applyFill="1" applyBorder="1" applyAlignment="1">
      <alignment horizontal="center"/>
    </xf>
    <xf numFmtId="0" fontId="6" fillId="2" borderId="31" xfId="0" applyNumberFormat="1" applyFont="1" applyFill="1" applyBorder="1" applyAlignment="1">
      <alignment horizontal="center"/>
    </xf>
    <xf numFmtId="0" fontId="10" fillId="2" borderId="1" xfId="0" applyFont="1" applyFill="1" applyBorder="1" applyAlignment="1"/>
    <xf numFmtId="49" fontId="16" fillId="2" borderId="29" xfId="0" applyNumberFormat="1" applyFont="1" applyFill="1" applyBorder="1" applyAlignment="1">
      <alignment horizontal="center"/>
    </xf>
    <xf numFmtId="0" fontId="16" fillId="2" borderId="30" xfId="0" applyNumberFormat="1" applyFont="1" applyFill="1" applyBorder="1" applyAlignment="1">
      <alignment horizontal="center"/>
    </xf>
    <xf numFmtId="0" fontId="12" fillId="2" borderId="1" xfId="0" applyFont="1" applyFill="1" applyBorder="1" applyAlignment="1"/>
    <xf numFmtId="49" fontId="24" fillId="2" borderId="29" xfId="0" applyNumberFormat="1" applyFont="1" applyFill="1" applyBorder="1" applyAlignment="1">
      <alignment horizontal="center"/>
    </xf>
    <xf numFmtId="0" fontId="24" fillId="2" borderId="30" xfId="0" applyNumberFormat="1" applyFont="1" applyFill="1" applyBorder="1" applyAlignment="1">
      <alignment horizontal="center"/>
    </xf>
    <xf numFmtId="9" fontId="6" fillId="2" borderId="30" xfId="2" applyFont="1" applyFill="1" applyBorder="1" applyAlignment="1">
      <alignment horizontal="center" vertical="center" shrinkToFit="1"/>
    </xf>
    <xf numFmtId="0" fontId="6" fillId="2" borderId="30" xfId="2" applyNumberFormat="1" applyFont="1" applyFill="1" applyBorder="1" applyAlignment="1">
      <alignment horizontal="center" vertical="center" shrinkToFit="1"/>
    </xf>
    <xf numFmtId="0" fontId="6" fillId="2" borderId="31" xfId="0" applyNumberFormat="1" applyFont="1" applyFill="1" applyBorder="1" applyAlignment="1">
      <alignment horizontal="center" vertical="center" wrapText="1"/>
    </xf>
    <xf numFmtId="9" fontId="6" fillId="2" borderId="29" xfId="2" applyFont="1" applyFill="1" applyBorder="1" applyAlignment="1">
      <alignment horizontal="center" vertical="center" shrinkToFit="1"/>
    </xf>
    <xf numFmtId="9" fontId="6" fillId="2" borderId="68" xfId="2" applyFont="1" applyFill="1" applyBorder="1" applyAlignment="1">
      <alignment horizontal="center" vertical="center" shrinkToFit="1"/>
    </xf>
    <xf numFmtId="0" fontId="6" fillId="0" borderId="30" xfId="0" applyNumberFormat="1" applyFont="1" applyFill="1" applyBorder="1" applyAlignment="1">
      <alignment horizontal="center"/>
    </xf>
    <xf numFmtId="0" fontId="13" fillId="9" borderId="1" xfId="0" applyFont="1" applyFill="1" applyBorder="1" applyAlignment="1"/>
    <xf numFmtId="0" fontId="46" fillId="3" borderId="69" xfId="0" applyFont="1" applyFill="1" applyBorder="1" applyAlignment="1">
      <alignment horizontal="right"/>
    </xf>
    <xf numFmtId="0" fontId="46" fillId="3" borderId="70" xfId="0" applyFont="1" applyFill="1" applyBorder="1" applyAlignment="1">
      <alignment horizontal="left"/>
    </xf>
    <xf numFmtId="0" fontId="20" fillId="3" borderId="70" xfId="0" applyFont="1" applyFill="1" applyBorder="1" applyAlignment="1">
      <alignment horizontal="left"/>
    </xf>
    <xf numFmtId="0" fontId="3" fillId="3" borderId="70" xfId="0" applyFont="1" applyFill="1" applyBorder="1" applyAlignment="1">
      <alignment horizontal="centerContinuous"/>
    </xf>
    <xf numFmtId="0" fontId="4" fillId="3" borderId="70" xfId="0" applyFont="1" applyFill="1" applyBorder="1" applyAlignment="1">
      <alignment horizontal="centerContinuous"/>
    </xf>
    <xf numFmtId="0" fontId="13" fillId="12" borderId="1" xfId="0" applyFont="1" applyFill="1" applyBorder="1" applyAlignment="1"/>
    <xf numFmtId="0" fontId="6" fillId="12" borderId="29" xfId="0" applyNumberFormat="1" applyFont="1" applyFill="1" applyBorder="1" applyAlignment="1">
      <alignment horizontal="center"/>
    </xf>
    <xf numFmtId="49" fontId="23" fillId="12" borderId="29" xfId="0" applyNumberFormat="1" applyFont="1" applyFill="1" applyBorder="1" applyAlignment="1">
      <alignment horizontal="center"/>
    </xf>
    <xf numFmtId="0" fontId="23" fillId="12" borderId="30" xfId="0" applyNumberFormat="1" applyFont="1" applyFill="1" applyBorder="1" applyAlignment="1">
      <alignment horizontal="center"/>
    </xf>
    <xf numFmtId="49" fontId="6" fillId="12" borderId="30" xfId="0" applyNumberFormat="1" applyFont="1" applyFill="1" applyBorder="1" applyAlignment="1">
      <alignment horizontal="center"/>
    </xf>
    <xf numFmtId="0" fontId="12" fillId="9" borderId="1" xfId="0" applyFont="1" applyFill="1" applyBorder="1" applyAlignment="1"/>
    <xf numFmtId="49" fontId="24" fillId="9" borderId="29" xfId="0" applyNumberFormat="1" applyFont="1" applyFill="1" applyBorder="1" applyAlignment="1">
      <alignment horizontal="center"/>
    </xf>
    <xf numFmtId="0" fontId="24" fillId="9" borderId="30" xfId="0" applyNumberFormat="1" applyFont="1" applyFill="1" applyBorder="1" applyAlignment="1">
      <alignment horizontal="center"/>
    </xf>
    <xf numFmtId="49" fontId="28" fillId="12" borderId="29" xfId="0" applyNumberFormat="1" applyFont="1" applyFill="1" applyBorder="1" applyAlignment="1">
      <alignment horizontal="center"/>
    </xf>
    <xf numFmtId="0" fontId="28" fillId="12" borderId="30" xfId="0" applyNumberFormat="1" applyFont="1" applyFill="1" applyBorder="1" applyAlignment="1">
      <alignment horizontal="center"/>
    </xf>
    <xf numFmtId="0" fontId="6" fillId="12" borderId="31" xfId="0" applyNumberFormat="1" applyFont="1" applyFill="1" applyBorder="1" applyAlignment="1">
      <alignment horizontal="center"/>
    </xf>
    <xf numFmtId="0" fontId="22" fillId="9" borderId="1" xfId="0" applyFont="1" applyFill="1" applyBorder="1" applyAlignment="1"/>
    <xf numFmtId="49" fontId="28" fillId="9" borderId="29" xfId="0" applyNumberFormat="1" applyFont="1" applyFill="1" applyBorder="1" applyAlignment="1">
      <alignment horizontal="center"/>
    </xf>
    <xf numFmtId="0" fontId="28" fillId="9" borderId="30" xfId="0" applyNumberFormat="1" applyFont="1" applyFill="1" applyBorder="1" applyAlignment="1">
      <alignment horizontal="center"/>
    </xf>
    <xf numFmtId="0" fontId="22" fillId="9" borderId="30" xfId="0" applyNumberFormat="1" applyFont="1" applyFill="1" applyBorder="1" applyAlignment="1">
      <alignment horizontal="center"/>
    </xf>
    <xf numFmtId="0" fontId="7" fillId="9" borderId="1" xfId="0" applyFont="1" applyFill="1" applyBorder="1" applyAlignment="1"/>
    <xf numFmtId="49" fontId="17" fillId="9" borderId="29" xfId="0" applyNumberFormat="1" applyFont="1" applyFill="1" applyBorder="1" applyAlignment="1">
      <alignment horizontal="center"/>
    </xf>
    <xf numFmtId="0" fontId="17" fillId="9" borderId="30" xfId="0" applyNumberFormat="1" applyFont="1" applyFill="1" applyBorder="1" applyAlignment="1">
      <alignment horizontal="center"/>
    </xf>
    <xf numFmtId="0" fontId="4" fillId="0" borderId="51" xfId="0" applyFont="1" applyFill="1" applyBorder="1" applyAlignment="1">
      <alignment horizontal="centerContinuous"/>
    </xf>
    <xf numFmtId="0" fontId="4" fillId="0" borderId="51" xfId="0" applyFont="1" applyFill="1" applyBorder="1" applyAlignment="1">
      <alignment horizontal="left"/>
    </xf>
    <xf numFmtId="0" fontId="4" fillId="0" borderId="57" xfId="0" applyFont="1" applyFill="1" applyBorder="1" applyAlignment="1">
      <alignment horizontal="left"/>
    </xf>
    <xf numFmtId="0" fontId="16" fillId="0" borderId="71" xfId="0" applyFont="1" applyFill="1" applyBorder="1" applyAlignment="1">
      <alignment horizontal="center" shrinkToFit="1"/>
    </xf>
    <xf numFmtId="0" fontId="6" fillId="2" borderId="29" xfId="0" applyFont="1" applyFill="1" applyBorder="1" applyAlignment="1">
      <alignment horizontal="center" vertical="center" wrapText="1"/>
    </xf>
    <xf numFmtId="0" fontId="6" fillId="2" borderId="67" xfId="0" applyFont="1" applyFill="1" applyBorder="1" applyAlignment="1">
      <alignment horizontal="center" vertical="center" wrapText="1"/>
    </xf>
    <xf numFmtId="0" fontId="15" fillId="0" borderId="0" xfId="0" applyFont="1" applyBorder="1" applyAlignment="1">
      <alignment horizontal="centerContinuous" vertical="center" wrapText="1"/>
    </xf>
    <xf numFmtId="0" fontId="4" fillId="0" borderId="0" xfId="0" applyFont="1" applyBorder="1" applyAlignment="1">
      <alignment vertical="center" wrapText="1"/>
    </xf>
    <xf numFmtId="0" fontId="3" fillId="0" borderId="0" xfId="0" applyFont="1" applyBorder="1" applyAlignment="1">
      <alignment vertical="center" wrapText="1"/>
    </xf>
    <xf numFmtId="9" fontId="6" fillId="2" borderId="67" xfId="2" applyFont="1" applyFill="1" applyBorder="1" applyAlignment="1">
      <alignment horizontal="center" vertical="center" shrinkToFit="1"/>
    </xf>
    <xf numFmtId="0" fontId="6" fillId="2" borderId="68" xfId="2" applyNumberFormat="1" applyFont="1" applyFill="1" applyBorder="1" applyAlignment="1">
      <alignment horizontal="center" vertical="center" shrinkToFit="1"/>
    </xf>
    <xf numFmtId="0" fontId="6" fillId="2" borderId="44" xfId="0" applyNumberFormat="1" applyFont="1" applyFill="1" applyBorder="1" applyAlignment="1">
      <alignment horizontal="center" vertical="center" wrapText="1"/>
    </xf>
    <xf numFmtId="0" fontId="3" fillId="0" borderId="0" xfId="0" applyFont="1" applyBorder="1" applyAlignment="1">
      <alignment horizontal="right" vertical="center" wrapText="1"/>
    </xf>
    <xf numFmtId="0" fontId="4" fillId="0" borderId="0" xfId="0" applyFont="1" applyBorder="1" applyAlignment="1">
      <alignment horizontal="left" vertical="center" wrapText="1"/>
    </xf>
    <xf numFmtId="0" fontId="16" fillId="2" borderId="1" xfId="0" applyFont="1" applyFill="1" applyBorder="1" applyAlignment="1">
      <alignment horizontal="center" vertical="center" shrinkToFit="1"/>
    </xf>
    <xf numFmtId="49" fontId="16" fillId="0" borderId="43" xfId="0" applyNumberFormat="1" applyFont="1" applyBorder="1" applyAlignment="1">
      <alignment horizontal="center" shrinkToFit="1"/>
    </xf>
    <xf numFmtId="0" fontId="16" fillId="2" borderId="9" xfId="0" applyFont="1" applyFill="1" applyBorder="1" applyAlignment="1">
      <alignment horizontal="center" vertical="center" shrinkToFit="1"/>
    </xf>
    <xf numFmtId="0" fontId="3" fillId="0" borderId="0" xfId="0" applyFont="1" applyAlignment="1">
      <alignment horizontal="right"/>
    </xf>
    <xf numFmtId="0" fontId="3" fillId="0" borderId="0" xfId="0" applyFont="1" applyAlignment="1">
      <alignment horizontal="center"/>
    </xf>
    <xf numFmtId="9" fontId="3" fillId="0" borderId="0" xfId="2" applyFont="1" applyAlignment="1">
      <alignment horizontal="center"/>
    </xf>
    <xf numFmtId="0" fontId="4" fillId="0" borderId="0" xfId="0" applyFont="1" applyAlignment="1">
      <alignment horizontal="right"/>
    </xf>
    <xf numFmtId="0" fontId="0" fillId="0" borderId="0" xfId="0" applyAlignment="1">
      <alignment horizontal="center"/>
    </xf>
    <xf numFmtId="9" fontId="1" fillId="0" borderId="0" xfId="2" applyAlignment="1">
      <alignment horizontal="center"/>
    </xf>
    <xf numFmtId="0" fontId="4" fillId="0" borderId="0" xfId="0" applyFont="1"/>
    <xf numFmtId="0" fontId="6" fillId="9" borderId="31" xfId="0" quotePrefix="1" applyNumberFormat="1" applyFont="1" applyFill="1" applyBorder="1" applyAlignment="1">
      <alignment horizontal="center"/>
    </xf>
    <xf numFmtId="0" fontId="12" fillId="9" borderId="30" xfId="0" applyNumberFormat="1" applyFont="1" applyFill="1" applyBorder="1" applyAlignment="1">
      <alignment horizontal="center"/>
    </xf>
    <xf numFmtId="0" fontId="4" fillId="0" borderId="73" xfId="0" applyFont="1" applyBorder="1" applyAlignment="1">
      <alignment horizontal="center" vertical="center"/>
    </xf>
    <xf numFmtId="0" fontId="49" fillId="0" borderId="74" xfId="0" applyFont="1" applyFill="1" applyBorder="1" applyAlignment="1">
      <alignment horizontal="centerContinuous"/>
    </xf>
    <xf numFmtId="1" fontId="0" fillId="0" borderId="0" xfId="0" applyNumberFormat="1" applyAlignment="1">
      <alignment horizontal="center"/>
    </xf>
    <xf numFmtId="1" fontId="4" fillId="0" borderId="0" xfId="0" applyNumberFormat="1" applyFont="1" applyAlignment="1">
      <alignment horizontal="center"/>
    </xf>
    <xf numFmtId="1" fontId="4" fillId="0" borderId="75" xfId="0" applyNumberFormat="1" applyFont="1" applyBorder="1" applyAlignment="1">
      <alignment horizontal="center"/>
    </xf>
    <xf numFmtId="1" fontId="3" fillId="0" borderId="0" xfId="0" applyNumberFormat="1" applyFont="1" applyAlignment="1">
      <alignment horizontal="center"/>
    </xf>
    <xf numFmtId="0" fontId="39" fillId="0" borderId="12" xfId="0" applyNumberFormat="1" applyFont="1" applyBorder="1" applyAlignment="1">
      <alignment horizontal="center"/>
    </xf>
    <xf numFmtId="49" fontId="6" fillId="0" borderId="13" xfId="0" applyNumberFormat="1" applyFont="1" applyBorder="1" applyAlignment="1">
      <alignment horizontal="center"/>
    </xf>
    <xf numFmtId="0" fontId="3" fillId="2" borderId="76" xfId="0" applyFont="1" applyFill="1" applyBorder="1" applyAlignment="1">
      <alignment horizontal="right"/>
    </xf>
    <xf numFmtId="49" fontId="6" fillId="0" borderId="77" xfId="0" applyNumberFormat="1" applyFont="1" applyBorder="1" applyAlignment="1">
      <alignment horizontal="centerContinuous"/>
    </xf>
    <xf numFmtId="0" fontId="6" fillId="0" borderId="78" xfId="0" applyFont="1" applyBorder="1" applyAlignment="1">
      <alignment horizontal="center"/>
    </xf>
    <xf numFmtId="0" fontId="38" fillId="0" borderId="79" xfId="0" applyFont="1" applyFill="1" applyBorder="1" applyAlignment="1">
      <alignment horizontal="centerContinuous"/>
    </xf>
    <xf numFmtId="0" fontId="39" fillId="0" borderId="80" xfId="0" applyNumberFormat="1" applyFont="1" applyBorder="1" applyAlignment="1">
      <alignment horizontal="center"/>
    </xf>
    <xf numFmtId="49" fontId="6" fillId="0" borderId="81" xfId="0" applyNumberFormat="1" applyFont="1" applyFill="1" applyBorder="1" applyAlignment="1">
      <alignment horizontal="center"/>
    </xf>
    <xf numFmtId="0" fontId="40" fillId="0" borderId="73" xfId="0" applyNumberFormat="1" applyFont="1" applyFill="1" applyBorder="1" applyAlignment="1">
      <alignment horizontal="centerContinuous"/>
    </xf>
    <xf numFmtId="0" fontId="41" fillId="0" borderId="66" xfId="0" applyNumberFormat="1" applyFont="1" applyFill="1" applyBorder="1" applyAlignment="1">
      <alignment horizontal="centerContinuous"/>
    </xf>
    <xf numFmtId="0" fontId="39" fillId="0" borderId="14" xfId="0" applyNumberFormat="1" applyFont="1" applyBorder="1" applyAlignment="1">
      <alignment horizontal="center"/>
    </xf>
    <xf numFmtId="0" fontId="6" fillId="0" borderId="27" xfId="0" applyFont="1" applyBorder="1" applyAlignment="1">
      <alignment horizontal="centerContinuous"/>
    </xf>
    <xf numFmtId="0" fontId="45" fillId="2" borderId="82" xfId="0" applyFont="1" applyFill="1" applyBorder="1" applyAlignment="1">
      <alignment horizontal="right"/>
    </xf>
    <xf numFmtId="0" fontId="7" fillId="2" borderId="83" xfId="0" applyFont="1" applyFill="1" applyBorder="1" applyAlignment="1">
      <alignment horizontal="right"/>
    </xf>
    <xf numFmtId="0" fontId="10" fillId="2" borderId="83" xfId="0" applyFont="1" applyFill="1" applyBorder="1" applyAlignment="1">
      <alignment horizontal="right"/>
    </xf>
    <xf numFmtId="0" fontId="10" fillId="2" borderId="84" xfId="0" applyFont="1" applyFill="1" applyBorder="1" applyAlignment="1">
      <alignment horizontal="right"/>
    </xf>
    <xf numFmtId="49" fontId="6" fillId="0" borderId="33" xfId="0" applyNumberFormat="1" applyFont="1" applyFill="1" applyBorder="1" applyAlignment="1">
      <alignment horizontal="center" shrinkToFit="1"/>
    </xf>
    <xf numFmtId="0" fontId="6" fillId="0" borderId="72" xfId="0" applyFont="1" applyFill="1" applyBorder="1" applyAlignment="1">
      <alignment horizontal="center"/>
    </xf>
    <xf numFmtId="0" fontId="6" fillId="0" borderId="85" xfId="0" applyFont="1" applyFill="1" applyBorder="1" applyAlignment="1">
      <alignment horizontal="center"/>
    </xf>
    <xf numFmtId="0" fontId="42" fillId="10" borderId="86" xfId="2" applyNumberFormat="1" applyFont="1" applyFill="1" applyBorder="1" applyAlignment="1">
      <alignment horizontal="center" shrinkToFit="1"/>
    </xf>
    <xf numFmtId="9" fontId="6" fillId="0" borderId="29" xfId="2" applyFont="1" applyFill="1" applyBorder="1" applyAlignment="1">
      <alignment horizontal="center" vertical="center" shrinkToFit="1"/>
    </xf>
    <xf numFmtId="9" fontId="6" fillId="0" borderId="30" xfId="2" applyFont="1" applyFill="1" applyBorder="1" applyAlignment="1">
      <alignment horizontal="center" vertical="center" shrinkToFit="1"/>
    </xf>
    <xf numFmtId="0" fontId="4" fillId="0" borderId="30" xfId="0" applyFont="1" applyFill="1" applyBorder="1" applyAlignment="1">
      <alignment horizontal="center" wrapText="1"/>
    </xf>
    <xf numFmtId="0" fontId="4" fillId="0" borderId="30" xfId="2" applyNumberFormat="1" applyFont="1" applyFill="1" applyBorder="1" applyAlignment="1">
      <alignment horizontal="center" shrinkToFit="1"/>
    </xf>
    <xf numFmtId="0" fontId="6" fillId="0" borderId="30" xfId="2" applyNumberFormat="1" applyFont="1" applyFill="1" applyBorder="1" applyAlignment="1">
      <alignment horizontal="center" vertical="center" shrinkToFit="1"/>
    </xf>
    <xf numFmtId="0" fontId="6" fillId="0" borderId="31" xfId="0" applyNumberFormat="1" applyFont="1" applyFill="1" applyBorder="1" applyAlignment="1">
      <alignment horizontal="center" vertical="center" wrapText="1"/>
    </xf>
    <xf numFmtId="0" fontId="16" fillId="0" borderId="1" xfId="0" applyFont="1" applyFill="1" applyBorder="1" applyAlignment="1">
      <alignment horizontal="center" vertical="center" shrinkToFit="1"/>
    </xf>
    <xf numFmtId="0" fontId="6" fillId="0" borderId="29" xfId="0" applyFont="1" applyFill="1" applyBorder="1" applyAlignment="1">
      <alignment horizontal="center" vertical="center" wrapText="1"/>
    </xf>
    <xf numFmtId="49" fontId="6" fillId="0" borderId="31" xfId="0" applyNumberFormat="1" applyFont="1" applyFill="1" applyBorder="1" applyAlignment="1">
      <alignment horizontal="center" vertical="center" wrapText="1"/>
    </xf>
    <xf numFmtId="0" fontId="6" fillId="0" borderId="31" xfId="0" quotePrefix="1" applyNumberFormat="1" applyFont="1" applyFill="1" applyBorder="1" applyAlignment="1">
      <alignment horizontal="center" vertical="center" wrapText="1"/>
    </xf>
    <xf numFmtId="0" fontId="6" fillId="0" borderId="72" xfId="0" applyFont="1" applyFill="1" applyBorder="1" applyAlignment="1">
      <alignment horizontal="center" vertical="center" wrapText="1"/>
    </xf>
    <xf numFmtId="9" fontId="6" fillId="0" borderId="16" xfId="2" applyFont="1" applyFill="1" applyBorder="1" applyAlignment="1">
      <alignment horizontal="center" vertical="center" shrinkToFit="1"/>
    </xf>
    <xf numFmtId="9" fontId="4" fillId="0" borderId="30" xfId="2" applyFont="1" applyFill="1" applyBorder="1" applyAlignment="1">
      <alignment horizontal="center" vertical="center" shrinkToFit="1"/>
    </xf>
    <xf numFmtId="9" fontId="6" fillId="0" borderId="30" xfId="2" applyFont="1" applyFill="1" applyBorder="1" applyAlignment="1">
      <alignment horizontal="center" shrinkToFit="1"/>
    </xf>
    <xf numFmtId="0" fontId="4" fillId="0" borderId="30" xfId="2" applyNumberFormat="1" applyFont="1" applyFill="1" applyBorder="1" applyAlignment="1">
      <alignment horizontal="center" vertical="center" shrinkToFit="1"/>
    </xf>
    <xf numFmtId="9" fontId="6" fillId="0" borderId="29" xfId="2" applyFont="1" applyFill="1" applyBorder="1" applyAlignment="1">
      <alignment horizontal="center" shrinkToFit="1"/>
    </xf>
    <xf numFmtId="0" fontId="6" fillId="0" borderId="30" xfId="2" applyNumberFormat="1" applyFont="1" applyFill="1" applyBorder="1" applyAlignment="1">
      <alignment horizontal="center" shrinkToFit="1"/>
    </xf>
    <xf numFmtId="0" fontId="6" fillId="0" borderId="31" xfId="0" applyNumberFormat="1" applyFont="1" applyFill="1" applyBorder="1" applyAlignment="1">
      <alignment horizontal="center" wrapText="1"/>
    </xf>
    <xf numFmtId="9" fontId="6" fillId="0" borderId="72" xfId="2" applyFont="1" applyFill="1" applyBorder="1" applyAlignment="1">
      <alignment horizontal="center" shrinkToFit="1"/>
    </xf>
    <xf numFmtId="0" fontId="4" fillId="0" borderId="16" xfId="0" applyFont="1" applyFill="1" applyBorder="1" applyAlignment="1">
      <alignment horizontal="center" wrapText="1"/>
    </xf>
    <xf numFmtId="0" fontId="4" fillId="0" borderId="16" xfId="2" applyNumberFormat="1" applyFont="1" applyFill="1" applyBorder="1" applyAlignment="1">
      <alignment horizontal="center" vertical="center" shrinkToFit="1"/>
    </xf>
    <xf numFmtId="0" fontId="6" fillId="0" borderId="16" xfId="2" applyNumberFormat="1" applyFont="1" applyFill="1" applyBorder="1" applyAlignment="1">
      <alignment horizontal="center" shrinkToFit="1"/>
    </xf>
    <xf numFmtId="0" fontId="6" fillId="0" borderId="43" xfId="0" applyNumberFormat="1" applyFont="1" applyFill="1" applyBorder="1" applyAlignment="1">
      <alignment horizontal="center" wrapText="1"/>
    </xf>
    <xf numFmtId="0" fontId="16" fillId="0" borderId="87" xfId="0" applyFont="1" applyFill="1" applyBorder="1" applyAlignment="1">
      <alignment horizontal="center" vertical="center" shrinkToFit="1"/>
    </xf>
    <xf numFmtId="0" fontId="6" fillId="0" borderId="88" xfId="0" applyFont="1" applyFill="1" applyBorder="1" applyAlignment="1">
      <alignment horizontal="centerContinuous"/>
    </xf>
    <xf numFmtId="0" fontId="6" fillId="0" borderId="49" xfId="0" applyFont="1" applyFill="1" applyBorder="1" applyAlignment="1">
      <alignment horizontal="centerContinuous"/>
    </xf>
    <xf numFmtId="0" fontId="6" fillId="0" borderId="9" xfId="0" applyFont="1" applyFill="1" applyBorder="1" applyAlignment="1">
      <alignment horizontal="centerContinuous"/>
    </xf>
    <xf numFmtId="0" fontId="43" fillId="0" borderId="89" xfId="0" applyFont="1" applyBorder="1" applyAlignment="1">
      <alignment horizontal="centerContinuous" vertical="center" wrapText="1"/>
    </xf>
    <xf numFmtId="0" fontId="6" fillId="0" borderId="90" xfId="0" applyFont="1" applyFill="1" applyBorder="1" applyAlignment="1">
      <alignment horizontal="centerContinuous"/>
    </xf>
    <xf numFmtId="0" fontId="6" fillId="0" borderId="91" xfId="0" applyFont="1" applyFill="1" applyBorder="1" applyAlignment="1">
      <alignment horizontal="centerContinuous"/>
    </xf>
    <xf numFmtId="0" fontId="6" fillId="0" borderId="11" xfId="0" applyFont="1" applyFill="1" applyBorder="1" applyAlignment="1">
      <alignment horizontal="centerContinuous"/>
    </xf>
    <xf numFmtId="0" fontId="43" fillId="0" borderId="92" xfId="0" applyFont="1" applyBorder="1" applyAlignment="1">
      <alignment horizontal="centerContinuous" vertical="center" wrapText="1"/>
    </xf>
    <xf numFmtId="0" fontId="6" fillId="0" borderId="93" xfId="0" applyFont="1" applyFill="1" applyBorder="1" applyAlignment="1">
      <alignment horizontal="centerContinuous"/>
    </xf>
    <xf numFmtId="0" fontId="6" fillId="0" borderId="94" xfId="0" applyFont="1" applyFill="1" applyBorder="1" applyAlignment="1">
      <alignment horizontal="centerContinuous"/>
    </xf>
    <xf numFmtId="0" fontId="6" fillId="0" borderId="10" xfId="0" applyFont="1" applyFill="1" applyBorder="1" applyAlignment="1">
      <alignment horizontal="centerContinuous"/>
    </xf>
    <xf numFmtId="0" fontId="51" fillId="3" borderId="95" xfId="0" applyFont="1" applyFill="1" applyBorder="1" applyAlignment="1">
      <alignment horizontal="left"/>
    </xf>
    <xf numFmtId="0" fontId="20" fillId="3" borderId="95" xfId="0" applyFont="1" applyFill="1" applyBorder="1" applyAlignment="1">
      <alignment horizontal="left"/>
    </xf>
    <xf numFmtId="0" fontId="52" fillId="3" borderId="95" xfId="0" applyFont="1" applyFill="1" applyBorder="1" applyAlignment="1">
      <alignment horizontal="centerContinuous"/>
    </xf>
    <xf numFmtId="0" fontId="4" fillId="3" borderId="95" xfId="0" applyFont="1" applyFill="1" applyBorder="1" applyAlignment="1">
      <alignment horizontal="left"/>
    </xf>
    <xf numFmtId="0" fontId="3" fillId="3" borderId="95" xfId="0" applyFont="1" applyFill="1" applyBorder="1" applyAlignment="1">
      <alignment horizontal="centerContinuous"/>
    </xf>
    <xf numFmtId="0" fontId="53" fillId="3" borderId="96" xfId="0" applyFont="1" applyFill="1" applyBorder="1" applyAlignment="1">
      <alignment horizontal="right"/>
    </xf>
    <xf numFmtId="0" fontId="54" fillId="0" borderId="0" xfId="0" applyFont="1" applyBorder="1" applyAlignment="1">
      <alignment horizontal="centerContinuous"/>
    </xf>
    <xf numFmtId="0" fontId="6" fillId="0" borderId="2" xfId="0" quotePrefix="1" applyFont="1" applyBorder="1" applyAlignment="1">
      <alignment horizontal="left"/>
    </xf>
    <xf numFmtId="0" fontId="5" fillId="0" borderId="9" xfId="0" applyFont="1" applyBorder="1" applyAlignment="1">
      <alignment horizontal="right"/>
    </xf>
    <xf numFmtId="0" fontId="54" fillId="0" borderId="10" xfId="0" applyFont="1" applyBorder="1" applyAlignment="1">
      <alignment horizontal="centerContinuous"/>
    </xf>
    <xf numFmtId="0" fontId="6" fillId="0" borderId="10" xfId="0" applyFont="1" applyBorder="1" applyAlignment="1">
      <alignment horizontal="centerContinuous"/>
    </xf>
    <xf numFmtId="0" fontId="5" fillId="0" borderId="10" xfId="0" applyFont="1" applyBorder="1" applyAlignment="1">
      <alignment horizontal="right"/>
    </xf>
    <xf numFmtId="0" fontId="6" fillId="0" borderId="10" xfId="0" applyFont="1" applyBorder="1" applyAlignment="1">
      <alignment horizontal="center"/>
    </xf>
    <xf numFmtId="0" fontId="6" fillId="0" borderId="11" xfId="0" applyFont="1" applyBorder="1" applyAlignment="1">
      <alignment horizontal="left"/>
    </xf>
    <xf numFmtId="49" fontId="26" fillId="13" borderId="16" xfId="0" applyNumberFormat="1" applyFont="1" applyFill="1" applyBorder="1" applyAlignment="1">
      <alignment horizontal="center"/>
    </xf>
    <xf numFmtId="1" fontId="6" fillId="0" borderId="32" xfId="0" applyNumberFormat="1" applyFont="1" applyBorder="1" applyAlignment="1">
      <alignment horizontal="center"/>
    </xf>
    <xf numFmtId="0" fontId="7" fillId="0" borderId="6" xfId="0" applyFont="1" applyFill="1" applyBorder="1" applyAlignment="1">
      <alignment horizontal="right"/>
    </xf>
    <xf numFmtId="0" fontId="6" fillId="0" borderId="8" xfId="0" applyFont="1" applyFill="1" applyBorder="1" applyAlignment="1">
      <alignment horizontal="center"/>
    </xf>
    <xf numFmtId="0" fontId="6" fillId="0" borderId="3" xfId="0" applyFont="1" applyBorder="1" applyAlignment="1">
      <alignment horizontal="center"/>
    </xf>
    <xf numFmtId="49" fontId="26" fillId="13" borderId="3" xfId="0" applyNumberFormat="1" applyFont="1" applyFill="1" applyBorder="1" applyAlignment="1">
      <alignment horizontal="center"/>
    </xf>
    <xf numFmtId="0" fontId="5" fillId="14" borderId="32" xfId="0" applyFont="1" applyFill="1" applyBorder="1" applyAlignment="1">
      <alignment horizontal="center"/>
    </xf>
    <xf numFmtId="0" fontId="10" fillId="0" borderId="1" xfId="0" applyFont="1" applyFill="1" applyBorder="1" applyAlignment="1">
      <alignment horizontal="right"/>
    </xf>
    <xf numFmtId="0" fontId="6" fillId="0" borderId="2" xfId="0" applyFont="1" applyFill="1" applyBorder="1" applyAlignment="1">
      <alignment horizontal="center"/>
    </xf>
    <xf numFmtId="0" fontId="7" fillId="0" borderId="1" xfId="0" applyFont="1" applyFill="1" applyBorder="1" applyAlignment="1">
      <alignment horizontal="right"/>
    </xf>
    <xf numFmtId="0" fontId="6" fillId="0" borderId="32" xfId="0" applyFont="1" applyBorder="1" applyAlignment="1">
      <alignment horizontal="center"/>
    </xf>
    <xf numFmtId="0" fontId="55" fillId="2" borderId="4" xfId="0" applyFont="1" applyFill="1" applyBorder="1" applyAlignment="1">
      <alignment horizontal="right"/>
    </xf>
    <xf numFmtId="0" fontId="6" fillId="0" borderId="28" xfId="0" applyFont="1" applyBorder="1" applyAlignment="1">
      <alignment horizontal="center"/>
    </xf>
    <xf numFmtId="49" fontId="26" fillId="13" borderId="28" xfId="0" applyNumberFormat="1" applyFont="1" applyFill="1" applyBorder="1" applyAlignment="1">
      <alignment horizontal="center"/>
    </xf>
    <xf numFmtId="0" fontId="9" fillId="2" borderId="97" xfId="0" applyFont="1" applyFill="1" applyBorder="1" applyAlignment="1">
      <alignment horizontal="right"/>
    </xf>
    <xf numFmtId="0" fontId="6" fillId="0" borderId="33" xfId="0" applyFont="1" applyBorder="1" applyAlignment="1">
      <alignment horizontal="center"/>
    </xf>
    <xf numFmtId="0" fontId="56" fillId="3" borderId="98" xfId="0" applyFont="1" applyFill="1" applyBorder="1" applyAlignment="1">
      <alignment horizontal="right"/>
    </xf>
    <xf numFmtId="0" fontId="57" fillId="0" borderId="21" xfId="0" applyFont="1" applyBorder="1" applyAlignment="1">
      <alignment horizontal="centerContinuous" vertical="center" wrapText="1"/>
    </xf>
    <xf numFmtId="0" fontId="6" fillId="0" borderId="61" xfId="0" applyFont="1" applyFill="1" applyBorder="1" applyAlignment="1">
      <alignment horizontal="centerContinuous"/>
    </xf>
    <xf numFmtId="0" fontId="6" fillId="0" borderId="99" xfId="0" applyFont="1" applyFill="1" applyBorder="1" applyAlignment="1">
      <alignment horizontal="centerContinuous"/>
    </xf>
    <xf numFmtId="0" fontId="6" fillId="0" borderId="100" xfId="0" applyFont="1" applyFill="1" applyBorder="1" applyAlignment="1">
      <alignment horizontal="centerContinuous"/>
    </xf>
    <xf numFmtId="0" fontId="58" fillId="0" borderId="21" xfId="0" applyFont="1" applyBorder="1" applyAlignment="1">
      <alignment horizontal="centerContinuous" vertical="center" wrapText="1"/>
    </xf>
    <xf numFmtId="0" fontId="59" fillId="3" borderId="39" xfId="0" applyFont="1" applyFill="1" applyBorder="1" applyAlignment="1">
      <alignment horizontal="centerContinuous"/>
    </xf>
    <xf numFmtId="0" fontId="59" fillId="5" borderId="39" xfId="0" applyFont="1" applyFill="1" applyBorder="1" applyAlignment="1">
      <alignment horizontal="centerContinuous"/>
    </xf>
    <xf numFmtId="0" fontId="59" fillId="11" borderId="39" xfId="0" applyFont="1" applyFill="1" applyBorder="1" applyAlignment="1">
      <alignment horizontal="centerContinuous"/>
    </xf>
    <xf numFmtId="0" fontId="5" fillId="2" borderId="101" xfId="0" applyFont="1" applyFill="1" applyBorder="1" applyAlignment="1">
      <alignment horizontal="right"/>
    </xf>
    <xf numFmtId="0" fontId="5" fillId="2" borderId="83" xfId="0" applyFont="1" applyFill="1" applyBorder="1" applyAlignment="1">
      <alignment horizontal="right"/>
    </xf>
    <xf numFmtId="0" fontId="5" fillId="2" borderId="84" xfId="0" applyFont="1" applyFill="1" applyBorder="1" applyAlignment="1">
      <alignment horizontal="right"/>
    </xf>
    <xf numFmtId="49" fontId="6" fillId="0" borderId="85" xfId="0" applyNumberFormat="1" applyFont="1" applyFill="1" applyBorder="1" applyAlignment="1">
      <alignment horizontal="center"/>
    </xf>
    <xf numFmtId="49" fontId="6" fillId="0" borderId="72" xfId="0" applyNumberFormat="1" applyFont="1" applyFill="1" applyBorder="1" applyAlignment="1">
      <alignment horizontal="center"/>
    </xf>
    <xf numFmtId="0" fontId="16" fillId="0" borderId="45" xfId="0" quotePrefix="1" applyFont="1" applyBorder="1" applyAlignment="1">
      <alignment horizontal="centerContinuous"/>
    </xf>
    <xf numFmtId="0" fontId="16" fillId="0" borderId="45" xfId="0" applyFont="1" applyBorder="1" applyAlignment="1">
      <alignment horizontal="centerContinuous"/>
    </xf>
    <xf numFmtId="0" fontId="6" fillId="0" borderId="102" xfId="0" applyFont="1" applyFill="1" applyBorder="1" applyAlignment="1">
      <alignment horizontal="center" shrinkToFit="1"/>
    </xf>
    <xf numFmtId="0" fontId="6" fillId="0" borderId="40" xfId="0" applyFont="1" applyFill="1" applyBorder="1" applyAlignment="1">
      <alignment horizontal="center" shrinkToFit="1"/>
    </xf>
    <xf numFmtId="0" fontId="61" fillId="0" borderId="39" xfId="0" applyFont="1" applyFill="1" applyBorder="1" applyAlignment="1">
      <alignment horizontal="centerContinuous"/>
    </xf>
    <xf numFmtId="0" fontId="8" fillId="0" borderId="45" xfId="0" applyFont="1" applyBorder="1" applyAlignment="1">
      <alignment horizontal="centerContinuous"/>
    </xf>
    <xf numFmtId="0" fontId="8" fillId="0" borderId="71" xfId="0" applyFont="1" applyFill="1" applyBorder="1" applyAlignment="1">
      <alignment horizontal="center" shrinkToFit="1"/>
    </xf>
    <xf numFmtId="0" fontId="21" fillId="4" borderId="23" xfId="0" applyFont="1" applyFill="1" applyBorder="1" applyAlignment="1">
      <alignment horizontal="center"/>
    </xf>
    <xf numFmtId="164" fontId="4" fillId="0" borderId="3" xfId="0" applyNumberFormat="1" applyFont="1" applyBorder="1" applyAlignment="1">
      <alignment horizontal="center" vertical="center"/>
    </xf>
    <xf numFmtId="164" fontId="4" fillId="0" borderId="28" xfId="0" applyNumberFormat="1" applyFont="1" applyFill="1" applyBorder="1" applyAlignment="1">
      <alignment horizontal="center"/>
    </xf>
    <xf numFmtId="49" fontId="4" fillId="0" borderId="28" xfId="0" applyNumberFormat="1" applyFont="1" applyFill="1" applyBorder="1" applyAlignment="1">
      <alignment horizontal="center"/>
    </xf>
    <xf numFmtId="0" fontId="21" fillId="4" borderId="89" xfId="0" applyFont="1" applyFill="1" applyBorder="1" applyAlignment="1">
      <alignment horizontal="centerContinuous"/>
    </xf>
    <xf numFmtId="0" fontId="17" fillId="0" borderId="45" xfId="0" applyFont="1" applyBorder="1" applyAlignment="1">
      <alignment horizontal="centerContinuous" shrinkToFit="1"/>
    </xf>
    <xf numFmtId="0" fontId="27" fillId="0" borderId="45" xfId="0" applyFont="1" applyBorder="1" applyAlignment="1">
      <alignment horizontal="centerContinuous"/>
    </xf>
    <xf numFmtId="0" fontId="62" fillId="0" borderId="45" xfId="0" applyFont="1" applyBorder="1" applyAlignment="1">
      <alignment horizontal="centerContinuous"/>
    </xf>
    <xf numFmtId="0" fontId="4" fillId="0" borderId="103" xfId="0" applyFont="1" applyBorder="1" applyAlignment="1">
      <alignment horizontal="center" shrinkToFit="1"/>
    </xf>
    <xf numFmtId="164" fontId="4" fillId="0" borderId="104" xfId="0" applyNumberFormat="1" applyFont="1" applyBorder="1" applyAlignment="1">
      <alignment horizontal="center" shrinkToFit="1"/>
    </xf>
    <xf numFmtId="0" fontId="6" fillId="0" borderId="43" xfId="0" applyNumberFormat="1" applyFont="1" applyFill="1" applyBorder="1" applyAlignment="1">
      <alignment horizontal="center" vertical="center" wrapText="1"/>
    </xf>
    <xf numFmtId="49" fontId="23" fillId="9" borderId="29" xfId="0" applyNumberFormat="1" applyFont="1" applyFill="1" applyBorder="1" applyAlignment="1">
      <alignment horizontal="center"/>
    </xf>
    <xf numFmtId="0" fontId="23" fillId="9" borderId="30" xfId="0" applyNumberFormat="1" applyFont="1" applyFill="1" applyBorder="1" applyAlignment="1">
      <alignment horizontal="center"/>
    </xf>
    <xf numFmtId="0" fontId="13" fillId="9" borderId="30" xfId="0" applyNumberFormat="1" applyFont="1" applyFill="1" applyBorder="1" applyAlignment="1">
      <alignment horizontal="center"/>
    </xf>
    <xf numFmtId="0" fontId="9" fillId="9" borderId="1" xfId="0" applyFont="1" applyFill="1" applyBorder="1" applyAlignment="1"/>
    <xf numFmtId="49" fontId="27" fillId="9" borderId="29" xfId="0" applyNumberFormat="1" applyFont="1" applyFill="1" applyBorder="1" applyAlignment="1">
      <alignment horizontal="center"/>
    </xf>
    <xf numFmtId="0" fontId="27" fillId="9" borderId="30" xfId="0" applyNumberFormat="1" applyFont="1" applyFill="1" applyBorder="1" applyAlignment="1">
      <alignment horizontal="center"/>
    </xf>
    <xf numFmtId="0" fontId="12" fillId="9" borderId="9" xfId="0" applyFont="1" applyFill="1" applyBorder="1" applyAlignment="1"/>
    <xf numFmtId="0" fontId="6" fillId="9" borderId="67" xfId="0" applyNumberFormat="1" applyFont="1" applyFill="1" applyBorder="1" applyAlignment="1">
      <alignment horizontal="center"/>
    </xf>
    <xf numFmtId="49" fontId="24" fillId="9" borderId="67" xfId="0" applyNumberFormat="1" applyFont="1" applyFill="1" applyBorder="1" applyAlignment="1">
      <alignment horizontal="center"/>
    </xf>
    <xf numFmtId="0" fontId="24" fillId="9" borderId="68" xfId="0" applyNumberFormat="1" applyFont="1" applyFill="1" applyBorder="1" applyAlignment="1">
      <alignment horizontal="center"/>
    </xf>
    <xf numFmtId="49" fontId="6" fillId="9" borderId="68" xfId="0" applyNumberFormat="1" applyFont="1" applyFill="1" applyBorder="1" applyAlignment="1">
      <alignment horizontal="center"/>
    </xf>
    <xf numFmtId="0" fontId="6" fillId="9" borderId="44" xfId="0" applyNumberFormat="1" applyFont="1" applyFill="1" applyBorder="1" applyAlignment="1">
      <alignment horizontal="center"/>
    </xf>
    <xf numFmtId="0" fontId="4" fillId="0" borderId="105" xfId="0" applyFont="1" applyBorder="1" applyAlignment="1">
      <alignment horizontal="center"/>
    </xf>
    <xf numFmtId="49" fontId="50" fillId="0" borderId="105" xfId="0" applyNumberFormat="1" applyFont="1" applyBorder="1" applyAlignment="1">
      <alignment horizontal="center"/>
    </xf>
    <xf numFmtId="49" fontId="4" fillId="0" borderId="105" xfId="0" applyNumberFormat="1" applyFont="1" applyBorder="1" applyAlignment="1">
      <alignment horizontal="center"/>
    </xf>
    <xf numFmtId="164" fontId="4" fillId="0" borderId="105" xfId="0" applyNumberFormat="1" applyFont="1" applyBorder="1" applyAlignment="1">
      <alignment horizontal="center"/>
    </xf>
    <xf numFmtId="0" fontId="4" fillId="0" borderId="106" xfId="0" applyFont="1" applyBorder="1" applyAlignment="1">
      <alignment horizontal="center"/>
    </xf>
    <xf numFmtId="0" fontId="3" fillId="0" borderId="107" xfId="0" applyFont="1" applyBorder="1" applyAlignment="1">
      <alignment horizontal="center" wrapText="1"/>
    </xf>
    <xf numFmtId="0" fontId="27" fillId="0" borderId="45" xfId="0" applyFont="1" applyFill="1" applyBorder="1" applyAlignment="1">
      <alignment horizontal="center" shrinkToFit="1"/>
    </xf>
    <xf numFmtId="49" fontId="5" fillId="15" borderId="3" xfId="0" applyNumberFormat="1" applyFont="1" applyFill="1" applyBorder="1" applyAlignment="1">
      <alignment horizontal="centerContinuous"/>
    </xf>
    <xf numFmtId="49" fontId="11" fillId="11" borderId="28" xfId="0" applyNumberFormat="1" applyFont="1" applyFill="1" applyBorder="1" applyAlignment="1">
      <alignment horizontal="centerContinuous"/>
    </xf>
    <xf numFmtId="0" fontId="9" fillId="2" borderId="109" xfId="0" applyFont="1" applyFill="1" applyBorder="1" applyAlignment="1">
      <alignment horizontal="right"/>
    </xf>
    <xf numFmtId="0" fontId="9" fillId="2" borderId="83" xfId="0" applyFont="1" applyFill="1" applyBorder="1" applyAlignment="1">
      <alignment horizontal="right"/>
    </xf>
    <xf numFmtId="0" fontId="3" fillId="2" borderId="17" xfId="0" applyFont="1" applyFill="1" applyBorder="1" applyAlignment="1">
      <alignment horizontal="center"/>
    </xf>
    <xf numFmtId="0" fontId="4" fillId="2" borderId="67" xfId="0" applyFont="1" applyFill="1" applyBorder="1" applyAlignment="1">
      <alignment horizontal="center"/>
    </xf>
    <xf numFmtId="49" fontId="50" fillId="2" borderId="67" xfId="0" applyNumberFormat="1" applyFont="1" applyFill="1" applyBorder="1" applyAlignment="1">
      <alignment horizontal="center"/>
    </xf>
    <xf numFmtId="49" fontId="4" fillId="2" borderId="67" xfId="0" applyNumberFormat="1" applyFont="1" applyFill="1" applyBorder="1" applyAlignment="1">
      <alignment horizontal="center"/>
    </xf>
    <xf numFmtId="164" fontId="4" fillId="2" borderId="67" xfId="0" applyNumberFormat="1" applyFont="1" applyFill="1" applyBorder="1" applyAlignment="1">
      <alignment horizontal="center"/>
    </xf>
    <xf numFmtId="164" fontId="4" fillId="2" borderId="68" xfId="0" applyNumberFormat="1" applyFont="1" applyFill="1" applyBorder="1" applyAlignment="1">
      <alignment horizontal="center"/>
    </xf>
    <xf numFmtId="0" fontId="4" fillId="2" borderId="44" xfId="0" applyFont="1" applyFill="1" applyBorder="1" applyAlignment="1">
      <alignment horizontal="center"/>
    </xf>
    <xf numFmtId="0" fontId="3" fillId="2" borderId="110" xfId="0" applyFont="1" applyFill="1" applyBorder="1" applyAlignment="1">
      <alignment horizontal="center"/>
    </xf>
    <xf numFmtId="0" fontId="4" fillId="2" borderId="85" xfId="0" applyFont="1" applyFill="1" applyBorder="1" applyAlignment="1">
      <alignment horizontal="center"/>
    </xf>
    <xf numFmtId="0" fontId="4" fillId="2" borderId="85" xfId="0" quotePrefix="1" applyFont="1" applyFill="1" applyBorder="1" applyAlignment="1">
      <alignment horizontal="center"/>
    </xf>
    <xf numFmtId="9" fontId="4" fillId="2" borderId="85" xfId="0" applyNumberFormat="1" applyFont="1" applyFill="1" applyBorder="1" applyAlignment="1">
      <alignment horizontal="center"/>
    </xf>
    <xf numFmtId="164" fontId="4" fillId="2" borderId="85" xfId="0" applyNumberFormat="1" applyFont="1" applyFill="1" applyBorder="1" applyAlignment="1">
      <alignment horizontal="center"/>
    </xf>
    <xf numFmtId="164" fontId="4" fillId="2" borderId="111" xfId="0" applyNumberFormat="1" applyFont="1" applyFill="1" applyBorder="1" applyAlignment="1">
      <alignment horizontal="centerContinuous"/>
    </xf>
    <xf numFmtId="0" fontId="4" fillId="2" borderId="112" xfId="0" quotePrefix="1" applyFont="1" applyFill="1" applyBorder="1" applyAlignment="1">
      <alignment horizontal="centerContinuous"/>
    </xf>
    <xf numFmtId="0" fontId="27" fillId="0" borderId="71" xfId="0" applyFont="1" applyBorder="1" applyAlignment="1">
      <alignment horizontal="centerContinuous"/>
    </xf>
    <xf numFmtId="0" fontId="17" fillId="0" borderId="45" xfId="0" applyFont="1" applyFill="1" applyBorder="1" applyAlignment="1">
      <alignment horizontal="center" shrinkToFit="1"/>
    </xf>
    <xf numFmtId="0" fontId="16" fillId="0" borderId="71" xfId="0" applyFont="1" applyBorder="1" applyAlignment="1">
      <alignment horizontal="centerContinuous"/>
    </xf>
    <xf numFmtId="0" fontId="16" fillId="0" borderId="113" xfId="0" applyFont="1" applyFill="1" applyBorder="1" applyAlignment="1">
      <alignment horizontal="center" shrinkToFit="1"/>
    </xf>
    <xf numFmtId="49" fontId="5" fillId="16" borderId="114" xfId="0" applyNumberFormat="1" applyFont="1" applyFill="1" applyBorder="1" applyAlignment="1">
      <alignment horizontal="centerContinuous"/>
    </xf>
    <xf numFmtId="0" fontId="44" fillId="0" borderId="45" xfId="0" applyFont="1" applyFill="1" applyBorder="1" applyAlignment="1">
      <alignment horizontal="centerContinuous"/>
    </xf>
    <xf numFmtId="9" fontId="4" fillId="0" borderId="14" xfId="0" applyNumberFormat="1" applyFont="1" applyFill="1" applyBorder="1" applyAlignment="1">
      <alignment horizontal="center"/>
    </xf>
    <xf numFmtId="0" fontId="1" fillId="0" borderId="14" xfId="0" applyFont="1" applyFill="1" applyBorder="1" applyAlignment="1">
      <alignment horizontal="center"/>
    </xf>
    <xf numFmtId="164" fontId="4" fillId="0" borderId="28" xfId="0" applyNumberFormat="1" applyFont="1" applyFill="1" applyBorder="1" applyAlignment="1">
      <alignment horizontal="centerContinuous"/>
    </xf>
    <xf numFmtId="0" fontId="4" fillId="0" borderId="108" xfId="0" applyFont="1" applyFill="1" applyBorder="1" applyAlignment="1">
      <alignment horizontal="centerContinuous"/>
    </xf>
    <xf numFmtId="0" fontId="64" fillId="0" borderId="0" xfId="3" applyFont="1" applyAlignment="1">
      <alignment vertical="center" wrapText="1"/>
    </xf>
    <xf numFmtId="0" fontId="64" fillId="0" borderId="0" xfId="3" applyFont="1" applyAlignment="1">
      <alignment horizontal="center" vertical="center" wrapText="1"/>
    </xf>
    <xf numFmtId="0" fontId="1" fillId="0" borderId="0" xfId="3" applyFont="1" applyAlignment="1">
      <alignment horizontal="center" vertical="center" wrapText="1"/>
    </xf>
    <xf numFmtId="0" fontId="64" fillId="0" borderId="0" xfId="3" applyFont="1" applyAlignment="1">
      <alignment horizontal="center"/>
    </xf>
    <xf numFmtId="0" fontId="3" fillId="0" borderId="0" xfId="3" applyFont="1" applyAlignment="1">
      <alignment horizontal="center" vertical="center" wrapText="1"/>
    </xf>
    <xf numFmtId="0" fontId="65" fillId="0" borderId="0" xfId="3" applyFont="1" applyAlignment="1">
      <alignment vertical="center" wrapText="1"/>
    </xf>
    <xf numFmtId="0" fontId="65" fillId="0" borderId="0" xfId="3" applyFont="1" applyAlignment="1">
      <alignment horizontal="right" vertical="center" wrapText="1"/>
    </xf>
    <xf numFmtId="0" fontId="66" fillId="0" borderId="0" xfId="3" applyFont="1" applyAlignment="1">
      <alignment vertical="center" wrapText="1"/>
    </xf>
    <xf numFmtId="0" fontId="13" fillId="17" borderId="1" xfId="0" applyFont="1" applyFill="1" applyBorder="1" applyAlignment="1"/>
    <xf numFmtId="0" fontId="6" fillId="17" borderId="29" xfId="0" applyNumberFormat="1" applyFont="1" applyFill="1" applyBorder="1" applyAlignment="1">
      <alignment horizontal="center"/>
    </xf>
    <xf numFmtId="49" fontId="23" fillId="17" borderId="29" xfId="0" applyNumberFormat="1" applyFont="1" applyFill="1" applyBorder="1" applyAlignment="1">
      <alignment horizontal="center"/>
    </xf>
    <xf numFmtId="0" fontId="23" fillId="17" borderId="30" xfId="0" applyNumberFormat="1" applyFont="1" applyFill="1" applyBorder="1" applyAlignment="1">
      <alignment horizontal="center"/>
    </xf>
    <xf numFmtId="0" fontId="13" fillId="17" borderId="30" xfId="0" applyNumberFormat="1" applyFont="1" applyFill="1" applyBorder="1" applyAlignment="1">
      <alignment horizontal="center"/>
    </xf>
    <xf numFmtId="49" fontId="6" fillId="17" borderId="30" xfId="0" applyNumberFormat="1" applyFont="1" applyFill="1" applyBorder="1" applyAlignment="1">
      <alignment horizontal="center"/>
    </xf>
    <xf numFmtId="0" fontId="6" fillId="17" borderId="31" xfId="0" applyNumberFormat="1" applyFont="1" applyFill="1" applyBorder="1" applyAlignment="1">
      <alignment horizontal="center"/>
    </xf>
    <xf numFmtId="0" fontId="11" fillId="18" borderId="24" xfId="0" applyFont="1" applyFill="1" applyBorder="1" applyAlignment="1">
      <alignment horizontal="centerContinuous" vertical="center" wrapText="1"/>
    </xf>
    <xf numFmtId="0" fontId="11" fillId="18" borderId="25" xfId="0" applyFont="1" applyFill="1" applyBorder="1" applyAlignment="1">
      <alignment horizontal="center" vertical="center" wrapText="1"/>
    </xf>
    <xf numFmtId="0" fontId="21" fillId="18" borderId="25" xfId="0" applyFont="1" applyFill="1" applyBorder="1" applyAlignment="1">
      <alignment horizontal="center" vertical="center" wrapText="1"/>
    </xf>
    <xf numFmtId="0" fontId="11" fillId="18" borderId="26" xfId="0" applyFont="1" applyFill="1" applyBorder="1" applyAlignment="1">
      <alignment horizontal="centerContinuous" vertical="center" wrapText="1"/>
    </xf>
    <xf numFmtId="0" fontId="67" fillId="0" borderId="27" xfId="0" applyFont="1" applyBorder="1" applyAlignment="1">
      <alignment horizontal="centerContinuous" vertical="center" wrapText="1"/>
    </xf>
    <xf numFmtId="0" fontId="1" fillId="2" borderId="85" xfId="0" applyFont="1" applyFill="1" applyBorder="1" applyAlignment="1">
      <alignment horizontal="center"/>
    </xf>
    <xf numFmtId="0" fontId="64" fillId="0" borderId="50" xfId="3" applyFont="1" applyBorder="1" applyAlignment="1">
      <alignment horizontal="center" vertical="center" wrapText="1"/>
    </xf>
    <xf numFmtId="0" fontId="18" fillId="0" borderId="50" xfId="3" applyFont="1" applyFill="1" applyBorder="1" applyAlignment="1">
      <alignment horizontal="center" vertical="center" wrapText="1"/>
    </xf>
    <xf numFmtId="0" fontId="18" fillId="0" borderId="50" xfId="3" applyFont="1" applyBorder="1" applyAlignment="1">
      <alignment horizontal="center"/>
    </xf>
    <xf numFmtId="0" fontId="18" fillId="0" borderId="50" xfId="3" applyFont="1" applyBorder="1" applyAlignment="1">
      <alignment horizontal="center" vertical="center" wrapText="1"/>
    </xf>
    <xf numFmtId="0" fontId="1" fillId="0" borderId="50" xfId="3" applyFont="1" applyFill="1" applyBorder="1" applyAlignment="1">
      <alignment horizontal="center" vertical="center" wrapText="1"/>
    </xf>
    <xf numFmtId="0" fontId="18" fillId="0" borderId="117" xfId="3" applyFont="1" applyBorder="1" applyAlignment="1">
      <alignment horizontal="center" vertical="center" wrapText="1"/>
    </xf>
    <xf numFmtId="0" fontId="64" fillId="0" borderId="50" xfId="3" applyFont="1" applyFill="1" applyBorder="1" applyAlignment="1">
      <alignment horizontal="center" vertical="center" wrapText="1"/>
    </xf>
    <xf numFmtId="0" fontId="18" fillId="0" borderId="117" xfId="3" applyFont="1" applyFill="1" applyBorder="1" applyAlignment="1">
      <alignment horizontal="center" vertical="center" wrapText="1"/>
    </xf>
    <xf numFmtId="0" fontId="64" fillId="0" borderId="119" xfId="3" applyFont="1" applyBorder="1" applyAlignment="1">
      <alignment horizontal="center" vertical="center" wrapText="1"/>
    </xf>
    <xf numFmtId="0" fontId="18" fillId="0" borderId="119" xfId="3" applyFont="1" applyFill="1" applyBorder="1" applyAlignment="1">
      <alignment horizontal="center" vertical="center" wrapText="1"/>
    </xf>
    <xf numFmtId="0" fontId="18" fillId="0" borderId="119" xfId="3" applyFont="1" applyBorder="1" applyAlignment="1">
      <alignment horizontal="center"/>
    </xf>
    <xf numFmtId="0" fontId="18" fillId="0" borderId="119" xfId="3" applyFont="1" applyBorder="1" applyAlignment="1">
      <alignment horizontal="center" vertical="center" wrapText="1"/>
    </xf>
    <xf numFmtId="0" fontId="1" fillId="0" borderId="119" xfId="3" applyFont="1" applyFill="1" applyBorder="1" applyAlignment="1">
      <alignment horizontal="center" vertical="center" wrapText="1"/>
    </xf>
    <xf numFmtId="0" fontId="18" fillId="0" borderId="120" xfId="3" applyFont="1" applyBorder="1" applyAlignment="1">
      <alignment horizontal="center" vertical="center" wrapText="1"/>
    </xf>
    <xf numFmtId="0" fontId="1" fillId="0" borderId="0" xfId="0" applyFont="1" applyAlignment="1">
      <alignment horizontal="center"/>
    </xf>
    <xf numFmtId="0" fontId="65" fillId="0" borderId="116" xfId="3" applyFont="1" applyFill="1" applyBorder="1" applyAlignment="1">
      <alignment horizontal="right" vertical="center" wrapText="1"/>
    </xf>
    <xf numFmtId="0" fontId="1" fillId="0" borderId="49" xfId="0" applyFont="1" applyBorder="1" applyAlignment="1">
      <alignment horizontal="center" shrinkToFit="1"/>
    </xf>
    <xf numFmtId="164" fontId="1" fillId="0" borderId="62" xfId="0" applyNumberFormat="1" applyFont="1" applyBorder="1" applyAlignment="1">
      <alignment horizontal="center" shrinkToFit="1"/>
    </xf>
    <xf numFmtId="0" fontId="1" fillId="0" borderId="63" xfId="0" applyFont="1" applyBorder="1" applyAlignment="1">
      <alignment horizontal="left"/>
    </xf>
    <xf numFmtId="0" fontId="65" fillId="0" borderId="0" xfId="0" applyFont="1" applyAlignment="1">
      <alignment horizontal="right" vertical="center"/>
    </xf>
    <xf numFmtId="0" fontId="3" fillId="0" borderId="0" xfId="0" applyFont="1" applyAlignment="1">
      <alignment horizontal="center" vertical="center"/>
    </xf>
    <xf numFmtId="0" fontId="39" fillId="0" borderId="0" xfId="0" applyFont="1" applyAlignment="1">
      <alignment vertical="center"/>
    </xf>
    <xf numFmtId="0" fontId="1" fillId="0" borderId="0" xfId="0" applyFont="1" applyAlignment="1">
      <alignment vertical="center"/>
    </xf>
    <xf numFmtId="0" fontId="68" fillId="0" borderId="0" xfId="3" applyFont="1" applyAlignment="1">
      <alignment horizontal="center" vertical="center" wrapText="1"/>
    </xf>
    <xf numFmtId="0" fontId="65" fillId="0" borderId="116" xfId="3" applyFont="1" applyFill="1" applyBorder="1" applyAlignment="1">
      <alignment horizontal="right" vertical="center"/>
    </xf>
    <xf numFmtId="0" fontId="39" fillId="0" borderId="0" xfId="0" applyFont="1" applyAlignment="1">
      <alignment horizontal="right" vertical="center"/>
    </xf>
    <xf numFmtId="0" fontId="16" fillId="20" borderId="1" xfId="0" applyFont="1" applyFill="1" applyBorder="1" applyAlignment="1">
      <alignment horizontal="center" vertical="center" wrapText="1"/>
    </xf>
    <xf numFmtId="0" fontId="6" fillId="20" borderId="29" xfId="0" applyFont="1" applyFill="1" applyBorder="1" applyAlignment="1">
      <alignment horizontal="center" vertical="center" wrapText="1"/>
    </xf>
    <xf numFmtId="9" fontId="6" fillId="20" borderId="29" xfId="2" applyFont="1" applyFill="1" applyBorder="1" applyAlignment="1">
      <alignment horizontal="center" vertical="center" shrinkToFit="1"/>
    </xf>
    <xf numFmtId="9" fontId="6" fillId="20" borderId="30" xfId="2" applyFont="1" applyFill="1" applyBorder="1" applyAlignment="1">
      <alignment horizontal="center" vertical="center" shrinkToFit="1"/>
    </xf>
    <xf numFmtId="0" fontId="6" fillId="20" borderId="30" xfId="2" applyNumberFormat="1" applyFont="1" applyFill="1" applyBorder="1" applyAlignment="1">
      <alignment horizontal="center" vertical="center" shrinkToFit="1"/>
    </xf>
    <xf numFmtId="0" fontId="6" fillId="20" borderId="31" xfId="0" applyNumberFormat="1" applyFont="1" applyFill="1" applyBorder="1" applyAlignment="1">
      <alignment horizontal="center" vertical="center" wrapText="1"/>
    </xf>
    <xf numFmtId="0" fontId="16" fillId="20" borderId="1" xfId="0" applyFont="1" applyFill="1" applyBorder="1" applyAlignment="1">
      <alignment horizontal="center" vertical="center" shrinkToFit="1"/>
    </xf>
    <xf numFmtId="0" fontId="16" fillId="20" borderId="40" xfId="0" applyFont="1" applyFill="1" applyBorder="1" applyAlignment="1">
      <alignment horizontal="center" vertical="center" shrinkToFit="1"/>
    </xf>
    <xf numFmtId="0" fontId="6" fillId="20" borderId="72" xfId="0" applyFont="1" applyFill="1" applyBorder="1" applyAlignment="1">
      <alignment horizontal="center" vertical="center" wrapText="1"/>
    </xf>
    <xf numFmtId="9" fontId="6" fillId="20" borderId="72" xfId="2" applyFont="1" applyFill="1" applyBorder="1" applyAlignment="1">
      <alignment horizontal="center" vertical="center" shrinkToFit="1"/>
    </xf>
    <xf numFmtId="9" fontId="6" fillId="20" borderId="16" xfId="2" applyFont="1" applyFill="1" applyBorder="1" applyAlignment="1">
      <alignment horizontal="center" vertical="center" shrinkToFit="1"/>
    </xf>
    <xf numFmtId="0" fontId="6" fillId="20" borderId="16" xfId="2" applyNumberFormat="1" applyFont="1" applyFill="1" applyBorder="1" applyAlignment="1">
      <alignment horizontal="center" vertical="center" shrinkToFit="1"/>
    </xf>
    <xf numFmtId="0" fontId="6" fillId="20" borderId="43" xfId="0" applyNumberFormat="1" applyFont="1" applyFill="1" applyBorder="1" applyAlignment="1">
      <alignment horizontal="center" vertical="center" wrapText="1"/>
    </xf>
    <xf numFmtId="0" fontId="17" fillId="20" borderId="113" xfId="0" applyFont="1" applyFill="1" applyBorder="1" applyAlignment="1">
      <alignment horizontal="centerContinuous"/>
    </xf>
    <xf numFmtId="0" fontId="17" fillId="20" borderId="121" xfId="0" applyFont="1" applyFill="1" applyBorder="1" applyAlignment="1">
      <alignment horizontal="centerContinuous" shrinkToFit="1"/>
    </xf>
    <xf numFmtId="0" fontId="17" fillId="21" borderId="113" xfId="0" applyFont="1" applyFill="1" applyBorder="1" applyAlignment="1">
      <alignment horizontal="centerContinuous"/>
    </xf>
    <xf numFmtId="0" fontId="17" fillId="21" borderId="122" xfId="0" applyFont="1" applyFill="1" applyBorder="1" applyAlignment="1">
      <alignment horizontal="centerContinuous" shrinkToFit="1"/>
    </xf>
    <xf numFmtId="0" fontId="17" fillId="21" borderId="121" xfId="0" applyFont="1" applyFill="1" applyBorder="1" applyAlignment="1">
      <alignment horizontal="centerContinuous" shrinkToFit="1"/>
    </xf>
    <xf numFmtId="0" fontId="6" fillId="19" borderId="102" xfId="0" applyFont="1" applyFill="1" applyBorder="1" applyAlignment="1">
      <alignment horizontal="center" shrinkToFit="1"/>
    </xf>
    <xf numFmtId="0" fontId="6" fillId="19" borderId="85" xfId="0" applyFont="1" applyFill="1" applyBorder="1" applyAlignment="1">
      <alignment horizontal="center"/>
    </xf>
    <xf numFmtId="49" fontId="6" fillId="19" borderId="85" xfId="0" applyNumberFormat="1" applyFont="1" applyFill="1" applyBorder="1" applyAlignment="1">
      <alignment horizontal="center"/>
    </xf>
    <xf numFmtId="0" fontId="6" fillId="19" borderId="9" xfId="0" applyFont="1" applyFill="1" applyBorder="1" applyAlignment="1">
      <alignment horizontal="center" shrinkToFit="1"/>
    </xf>
    <xf numFmtId="0" fontId="6" fillId="19" borderId="67" xfId="0" applyFont="1" applyFill="1" applyBorder="1" applyAlignment="1">
      <alignment horizontal="center"/>
    </xf>
    <xf numFmtId="49" fontId="6" fillId="19" borderId="67" xfId="0" applyNumberFormat="1" applyFont="1" applyFill="1" applyBorder="1" applyAlignment="1">
      <alignment horizontal="center"/>
    </xf>
    <xf numFmtId="0" fontId="47" fillId="3" borderId="123" xfId="1" applyFont="1" applyFill="1" applyBorder="1" applyAlignment="1" applyProtection="1">
      <alignment horizontal="right"/>
    </xf>
    <xf numFmtId="0" fontId="3" fillId="0" borderId="0" xfId="0" applyFont="1" applyAlignment="1">
      <alignment horizontal="centerContinuous" vertical="center"/>
    </xf>
    <xf numFmtId="0" fontId="0" fillId="0" borderId="0" xfId="0" applyAlignment="1">
      <alignment horizontal="center" vertical="center"/>
    </xf>
    <xf numFmtId="0" fontId="69" fillId="0" borderId="0" xfId="0" applyFont="1" applyBorder="1" applyAlignment="1"/>
    <xf numFmtId="0" fontId="1" fillId="0" borderId="88" xfId="0" applyFont="1" applyBorder="1" applyAlignment="1">
      <alignment horizontal="center" shrinkToFit="1"/>
    </xf>
    <xf numFmtId="0" fontId="4" fillId="0" borderId="59" xfId="0" applyFont="1" applyBorder="1" applyAlignment="1">
      <alignment horizontal="centerContinuous" shrinkToFit="1"/>
    </xf>
    <xf numFmtId="0" fontId="21" fillId="5" borderId="46" xfId="0" applyFont="1" applyFill="1" applyBorder="1" applyAlignment="1">
      <alignment horizontal="centerContinuous"/>
    </xf>
    <xf numFmtId="0" fontId="21" fillId="5" borderId="48" xfId="0" applyFont="1" applyFill="1" applyBorder="1" applyAlignment="1">
      <alignment horizontal="centerContinuous"/>
    </xf>
    <xf numFmtId="0" fontId="1" fillId="0" borderId="63" xfId="0" applyFont="1" applyBorder="1" applyAlignment="1">
      <alignment horizontal="centerContinuous"/>
    </xf>
    <xf numFmtId="0" fontId="4" fillId="19" borderId="57" xfId="0" applyFont="1" applyFill="1" applyBorder="1" applyAlignment="1">
      <alignment horizontal="left"/>
    </xf>
    <xf numFmtId="0" fontId="4" fillId="19" borderId="58" xfId="0" applyFont="1" applyFill="1" applyBorder="1" applyAlignment="1">
      <alignment horizontal="left" shrinkToFit="1"/>
    </xf>
    <xf numFmtId="1" fontId="4" fillId="0" borderId="61" xfId="0" applyNumberFormat="1" applyFont="1" applyBorder="1" applyAlignment="1">
      <alignment horizontal="center" shrinkToFit="1"/>
    </xf>
    <xf numFmtId="1" fontId="4" fillId="19" borderId="55" xfId="0" applyNumberFormat="1" applyFont="1" applyFill="1" applyBorder="1" applyAlignment="1">
      <alignment horizontal="center" shrinkToFit="1"/>
    </xf>
    <xf numFmtId="165" fontId="1" fillId="0" borderId="62" xfId="2" applyNumberFormat="1" applyFont="1" applyBorder="1" applyAlignment="1">
      <alignment horizontal="center" shrinkToFit="1"/>
    </xf>
    <xf numFmtId="1" fontId="1" fillId="0" borderId="64" xfId="0" applyNumberFormat="1" applyFont="1" applyBorder="1" applyAlignment="1">
      <alignment horizontal="center" shrinkToFit="1"/>
    </xf>
    <xf numFmtId="1" fontId="1" fillId="19" borderId="56" xfId="0" applyNumberFormat="1" applyFont="1" applyFill="1" applyBorder="1" applyAlignment="1">
      <alignment horizontal="center" shrinkToFit="1"/>
    </xf>
    <xf numFmtId="0" fontId="65" fillId="0" borderId="118" xfId="3" applyFont="1" applyFill="1" applyBorder="1" applyAlignment="1">
      <alignment horizontal="right" vertical="center" wrapText="1"/>
    </xf>
    <xf numFmtId="0" fontId="65" fillId="0" borderId="0" xfId="3" applyFont="1" applyAlignment="1">
      <alignment horizontal="right" vertical="center"/>
    </xf>
    <xf numFmtId="0" fontId="3" fillId="0" borderId="0" xfId="3" applyNumberFormat="1" applyFont="1" applyAlignment="1">
      <alignment vertical="center"/>
    </xf>
    <xf numFmtId="0" fontId="3" fillId="0" borderId="0" xfId="3" applyNumberFormat="1" applyFont="1" applyAlignment="1">
      <alignment horizontal="center" vertical="center"/>
    </xf>
    <xf numFmtId="0" fontId="3" fillId="20" borderId="0" xfId="3" applyNumberFormat="1" applyFont="1" applyFill="1" applyAlignment="1">
      <alignment vertical="center"/>
    </xf>
    <xf numFmtId="0" fontId="65" fillId="0" borderId="124" xfId="0" applyFont="1" applyBorder="1" applyAlignment="1">
      <alignment horizontal="center" vertical="center"/>
    </xf>
    <xf numFmtId="0" fontId="39" fillId="0" borderId="125" xfId="0" applyFont="1" applyBorder="1" applyAlignment="1">
      <alignment vertical="center"/>
    </xf>
    <xf numFmtId="0" fontId="39" fillId="0" borderId="115" xfId="0" applyFont="1" applyBorder="1" applyAlignment="1">
      <alignment vertical="center"/>
    </xf>
    <xf numFmtId="0" fontId="39" fillId="0" borderId="126" xfId="0" applyFont="1" applyBorder="1" applyAlignment="1">
      <alignment vertical="center"/>
    </xf>
    <xf numFmtId="0" fontId="65" fillId="0" borderId="127" xfId="0" applyFont="1" applyBorder="1" applyAlignment="1">
      <alignment horizontal="center" vertical="center"/>
    </xf>
    <xf numFmtId="0" fontId="39" fillId="0" borderId="128" xfId="0" applyFont="1" applyBorder="1" applyAlignment="1">
      <alignment vertical="center"/>
    </xf>
    <xf numFmtId="0" fontId="39" fillId="0" borderId="50" xfId="0" applyFont="1" applyBorder="1" applyAlignment="1">
      <alignment vertical="center"/>
    </xf>
    <xf numFmtId="0" fontId="39" fillId="0" borderId="52" xfId="0" applyFont="1" applyBorder="1" applyAlignment="1">
      <alignment vertical="center"/>
    </xf>
    <xf numFmtId="0" fontId="65" fillId="0" borderId="129" xfId="0" applyFont="1" applyBorder="1" applyAlignment="1">
      <alignment horizontal="center" vertical="center"/>
    </xf>
    <xf numFmtId="0" fontId="39" fillId="0" borderId="130" xfId="0" applyFont="1" applyBorder="1" applyAlignment="1">
      <alignment vertical="center"/>
    </xf>
    <xf numFmtId="0" fontId="39" fillId="0" borderId="119" xfId="0" applyFont="1" applyBorder="1" applyAlignment="1">
      <alignment vertical="center"/>
    </xf>
    <xf numFmtId="0" fontId="39" fillId="0" borderId="131" xfId="0" applyFont="1" applyBorder="1" applyAlignment="1">
      <alignment vertical="center"/>
    </xf>
    <xf numFmtId="0" fontId="65" fillId="0" borderId="132" xfId="0" applyFont="1" applyBorder="1" applyAlignment="1">
      <alignment horizontal="right" vertical="center"/>
    </xf>
    <xf numFmtId="0" fontId="68" fillId="0" borderId="133" xfId="3" applyFont="1" applyBorder="1" applyAlignment="1">
      <alignment vertical="center" wrapText="1"/>
    </xf>
    <xf numFmtId="0" fontId="68" fillId="0" borderId="134" xfId="3" applyFont="1" applyBorder="1" applyAlignment="1">
      <alignment vertical="center" wrapText="1"/>
    </xf>
    <xf numFmtId="0" fontId="65" fillId="0" borderId="135" xfId="0" applyFont="1" applyBorder="1" applyAlignment="1">
      <alignment vertical="center"/>
    </xf>
    <xf numFmtId="0" fontId="65" fillId="0" borderId="136" xfId="3" applyFont="1" applyFill="1" applyBorder="1" applyAlignment="1">
      <alignment horizontal="right" vertical="center"/>
    </xf>
    <xf numFmtId="0" fontId="64" fillId="0" borderId="64" xfId="3" applyFont="1" applyBorder="1" applyAlignment="1">
      <alignment horizontal="center" vertical="center" wrapText="1"/>
    </xf>
    <xf numFmtId="0" fontId="18" fillId="0" borderId="64" xfId="3" applyFont="1" applyFill="1" applyBorder="1" applyAlignment="1">
      <alignment horizontal="center" vertical="center" wrapText="1"/>
    </xf>
    <xf numFmtId="0" fontId="18" fillId="0" borderId="64" xfId="3" applyFont="1" applyBorder="1" applyAlignment="1">
      <alignment horizontal="center" vertical="center" wrapText="1"/>
    </xf>
    <xf numFmtId="0" fontId="1" fillId="0" borderId="64" xfId="3" applyFont="1" applyFill="1" applyBorder="1" applyAlignment="1">
      <alignment horizontal="center" vertical="center" wrapText="1"/>
    </xf>
    <xf numFmtId="0" fontId="18" fillId="0" borderId="137" xfId="3" applyFont="1" applyBorder="1" applyAlignment="1">
      <alignment horizontal="center" vertical="center" wrapText="1"/>
    </xf>
    <xf numFmtId="0" fontId="65" fillId="0" borderId="27" xfId="3" applyFont="1" applyBorder="1" applyAlignment="1">
      <alignment horizontal="right" vertical="center" wrapText="1"/>
    </xf>
    <xf numFmtId="0" fontId="3" fillId="0" borderId="27" xfId="3" applyFont="1" applyBorder="1" applyAlignment="1">
      <alignment horizontal="center" vertical="center" wrapText="1"/>
    </xf>
    <xf numFmtId="0" fontId="3" fillId="0" borderId="27" xfId="3" applyFont="1" applyFill="1" applyBorder="1" applyAlignment="1">
      <alignment horizontal="center" vertical="center" wrapText="1"/>
    </xf>
    <xf numFmtId="0" fontId="70" fillId="3" borderId="5" xfId="0" applyFont="1" applyFill="1" applyBorder="1" applyAlignment="1">
      <alignment horizontal="right"/>
    </xf>
    <xf numFmtId="0" fontId="71" fillId="0" borderId="45" xfId="0" applyFont="1" applyFill="1" applyBorder="1" applyAlignment="1">
      <alignment horizontal="center" shrinkToFit="1"/>
    </xf>
    <xf numFmtId="0" fontId="6" fillId="22" borderId="30" xfId="0" applyNumberFormat="1" applyFont="1" applyFill="1" applyBorder="1" applyAlignment="1">
      <alignment horizontal="center"/>
    </xf>
    <xf numFmtId="0" fontId="26" fillId="0" borderId="16" xfId="0" applyNumberFormat="1" applyFont="1" applyBorder="1" applyAlignment="1">
      <alignment horizontal="center"/>
    </xf>
    <xf numFmtId="0" fontId="11" fillId="5" borderId="24" xfId="0" applyFont="1" applyFill="1" applyBorder="1" applyAlignment="1">
      <alignment horizontal="centerContinuous" vertical="center"/>
    </xf>
    <xf numFmtId="0" fontId="11" fillId="5" borderId="25" xfId="0" applyFont="1" applyFill="1" applyBorder="1" applyAlignment="1">
      <alignment horizontal="center" vertical="center"/>
    </xf>
    <xf numFmtId="0" fontId="11" fillId="5" borderId="25" xfId="0" applyFont="1" applyFill="1" applyBorder="1" applyAlignment="1">
      <alignment horizontal="center" vertical="center" wrapText="1"/>
    </xf>
    <xf numFmtId="0" fontId="11" fillId="5" borderId="25" xfId="0" applyNumberFormat="1" applyFont="1" applyFill="1" applyBorder="1" applyAlignment="1">
      <alignment horizontal="center" vertical="center" wrapText="1"/>
    </xf>
    <xf numFmtId="0" fontId="11" fillId="22" borderId="138" xfId="0" applyNumberFormat="1" applyFont="1" applyFill="1" applyBorder="1" applyAlignment="1">
      <alignment horizontal="center" vertical="center" wrapText="1"/>
    </xf>
    <xf numFmtId="0" fontId="11" fillId="5" borderId="26" xfId="0" applyFont="1" applyFill="1" applyBorder="1" applyAlignment="1">
      <alignment horizontal="center" vertical="center"/>
    </xf>
  </cellXfs>
  <cellStyles count="4">
    <cellStyle name="Hyperlink" xfId="1" builtinId="8"/>
    <cellStyle name="Normal" xfId="0" builtinId="0"/>
    <cellStyle name="Normal 2" xfId="3" xr:uid="{00000000-0005-0000-0000-000002000000}"/>
    <cellStyle name="Percent" xfId="2" builtinId="5"/>
  </cellStyles>
  <dxfs count="11">
    <dxf>
      <font>
        <b/>
        <i val="0"/>
        <condense val="0"/>
        <extend val="0"/>
      </font>
      <fill>
        <patternFill>
          <bgColor indexed="51"/>
        </patternFill>
      </fill>
    </dxf>
    <dxf>
      <font>
        <b/>
        <i val="0"/>
        <condense val="0"/>
        <extend val="0"/>
      </font>
      <fill>
        <patternFill>
          <bgColor indexed="11"/>
        </patternFill>
      </fill>
    </dxf>
    <dxf>
      <fill>
        <patternFill>
          <bgColor indexed="10"/>
        </patternFill>
      </fill>
    </dxf>
    <dxf>
      <fill>
        <patternFill>
          <bgColor indexed="10"/>
        </patternFill>
      </fill>
    </dxf>
    <dxf>
      <font>
        <b val="0"/>
        <i/>
      </font>
      <fill>
        <patternFill>
          <bgColor theme="0" tint="-0.24994659260841701"/>
        </patternFill>
      </fill>
    </dxf>
    <dxf>
      <font>
        <b/>
        <i val="0"/>
      </font>
      <fill>
        <patternFill>
          <bgColor rgb="FF00FF00"/>
        </patternFill>
      </fill>
    </dxf>
    <dxf>
      <font>
        <b/>
        <i val="0"/>
        <condense val="0"/>
        <extend val="0"/>
      </font>
      <fill>
        <patternFill>
          <bgColor indexed="51"/>
        </patternFill>
      </fill>
    </dxf>
    <dxf>
      <font>
        <b/>
        <i val="0"/>
        <condense val="0"/>
        <extend val="0"/>
      </font>
      <fill>
        <patternFill>
          <bgColor indexed="10"/>
        </patternFill>
      </fill>
    </dxf>
    <dxf>
      <font>
        <b/>
        <i val="0"/>
        <condense val="0"/>
        <extend val="0"/>
      </font>
      <fill>
        <patternFill>
          <bgColor indexed="11"/>
        </patternFill>
      </fill>
    </dxf>
    <dxf>
      <font>
        <b/>
        <i val="0"/>
        <condense val="0"/>
        <extend val="0"/>
      </font>
      <fill>
        <patternFill>
          <bgColor indexed="51"/>
        </patternFill>
      </fill>
    </dxf>
    <dxf>
      <font>
        <b/>
        <i val="0"/>
        <condense val="0"/>
        <extend val="0"/>
      </font>
      <fill>
        <patternFill>
          <bgColor indexed="10"/>
        </patternFill>
      </fill>
    </dxf>
  </dxfs>
  <tableStyles count="0" defaultTableStyle="TableStyleMedium9" defaultPivotStyle="PivotStyleLight16"/>
  <colors>
    <mruColors>
      <color rgb="FFCCFFCC"/>
      <color rgb="FFCCFF99"/>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47625</xdr:colOff>
      <xdr:row>17</xdr:row>
      <xdr:rowOff>47625</xdr:rowOff>
    </xdr:from>
    <xdr:to>
      <xdr:col>6</xdr:col>
      <xdr:colOff>1190625</xdr:colOff>
      <xdr:row>50</xdr:row>
      <xdr:rowOff>0</xdr:rowOff>
    </xdr:to>
    <xdr:sp macro="" textlink="">
      <xdr:nvSpPr>
        <xdr:cNvPr id="1025" name="Text 6">
          <a:extLst>
            <a:ext uri="{FF2B5EF4-FFF2-40B4-BE49-F238E27FC236}">
              <a16:creationId xmlns:a16="http://schemas.microsoft.com/office/drawing/2014/main" id="{00000000-0008-0000-0000-000001040000}"/>
            </a:ext>
          </a:extLst>
        </xdr:cNvPr>
        <xdr:cNvSpPr txBox="1">
          <a:spLocks noChangeArrowheads="1"/>
        </xdr:cNvSpPr>
      </xdr:nvSpPr>
      <xdr:spPr bwMode="auto">
        <a:xfrm>
          <a:off x="47625" y="3943022"/>
          <a:ext cx="6884276" cy="6961461"/>
        </a:xfrm>
        <a:prstGeom prst="rect">
          <a:avLst/>
        </a:prstGeom>
        <a:solidFill>
          <a:srgbClr val="FFFFFF"/>
        </a:solidFill>
        <a:ln w="9525">
          <a:noFill/>
          <a:miter lim="800000"/>
          <a:headEnd/>
          <a:tailEnd/>
        </a:ln>
      </xdr:spPr>
      <xdr:txBody>
        <a:bodyPr vertOverflow="clip" wrap="square" lIns="27432" tIns="27432" rIns="27432" bIns="0" anchor="t" upright="1"/>
        <a:lstStyle/>
        <a:p>
          <a:pPr algn="just" rtl="0">
            <a:defRPr sz="1000"/>
          </a:pPr>
          <a:r>
            <a:rPr lang="en-US" sz="1200" b="1" i="0" u="none" strike="noStrike" baseline="0">
              <a:solidFill>
                <a:srgbClr val="000000"/>
              </a:solidFill>
              <a:latin typeface="Times New Roman"/>
              <a:cs typeface="Times New Roman"/>
            </a:rPr>
            <a:t>Appearance:  </a:t>
          </a:r>
          <a:r>
            <a:rPr lang="en-US" sz="1200" b="0" i="0" u="none" strike="noStrike" baseline="0">
              <a:solidFill>
                <a:srgbClr val="000000"/>
              </a:solidFill>
              <a:latin typeface="Times New Roman"/>
              <a:cs typeface="Times New Roman"/>
            </a:rPr>
            <a:t>Aridel is slender and athletic with a runner’s build - a result of her time spent outdoors. Her features are unremarkable; medium length brown hair habitually worn in a ponytail, and hazel eyes framed by her elven mother’s high cheekbones. Her lips are scarcely darker than her tanned skin, and are set off by her human father’s square jaw.  Her hands are slender with long fingers, and calluses from a lifetime of hard work.  Faint acne scars dot her face and a six-inch scar from an enemy’s knife arcs across her right forearm.</a:t>
          </a:r>
        </a:p>
        <a:p>
          <a:pPr algn="just" rtl="0">
            <a:defRPr sz="1000"/>
          </a:pPr>
          <a:endParaRPr lang="en-US" sz="1200" b="0" i="0" u="none" strike="noStrike" baseline="0">
            <a:solidFill>
              <a:srgbClr val="000000"/>
            </a:solidFill>
            <a:latin typeface="Times New Roman"/>
            <a:cs typeface="Times New Roman"/>
          </a:endParaRPr>
        </a:p>
        <a:p>
          <a:pPr algn="just" rtl="0">
            <a:defRPr sz="1000"/>
          </a:pPr>
          <a:r>
            <a:rPr lang="en-US" sz="1200" b="1" i="0" u="none" strike="noStrike" baseline="0">
              <a:solidFill>
                <a:srgbClr val="000000"/>
              </a:solidFill>
              <a:latin typeface="Times New Roman"/>
              <a:cs typeface="Times New Roman"/>
            </a:rPr>
            <a:t>History:  </a:t>
          </a:r>
          <a:r>
            <a:rPr lang="en-US" sz="1200" b="0" i="0" u="none" strike="noStrike" baseline="0">
              <a:solidFill>
                <a:srgbClr val="000000"/>
              </a:solidFill>
              <a:latin typeface="Times New Roman"/>
              <a:cs typeface="Times New Roman"/>
            </a:rPr>
            <a:t>Aridel’s mother left home when Aridel was four years old for reasons her father never divulged.  She grew up helping him tend a tiny inn in an unnamed hamlet along the River Reaching.  She learned to cook, clean and work from sunup to sunset until she was old enough to finally have her own way.</a:t>
          </a:r>
        </a:p>
        <a:p>
          <a:pPr algn="just" rtl="0">
            <a:defRPr sz="1000"/>
          </a:pPr>
          <a:endParaRPr lang="en-US" sz="1200" b="0" i="0" u="none" strike="noStrike" baseline="0">
            <a:solidFill>
              <a:srgbClr val="000000"/>
            </a:solidFill>
            <a:latin typeface="Times New Roman"/>
            <a:cs typeface="Times New Roman"/>
          </a:endParaRPr>
        </a:p>
        <a:p>
          <a:pPr algn="just" rtl="0">
            <a:defRPr sz="1000"/>
          </a:pPr>
          <a:r>
            <a:rPr lang="en-US" sz="1200" b="0" i="0" u="none" strike="noStrike" baseline="0">
              <a:solidFill>
                <a:srgbClr val="000000"/>
              </a:solidFill>
              <a:latin typeface="Times New Roman"/>
              <a:cs typeface="Times New Roman"/>
            </a:rPr>
            <a:t>She met a young ranger at the inn and left to join him, much to her father’s dismay.  The older rangers soon found that she was a promising student, and she proved herself in several pitched battles with the local goblin bands.  The young man was killed during one of these battles, and Aridel still grieves for him.</a:t>
          </a:r>
        </a:p>
        <a:p>
          <a:pPr algn="just" rtl="0">
            <a:defRPr sz="1000"/>
          </a:pPr>
          <a:endParaRPr lang="en-US" sz="1200" b="0" i="0" u="none" strike="noStrike" baseline="0">
            <a:solidFill>
              <a:srgbClr val="000000"/>
            </a:solidFill>
            <a:latin typeface="Times New Roman"/>
            <a:cs typeface="Times New Roman"/>
          </a:endParaRPr>
        </a:p>
        <a:p>
          <a:pPr algn="just" rtl="0">
            <a:defRPr sz="1000"/>
          </a:pPr>
          <a:r>
            <a:rPr lang="en-US" sz="1200" b="0" i="0" u="none" strike="noStrike" baseline="0">
              <a:solidFill>
                <a:srgbClr val="000000"/>
              </a:solidFill>
              <a:latin typeface="Times New Roman"/>
              <a:cs typeface="Times New Roman"/>
            </a:rPr>
            <a:t>Aridel continued her training, leading more attacks and defending the forest from enemies.  She enjoyed the company of two of the young men in the area, particularly the son of the eldest ranger.  The son did not take after his father, and he proved to be possessive and abusive.  Aridel’s father fell ill and passed away, leaving the inn to the woman that had moved in after Aridel’s departure.</a:t>
          </a:r>
        </a:p>
        <a:p>
          <a:pPr algn="just" rtl="0">
            <a:defRPr sz="1000"/>
          </a:pPr>
          <a:endParaRPr lang="en-US" sz="1200" b="0" i="0" u="none" strike="noStrike" baseline="0">
            <a:solidFill>
              <a:srgbClr val="000000"/>
            </a:solidFill>
            <a:latin typeface="Times New Roman"/>
            <a:cs typeface="Times New Roman"/>
          </a:endParaRPr>
        </a:p>
        <a:p>
          <a:pPr algn="just" rtl="0">
            <a:defRPr sz="1000"/>
          </a:pPr>
          <a:r>
            <a:rPr lang="en-US" sz="1200" b="0" i="0" u="none" strike="noStrike" baseline="0">
              <a:solidFill>
                <a:srgbClr val="000000"/>
              </a:solidFill>
              <a:latin typeface="Times New Roman"/>
              <a:cs typeface="Times New Roman"/>
            </a:rPr>
            <a:t>Events came to a head a fortnight ago; Aridel returned to the inn to retrieve a brooch that had belonged to her mother.  She entered her father’s rooms unannounced, only to find her erstwhile beau in bed with her late father’s companion.  Unfortunately for Aridel, her own rage denied her the final vengeance she sought.  Throwing both of them through the window had put them out of range of her sword long enough for several of the townspeople to rescue the unlucky lovers.</a:t>
          </a:r>
        </a:p>
        <a:p>
          <a:pPr algn="just" rtl="0">
            <a:defRPr sz="1000"/>
          </a:pPr>
          <a:endParaRPr lang="en-US" sz="1200" b="0" i="0" u="none" strike="noStrike" baseline="0">
            <a:solidFill>
              <a:srgbClr val="000000"/>
            </a:solidFill>
            <a:latin typeface="Times New Roman"/>
            <a:cs typeface="Times New Roman"/>
          </a:endParaRPr>
        </a:p>
        <a:p>
          <a:pPr algn="just" rtl="0">
            <a:defRPr sz="1000"/>
          </a:pPr>
          <a:r>
            <a:rPr lang="en-US" sz="1200" b="0" i="0" u="none" strike="noStrike" baseline="0">
              <a:solidFill>
                <a:srgbClr val="000000"/>
              </a:solidFill>
              <a:latin typeface="Times New Roman"/>
              <a:cs typeface="Times New Roman"/>
            </a:rPr>
            <a:t>Aridel simply turned around, found the brooch, and left.  She took what she had – her clothes, her weapons and a few rations.  She caught the first boat to Scornubel, and then found a caravan headed to Amn via the coast.  The last two weeks have been a blur – there was an argument with the caravan master in there somewhere – and now she is here.  Beregost.  She is depressed and penniless, having spent the last of her coin on a meal.</a:t>
          </a:r>
        </a:p>
        <a:p>
          <a:pPr algn="just" rtl="0">
            <a:defRPr sz="1000"/>
          </a:pPr>
          <a:endParaRPr lang="en-US" sz="1200" b="0" i="0" u="none" strike="noStrike" baseline="0">
            <a:solidFill>
              <a:srgbClr val="000000"/>
            </a:solidFill>
            <a:latin typeface="Times New Roman"/>
            <a:cs typeface="Times New Roman"/>
          </a:endParaRPr>
        </a:p>
        <a:p>
          <a:pPr algn="just" rtl="0">
            <a:defRPr sz="1000"/>
          </a:pPr>
          <a:r>
            <a:rPr lang="en-US" sz="1200" b="1" i="0" u="none" strike="noStrike" baseline="0">
              <a:solidFill>
                <a:srgbClr val="000000"/>
              </a:solidFill>
              <a:latin typeface="Times New Roman"/>
              <a:cs typeface="Times New Roman"/>
            </a:rPr>
            <a:t>Personality:  </a:t>
          </a:r>
          <a:r>
            <a:rPr lang="en-US" sz="1200" b="0" i="0" u="none" strike="noStrike" baseline="0">
              <a:solidFill>
                <a:srgbClr val="000000"/>
              </a:solidFill>
              <a:latin typeface="Times New Roman"/>
              <a:cs typeface="Times New Roman"/>
            </a:rPr>
            <a:t>Aridel is usually quiet and introspective, although she can be upbeat and even gregarious at need.  She has a gift for making people feel welcome, and she can be gracious without seeming insincere or servile.</a:t>
          </a:r>
        </a:p>
        <a:p>
          <a:pPr algn="just" rtl="0">
            <a:defRPr sz="1000"/>
          </a:pPr>
          <a:endParaRPr lang="en-US" sz="1200" b="0" i="0" u="none" strike="noStrike" baseline="0">
            <a:solidFill>
              <a:srgbClr val="000000"/>
            </a:solidFill>
            <a:latin typeface="Times New Roman"/>
            <a:cs typeface="Times New Roman"/>
          </a:endParaRPr>
        </a:p>
        <a:p>
          <a:pPr algn="just" rtl="0">
            <a:defRPr sz="1000"/>
          </a:pPr>
          <a:r>
            <a:rPr lang="en-US" sz="1200" b="0" i="0" u="none" strike="noStrike" baseline="0">
              <a:solidFill>
                <a:srgbClr val="000000"/>
              </a:solidFill>
              <a:latin typeface="Times New Roman"/>
              <a:cs typeface="Times New Roman"/>
            </a:rPr>
            <a:t>Her biggest weaknesses are her temper and her tendency to seek comfort for her bouts of loneliness.  Her father was brusquely honest about “what men want”, and she was equally honest about enjoying their attentions.  She has no other family – her father had been long estranged from his relatives; her mother has never been heard from again, and she has no siblings.</a:t>
          </a:r>
        </a:p>
        <a:p>
          <a:pPr algn="just" rtl="0">
            <a:defRPr sz="1000"/>
          </a:pPr>
          <a:endParaRPr lang="en-US" sz="1200" b="0" i="0" u="none" strike="noStrike" baseline="0">
            <a:solidFill>
              <a:srgbClr val="000000"/>
            </a:solidFill>
            <a:latin typeface="Times New Roman"/>
            <a:cs typeface="Times New Roman"/>
          </a:endParaRPr>
        </a:p>
        <a:p>
          <a:pPr algn="just" rtl="0">
            <a:defRPr sz="1000"/>
          </a:pPr>
          <a:r>
            <a:rPr lang="en-US" sz="1200" b="0" i="0" u="none" strike="noStrike" baseline="0">
              <a:solidFill>
                <a:srgbClr val="000000"/>
              </a:solidFill>
              <a:latin typeface="Times New Roman"/>
              <a:cs typeface="Times New Roman"/>
            </a:rPr>
            <a:t>She is at the lowest point in her life; depressed, alone and broke.</a:t>
          </a:r>
        </a:p>
      </xdr:txBody>
    </xdr:sp>
    <xdr:clientData/>
  </xdr:twoCellAnchor>
  <xdr:twoCellAnchor editAs="oneCell">
    <xdr:from>
      <xdr:col>5</xdr:col>
      <xdr:colOff>333375</xdr:colOff>
      <xdr:row>1</xdr:row>
      <xdr:rowOff>66675</xdr:rowOff>
    </xdr:from>
    <xdr:to>
      <xdr:col>6</xdr:col>
      <xdr:colOff>990600</xdr:colOff>
      <xdr:row>14</xdr:row>
      <xdr:rowOff>133350</xdr:rowOff>
    </xdr:to>
    <xdr:pic>
      <xdr:nvPicPr>
        <xdr:cNvPr id="1117" name="Picture 60">
          <a:extLst>
            <a:ext uri="{FF2B5EF4-FFF2-40B4-BE49-F238E27FC236}">
              <a16:creationId xmlns:a16="http://schemas.microsoft.com/office/drawing/2014/main" id="{00000000-0008-0000-0000-00005D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53000" y="438150"/>
          <a:ext cx="1781175" cy="2847975"/>
        </a:xfrm>
        <a:prstGeom prst="rect">
          <a:avLst/>
        </a:prstGeom>
        <a:solidFill>
          <a:srgbClr val="008000"/>
        </a:solidFill>
        <a:ln w="38100" cmpd="dbl">
          <a:solidFill>
            <a:srgbClr val="00FF00"/>
          </a:solidFill>
          <a:miter lim="800000"/>
          <a:headEnd/>
          <a:tailEnd/>
        </a:ln>
      </xdr:spPr>
    </xdr:pic>
    <xdr:clientData/>
  </xdr:twoCellAnchor>
  <xdr:twoCellAnchor>
    <xdr:from>
      <xdr:col>5</xdr:col>
      <xdr:colOff>76200</xdr:colOff>
      <xdr:row>15</xdr:row>
      <xdr:rowOff>0</xdr:rowOff>
    </xdr:from>
    <xdr:to>
      <xdr:col>6</xdr:col>
      <xdr:colOff>1247775</xdr:colOff>
      <xdr:row>16</xdr:row>
      <xdr:rowOff>266700</xdr:rowOff>
    </xdr:to>
    <xdr:sp macro="" textlink="">
      <xdr:nvSpPr>
        <xdr:cNvPr id="1085" name="Text Box 61">
          <a:extLst>
            <a:ext uri="{FF2B5EF4-FFF2-40B4-BE49-F238E27FC236}">
              <a16:creationId xmlns:a16="http://schemas.microsoft.com/office/drawing/2014/main" id="{00000000-0008-0000-0000-00003D040000}"/>
            </a:ext>
          </a:extLst>
        </xdr:cNvPr>
        <xdr:cNvSpPr txBox="1">
          <a:spLocks noChangeArrowheads="1"/>
        </xdr:cNvSpPr>
      </xdr:nvSpPr>
      <xdr:spPr bwMode="auto">
        <a:xfrm>
          <a:off x="4695825" y="3362325"/>
          <a:ext cx="2295525" cy="485775"/>
        </a:xfrm>
        <a:prstGeom prst="rect">
          <a:avLst/>
        </a:prstGeom>
        <a:solidFill>
          <a:srgbClr val="CCFFFF"/>
        </a:solidFill>
        <a:ln w="38100" cmpd="dbl">
          <a:solidFill>
            <a:srgbClr val="00FF00"/>
          </a:solidFill>
          <a:miter lim="800000"/>
          <a:headEnd/>
          <a:tailEnd/>
        </a:ln>
      </xdr:spPr>
      <xdr:txBody>
        <a:bodyPr vertOverflow="clip" wrap="square" lIns="27432" tIns="27432" rIns="0" bIns="0" anchor="t" upright="1"/>
        <a:lstStyle/>
        <a:p>
          <a:pPr algn="l" rtl="0">
            <a:lnSpc>
              <a:spcPts val="1100"/>
            </a:lnSpc>
            <a:defRPr sz="1000"/>
          </a:pPr>
          <a:r>
            <a:rPr lang="en-US" sz="1200" b="1" i="0" u="none" strike="noStrike" baseline="0">
              <a:solidFill>
                <a:srgbClr val="000000"/>
              </a:solidFill>
              <a:latin typeface="Times New Roman"/>
              <a:cs typeface="Times New Roman"/>
            </a:rPr>
            <a:t>Current status:  </a:t>
          </a:r>
          <a:r>
            <a:rPr lang="en-US" sz="1200" b="0" i="0" u="none" strike="noStrike" baseline="0">
              <a:solidFill>
                <a:srgbClr val="000000"/>
              </a:solidFill>
              <a:latin typeface="Times New Roman"/>
              <a:cs typeface="Times New Roman"/>
            </a:rPr>
            <a:t>Moving at 20' and -3 to select Skills due to Medium load.</a:t>
          </a:r>
          <a:endParaRPr lang="en-US" sz="1200" b="1" i="0" u="none" strike="noStrike" baseline="0">
            <a:solidFill>
              <a:srgbClr val="000000"/>
            </a:solidFill>
            <a:latin typeface="Times New Roman"/>
            <a:cs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228600</xdr:colOff>
      <xdr:row>0</xdr:row>
      <xdr:rowOff>0</xdr:rowOff>
    </xdr:from>
    <xdr:to>
      <xdr:col>10</xdr:col>
      <xdr:colOff>0</xdr:colOff>
      <xdr:row>0</xdr:row>
      <xdr:rowOff>0</xdr:rowOff>
    </xdr:to>
    <xdr:sp macro="" textlink="">
      <xdr:nvSpPr>
        <xdr:cNvPr id="13402" name="Rectangle 1">
          <a:extLst>
            <a:ext uri="{FF2B5EF4-FFF2-40B4-BE49-F238E27FC236}">
              <a16:creationId xmlns:a16="http://schemas.microsoft.com/office/drawing/2014/main" id="{00000000-0008-0000-0100-00005A340000}"/>
            </a:ext>
          </a:extLst>
        </xdr:cNvPr>
        <xdr:cNvSpPr>
          <a:spLocks noChangeArrowheads="1"/>
        </xdr:cNvSpPr>
      </xdr:nvSpPr>
      <xdr:spPr bwMode="auto">
        <a:xfrm>
          <a:off x="4619625" y="0"/>
          <a:ext cx="2867025" cy="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228600</xdr:colOff>
      <xdr:row>0</xdr:row>
      <xdr:rowOff>0</xdr:rowOff>
    </xdr:from>
    <xdr:to>
      <xdr:col>8</xdr:col>
      <xdr:colOff>0</xdr:colOff>
      <xdr:row>0</xdr:row>
      <xdr:rowOff>0</xdr:rowOff>
    </xdr:to>
    <xdr:sp macro="" textlink="">
      <xdr:nvSpPr>
        <xdr:cNvPr id="17704" name="Rectangle 1">
          <a:extLst>
            <a:ext uri="{FF2B5EF4-FFF2-40B4-BE49-F238E27FC236}">
              <a16:creationId xmlns:a16="http://schemas.microsoft.com/office/drawing/2014/main" id="{00000000-0008-0000-0200-000028450000}"/>
            </a:ext>
          </a:extLst>
        </xdr:cNvPr>
        <xdr:cNvSpPr>
          <a:spLocks noChangeArrowheads="1"/>
        </xdr:cNvSpPr>
      </xdr:nvSpPr>
      <xdr:spPr bwMode="auto">
        <a:xfrm>
          <a:off x="5924550" y="0"/>
          <a:ext cx="2047875" cy="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228600</xdr:colOff>
      <xdr:row>0</xdr:row>
      <xdr:rowOff>0</xdr:rowOff>
    </xdr:from>
    <xdr:to>
      <xdr:col>7</xdr:col>
      <xdr:colOff>0</xdr:colOff>
      <xdr:row>0</xdr:row>
      <xdr:rowOff>0</xdr:rowOff>
    </xdr:to>
    <xdr:sp macro="" textlink="">
      <xdr:nvSpPr>
        <xdr:cNvPr id="16431" name="Rectangle 1">
          <a:extLst>
            <a:ext uri="{FF2B5EF4-FFF2-40B4-BE49-F238E27FC236}">
              <a16:creationId xmlns:a16="http://schemas.microsoft.com/office/drawing/2014/main" id="{00000000-0008-0000-0300-00002F400000}"/>
            </a:ext>
          </a:extLst>
        </xdr:cNvPr>
        <xdr:cNvSpPr>
          <a:spLocks noChangeArrowheads="1"/>
        </xdr:cNvSpPr>
      </xdr:nvSpPr>
      <xdr:spPr bwMode="auto">
        <a:xfrm>
          <a:off x="5038725" y="0"/>
          <a:ext cx="0" cy="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txBody>
        <a:bodyPr/>
        <a:lstStyle/>
        <a:p>
          <a:r>
            <a:rPr lang="es-VE"/>
            <a:t>d</a:t>
          </a:r>
        </a:p>
      </xdr:txBody>
    </xdr:sp>
    <xdr:clientData/>
  </xdr:twoCellAnchor>
  <xdr:twoCellAnchor>
    <xdr:from>
      <xdr:col>3</xdr:col>
      <xdr:colOff>466724</xdr:colOff>
      <xdr:row>9</xdr:row>
      <xdr:rowOff>114301</xdr:rowOff>
    </xdr:from>
    <xdr:to>
      <xdr:col>7</xdr:col>
      <xdr:colOff>28574</xdr:colOff>
      <xdr:row>10</xdr:row>
      <xdr:rowOff>133350</xdr:rowOff>
    </xdr:to>
    <xdr:sp macro="" textlink="">
      <xdr:nvSpPr>
        <xdr:cNvPr id="2" name="TextBox 1">
          <a:extLst>
            <a:ext uri="{FF2B5EF4-FFF2-40B4-BE49-F238E27FC236}">
              <a16:creationId xmlns:a16="http://schemas.microsoft.com/office/drawing/2014/main" id="{00000000-0008-0000-0300-000002000000}"/>
            </a:ext>
          </a:extLst>
        </xdr:cNvPr>
        <xdr:cNvSpPr txBox="1"/>
      </xdr:nvSpPr>
      <xdr:spPr>
        <a:xfrm>
          <a:off x="2638424" y="2486026"/>
          <a:ext cx="3048000" cy="2762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200" b="1">
              <a:latin typeface="Times New Roman" pitchFamily="18" charset="0"/>
              <a:cs typeface="Times New Roman" pitchFamily="18" charset="0"/>
            </a:rPr>
            <a:t>Only when wearing Light or no armor.</a:t>
          </a:r>
        </a:p>
      </xdr:txBody>
    </xdr:sp>
    <xdr:clientData/>
  </xdr:twoCellAnchor>
</xdr:wsDr>
</file>

<file path=xl/drawings/drawing5.xml><?xml version="1.0" encoding="utf-8"?>
<xdr:wsDr xmlns:xdr="http://schemas.openxmlformats.org/drawingml/2006/spreadsheetDrawing" xmlns:a="http://schemas.openxmlformats.org/drawingml/2006/main">
  <xdr:twoCellAnchor editAs="absolute">
    <xdr:from>
      <xdr:col>2</xdr:col>
      <xdr:colOff>142875</xdr:colOff>
      <xdr:row>1</xdr:row>
      <xdr:rowOff>123825</xdr:rowOff>
    </xdr:from>
    <xdr:to>
      <xdr:col>3</xdr:col>
      <xdr:colOff>371475</xdr:colOff>
      <xdr:row>2</xdr:row>
      <xdr:rowOff>66675</xdr:rowOff>
    </xdr:to>
    <xdr:sp macro="" textlink="">
      <xdr:nvSpPr>
        <xdr:cNvPr id="3078" name="Text Box 6" hidden="1">
          <a:extLst>
            <a:ext uri="{FF2B5EF4-FFF2-40B4-BE49-F238E27FC236}">
              <a16:creationId xmlns:a16="http://schemas.microsoft.com/office/drawing/2014/main" id="{00000000-0008-0000-0400-0000060C0000}"/>
            </a:ext>
          </a:extLst>
        </xdr:cNvPr>
        <xdr:cNvSpPr txBox="1">
          <a:spLocks noChangeArrowheads="1"/>
        </xdr:cNvSpPr>
      </xdr:nvSpPr>
      <xdr:spPr bwMode="auto">
        <a:xfrm>
          <a:off x="2476500" y="428625"/>
          <a:ext cx="695325" cy="161925"/>
        </a:xfrm>
        <a:prstGeom prst="rect">
          <a:avLst/>
        </a:prstGeom>
        <a:solidFill>
          <a:srgbClr xmlns:mc="http://schemas.openxmlformats.org/markup-compatibility/2006" xmlns:a14="http://schemas.microsoft.com/office/drawing/2010/main" val="FFFFE1" mc:Ignorable="a14" a14:legacySpreadsheetColorIndex="80"/>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18288" tIns="0" rIns="0" bIns="0" anchor="t" upright="1"/>
        <a:lstStyle/>
        <a:p>
          <a:pPr algn="ctr" rtl="0">
            <a:defRPr sz="1000"/>
          </a:pPr>
          <a:endParaRPr lang="es-VE"/>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9</xdr:row>
      <xdr:rowOff>9525</xdr:rowOff>
    </xdr:from>
    <xdr:to>
      <xdr:col>4</xdr:col>
      <xdr:colOff>723900</xdr:colOff>
      <xdr:row>12</xdr:row>
      <xdr:rowOff>0</xdr:rowOff>
    </xdr:to>
    <xdr:sp macro="" textlink="">
      <xdr:nvSpPr>
        <xdr:cNvPr id="18433" name="Text Box 1">
          <a:extLst>
            <a:ext uri="{FF2B5EF4-FFF2-40B4-BE49-F238E27FC236}">
              <a16:creationId xmlns:a16="http://schemas.microsoft.com/office/drawing/2014/main" id="{00000000-0008-0000-0600-000001480000}"/>
            </a:ext>
          </a:extLst>
        </xdr:cNvPr>
        <xdr:cNvSpPr txBox="1">
          <a:spLocks noChangeArrowheads="1"/>
        </xdr:cNvSpPr>
      </xdr:nvSpPr>
      <xdr:spPr bwMode="auto">
        <a:xfrm>
          <a:off x="0" y="2095500"/>
          <a:ext cx="4610100" cy="638175"/>
        </a:xfrm>
        <a:prstGeom prst="rect">
          <a:avLst/>
        </a:prstGeom>
        <a:solidFill>
          <a:srgbClr val="FFFFFF"/>
        </a:solidFill>
        <a:ln w="9525">
          <a:solidFill>
            <a:srgbClr val="000000"/>
          </a:solidFill>
          <a:miter lim="800000"/>
          <a:headEnd/>
          <a:tailEnd/>
        </a:ln>
      </xdr:spPr>
      <xdr:txBody>
        <a:bodyPr vertOverflow="clip" wrap="square" lIns="27432" tIns="27432" rIns="0" bIns="0" anchor="t" upright="1"/>
        <a:lstStyle/>
        <a:p>
          <a:pPr algn="l" rtl="0">
            <a:defRPr sz="1000"/>
          </a:pPr>
          <a:r>
            <a:rPr lang="en-US" sz="1200" b="1" i="0" u="none" strike="noStrike" baseline="0">
              <a:solidFill>
                <a:srgbClr val="000000"/>
              </a:solidFill>
              <a:latin typeface="Times New Roman"/>
              <a:cs typeface="Times New Roman"/>
            </a:rPr>
            <a:t>Skills:</a:t>
          </a:r>
          <a:r>
            <a:rPr lang="en-US" sz="1200" b="0" i="0" u="none" strike="noStrike" baseline="0">
              <a:solidFill>
                <a:srgbClr val="000000"/>
              </a:solidFill>
              <a:latin typeface="Times New Roman"/>
              <a:cs typeface="Times New Roman"/>
            </a:rPr>
            <a:t>  Dipl (2), Hide (20), Listen (7), Search (6), Sense Motive (7), Spot (7), Survival (1, 3 following tracks).</a:t>
          </a:r>
        </a:p>
        <a:p>
          <a:pPr algn="l" rtl="0">
            <a:defRPr sz="1000"/>
          </a:pPr>
          <a:r>
            <a:rPr lang="en-US" sz="1200" b="1" i="0" u="none" strike="noStrike" baseline="0">
              <a:solidFill>
                <a:srgbClr val="000000"/>
              </a:solidFill>
              <a:latin typeface="Times New Roman"/>
              <a:cs typeface="Times New Roman"/>
            </a:rPr>
            <a:t>Full Attack:  </a:t>
          </a:r>
          <a:r>
            <a:rPr lang="en-US" sz="1200" b="0" i="0" u="none" strike="noStrike" baseline="0">
              <a:solidFill>
                <a:srgbClr val="000000"/>
              </a:solidFill>
              <a:latin typeface="Times New Roman"/>
              <a:cs typeface="Times New Roman"/>
            </a:rPr>
            <a:t>Sting +4 melee (1d3-2 poison), and bite -1 melee (1).</a:t>
          </a:r>
        </a:p>
      </xdr:txBody>
    </xdr:sp>
    <xdr:clientData/>
  </xdr:twoCellAnchor>
  <xdr:twoCellAnchor>
    <xdr:from>
      <xdr:col>5</xdr:col>
      <xdr:colOff>9525</xdr:colOff>
      <xdr:row>6</xdr:row>
      <xdr:rowOff>47625</xdr:rowOff>
    </xdr:from>
    <xdr:to>
      <xdr:col>6</xdr:col>
      <xdr:colOff>1333500</xdr:colOff>
      <xdr:row>11</xdr:row>
      <xdr:rowOff>209550</xdr:rowOff>
    </xdr:to>
    <xdr:sp macro="" textlink="">
      <xdr:nvSpPr>
        <xdr:cNvPr id="18434" name="Text Box 2">
          <a:extLst>
            <a:ext uri="{FF2B5EF4-FFF2-40B4-BE49-F238E27FC236}">
              <a16:creationId xmlns:a16="http://schemas.microsoft.com/office/drawing/2014/main" id="{00000000-0008-0000-0600-000002480000}"/>
            </a:ext>
          </a:extLst>
        </xdr:cNvPr>
        <xdr:cNvSpPr txBox="1">
          <a:spLocks noChangeArrowheads="1"/>
        </xdr:cNvSpPr>
      </xdr:nvSpPr>
      <xdr:spPr bwMode="auto">
        <a:xfrm>
          <a:off x="4629150" y="1495425"/>
          <a:ext cx="2457450" cy="1228725"/>
        </a:xfrm>
        <a:prstGeom prst="rect">
          <a:avLst/>
        </a:prstGeom>
        <a:solidFill>
          <a:srgbClr val="FFFFFF"/>
        </a:solidFill>
        <a:ln w="9525">
          <a:solidFill>
            <a:srgbClr val="000000"/>
          </a:solidFill>
          <a:miter lim="800000"/>
          <a:headEnd/>
          <a:tailEnd/>
        </a:ln>
      </xdr:spPr>
      <xdr:txBody>
        <a:bodyPr vertOverflow="clip" wrap="square" lIns="27432" tIns="27432" rIns="0" bIns="0" anchor="t" upright="1"/>
        <a:lstStyle/>
        <a:p>
          <a:pPr algn="l" rtl="0">
            <a:defRPr sz="1000"/>
          </a:pPr>
          <a:r>
            <a:rPr lang="en-US" sz="1200" b="1" i="0" u="none" strike="noStrike" baseline="0">
              <a:solidFill>
                <a:srgbClr val="000000"/>
              </a:solidFill>
              <a:latin typeface="Times New Roman"/>
              <a:cs typeface="Times New Roman"/>
            </a:rPr>
            <a:t>Special Qualities:  </a:t>
          </a:r>
          <a:r>
            <a:rPr lang="en-US" sz="1200" b="0" i="0" u="none" strike="noStrike" baseline="0">
              <a:solidFill>
                <a:srgbClr val="000000"/>
              </a:solidFill>
              <a:latin typeface="Times New Roman"/>
              <a:cs typeface="Times New Roman"/>
            </a:rPr>
            <a:t>Blindsense 60', Darkvision 60', Immunity to Sleep/Paralysis, Low-light Vision, Spell Resistance (19), Telepathy 60'.</a:t>
          </a:r>
        </a:p>
      </xdr:txBody>
    </xdr:sp>
    <xdr:clientData/>
  </xdr:twoCellAnchor>
  <xdr:twoCellAnchor>
    <xdr:from>
      <xdr:col>5</xdr:col>
      <xdr:colOff>66675</xdr:colOff>
      <xdr:row>3</xdr:row>
      <xdr:rowOff>66675</xdr:rowOff>
    </xdr:from>
    <xdr:to>
      <xdr:col>6</xdr:col>
      <xdr:colOff>1333500</xdr:colOff>
      <xdr:row>5</xdr:row>
      <xdr:rowOff>200025</xdr:rowOff>
    </xdr:to>
    <xdr:sp macro="" textlink="">
      <xdr:nvSpPr>
        <xdr:cNvPr id="18462" name="Text Box 3">
          <a:extLst>
            <a:ext uri="{FF2B5EF4-FFF2-40B4-BE49-F238E27FC236}">
              <a16:creationId xmlns:a16="http://schemas.microsoft.com/office/drawing/2014/main" id="{00000000-0008-0000-0600-00001E480000}"/>
            </a:ext>
          </a:extLst>
        </xdr:cNvPr>
        <xdr:cNvSpPr txBox="1">
          <a:spLocks noChangeArrowheads="1"/>
        </xdr:cNvSpPr>
      </xdr:nvSpPr>
      <xdr:spPr bwMode="auto">
        <a:xfrm>
          <a:off x="4686300" y="876300"/>
          <a:ext cx="2400300" cy="561975"/>
        </a:xfrm>
        <a:prstGeom prst="rect">
          <a:avLst/>
        </a:prstGeom>
        <a:solidFill>
          <a:srgbClr val="FF6600"/>
        </a:solidFill>
        <a:ln w="57150" cmpd="thickThin">
          <a:solidFill>
            <a:srgbClr val="800000"/>
          </a:solidFill>
          <a:miter lim="800000"/>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joertexas@earthlink.net?subject=Strongholds%20of%20Faer&#251;n"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52"/>
  <sheetViews>
    <sheetView showGridLines="0" tabSelected="1" zoomScaleNormal="100" workbookViewId="0"/>
  </sheetViews>
  <sheetFormatPr defaultColWidth="13" defaultRowHeight="15.6"/>
  <cols>
    <col min="1" max="1" width="14.09765625" style="22" customWidth="1"/>
    <col min="2" max="2" width="10" style="23" customWidth="1"/>
    <col min="3" max="3" width="5.09765625" style="23" customWidth="1"/>
    <col min="4" max="4" width="13.69921875" style="22" bestFit="1" customWidth="1"/>
    <col min="5" max="5" width="9.09765625" style="23" bestFit="1" customWidth="1"/>
    <col min="6" max="6" width="14.69921875" style="22" customWidth="1"/>
    <col min="7" max="7" width="17.09765625" style="23" customWidth="1"/>
    <col min="8" max="16384" width="13" style="1"/>
  </cols>
  <sheetData>
    <row r="1" spans="1:7" ht="29.4" thickTop="1" thickBot="1">
      <c r="A1" s="178" t="s">
        <v>164</v>
      </c>
      <c r="B1" s="179" t="s">
        <v>171</v>
      </c>
      <c r="C1" s="180"/>
      <c r="D1" s="181"/>
      <c r="E1" s="182"/>
      <c r="F1" s="181"/>
      <c r="G1" s="468" t="s">
        <v>170</v>
      </c>
    </row>
    <row r="2" spans="1:7" ht="17.399999999999999" thickTop="1">
      <c r="A2" s="2" t="s">
        <v>0</v>
      </c>
      <c r="B2" s="52" t="s">
        <v>165</v>
      </c>
      <c r="C2" s="52"/>
      <c r="D2" s="4" t="s">
        <v>1</v>
      </c>
      <c r="E2" s="63" t="s">
        <v>169</v>
      </c>
      <c r="F2"/>
      <c r="G2" s="5"/>
    </row>
    <row r="3" spans="1:7" ht="16.8">
      <c r="A3" s="2" t="s">
        <v>75</v>
      </c>
      <c r="B3" s="52" t="s">
        <v>166</v>
      </c>
      <c r="C3" s="52"/>
      <c r="D3" s="4" t="s">
        <v>76</v>
      </c>
      <c r="E3" s="63">
        <v>12</v>
      </c>
      <c r="F3" s="4"/>
      <c r="G3" s="5"/>
    </row>
    <row r="4" spans="1:7" ht="16.8">
      <c r="A4" s="2" t="s">
        <v>126</v>
      </c>
      <c r="B4" s="52" t="s">
        <v>167</v>
      </c>
      <c r="C4" s="52"/>
      <c r="D4" s="4" t="s">
        <v>125</v>
      </c>
      <c r="E4" s="63">
        <f>1374-1343</f>
        <v>31</v>
      </c>
      <c r="F4" s="4"/>
      <c r="G4" s="5"/>
    </row>
    <row r="5" spans="1:7" ht="16.8">
      <c r="A5" s="2" t="s">
        <v>77</v>
      </c>
      <c r="B5" s="52" t="s">
        <v>129</v>
      </c>
      <c r="C5" s="52"/>
      <c r="D5" s="4" t="s">
        <v>2</v>
      </c>
      <c r="E5" s="63" t="s">
        <v>590</v>
      </c>
      <c r="F5" s="4"/>
      <c r="G5" s="5"/>
    </row>
    <row r="6" spans="1:7" ht="17.399999999999999" thickBot="1">
      <c r="A6" s="2" t="s">
        <v>78</v>
      </c>
      <c r="B6" s="52" t="s">
        <v>315</v>
      </c>
      <c r="C6" s="52"/>
      <c r="D6" s="4" t="s">
        <v>3</v>
      </c>
      <c r="E6" s="63" t="s">
        <v>168</v>
      </c>
      <c r="F6" s="4"/>
      <c r="G6" s="5"/>
    </row>
    <row r="7" spans="1:7" ht="17.399999999999999" thickTop="1">
      <c r="A7" s="238" t="s">
        <v>82</v>
      </c>
      <c r="B7" s="239" t="s">
        <v>550</v>
      </c>
      <c r="C7" s="391">
        <f>RIGHT(B7,1)+'Personal File'!C13</f>
        <v>7</v>
      </c>
      <c r="D7" s="327" t="s">
        <v>250</v>
      </c>
      <c r="E7" s="240" t="s">
        <v>549</v>
      </c>
      <c r="F7" s="3"/>
      <c r="G7" s="5"/>
    </row>
    <row r="8" spans="1:7" ht="16.8">
      <c r="A8" s="241" t="s">
        <v>83</v>
      </c>
      <c r="B8" s="233" t="s">
        <v>550</v>
      </c>
      <c r="C8" s="369">
        <f>RIGHT(B8,1)+'Personal File'!C12</f>
        <v>9</v>
      </c>
      <c r="D8" s="328" t="s">
        <v>102</v>
      </c>
      <c r="E8" s="234" t="s">
        <v>589</v>
      </c>
      <c r="F8" s="3"/>
      <c r="G8" s="5"/>
    </row>
    <row r="9" spans="1:7" ht="17.399999999999999" thickBot="1">
      <c r="A9" s="242" t="s">
        <v>84</v>
      </c>
      <c r="B9" s="243" t="s">
        <v>377</v>
      </c>
      <c r="C9" s="370">
        <f>RIGHT(B9,1)+'Personal File'!C15</f>
        <v>5</v>
      </c>
      <c r="D9" s="329" t="s">
        <v>248</v>
      </c>
      <c r="E9" s="249" t="s">
        <v>249</v>
      </c>
      <c r="F9" s="3"/>
      <c r="G9" s="5"/>
    </row>
    <row r="10" spans="1:7" ht="18" thickTop="1" thickBot="1">
      <c r="A10" s="235" t="s">
        <v>17</v>
      </c>
      <c r="B10" s="236" t="s">
        <v>560</v>
      </c>
      <c r="C10" s="244"/>
      <c r="D10" s="245" t="s">
        <v>16</v>
      </c>
      <c r="E10" s="237">
        <v>20</v>
      </c>
      <c r="F10" s="3"/>
      <c r="G10" s="5"/>
    </row>
    <row r="11" spans="1:7" ht="16.8">
      <c r="A11" s="38" t="s">
        <v>4</v>
      </c>
      <c r="B11" s="39">
        <v>11</v>
      </c>
      <c r="C11" s="517" t="str">
        <f t="shared" ref="C11:C16" si="0">IF(B11&gt;9.9,CONCATENATE("+",ROUNDDOWN((B11-10)/2,0)),ROUNDUP((B11-10)/2,0))</f>
        <v>+0</v>
      </c>
      <c r="D11" s="371" t="s">
        <v>100</v>
      </c>
      <c r="E11" s="216" t="s">
        <v>207</v>
      </c>
      <c r="F11" s="3"/>
      <c r="G11" s="5"/>
    </row>
    <row r="12" spans="1:7" ht="16.8">
      <c r="A12" s="9" t="s">
        <v>5</v>
      </c>
      <c r="B12" s="117">
        <v>14</v>
      </c>
      <c r="C12" s="60" t="str">
        <f t="shared" si="0"/>
        <v>+2</v>
      </c>
      <c r="D12" s="372" t="s">
        <v>101</v>
      </c>
      <c r="E12" s="90">
        <f>Martial!B14+Equipment!B36+('Personal File'!E10/100)</f>
        <v>46.300000000000004</v>
      </c>
      <c r="F12" s="3"/>
      <c r="G12" s="5"/>
    </row>
    <row r="13" spans="1:7" ht="16.8">
      <c r="A13" s="36" t="s">
        <v>20</v>
      </c>
      <c r="B13" s="118">
        <v>10</v>
      </c>
      <c r="C13" s="53" t="str">
        <f t="shared" si="0"/>
        <v>+0</v>
      </c>
      <c r="D13" s="246" t="s">
        <v>22</v>
      </c>
      <c r="E13" s="84">
        <f>ROUNDUP(((E3*8)*0.75)+(E3*C13),0)</f>
        <v>72</v>
      </c>
      <c r="F13" s="3"/>
      <c r="G13" s="5"/>
    </row>
    <row r="14" spans="1:7" ht="16.8">
      <c r="A14" s="514" t="s">
        <v>21</v>
      </c>
      <c r="B14" s="118">
        <v>13</v>
      </c>
      <c r="C14" s="60" t="str">
        <f t="shared" si="0"/>
        <v>+1</v>
      </c>
      <c r="D14" s="246" t="s">
        <v>74</v>
      </c>
      <c r="E14" s="84">
        <v>72</v>
      </c>
      <c r="F14" s="2"/>
      <c r="G14" s="5"/>
    </row>
    <row r="15" spans="1:7" ht="16.8">
      <c r="A15" s="37" t="s">
        <v>23</v>
      </c>
      <c r="B15" s="6">
        <v>15</v>
      </c>
      <c r="C15" s="60" t="str">
        <f t="shared" si="0"/>
        <v>+2</v>
      </c>
      <c r="D15" s="247" t="s">
        <v>209</v>
      </c>
      <c r="E15" s="88">
        <f>10+C12</f>
        <v>12</v>
      </c>
      <c r="F15" s="3"/>
      <c r="G15" s="5"/>
    </row>
    <row r="16" spans="1:7" ht="17.399999999999999" thickBot="1">
      <c r="A16" s="40" t="s">
        <v>19</v>
      </c>
      <c r="B16" s="119">
        <v>15</v>
      </c>
      <c r="C16" s="54" t="str">
        <f t="shared" si="0"/>
        <v>+2</v>
      </c>
      <c r="D16" s="248" t="s">
        <v>73</v>
      </c>
      <c r="E16" s="89">
        <f>E15+SUM(Martial!B11:B12)</f>
        <v>17</v>
      </c>
      <c r="F16" s="3"/>
      <c r="G16" s="5"/>
    </row>
    <row r="17" spans="1:7" ht="24" thickTop="1" thickBot="1">
      <c r="A17" s="10" t="s">
        <v>34</v>
      </c>
      <c r="B17" s="11"/>
      <c r="C17" s="11"/>
      <c r="D17" s="12"/>
      <c r="E17" s="12"/>
      <c r="F17" s="12"/>
      <c r="G17" s="13"/>
    </row>
    <row r="18" spans="1:7" s="17" customFormat="1" ht="17.399999999999999" thickTop="1">
      <c r="A18" s="14"/>
      <c r="B18" s="15"/>
      <c r="C18" s="15"/>
      <c r="D18" s="15"/>
      <c r="E18" s="15"/>
      <c r="F18" s="15"/>
      <c r="G18" s="16"/>
    </row>
    <row r="19" spans="1:7" s="17" customFormat="1" ht="16.8">
      <c r="A19" s="115"/>
      <c r="B19" s="18"/>
      <c r="C19" s="18"/>
      <c r="D19" s="18"/>
      <c r="E19" s="18"/>
      <c r="F19" s="18"/>
      <c r="G19" s="116"/>
    </row>
    <row r="20" spans="1:7" s="17" customFormat="1" ht="16.8">
      <c r="A20" s="115"/>
      <c r="B20" s="18"/>
      <c r="C20" s="18"/>
      <c r="D20" s="18"/>
      <c r="E20" s="18"/>
      <c r="F20" s="18"/>
      <c r="G20" s="116"/>
    </row>
    <row r="21" spans="1:7" s="17" customFormat="1" ht="16.8">
      <c r="A21" s="115"/>
      <c r="B21" s="18"/>
      <c r="C21" s="18"/>
      <c r="D21" s="18"/>
      <c r="E21" s="18"/>
      <c r="F21" s="18"/>
      <c r="G21" s="116"/>
    </row>
    <row r="22" spans="1:7" s="17" customFormat="1" ht="16.8">
      <c r="A22" s="115"/>
      <c r="B22" s="18"/>
      <c r="C22" s="18"/>
      <c r="D22" s="18"/>
      <c r="E22" s="18"/>
      <c r="F22" s="18"/>
      <c r="G22" s="116"/>
    </row>
    <row r="23" spans="1:7" s="17" customFormat="1" ht="16.8">
      <c r="A23" s="115"/>
      <c r="B23" s="18"/>
      <c r="C23" s="18"/>
      <c r="D23" s="18"/>
      <c r="E23" s="18"/>
      <c r="F23" s="18"/>
      <c r="G23" s="116"/>
    </row>
    <row r="24" spans="1:7" s="17" customFormat="1" ht="16.8">
      <c r="A24" s="115"/>
      <c r="B24" s="18"/>
      <c r="C24" s="18"/>
      <c r="D24" s="18"/>
      <c r="E24" s="18"/>
      <c r="F24" s="18"/>
      <c r="G24" s="116"/>
    </row>
    <row r="25" spans="1:7" s="17" customFormat="1" ht="16.8">
      <c r="A25" s="115"/>
      <c r="B25" s="18"/>
      <c r="C25" s="18"/>
      <c r="D25" s="18"/>
      <c r="E25" s="18"/>
      <c r="F25" s="18"/>
      <c r="G25" s="116"/>
    </row>
    <row r="26" spans="1:7" s="17" customFormat="1" ht="16.8">
      <c r="A26" s="115"/>
      <c r="B26" s="18"/>
      <c r="C26" s="18"/>
      <c r="D26" s="18"/>
      <c r="E26" s="18"/>
      <c r="F26" s="18"/>
      <c r="G26" s="116"/>
    </row>
    <row r="27" spans="1:7" s="17" customFormat="1" ht="16.8">
      <c r="A27" s="115"/>
      <c r="B27" s="18"/>
      <c r="C27" s="18"/>
      <c r="D27" s="18"/>
      <c r="E27" s="18"/>
      <c r="F27" s="18"/>
      <c r="G27" s="116"/>
    </row>
    <row r="28" spans="1:7" s="17" customFormat="1" ht="16.8">
      <c r="A28" s="115"/>
      <c r="B28" s="18"/>
      <c r="C28" s="18"/>
      <c r="D28" s="18"/>
      <c r="E28" s="18"/>
      <c r="F28" s="18"/>
      <c r="G28" s="116"/>
    </row>
    <row r="29" spans="1:7" s="17" customFormat="1" ht="16.8">
      <c r="A29" s="115"/>
      <c r="B29" s="18"/>
      <c r="C29" s="18"/>
      <c r="D29" s="18"/>
      <c r="E29" s="18"/>
      <c r="F29" s="18"/>
      <c r="G29" s="116"/>
    </row>
    <row r="30" spans="1:7" s="17" customFormat="1" ht="16.8">
      <c r="A30" s="115"/>
      <c r="B30" s="18"/>
      <c r="C30" s="18"/>
      <c r="D30" s="18"/>
      <c r="E30" s="18"/>
      <c r="F30" s="18"/>
      <c r="G30" s="116"/>
    </row>
    <row r="31" spans="1:7" s="17" customFormat="1" ht="16.8">
      <c r="A31" s="115"/>
      <c r="B31" s="18"/>
      <c r="C31" s="18"/>
      <c r="D31" s="18"/>
      <c r="E31" s="18"/>
      <c r="F31" s="18"/>
      <c r="G31" s="116"/>
    </row>
    <row r="32" spans="1:7" s="17" customFormat="1" ht="16.8">
      <c r="A32" s="115"/>
      <c r="B32" s="18"/>
      <c r="C32" s="18"/>
      <c r="D32" s="18"/>
      <c r="E32" s="18"/>
      <c r="F32" s="18"/>
      <c r="G32" s="116"/>
    </row>
    <row r="33" spans="1:7" s="17" customFormat="1" ht="16.8">
      <c r="A33" s="115"/>
      <c r="B33" s="18"/>
      <c r="C33" s="18"/>
      <c r="D33" s="18"/>
      <c r="E33" s="18"/>
      <c r="F33" s="18"/>
      <c r="G33" s="116"/>
    </row>
    <row r="34" spans="1:7" s="17" customFormat="1" ht="16.8">
      <c r="A34" s="115"/>
      <c r="B34" s="18"/>
      <c r="C34" s="18"/>
      <c r="D34" s="18"/>
      <c r="E34" s="18"/>
      <c r="F34" s="18"/>
      <c r="G34" s="116"/>
    </row>
    <row r="35" spans="1:7" s="17" customFormat="1" ht="16.8">
      <c r="A35" s="115"/>
      <c r="B35" s="18"/>
      <c r="C35" s="18"/>
      <c r="D35" s="18"/>
      <c r="E35" s="18"/>
      <c r="F35" s="18"/>
      <c r="G35" s="116"/>
    </row>
    <row r="36" spans="1:7" s="17" customFormat="1" ht="16.8">
      <c r="A36" s="115"/>
      <c r="B36" s="18"/>
      <c r="C36" s="18"/>
      <c r="D36" s="18"/>
      <c r="E36" s="18"/>
      <c r="F36" s="18"/>
      <c r="G36" s="116"/>
    </row>
    <row r="37" spans="1:7" s="17" customFormat="1" ht="16.8">
      <c r="A37" s="115"/>
      <c r="B37" s="18"/>
      <c r="C37" s="18"/>
      <c r="D37" s="18"/>
      <c r="E37" s="18"/>
      <c r="F37" s="18"/>
      <c r="G37" s="116"/>
    </row>
    <row r="38" spans="1:7" s="17" customFormat="1" ht="16.8">
      <c r="A38" s="115"/>
      <c r="B38" s="18"/>
      <c r="C38" s="18"/>
      <c r="D38" s="18"/>
      <c r="E38" s="18"/>
      <c r="F38" s="18"/>
      <c r="G38" s="116"/>
    </row>
    <row r="39" spans="1:7" s="17" customFormat="1" ht="16.8">
      <c r="A39" s="115"/>
      <c r="B39" s="18"/>
      <c r="C39" s="18"/>
      <c r="D39" s="18"/>
      <c r="E39" s="18"/>
      <c r="F39" s="18"/>
      <c r="G39" s="116"/>
    </row>
    <row r="40" spans="1:7" s="17" customFormat="1" ht="16.8">
      <c r="A40" s="115"/>
      <c r="B40" s="18"/>
      <c r="C40" s="18"/>
      <c r="D40" s="18"/>
      <c r="E40" s="18"/>
      <c r="F40" s="18"/>
      <c r="G40" s="116"/>
    </row>
    <row r="41" spans="1:7" s="17" customFormat="1" ht="16.8">
      <c r="A41" s="115"/>
      <c r="B41" s="18"/>
      <c r="C41" s="18"/>
      <c r="D41" s="18"/>
      <c r="E41" s="18"/>
      <c r="F41" s="18"/>
      <c r="G41" s="116"/>
    </row>
    <row r="42" spans="1:7" s="17" customFormat="1" ht="16.8">
      <c r="A42" s="115"/>
      <c r="B42" s="18"/>
      <c r="C42" s="18"/>
      <c r="D42" s="18"/>
      <c r="E42" s="18"/>
      <c r="F42" s="18"/>
      <c r="G42" s="116"/>
    </row>
    <row r="43" spans="1:7" s="17" customFormat="1" ht="16.8">
      <c r="A43" s="115"/>
      <c r="B43" s="18"/>
      <c r="C43" s="18"/>
      <c r="D43" s="18"/>
      <c r="E43" s="18"/>
      <c r="F43" s="18"/>
      <c r="G43" s="116"/>
    </row>
    <row r="44" spans="1:7" s="17" customFormat="1" ht="16.8">
      <c r="A44" s="115"/>
      <c r="B44" s="18"/>
      <c r="C44" s="18"/>
      <c r="D44" s="18"/>
      <c r="E44" s="18"/>
      <c r="F44" s="18"/>
      <c r="G44" s="116"/>
    </row>
    <row r="45" spans="1:7" s="17" customFormat="1" ht="16.8">
      <c r="A45" s="115"/>
      <c r="B45" s="18"/>
      <c r="C45" s="18"/>
      <c r="D45" s="18"/>
      <c r="E45" s="18"/>
      <c r="F45" s="18"/>
      <c r="G45" s="116"/>
    </row>
    <row r="46" spans="1:7" s="17" customFormat="1" ht="16.8">
      <c r="A46" s="115"/>
      <c r="B46" s="18"/>
      <c r="C46" s="18"/>
      <c r="D46" s="18"/>
      <c r="E46" s="18"/>
      <c r="F46" s="18"/>
      <c r="G46" s="116"/>
    </row>
    <row r="47" spans="1:7" s="17" customFormat="1" ht="16.8">
      <c r="A47" s="115"/>
      <c r="B47" s="18"/>
      <c r="C47" s="18"/>
      <c r="D47" s="18"/>
      <c r="E47" s="18"/>
      <c r="F47" s="18"/>
      <c r="G47" s="116"/>
    </row>
    <row r="48" spans="1:7" s="17" customFormat="1" ht="16.8">
      <c r="A48" s="115"/>
      <c r="B48" s="18"/>
      <c r="C48" s="18"/>
      <c r="D48" s="18"/>
      <c r="E48" s="18"/>
      <c r="F48" s="18"/>
      <c r="G48" s="116"/>
    </row>
    <row r="49" spans="1:7" s="17" customFormat="1" ht="16.8">
      <c r="A49" s="115"/>
      <c r="B49" s="18"/>
      <c r="C49" s="18"/>
      <c r="D49" s="18"/>
      <c r="E49" s="18"/>
      <c r="F49" s="18"/>
      <c r="G49" s="116"/>
    </row>
    <row r="50" spans="1:7" s="17" customFormat="1" ht="16.8">
      <c r="A50" s="115"/>
      <c r="B50" s="18"/>
      <c r="C50" s="18"/>
      <c r="D50" s="18"/>
      <c r="E50" s="18"/>
      <c r="F50" s="18"/>
      <c r="G50" s="116"/>
    </row>
    <row r="51" spans="1:7" ht="17.399999999999999" thickBot="1">
      <c r="A51" s="19"/>
      <c r="B51" s="20"/>
      <c r="C51" s="20"/>
      <c r="D51" s="20"/>
      <c r="E51" s="20"/>
      <c r="F51" s="20"/>
      <c r="G51" s="21"/>
    </row>
    <row r="52" spans="1:7" ht="16.2" thickTop="1"/>
  </sheetData>
  <phoneticPr fontId="0" type="noConversion"/>
  <conditionalFormatting sqref="E14">
    <cfRule type="cellIs" dxfId="10" priority="1" stopIfTrue="1" operator="lessThan">
      <formula>$E$13/3</formula>
    </cfRule>
    <cfRule type="cellIs" dxfId="9" priority="2" stopIfTrue="1" operator="between">
      <formula>$E$13/3</formula>
      <formula>$E$13/2</formula>
    </cfRule>
    <cfRule type="cellIs" dxfId="8" priority="3" stopIfTrue="1" operator="greaterThan">
      <formula>$E$13/2</formula>
    </cfRule>
  </conditionalFormatting>
  <conditionalFormatting sqref="E12">
    <cfRule type="cellIs" dxfId="7" priority="4" stopIfTrue="1" operator="greaterThan">
      <formula>76</formula>
    </cfRule>
    <cfRule type="cellIs" dxfId="6" priority="5" stopIfTrue="1" operator="between">
      <formula>38</formula>
      <formula>76</formula>
    </cfRule>
  </conditionalFormatting>
  <hyperlinks>
    <hyperlink ref="G1" r:id="rId1" xr:uid="{00000000-0004-0000-0000-000000000000}"/>
  </hyperlinks>
  <printOptions gridLinesSet="0"/>
  <pageMargins left="0.62" right="0.33" top="0.5" bottom="0.63" header="0.5" footer="0.5"/>
  <pageSetup orientation="portrait" horizontalDpi="120" verticalDpi="144" r:id="rId2"/>
  <headerFooter alignWithMargins="0"/>
  <drawing r:id="rId3"/>
  <legacy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C22"/>
  <sheetViews>
    <sheetView showGridLines="0" workbookViewId="0"/>
  </sheetViews>
  <sheetFormatPr defaultRowHeight="15.6"/>
  <cols>
    <col min="1" max="1" width="50.09765625" customWidth="1"/>
    <col min="2" max="2" width="9.5" style="222" customWidth="1"/>
    <col min="3" max="3" width="6.3984375" customWidth="1"/>
  </cols>
  <sheetData>
    <row r="1" spans="1:3">
      <c r="A1" s="218" t="s">
        <v>213</v>
      </c>
      <c r="B1" s="219" t="s">
        <v>164</v>
      </c>
      <c r="C1" s="220" t="s">
        <v>246</v>
      </c>
    </row>
    <row r="2" spans="1:3">
      <c r="A2" s="221" t="s">
        <v>245</v>
      </c>
      <c r="B2" s="432" t="s">
        <v>582</v>
      </c>
      <c r="C2" s="223">
        <v>0.04</v>
      </c>
    </row>
    <row r="3" spans="1:3">
      <c r="A3" s="221" t="s">
        <v>215</v>
      </c>
      <c r="B3" s="432" t="s">
        <v>542</v>
      </c>
      <c r="C3" s="223">
        <v>0.08</v>
      </c>
    </row>
    <row r="4" spans="1:3">
      <c r="A4" s="221" t="s">
        <v>216</v>
      </c>
      <c r="B4" s="432" t="s">
        <v>583</v>
      </c>
      <c r="C4" s="223">
        <v>0.02</v>
      </c>
    </row>
    <row r="5" spans="1:3">
      <c r="A5" s="221" t="s">
        <v>217</v>
      </c>
      <c r="B5" s="222" t="s">
        <v>214</v>
      </c>
      <c r="C5" s="223">
        <v>0.1</v>
      </c>
    </row>
    <row r="6" spans="1:3">
      <c r="A6" s="221" t="s">
        <v>218</v>
      </c>
      <c r="B6" s="222" t="s">
        <v>214</v>
      </c>
      <c r="C6" s="223">
        <v>0.1</v>
      </c>
    </row>
    <row r="7" spans="1:3">
      <c r="A7" s="221" t="s">
        <v>219</v>
      </c>
      <c r="B7" s="432" t="s">
        <v>582</v>
      </c>
      <c r="C7" s="223">
        <v>0.04</v>
      </c>
    </row>
    <row r="8" spans="1:3">
      <c r="A8" s="221" t="s">
        <v>220</v>
      </c>
      <c r="B8" s="222" t="s">
        <v>214</v>
      </c>
      <c r="C8" s="223">
        <v>0.1</v>
      </c>
    </row>
    <row r="9" spans="1:3">
      <c r="A9" s="221" t="s">
        <v>240</v>
      </c>
      <c r="B9" s="432" t="s">
        <v>583</v>
      </c>
      <c r="C9" s="223">
        <v>0.02</v>
      </c>
    </row>
    <row r="10" spans="1:3">
      <c r="A10" s="221" t="s">
        <v>221</v>
      </c>
      <c r="B10" s="432" t="s">
        <v>583</v>
      </c>
      <c r="C10" s="223">
        <v>0.02</v>
      </c>
    </row>
    <row r="11" spans="1:3">
      <c r="A11" s="221" t="s">
        <v>222</v>
      </c>
      <c r="B11" s="432" t="s">
        <v>559</v>
      </c>
      <c r="C11" s="223">
        <v>0.06</v>
      </c>
    </row>
    <row r="12" spans="1:3">
      <c r="A12" s="218" t="s">
        <v>79</v>
      </c>
      <c r="B12" s="219"/>
      <c r="C12" s="220">
        <f>SUM(C2:C11)</f>
        <v>0.58000000000000007</v>
      </c>
    </row>
    <row r="13" spans="1:3">
      <c r="A13" s="218"/>
      <c r="B13" s="219"/>
      <c r="C13" s="220"/>
    </row>
    <row r="14" spans="1:3">
      <c r="A14" s="218" t="s">
        <v>243</v>
      </c>
      <c r="B14" s="229">
        <v>2</v>
      </c>
    </row>
    <row r="15" spans="1:3">
      <c r="A15" s="218" t="s">
        <v>223</v>
      </c>
      <c r="B15" s="229">
        <v>0</v>
      </c>
    </row>
    <row r="16" spans="1:3">
      <c r="A16" s="218" t="s">
        <v>224</v>
      </c>
      <c r="B16" s="230">
        <f>B15*C12/(1+B14)</f>
        <v>0</v>
      </c>
    </row>
    <row r="17" spans="1:2">
      <c r="A17" s="218" t="s">
        <v>370</v>
      </c>
      <c r="B17" s="231">
        <v>0</v>
      </c>
    </row>
    <row r="18" spans="1:2">
      <c r="A18" s="218" t="s">
        <v>79</v>
      </c>
      <c r="B18" s="232">
        <f>SUM(B16:B17)</f>
        <v>0</v>
      </c>
    </row>
    <row r="19" spans="1:2">
      <c r="A19" s="218" t="s">
        <v>235</v>
      </c>
      <c r="B19" s="229">
        <v>60400</v>
      </c>
    </row>
    <row r="20" spans="1:2">
      <c r="A20" s="218" t="s">
        <v>236</v>
      </c>
      <c r="B20" s="232">
        <f>SUM(B18:B19)</f>
        <v>60400</v>
      </c>
    </row>
    <row r="22" spans="1:2">
      <c r="A22" s="224" t="s">
        <v>244</v>
      </c>
    </row>
  </sheetData>
  <phoneticPr fontId="48" type="noConversion"/>
  <pageMargins left="0.75" right="0.75" top="1" bottom="1" header="0.5" footer="0.5"/>
  <pageSetup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46"/>
  <sheetViews>
    <sheetView showGridLines="0" workbookViewId="0">
      <pane ySplit="2" topLeftCell="A3" activePane="bottomLeft" state="frozen"/>
      <selection pane="bottomLeft" activeCell="A3" sqref="A3"/>
    </sheetView>
  </sheetViews>
  <sheetFormatPr defaultColWidth="13" defaultRowHeight="15.6"/>
  <cols>
    <col min="1" max="1" width="28.69921875" style="22" bestFit="1" customWidth="1"/>
    <col min="2" max="2" width="6.19921875" style="22" customWidth="1"/>
    <col min="3" max="4" width="6.19921875" style="23" hidden="1" customWidth="1"/>
    <col min="5" max="5" width="9.09765625" style="23" bestFit="1" customWidth="1"/>
    <col min="6" max="6" width="6.69921875" style="23" bestFit="1" customWidth="1"/>
    <col min="7" max="9" width="6.69921875" style="62" customWidth="1"/>
    <col min="10" max="10" width="40.59765625" style="22" customWidth="1"/>
    <col min="11" max="16384" width="13" style="1"/>
  </cols>
  <sheetData>
    <row r="1" spans="1:10" ht="23.4" thickBot="1">
      <c r="A1" s="50" t="s">
        <v>18</v>
      </c>
      <c r="B1" s="24"/>
      <c r="C1" s="24"/>
      <c r="D1" s="24"/>
      <c r="E1" s="24"/>
      <c r="F1" s="24"/>
      <c r="G1" s="61"/>
      <c r="H1" s="61"/>
      <c r="I1" s="61"/>
      <c r="J1" s="24"/>
    </row>
    <row r="2" spans="1:10" s="17" customFormat="1" ht="33.6">
      <c r="A2" s="518" t="s">
        <v>6</v>
      </c>
      <c r="B2" s="519" t="s">
        <v>39</v>
      </c>
      <c r="C2" s="519" t="s">
        <v>46</v>
      </c>
      <c r="D2" s="519" t="s">
        <v>38</v>
      </c>
      <c r="E2" s="520" t="s">
        <v>71</v>
      </c>
      <c r="F2" s="520" t="s">
        <v>47</v>
      </c>
      <c r="G2" s="521" t="s">
        <v>79</v>
      </c>
      <c r="H2" s="522" t="s">
        <v>588</v>
      </c>
      <c r="I2" s="521" t="s">
        <v>121</v>
      </c>
      <c r="J2" s="523" t="s">
        <v>8</v>
      </c>
    </row>
    <row r="3" spans="1:10" s="55" customFormat="1" ht="16.8">
      <c r="A3" s="130" t="s">
        <v>48</v>
      </c>
      <c r="B3" s="101">
        <v>0</v>
      </c>
      <c r="C3" s="131" t="s">
        <v>42</v>
      </c>
      <c r="D3" s="132" t="str">
        <f>IF(C3="Str",'Personal File'!$C$11,IF(C3="Dex",'Personal File'!$C$12,IF(C3="Con",'Personal File'!$C$13,IF(C3="Int",'Personal File'!$C$14,IF(C3="Wis",'Personal File'!$C$15,IF(C3="Cha",'Personal File'!$C$16))))))</f>
        <v>+1</v>
      </c>
      <c r="E3" s="132" t="str">
        <f t="shared" ref="E3:E44" si="0">CONCATENATE(C3," (",D3,")")</f>
        <v>Int (+1)</v>
      </c>
      <c r="F3" s="176" t="s">
        <v>72</v>
      </c>
      <c r="G3" s="102">
        <f t="shared" ref="G3:G8" si="1">B3+MID(E3,6,2)+F3</f>
        <v>1</v>
      </c>
      <c r="H3" s="516">
        <f ca="1">RANDBETWEEN(1,20)</f>
        <v>7</v>
      </c>
      <c r="I3" s="102">
        <f t="shared" ref="I3:I4" ca="1" si="2">SUM(G3:H3)</f>
        <v>8</v>
      </c>
      <c r="J3" s="103"/>
    </row>
    <row r="4" spans="1:10" s="59" customFormat="1" ht="16.8">
      <c r="A4" s="188" t="s">
        <v>49</v>
      </c>
      <c r="B4" s="85">
        <v>1</v>
      </c>
      <c r="C4" s="189" t="s">
        <v>44</v>
      </c>
      <c r="D4" s="190" t="str">
        <f>IF(C4="Str",'Personal File'!$C$11,IF(C4="Dex",'Personal File'!$C$12,IF(C4="Con",'Personal File'!$C$13,IF(C4="Int",'Personal File'!$C$14,IF(C4="Wis",'Personal File'!$C$15,IF(C4="Cha",'Personal File'!$C$16))))))</f>
        <v>+2</v>
      </c>
      <c r="E4" s="190" t="str">
        <f t="shared" si="0"/>
        <v>Dex (+2)</v>
      </c>
      <c r="F4" s="86" t="s">
        <v>72</v>
      </c>
      <c r="G4" s="86">
        <f t="shared" si="1"/>
        <v>3</v>
      </c>
      <c r="H4" s="516">
        <f ca="1">RANDBETWEEN(1,20)</f>
        <v>4</v>
      </c>
      <c r="I4" s="410">
        <f t="shared" ca="1" si="2"/>
        <v>7</v>
      </c>
      <c r="J4" s="87"/>
    </row>
    <row r="5" spans="1:10" s="57" customFormat="1" ht="16.8">
      <c r="A5" s="177" t="s">
        <v>50</v>
      </c>
      <c r="B5" s="85">
        <v>1</v>
      </c>
      <c r="C5" s="350" t="s">
        <v>40</v>
      </c>
      <c r="D5" s="351" t="str">
        <f>IF(C5="Str",'Personal File'!$C$11,IF(C5="Dex",'Personal File'!$C$12,IF(C5="Con",'Personal File'!$C$13,IF(C5="Int",'Personal File'!$C$14,IF(C5="Wis",'Personal File'!$C$15,IF(C5="Cha",'Personal File'!$C$16))))))</f>
        <v>+2</v>
      </c>
      <c r="E5" s="352" t="str">
        <f t="shared" si="0"/>
        <v>Cha (+2)</v>
      </c>
      <c r="F5" s="86" t="s">
        <v>72</v>
      </c>
      <c r="G5" s="86">
        <f t="shared" si="1"/>
        <v>3</v>
      </c>
      <c r="H5" s="516">
        <f t="shared" ref="H5:H44" ca="1" si="3">RANDBETWEEN(1,20)</f>
        <v>5</v>
      </c>
      <c r="I5" s="86">
        <f t="shared" ref="I5:I44" ca="1" si="4">SUM(G5:H5)</f>
        <v>8</v>
      </c>
      <c r="J5" s="87"/>
    </row>
    <row r="6" spans="1:10" s="56" customFormat="1" ht="16.8">
      <c r="A6" s="198" t="s">
        <v>51</v>
      </c>
      <c r="B6" s="85">
        <v>1</v>
      </c>
      <c r="C6" s="199" t="s">
        <v>45</v>
      </c>
      <c r="D6" s="200" t="str">
        <f>IF(C6="Str",'Personal File'!$C$11,IF(C6="Dex",'Personal File'!$C$12,IF(C6="Con",'Personal File'!$C$13,IF(C6="Int",'Personal File'!$C$14,IF(C6="Wis",'Personal File'!$C$15,IF(C6="Cha",'Personal File'!$C$16))))))</f>
        <v>+0</v>
      </c>
      <c r="E6" s="200" t="str">
        <f t="shared" si="0"/>
        <v>Str (+0)</v>
      </c>
      <c r="F6" s="86" t="s">
        <v>72</v>
      </c>
      <c r="G6" s="86">
        <f t="shared" si="1"/>
        <v>1</v>
      </c>
      <c r="H6" s="516">
        <f t="shared" ca="1" si="3"/>
        <v>2</v>
      </c>
      <c r="I6" s="86">
        <f t="shared" ca="1" si="4"/>
        <v>3</v>
      </c>
      <c r="J6" s="87"/>
    </row>
    <row r="7" spans="1:10" s="56" customFormat="1" ht="16.8">
      <c r="A7" s="353" t="s">
        <v>24</v>
      </c>
      <c r="B7" s="85">
        <v>3</v>
      </c>
      <c r="C7" s="354" t="s">
        <v>41</v>
      </c>
      <c r="D7" s="355" t="str">
        <f>IF(C7="Str",'Personal File'!$C$11,IF(C7="Dex",'Personal File'!$C$12,IF(C7="Con",'Personal File'!$C$13,IF(C7="Int",'Personal File'!$C$14,IF(C7="Wis",'Personal File'!$C$15,IF(C7="Cha",'Personal File'!$C$16))))))</f>
        <v>+0</v>
      </c>
      <c r="E7" s="355" t="str">
        <f t="shared" si="0"/>
        <v>Con (+0)</v>
      </c>
      <c r="F7" s="86" t="s">
        <v>72</v>
      </c>
      <c r="G7" s="86">
        <f t="shared" si="1"/>
        <v>3</v>
      </c>
      <c r="H7" s="516">
        <f t="shared" ca="1" si="3"/>
        <v>19</v>
      </c>
      <c r="I7" s="86">
        <f t="shared" ca="1" si="4"/>
        <v>22</v>
      </c>
      <c r="J7" s="87"/>
    </row>
    <row r="8" spans="1:10" s="55" customFormat="1" ht="16.8">
      <c r="A8" s="130" t="s">
        <v>128</v>
      </c>
      <c r="B8" s="101">
        <v>0</v>
      </c>
      <c r="C8" s="131" t="s">
        <v>42</v>
      </c>
      <c r="D8" s="132" t="str">
        <f>IF(C8="Str",'Personal File'!$C$11,IF(C8="Dex",'Personal File'!$C$12,IF(C8="Con",'Personal File'!$C$13,IF(C8="Int",'Personal File'!$C$14,IF(C8="Wis",'Personal File'!$C$15,IF(C8="Cha",'Personal File'!$C$16))))))</f>
        <v>+1</v>
      </c>
      <c r="E8" s="132" t="str">
        <f t="shared" si="0"/>
        <v>Int (+1)</v>
      </c>
      <c r="F8" s="102" t="s">
        <v>72</v>
      </c>
      <c r="G8" s="102">
        <f t="shared" si="1"/>
        <v>1</v>
      </c>
      <c r="H8" s="516">
        <f t="shared" ca="1" si="3"/>
        <v>3</v>
      </c>
      <c r="I8" s="102">
        <f t="shared" ca="1" si="4"/>
        <v>4</v>
      </c>
      <c r="J8" s="103"/>
    </row>
    <row r="9" spans="1:10" s="58" customFormat="1" ht="16.8">
      <c r="A9" s="64" t="s">
        <v>52</v>
      </c>
      <c r="B9" s="65">
        <v>0</v>
      </c>
      <c r="C9" s="66" t="s">
        <v>42</v>
      </c>
      <c r="D9" s="67" t="str">
        <f>IF(C9="Str",'Personal File'!$C$11,IF(C9="Dex",'Personal File'!$C$12,IF(C9="Con",'Personal File'!$C$13,IF(C9="Int",'Personal File'!$C$14,IF(C9="Wis",'Personal File'!$C$15,IF(C9="Cha",'Personal File'!$C$16))))))</f>
        <v>+1</v>
      </c>
      <c r="E9" s="67" t="str">
        <f t="shared" si="0"/>
        <v>Int (+1)</v>
      </c>
      <c r="F9" s="68" t="s">
        <v>72</v>
      </c>
      <c r="G9" s="69">
        <v>0</v>
      </c>
      <c r="H9" s="516">
        <f t="shared" ca="1" si="3"/>
        <v>8</v>
      </c>
      <c r="I9" s="69">
        <f t="shared" ca="1" si="4"/>
        <v>8</v>
      </c>
      <c r="J9" s="70"/>
    </row>
    <row r="10" spans="1:10" s="59" customFormat="1" ht="16.8">
      <c r="A10" s="405" t="s">
        <v>53</v>
      </c>
      <c r="B10" s="406">
        <v>7</v>
      </c>
      <c r="C10" s="407" t="s">
        <v>40</v>
      </c>
      <c r="D10" s="408" t="str">
        <f>IF(C10="Str",'Personal File'!$C$11,IF(C10="Dex",'Personal File'!$C$12,IF(C10="Con",'Personal File'!$C$13,IF(C10="Int",'Personal File'!$C$14,IF(C10="Wis",'Personal File'!$C$15,IF(C10="Cha",'Personal File'!$C$16))))))</f>
        <v>+2</v>
      </c>
      <c r="E10" s="409" t="str">
        <f t="shared" si="0"/>
        <v>Cha (+2)</v>
      </c>
      <c r="F10" s="410" t="s">
        <v>175</v>
      </c>
      <c r="G10" s="410">
        <f>B10+MID(E10,6,2)+F10</f>
        <v>11</v>
      </c>
      <c r="H10" s="516">
        <f t="shared" ca="1" si="3"/>
        <v>19</v>
      </c>
      <c r="I10" s="410">
        <f t="shared" ca="1" si="4"/>
        <v>30</v>
      </c>
      <c r="J10" s="411" t="s">
        <v>349</v>
      </c>
    </row>
    <row r="11" spans="1:10" s="59" customFormat="1" ht="16.8">
      <c r="A11" s="64" t="s">
        <v>54</v>
      </c>
      <c r="B11" s="65">
        <v>0</v>
      </c>
      <c r="C11" s="66" t="s">
        <v>42</v>
      </c>
      <c r="D11" s="67" t="str">
        <f>IF(C11="Str",'Personal File'!$C$11,IF(C11="Dex",'Personal File'!$C$12,IF(C11="Con",'Personal File'!$C$13,IF(C11="Int",'Personal File'!$C$14,IF(C11="Wis",'Personal File'!$C$15,IF(C11="Cha",'Personal File'!$C$16))))))</f>
        <v>+1</v>
      </c>
      <c r="E11" s="67" t="str">
        <f t="shared" si="0"/>
        <v>Int (+1)</v>
      </c>
      <c r="F11" s="68" t="s">
        <v>72</v>
      </c>
      <c r="G11" s="69">
        <v>0</v>
      </c>
      <c r="H11" s="516">
        <f t="shared" ca="1" si="3"/>
        <v>6</v>
      </c>
      <c r="I11" s="69">
        <f t="shared" ca="1" si="4"/>
        <v>6</v>
      </c>
      <c r="J11" s="70"/>
    </row>
    <row r="12" spans="1:10" s="59" customFormat="1" ht="16.8">
      <c r="A12" s="104" t="s">
        <v>55</v>
      </c>
      <c r="B12" s="101">
        <v>0</v>
      </c>
      <c r="C12" s="105" t="s">
        <v>40</v>
      </c>
      <c r="D12" s="106" t="str">
        <f>IF(C12="Str",'Personal File'!$C$11,IF(C12="Dex",'Personal File'!$C$12,IF(C12="Con",'Personal File'!$C$13,IF(C12="Int",'Personal File'!$C$14,IF(C12="Wis",'Personal File'!$C$15,IF(C12="Cha",'Personal File'!$C$16))))))</f>
        <v>+2</v>
      </c>
      <c r="E12" s="107" t="str">
        <f t="shared" si="0"/>
        <v>Cha (+2)</v>
      </c>
      <c r="F12" s="102" t="s">
        <v>72</v>
      </c>
      <c r="G12" s="102">
        <f t="shared" ref="G12:G18" si="5">B12+MID(E12,6,2)+F12</f>
        <v>2</v>
      </c>
      <c r="H12" s="516">
        <f t="shared" ca="1" si="3"/>
        <v>2</v>
      </c>
      <c r="I12" s="102">
        <f t="shared" ca="1" si="4"/>
        <v>4</v>
      </c>
      <c r="J12" s="103"/>
    </row>
    <row r="13" spans="1:10" s="59" customFormat="1" ht="16.8">
      <c r="A13" s="158" t="s">
        <v>56</v>
      </c>
      <c r="B13" s="101">
        <v>0</v>
      </c>
      <c r="C13" s="159" t="s">
        <v>44</v>
      </c>
      <c r="D13" s="160" t="str">
        <f>IF(C13="Str",'Personal File'!$C$11,IF(C13="Dex",'Personal File'!$C$12,IF(C13="Con",'Personal File'!$C$13,IF(C13="Int",'Personal File'!$C$14,IF(C13="Wis",'Personal File'!$C$15,IF(C13="Cha",'Personal File'!$C$16))))))</f>
        <v>+2</v>
      </c>
      <c r="E13" s="161" t="str">
        <f t="shared" si="0"/>
        <v>Dex (+2)</v>
      </c>
      <c r="F13" s="102" t="s">
        <v>72</v>
      </c>
      <c r="G13" s="102">
        <f t="shared" si="5"/>
        <v>2</v>
      </c>
      <c r="H13" s="516">
        <f t="shared" ca="1" si="3"/>
        <v>17</v>
      </c>
      <c r="I13" s="102">
        <f t="shared" ca="1" si="4"/>
        <v>19</v>
      </c>
      <c r="J13" s="103"/>
    </row>
    <row r="14" spans="1:10" s="59" customFormat="1" ht="16.8">
      <c r="A14" s="74" t="s">
        <v>57</v>
      </c>
      <c r="B14" s="75">
        <v>0</v>
      </c>
      <c r="C14" s="76" t="s">
        <v>42</v>
      </c>
      <c r="D14" s="77" t="str">
        <f>IF(C14="Str",'Personal File'!$C$11,IF(C14="Dex",'Personal File'!$C$12,IF(C14="Con",'Personal File'!$C$13,IF(C14="Int",'Personal File'!$C$14,IF(C14="Wis",'Personal File'!$C$15,IF(C14="Cha",'Personal File'!$C$16))))))</f>
        <v>+1</v>
      </c>
      <c r="E14" s="77" t="str">
        <f t="shared" si="0"/>
        <v>Int (+1)</v>
      </c>
      <c r="F14" s="78" t="s">
        <v>72</v>
      </c>
      <c r="G14" s="78">
        <f t="shared" si="5"/>
        <v>1</v>
      </c>
      <c r="H14" s="516">
        <f t="shared" ca="1" si="3"/>
        <v>1</v>
      </c>
      <c r="I14" s="78">
        <f t="shared" ca="1" si="4"/>
        <v>2</v>
      </c>
      <c r="J14" s="79"/>
    </row>
    <row r="15" spans="1:10" s="59" customFormat="1" ht="16.8">
      <c r="A15" s="405" t="s">
        <v>58</v>
      </c>
      <c r="B15" s="406">
        <v>1</v>
      </c>
      <c r="C15" s="407" t="s">
        <v>40</v>
      </c>
      <c r="D15" s="408" t="str">
        <f>IF(C15="Str",'Personal File'!$C$11,IF(C15="Dex",'Personal File'!$C$12,IF(C15="Con",'Personal File'!$C$13,IF(C15="Int",'Personal File'!$C$14,IF(C15="Wis",'Personal File'!$C$15,IF(C15="Cha",'Personal File'!$C$16))))))</f>
        <v>+2</v>
      </c>
      <c r="E15" s="409" t="str">
        <f t="shared" si="0"/>
        <v>Cha (+2)</v>
      </c>
      <c r="F15" s="410" t="s">
        <v>175</v>
      </c>
      <c r="G15" s="410">
        <f t="shared" si="5"/>
        <v>5</v>
      </c>
      <c r="H15" s="516">
        <f t="shared" ca="1" si="3"/>
        <v>17</v>
      </c>
      <c r="I15" s="410">
        <f t="shared" ca="1" si="4"/>
        <v>22</v>
      </c>
      <c r="J15" s="411"/>
    </row>
    <row r="16" spans="1:10" s="59" customFormat="1" ht="16.8">
      <c r="A16" s="183" t="s">
        <v>26</v>
      </c>
      <c r="B16" s="184">
        <v>3</v>
      </c>
      <c r="C16" s="185" t="s">
        <v>40</v>
      </c>
      <c r="D16" s="186" t="str">
        <f>IF(C16="Str",'Personal File'!$C$11,IF(C16="Dex",'Personal File'!$C$12,IF(C16="Con",'Personal File'!$C$13,IF(C16="Int",'Personal File'!$C$14,IF(C16="Wis",'Personal File'!$C$15,IF(C16="Cha",'Personal File'!$C$16))))))</f>
        <v>+2</v>
      </c>
      <c r="E16" s="186" t="str">
        <f t="shared" si="0"/>
        <v>Cha (+2)</v>
      </c>
      <c r="F16" s="187" t="s">
        <v>72</v>
      </c>
      <c r="G16" s="86">
        <f t="shared" si="5"/>
        <v>5</v>
      </c>
      <c r="H16" s="516">
        <f t="shared" ca="1" si="3"/>
        <v>16</v>
      </c>
      <c r="I16" s="86">
        <f t="shared" ca="1" si="4"/>
        <v>21</v>
      </c>
      <c r="J16" s="193"/>
    </row>
    <row r="17" spans="1:10" s="59" customFormat="1" ht="16.8">
      <c r="A17" s="108" t="s">
        <v>59</v>
      </c>
      <c r="B17" s="101">
        <v>0</v>
      </c>
      <c r="C17" s="109" t="s">
        <v>43</v>
      </c>
      <c r="D17" s="110" t="str">
        <f>IF(C17="Str",'Personal File'!$C$11,IF(C17="Dex",'Personal File'!$C$12,IF(C17="Con",'Personal File'!$C$13,IF(C17="Int",'Personal File'!$C$14,IF(C17="Wis",'Personal File'!$C$15,IF(C17="Cha",'Personal File'!$C$16))))))</f>
        <v>+2</v>
      </c>
      <c r="E17" s="110" t="str">
        <f t="shared" si="0"/>
        <v>Wis (+2)</v>
      </c>
      <c r="F17" s="102" t="s">
        <v>72</v>
      </c>
      <c r="G17" s="102">
        <f t="shared" si="5"/>
        <v>2</v>
      </c>
      <c r="H17" s="516">
        <f t="shared" ca="1" si="3"/>
        <v>4</v>
      </c>
      <c r="I17" s="102">
        <f t="shared" ca="1" si="4"/>
        <v>6</v>
      </c>
      <c r="J17" s="103"/>
    </row>
    <row r="18" spans="1:10" s="59" customFormat="1" ht="16.8">
      <c r="A18" s="188" t="s">
        <v>60</v>
      </c>
      <c r="B18" s="85">
        <v>2</v>
      </c>
      <c r="C18" s="189" t="s">
        <v>44</v>
      </c>
      <c r="D18" s="190" t="str">
        <f>IF(C18="Str",'Personal File'!$C$11,IF(C18="Dex",'Personal File'!$C$12,IF(C18="Con",'Personal File'!$C$13,IF(C18="Int",'Personal File'!$C$14,IF(C18="Wis",'Personal File'!$C$15,IF(C18="Cha",'Personal File'!$C$16))))))</f>
        <v>+2</v>
      </c>
      <c r="E18" s="190" t="str">
        <f t="shared" si="0"/>
        <v>Dex (+2)</v>
      </c>
      <c r="F18" s="86" t="s">
        <v>72</v>
      </c>
      <c r="G18" s="86">
        <f t="shared" si="5"/>
        <v>4</v>
      </c>
      <c r="H18" s="516">
        <f t="shared" ca="1" si="3"/>
        <v>8</v>
      </c>
      <c r="I18" s="86">
        <f t="shared" ca="1" si="4"/>
        <v>12</v>
      </c>
      <c r="J18" s="87"/>
    </row>
    <row r="19" spans="1:10" s="59" customFormat="1" ht="16.8">
      <c r="A19" s="80" t="s">
        <v>61</v>
      </c>
      <c r="B19" s="75">
        <v>0</v>
      </c>
      <c r="C19" s="82" t="s">
        <v>40</v>
      </c>
      <c r="D19" s="83" t="str">
        <f>IF(C19="Str",'Personal File'!$C$11,IF(C19="Dex",'Personal File'!$C$12,IF(C19="Con",'Personal File'!$C$13,IF(C19="Int",'Personal File'!$C$14,IF(C19="Wis",'Personal File'!$C$15,IF(C19="Cha",'Personal File'!$C$16))))))</f>
        <v>+2</v>
      </c>
      <c r="E19" s="81" t="str">
        <f t="shared" si="0"/>
        <v>Cha (+2)</v>
      </c>
      <c r="F19" s="78" t="s">
        <v>72</v>
      </c>
      <c r="G19" s="78">
        <f>B19+MID(E19,6,2)+F19</f>
        <v>2</v>
      </c>
      <c r="H19" s="516">
        <f t="shared" ca="1" si="3"/>
        <v>4</v>
      </c>
      <c r="I19" s="78">
        <f t="shared" ca="1" si="4"/>
        <v>6</v>
      </c>
      <c r="J19" s="79"/>
    </row>
    <row r="20" spans="1:10" s="59" customFormat="1" ht="16.8">
      <c r="A20" s="198" t="s">
        <v>62</v>
      </c>
      <c r="B20" s="85">
        <v>2</v>
      </c>
      <c r="C20" s="199" t="s">
        <v>45</v>
      </c>
      <c r="D20" s="200" t="str">
        <f>IF(C20="Str",'Personal File'!$C$11,IF(C20="Dex",'Personal File'!$C$12,IF(C20="Con",'Personal File'!$C$13,IF(C20="Int",'Personal File'!$C$14,IF(C20="Wis",'Personal File'!$C$15,IF(C20="Cha",'Personal File'!$C$16))))))</f>
        <v>+0</v>
      </c>
      <c r="E20" s="200" t="str">
        <f t="shared" si="0"/>
        <v>Str (+0)</v>
      </c>
      <c r="F20" s="86" t="s">
        <v>72</v>
      </c>
      <c r="G20" s="86">
        <f>B20+MID(E20,6,2)+F20</f>
        <v>2</v>
      </c>
      <c r="H20" s="516">
        <f t="shared" ca="1" si="3"/>
        <v>18</v>
      </c>
      <c r="I20" s="86">
        <f t="shared" ca="1" si="4"/>
        <v>20</v>
      </c>
      <c r="J20" s="87"/>
    </row>
    <row r="21" spans="1:10" s="59" customFormat="1" ht="16.8">
      <c r="A21" s="165" t="s">
        <v>161</v>
      </c>
      <c r="B21" s="162">
        <v>0</v>
      </c>
      <c r="C21" s="166" t="s">
        <v>42</v>
      </c>
      <c r="D21" s="167" t="str">
        <f>IF(C21="Str",'Personal File'!$C$11,IF(C21="Dex",'Personal File'!$C$12,IF(C21="Con",'Personal File'!$C$13,IF(C21="Int",'Personal File'!$C$14,IF(C21="Wis",'Personal File'!$C$15,IF(C21="Cha",'Personal File'!$C$16))))))</f>
        <v>+1</v>
      </c>
      <c r="E21" s="167" t="str">
        <f t="shared" si="0"/>
        <v>Int (+1)</v>
      </c>
      <c r="F21" s="163" t="s">
        <v>72</v>
      </c>
      <c r="G21" s="69">
        <v>0</v>
      </c>
      <c r="H21" s="516">
        <f t="shared" ca="1" si="3"/>
        <v>5</v>
      </c>
      <c r="I21" s="69">
        <f t="shared" ca="1" si="4"/>
        <v>5</v>
      </c>
      <c r="J21" s="164"/>
    </row>
    <row r="22" spans="1:10" s="59" customFormat="1" ht="16.8">
      <c r="A22" s="112" t="s">
        <v>226</v>
      </c>
      <c r="B22" s="85">
        <v>6</v>
      </c>
      <c r="C22" s="113" t="s">
        <v>42</v>
      </c>
      <c r="D22" s="114" t="str">
        <f>IF(C22="Str",'Personal File'!$C$11,IF(C22="Dex",'Personal File'!$C$12,IF(C22="Con",'Personal File'!$C$13,IF(C22="Int",'Personal File'!$C$14,IF(C22="Wis",'Personal File'!$C$15,IF(C22="Cha",'Personal File'!$C$16))))))</f>
        <v>+1</v>
      </c>
      <c r="E22" s="114" t="str">
        <f>CONCATENATE(C22," (",D22,")")</f>
        <v>Int (+1)</v>
      </c>
      <c r="F22" s="86" t="s">
        <v>72</v>
      </c>
      <c r="G22" s="86">
        <f>B22+MID(E22,6,2)+F22</f>
        <v>7</v>
      </c>
      <c r="H22" s="516">
        <f t="shared" ca="1" si="3"/>
        <v>4</v>
      </c>
      <c r="I22" s="86">
        <f t="shared" ca="1" si="4"/>
        <v>11</v>
      </c>
      <c r="J22" s="87"/>
    </row>
    <row r="23" spans="1:10" s="59" customFormat="1" ht="16.8">
      <c r="A23" s="112" t="s">
        <v>160</v>
      </c>
      <c r="B23" s="85">
        <v>4</v>
      </c>
      <c r="C23" s="113" t="s">
        <v>42</v>
      </c>
      <c r="D23" s="114" t="str">
        <f>IF(C23="Str",'Personal File'!$C$11,IF(C23="Dex",'Personal File'!$C$12,IF(C23="Con",'Personal File'!$C$13,IF(C23="Int",'Personal File'!$C$14,IF(C23="Wis",'Personal File'!$C$15,IF(C23="Cha",'Personal File'!$C$16))))))</f>
        <v>+1</v>
      </c>
      <c r="E23" s="114" t="str">
        <f t="shared" si="0"/>
        <v>Int (+1)</v>
      </c>
      <c r="F23" s="86" t="s">
        <v>72</v>
      </c>
      <c r="G23" s="86">
        <f>B23+MID(E23,6,2)+F23</f>
        <v>5</v>
      </c>
      <c r="H23" s="516">
        <f t="shared" ca="1" si="3"/>
        <v>8</v>
      </c>
      <c r="I23" s="86">
        <f t="shared" ca="1" si="4"/>
        <v>13</v>
      </c>
      <c r="J23" s="87"/>
    </row>
    <row r="24" spans="1:10" s="59" customFormat="1" ht="16.8">
      <c r="A24" s="112" t="s">
        <v>361</v>
      </c>
      <c r="B24" s="85">
        <v>3</v>
      </c>
      <c r="C24" s="113" t="s">
        <v>42</v>
      </c>
      <c r="D24" s="114" t="str">
        <f>IF(C24="Str",'Personal File'!$C$11,IF(C24="Dex",'Personal File'!$C$12,IF(C24="Con",'Personal File'!$C$13,IF(C24="Int",'Personal File'!$C$14,IF(C24="Wis",'Personal File'!$C$15,IF(C24="Cha",'Personal File'!$C$16))))))</f>
        <v>+1</v>
      </c>
      <c r="E24" s="114" t="str">
        <f t="shared" si="0"/>
        <v>Int (+1)</v>
      </c>
      <c r="F24" s="86" t="s">
        <v>72</v>
      </c>
      <c r="G24" s="86">
        <f>B24+MID(E24,6,2)+F24</f>
        <v>4</v>
      </c>
      <c r="H24" s="516">
        <f t="shared" ca="1" si="3"/>
        <v>1</v>
      </c>
      <c r="I24" s="86">
        <f t="shared" ca="1" si="4"/>
        <v>5</v>
      </c>
      <c r="J24" s="87"/>
    </row>
    <row r="25" spans="1:10" s="59" customFormat="1" ht="16.8">
      <c r="A25" s="194" t="s">
        <v>63</v>
      </c>
      <c r="B25" s="85">
        <v>6</v>
      </c>
      <c r="C25" s="195" t="s">
        <v>43</v>
      </c>
      <c r="D25" s="196" t="str">
        <f>IF(C25="Str",'Personal File'!$C$11,IF(C25="Dex",'Personal File'!$C$12,IF(C25="Con",'Personal File'!$C$13,IF(C25="Int",'Personal File'!$C$14,IF(C25="Wis",'Personal File'!$C$15,IF(C25="Cha",'Personal File'!$C$16))))))</f>
        <v>+2</v>
      </c>
      <c r="E25" s="197" t="str">
        <f t="shared" si="0"/>
        <v>Wis (+2)</v>
      </c>
      <c r="F25" s="86" t="s">
        <v>176</v>
      </c>
      <c r="G25" s="86">
        <f>B25+MID(E25,6,2)+F25</f>
        <v>9</v>
      </c>
      <c r="H25" s="516">
        <f t="shared" ca="1" si="3"/>
        <v>15</v>
      </c>
      <c r="I25" s="86">
        <f t="shared" ca="1" si="4"/>
        <v>24</v>
      </c>
      <c r="J25" s="87"/>
    </row>
    <row r="26" spans="1:10" s="59" customFormat="1" ht="16.8">
      <c r="A26" s="188" t="s">
        <v>27</v>
      </c>
      <c r="B26" s="85">
        <v>6</v>
      </c>
      <c r="C26" s="189" t="s">
        <v>44</v>
      </c>
      <c r="D26" s="190" t="str">
        <f>IF(C26="Str",'Personal File'!$C$11,IF(C26="Dex",'Personal File'!$C$12,IF(C26="Con",'Personal File'!$C$13,IF(C26="Int",'Personal File'!$C$14,IF(C26="Wis",'Personal File'!$C$15,IF(C26="Cha",'Personal File'!$C$16))))))</f>
        <v>+2</v>
      </c>
      <c r="E26" s="190" t="str">
        <f t="shared" si="0"/>
        <v>Dex (+2)</v>
      </c>
      <c r="F26" s="86" t="s">
        <v>72</v>
      </c>
      <c r="G26" s="86">
        <f>B26+MID(E26,6,2)+F26</f>
        <v>8</v>
      </c>
      <c r="H26" s="516">
        <f t="shared" ca="1" si="3"/>
        <v>16</v>
      </c>
      <c r="I26" s="86">
        <f t="shared" ca="1" si="4"/>
        <v>24</v>
      </c>
      <c r="J26" s="87"/>
    </row>
    <row r="27" spans="1:10" s="59" customFormat="1" ht="16.8">
      <c r="A27" s="98" t="s">
        <v>64</v>
      </c>
      <c r="B27" s="65">
        <v>0</v>
      </c>
      <c r="C27" s="99" t="s">
        <v>44</v>
      </c>
      <c r="D27" s="100" t="str">
        <f>IF(C27="Str",'Personal File'!$C$11,IF(C27="Dex",'Personal File'!$C$12,IF(C27="Con",'Personal File'!$C$13,IF(C27="Int",'Personal File'!$C$14,IF(C27="Wis",'Personal File'!$C$15,IF(C27="Cha",'Personal File'!$C$16))))))</f>
        <v>+2</v>
      </c>
      <c r="E27" s="100" t="str">
        <f t="shared" si="0"/>
        <v>Dex (+2)</v>
      </c>
      <c r="F27" s="68" t="s">
        <v>72</v>
      </c>
      <c r="G27" s="69">
        <v>0</v>
      </c>
      <c r="H27" s="516">
        <f t="shared" ca="1" si="3"/>
        <v>9</v>
      </c>
      <c r="I27" s="69">
        <f t="shared" ca="1" si="4"/>
        <v>9</v>
      </c>
      <c r="J27" s="70"/>
    </row>
    <row r="28" spans="1:10" ht="16.8">
      <c r="A28" s="104" t="s">
        <v>162</v>
      </c>
      <c r="B28" s="101">
        <v>0</v>
      </c>
      <c r="C28" s="105" t="s">
        <v>40</v>
      </c>
      <c r="D28" s="106" t="str">
        <f>IF(C28="Str",'Personal File'!$C$11,IF(C28="Dex",'Personal File'!$C$12,IF(C28="Con",'Personal File'!$C$13,IF(C28="Int",'Personal File'!$C$14,IF(C28="Wis",'Personal File'!$C$15,IF(C28="Cha",'Personal File'!$C$16))))))</f>
        <v>+2</v>
      </c>
      <c r="E28" s="106" t="str">
        <f t="shared" si="0"/>
        <v>Cha (+2)</v>
      </c>
      <c r="F28" s="102" t="s">
        <v>72</v>
      </c>
      <c r="G28" s="102">
        <f t="shared" ref="G28:G35" si="6">B28+MID(E28,6,2)+F28</f>
        <v>2</v>
      </c>
      <c r="H28" s="516">
        <f t="shared" ca="1" si="3"/>
        <v>12</v>
      </c>
      <c r="I28" s="102">
        <f t="shared" ca="1" si="4"/>
        <v>14</v>
      </c>
      <c r="J28" s="103"/>
    </row>
    <row r="29" spans="1:10" ht="16.8">
      <c r="A29" s="177" t="s">
        <v>178</v>
      </c>
      <c r="B29" s="184">
        <v>1</v>
      </c>
      <c r="C29" s="191" t="s">
        <v>43</v>
      </c>
      <c r="D29" s="192" t="str">
        <f>IF(C29="Str",'Personal File'!$C$11,IF(C29="Dex",'Personal File'!$C$12,IF(C29="Con",'Personal File'!$C$13,IF(C29="Int",'Personal File'!$C$14,IF(C29="Wis",'Personal File'!$C$15,IF(C29="Cha",'Personal File'!$C$16))))))</f>
        <v>+2</v>
      </c>
      <c r="E29" s="192" t="str">
        <f t="shared" si="0"/>
        <v>Wis (+2)</v>
      </c>
      <c r="F29" s="187" t="s">
        <v>72</v>
      </c>
      <c r="G29" s="86">
        <f t="shared" si="6"/>
        <v>3</v>
      </c>
      <c r="H29" s="516">
        <f t="shared" ca="1" si="3"/>
        <v>10</v>
      </c>
      <c r="I29" s="86">
        <f t="shared" ca="1" si="4"/>
        <v>13</v>
      </c>
      <c r="J29" s="193"/>
    </row>
    <row r="30" spans="1:10" ht="16.8">
      <c r="A30" s="177" t="s">
        <v>181</v>
      </c>
      <c r="B30" s="184">
        <v>1</v>
      </c>
      <c r="C30" s="191" t="s">
        <v>43</v>
      </c>
      <c r="D30" s="192" t="str">
        <f>IF(C30="Str",'Personal File'!$C$11,IF(C30="Dex",'Personal File'!$C$12,IF(C30="Con",'Personal File'!$C$13,IF(C30="Int",'Personal File'!$C$14,IF(C30="Wis",'Personal File'!$C$15,IF(C30="Cha",'Personal File'!$C$16))))))</f>
        <v>+2</v>
      </c>
      <c r="E30" s="192" t="str">
        <f t="shared" si="0"/>
        <v>Wis (+2)</v>
      </c>
      <c r="F30" s="187" t="s">
        <v>72</v>
      </c>
      <c r="G30" s="86">
        <f t="shared" si="6"/>
        <v>3</v>
      </c>
      <c r="H30" s="516">
        <f t="shared" ca="1" si="3"/>
        <v>14</v>
      </c>
      <c r="I30" s="86">
        <f t="shared" ca="1" si="4"/>
        <v>17</v>
      </c>
      <c r="J30" s="193"/>
    </row>
    <row r="31" spans="1:10" ht="16.8">
      <c r="A31" s="177" t="s">
        <v>179</v>
      </c>
      <c r="B31" s="184">
        <v>1</v>
      </c>
      <c r="C31" s="191" t="s">
        <v>43</v>
      </c>
      <c r="D31" s="192" t="str">
        <f>IF(C31="Str",'Personal File'!$C$11,IF(C31="Dex",'Personal File'!$C$12,IF(C31="Con",'Personal File'!$C$13,IF(C31="Int",'Personal File'!$C$14,IF(C31="Wis",'Personal File'!$C$15,IF(C31="Cha",'Personal File'!$C$16))))))</f>
        <v>+2</v>
      </c>
      <c r="E31" s="192" t="str">
        <f t="shared" si="0"/>
        <v>Wis (+2)</v>
      </c>
      <c r="F31" s="187" t="s">
        <v>72</v>
      </c>
      <c r="G31" s="86">
        <f t="shared" si="6"/>
        <v>3</v>
      </c>
      <c r="H31" s="516">
        <f t="shared" ca="1" si="3"/>
        <v>5</v>
      </c>
      <c r="I31" s="86">
        <f t="shared" ca="1" si="4"/>
        <v>8</v>
      </c>
      <c r="J31" s="193"/>
    </row>
    <row r="32" spans="1:10" ht="16.8">
      <c r="A32" s="177" t="s">
        <v>180</v>
      </c>
      <c r="B32" s="184">
        <v>1</v>
      </c>
      <c r="C32" s="191" t="s">
        <v>43</v>
      </c>
      <c r="D32" s="192" t="str">
        <f>IF(C32="Str",'Personal File'!$C$11,IF(C32="Dex",'Personal File'!$C$12,IF(C32="Con",'Personal File'!$C$13,IF(C32="Int",'Personal File'!$C$14,IF(C32="Wis",'Personal File'!$C$15,IF(C32="Cha",'Personal File'!$C$16))))))</f>
        <v>+2</v>
      </c>
      <c r="E32" s="192" t="str">
        <f t="shared" si="0"/>
        <v>Wis (+2)</v>
      </c>
      <c r="F32" s="187" t="s">
        <v>72</v>
      </c>
      <c r="G32" s="86">
        <f t="shared" si="6"/>
        <v>3</v>
      </c>
      <c r="H32" s="516">
        <f t="shared" ca="1" si="3"/>
        <v>16</v>
      </c>
      <c r="I32" s="86">
        <f t="shared" ca="1" si="4"/>
        <v>19</v>
      </c>
      <c r="J32" s="193"/>
    </row>
    <row r="33" spans="1:10" ht="16.8">
      <c r="A33" s="188" t="s">
        <v>28</v>
      </c>
      <c r="B33" s="85">
        <v>3</v>
      </c>
      <c r="C33" s="189" t="s">
        <v>44</v>
      </c>
      <c r="D33" s="190" t="str">
        <f>IF(C33="Str",'Personal File'!$C$11,IF(C33="Dex",'Personal File'!$C$12,IF(C33="Con",'Personal File'!$C$13,IF(C33="Int",'Personal File'!$C$14,IF(C33="Wis",'Personal File'!$C$15,IF(C33="Cha",'Personal File'!$C$16))))))</f>
        <v>+2</v>
      </c>
      <c r="E33" s="226" t="str">
        <f t="shared" si="0"/>
        <v>Dex (+2)</v>
      </c>
      <c r="F33" s="86" t="s">
        <v>72</v>
      </c>
      <c r="G33" s="86">
        <f t="shared" si="6"/>
        <v>5</v>
      </c>
      <c r="H33" s="516">
        <f t="shared" ca="1" si="3"/>
        <v>20</v>
      </c>
      <c r="I33" s="86">
        <f t="shared" ca="1" si="4"/>
        <v>25</v>
      </c>
      <c r="J33" s="87"/>
    </row>
    <row r="34" spans="1:10" ht="16.8">
      <c r="A34" s="112" t="s">
        <v>29</v>
      </c>
      <c r="B34" s="85">
        <v>3</v>
      </c>
      <c r="C34" s="113" t="s">
        <v>42</v>
      </c>
      <c r="D34" s="114" t="str">
        <f>IF(C34="Str",'Personal File'!$C$11,IF(C34="Dex",'Personal File'!$C$12,IF(C34="Con",'Personal File'!$C$13,IF(C34="Int",'Personal File'!$C$14,IF(C34="Wis",'Personal File'!$C$15,IF(C34="Cha",'Personal File'!$C$16))))))</f>
        <v>+1</v>
      </c>
      <c r="E34" s="114" t="str">
        <f t="shared" si="0"/>
        <v>Int (+1)</v>
      </c>
      <c r="F34" s="86" t="s">
        <v>176</v>
      </c>
      <c r="G34" s="86">
        <f t="shared" si="6"/>
        <v>5</v>
      </c>
      <c r="H34" s="516">
        <f t="shared" ca="1" si="3"/>
        <v>19</v>
      </c>
      <c r="I34" s="86">
        <f t="shared" ca="1" si="4"/>
        <v>24</v>
      </c>
      <c r="J34" s="87"/>
    </row>
    <row r="35" spans="1:10" ht="16.8">
      <c r="A35" s="194" t="s">
        <v>65</v>
      </c>
      <c r="B35" s="85">
        <v>3</v>
      </c>
      <c r="C35" s="195" t="s">
        <v>43</v>
      </c>
      <c r="D35" s="196" t="str">
        <f>IF(C35="Str",'Personal File'!$C$11,IF(C35="Dex",'Personal File'!$C$12,IF(C35="Con",'Personal File'!$C$13,IF(C35="Int",'Personal File'!$C$14,IF(C35="Wis",'Personal File'!$C$15,IF(C35="Cha",'Personal File'!$C$16))))))</f>
        <v>+2</v>
      </c>
      <c r="E35" s="196" t="str">
        <f t="shared" si="0"/>
        <v>Wis (+2)</v>
      </c>
      <c r="F35" s="86" t="s">
        <v>72</v>
      </c>
      <c r="G35" s="86">
        <f t="shared" si="6"/>
        <v>5</v>
      </c>
      <c r="H35" s="516">
        <f t="shared" ca="1" si="3"/>
        <v>1</v>
      </c>
      <c r="I35" s="86">
        <f t="shared" ca="1" si="4"/>
        <v>6</v>
      </c>
      <c r="J35" s="87"/>
    </row>
    <row r="36" spans="1:10" ht="16.8">
      <c r="A36" s="98" t="s">
        <v>205</v>
      </c>
      <c r="B36" s="65">
        <v>0</v>
      </c>
      <c r="C36" s="99" t="s">
        <v>44</v>
      </c>
      <c r="D36" s="100" t="str">
        <f>IF(C36="Str",'Personal File'!$C$11,IF(C36="Dex",'Personal File'!$C$12,IF(C36="Con",'Personal File'!$C$13,IF(C36="Int",'Personal File'!$C$14,IF(C36="Wis",'Personal File'!$C$15,IF(C36="Cha",'Personal File'!$C$16))))))</f>
        <v>+2</v>
      </c>
      <c r="E36" s="100" t="str">
        <f t="shared" si="0"/>
        <v>Dex (+2)</v>
      </c>
      <c r="F36" s="68" t="s">
        <v>72</v>
      </c>
      <c r="G36" s="69">
        <v>0</v>
      </c>
      <c r="H36" s="516">
        <f t="shared" ca="1" si="3"/>
        <v>20</v>
      </c>
      <c r="I36" s="69">
        <f t="shared" ca="1" si="4"/>
        <v>20</v>
      </c>
      <c r="J36" s="70"/>
    </row>
    <row r="37" spans="1:10" ht="16.8">
      <c r="A37" s="112" t="s">
        <v>133</v>
      </c>
      <c r="B37" s="85">
        <v>1</v>
      </c>
      <c r="C37" s="113" t="s">
        <v>42</v>
      </c>
      <c r="D37" s="114" t="str">
        <f>IF(C37="Str",'Personal File'!$C$11,IF(C37="Dex",'Personal File'!$C$12,IF(C37="Con",'Personal File'!$C$13,IF(C37="Int",'Personal File'!$C$14,IF(C37="Wis",'Personal File'!$C$15,IF(C37="Cha",'Personal File'!$C$16))))))</f>
        <v>+1</v>
      </c>
      <c r="E37" s="114" t="str">
        <f t="shared" si="0"/>
        <v>Int (+1)</v>
      </c>
      <c r="F37" s="86" t="s">
        <v>72</v>
      </c>
      <c r="G37" s="86">
        <f>B37+MID(E37,6,2)+F37</f>
        <v>2</v>
      </c>
      <c r="H37" s="516">
        <f t="shared" ca="1" si="3"/>
        <v>1</v>
      </c>
      <c r="I37" s="86">
        <f t="shared" ca="1" si="4"/>
        <v>3</v>
      </c>
      <c r="J37" s="87" t="s">
        <v>177</v>
      </c>
    </row>
    <row r="38" spans="1:10" ht="16.8">
      <c r="A38" s="112" t="s">
        <v>66</v>
      </c>
      <c r="B38" s="85">
        <v>3</v>
      </c>
      <c r="C38" s="113" t="s">
        <v>42</v>
      </c>
      <c r="D38" s="114" t="str">
        <f>IF(C38="Str",'Personal File'!$C$11,IF(C38="Dex",'Personal File'!$C$12,IF(C38="Con",'Personal File'!$C$13,IF(C38="Int",'Personal File'!$C$14,IF(C38="Wis",'Personal File'!$C$15,IF(C38="Cha",'Personal File'!$C$16))))))</f>
        <v>+1</v>
      </c>
      <c r="E38" s="114" t="str">
        <f t="shared" si="0"/>
        <v>Int (+1)</v>
      </c>
      <c r="F38" s="86" t="s">
        <v>72</v>
      </c>
      <c r="G38" s="86">
        <f>B38+MID(E38,6,2)+F38</f>
        <v>4</v>
      </c>
      <c r="H38" s="516">
        <f t="shared" ca="1" si="3"/>
        <v>10</v>
      </c>
      <c r="I38" s="86">
        <f t="shared" ca="1" si="4"/>
        <v>14</v>
      </c>
      <c r="J38" s="87" t="s">
        <v>342</v>
      </c>
    </row>
    <row r="39" spans="1:10" ht="16.8">
      <c r="A39" s="194" t="s">
        <v>67</v>
      </c>
      <c r="B39" s="85">
        <v>6</v>
      </c>
      <c r="C39" s="195" t="s">
        <v>43</v>
      </c>
      <c r="D39" s="196" t="str">
        <f>IF(C39="Str",'Personal File'!$C$11,IF(C39="Dex",'Personal File'!$C$12,IF(C39="Con",'Personal File'!$C$13,IF(C39="Int",'Personal File'!$C$14,IF(C39="Wis",'Personal File'!$C$15,IF(C39="Cha",'Personal File'!$C$16))))))</f>
        <v>+2</v>
      </c>
      <c r="E39" s="196" t="str">
        <f t="shared" si="0"/>
        <v>Wis (+2)</v>
      </c>
      <c r="F39" s="86" t="s">
        <v>176</v>
      </c>
      <c r="G39" s="86">
        <f>B39+MID(E39,6,2)+F39</f>
        <v>9</v>
      </c>
      <c r="H39" s="516">
        <f t="shared" ca="1" si="3"/>
        <v>2</v>
      </c>
      <c r="I39" s="86">
        <f t="shared" ca="1" si="4"/>
        <v>11</v>
      </c>
      <c r="J39" s="87"/>
    </row>
    <row r="40" spans="1:10" ht="16.8">
      <c r="A40" s="194" t="s">
        <v>206</v>
      </c>
      <c r="B40" s="85">
        <v>6</v>
      </c>
      <c r="C40" s="195" t="s">
        <v>43</v>
      </c>
      <c r="D40" s="196" t="str">
        <f>IF(C40="Str",'Personal File'!$C$11,IF(C40="Dex",'Personal File'!$C$12,IF(C40="Con",'Personal File'!$C$13,IF(C40="Int",'Personal File'!$C$14,IF(C40="Wis",'Personal File'!$C$15,IF(C40="Cha",'Personal File'!$C$16))))))</f>
        <v>+2</v>
      </c>
      <c r="E40" s="196" t="str">
        <f t="shared" si="0"/>
        <v>Wis (+2)</v>
      </c>
      <c r="F40" s="86" t="s">
        <v>175</v>
      </c>
      <c r="G40" s="86">
        <f>B40+MID(E40,6,2)+F40</f>
        <v>10</v>
      </c>
      <c r="H40" s="516">
        <f t="shared" ca="1" si="3"/>
        <v>15</v>
      </c>
      <c r="I40" s="86">
        <f t="shared" ca="1" si="4"/>
        <v>25</v>
      </c>
      <c r="J40" s="225"/>
    </row>
    <row r="41" spans="1:10" ht="16.8">
      <c r="A41" s="198" t="s">
        <v>30</v>
      </c>
      <c r="B41" s="85">
        <v>4</v>
      </c>
      <c r="C41" s="199" t="s">
        <v>45</v>
      </c>
      <c r="D41" s="200" t="str">
        <f>IF(C41="Str",'Personal File'!$C$11,IF(C41="Dex",'Personal File'!$C$12,IF(C41="Con",'Personal File'!$C$13,IF(C41="Int",'Personal File'!$C$14,IF(C41="Wis",'Personal File'!$C$15,IF(C41="Cha",'Personal File'!$C$16))))))</f>
        <v>+0</v>
      </c>
      <c r="E41" s="200" t="str">
        <f t="shared" si="0"/>
        <v>Str (+0)</v>
      </c>
      <c r="F41" s="86" t="s">
        <v>72</v>
      </c>
      <c r="G41" s="86">
        <f>B41+MID(E41,6,2)+F41</f>
        <v>4</v>
      </c>
      <c r="H41" s="516">
        <f t="shared" ca="1" si="3"/>
        <v>5</v>
      </c>
      <c r="I41" s="86">
        <f t="shared" ca="1" si="4"/>
        <v>9</v>
      </c>
      <c r="J41" s="225" t="s">
        <v>227</v>
      </c>
    </row>
    <row r="42" spans="1:10" ht="16.8">
      <c r="A42" s="168" t="s">
        <v>68</v>
      </c>
      <c r="B42" s="162">
        <v>0</v>
      </c>
      <c r="C42" s="169" t="s">
        <v>44</v>
      </c>
      <c r="D42" s="170" t="str">
        <f>IF(C42="Str",'Personal File'!$C$11,IF(C42="Dex",'Personal File'!$C$12,IF(C42="Con",'Personal File'!$C$13,IF(C42="Int",'Personal File'!$C$14,IF(C42="Wis",'Personal File'!$C$15,IF(C42="Cha",'Personal File'!$C$16))))))</f>
        <v>+2</v>
      </c>
      <c r="E42" s="170" t="str">
        <f t="shared" si="0"/>
        <v>Dex (+2)</v>
      </c>
      <c r="F42" s="163" t="s">
        <v>72</v>
      </c>
      <c r="G42" s="69">
        <v>0</v>
      </c>
      <c r="H42" s="516">
        <f t="shared" ca="1" si="3"/>
        <v>4</v>
      </c>
      <c r="I42" s="69">
        <f t="shared" ca="1" si="4"/>
        <v>4</v>
      </c>
      <c r="J42" s="164"/>
    </row>
    <row r="43" spans="1:10" ht="16.8">
      <c r="A43" s="71" t="s">
        <v>69</v>
      </c>
      <c r="B43" s="65">
        <v>0</v>
      </c>
      <c r="C43" s="72" t="s">
        <v>40</v>
      </c>
      <c r="D43" s="73" t="str">
        <f>IF(C43="Str",'Personal File'!$C$11,IF(C43="Dex",'Personal File'!$C$12,IF(C43="Con",'Personal File'!$C$13,IF(C43="Int",'Personal File'!$C$14,IF(C43="Wis",'Personal File'!$C$15,IF(C43="Cha",'Personal File'!$C$16))))))</f>
        <v>+2</v>
      </c>
      <c r="E43" s="73" t="str">
        <f t="shared" si="0"/>
        <v>Cha (+2)</v>
      </c>
      <c r="F43" s="68" t="s">
        <v>72</v>
      </c>
      <c r="G43" s="69">
        <v>0</v>
      </c>
      <c r="H43" s="516">
        <f t="shared" ca="1" si="3"/>
        <v>11</v>
      </c>
      <c r="I43" s="69">
        <f t="shared" ca="1" si="4"/>
        <v>11</v>
      </c>
      <c r="J43" s="70"/>
    </row>
    <row r="44" spans="1:10" ht="17.399999999999999" thickBot="1">
      <c r="A44" s="356" t="s">
        <v>70</v>
      </c>
      <c r="B44" s="357">
        <v>4</v>
      </c>
      <c r="C44" s="358" t="s">
        <v>44</v>
      </c>
      <c r="D44" s="359" t="str">
        <f>IF(C44="Str",'Personal File'!$C$11,IF(C44="Dex",'Personal File'!$C$12,IF(C44="Con",'Personal File'!$C$13,IF(C44="Int",'Personal File'!$C$14,IF(C44="Wis",'Personal File'!$C$15,IF(C44="Cha",'Personal File'!$C$16))))))</f>
        <v>+2</v>
      </c>
      <c r="E44" s="359" t="str">
        <f t="shared" si="0"/>
        <v>Dex (+2)</v>
      </c>
      <c r="F44" s="360" t="s">
        <v>72</v>
      </c>
      <c r="G44" s="360">
        <f>B44+MID(E44,6,2)+F44</f>
        <v>6</v>
      </c>
      <c r="H44" s="516">
        <f t="shared" ca="1" si="3"/>
        <v>10</v>
      </c>
      <c r="I44" s="360">
        <f t="shared" ca="1" si="4"/>
        <v>16</v>
      </c>
      <c r="J44" s="361"/>
    </row>
    <row r="45" spans="1:10" ht="16.2" thickTop="1">
      <c r="B45" s="97">
        <f>SUM(B3:B44)</f>
        <v>83</v>
      </c>
    </row>
    <row r="46" spans="1:10">
      <c r="B46" s="97"/>
    </row>
  </sheetData>
  <phoneticPr fontId="0" type="noConversion"/>
  <conditionalFormatting sqref="H3:H44">
    <cfRule type="cellIs" dxfId="5" priority="1" operator="equal">
      <formula>20</formula>
    </cfRule>
    <cfRule type="cellIs" dxfId="4" priority="2" operator="equal">
      <formula>1</formula>
    </cfRule>
  </conditionalFormatting>
  <printOptions gridLinesSet="0"/>
  <pageMargins left="0.62" right="0.33" top="0.5" bottom="0.63" header="0.5" footer="0.5"/>
  <pageSetup orientation="portrait" horizontalDpi="120" verticalDpi="144"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42"/>
  <sheetViews>
    <sheetView showGridLines="0" workbookViewId="0">
      <pane ySplit="2" topLeftCell="A3" activePane="bottomLeft" state="frozen"/>
      <selection pane="bottomLeft" activeCell="A3" sqref="A3"/>
    </sheetView>
  </sheetViews>
  <sheetFormatPr defaultColWidth="13" defaultRowHeight="15.6"/>
  <cols>
    <col min="1" max="1" width="23.8984375" style="213" bestFit="1" customWidth="1"/>
    <col min="2" max="2" width="6.19921875" style="213" bestFit="1" customWidth="1"/>
    <col min="3" max="3" width="9.59765625" style="214" bestFit="1" customWidth="1"/>
    <col min="4" max="4" width="11.19921875" style="214" bestFit="1" customWidth="1"/>
    <col min="5" max="5" width="11.19921875" style="214" customWidth="1"/>
    <col min="6" max="6" width="11" style="214" customWidth="1"/>
    <col min="7" max="7" width="9.5" style="214" bestFit="1" customWidth="1"/>
    <col min="8" max="8" width="29.8984375" style="213" customWidth="1"/>
    <col min="9" max="16384" width="13" style="208"/>
  </cols>
  <sheetData>
    <row r="1" spans="1:8" ht="23.4" thickBot="1">
      <c r="A1" s="416" t="s">
        <v>517</v>
      </c>
      <c r="B1" s="207"/>
      <c r="C1" s="207"/>
      <c r="D1" s="207"/>
      <c r="E1" s="207"/>
      <c r="F1" s="207"/>
      <c r="G1" s="207"/>
      <c r="H1" s="207"/>
    </row>
    <row r="2" spans="1:8" s="209" customFormat="1" ht="31.2">
      <c r="A2" s="412" t="s">
        <v>105</v>
      </c>
      <c r="B2" s="413" t="s">
        <v>7</v>
      </c>
      <c r="C2" s="413" t="s">
        <v>109</v>
      </c>
      <c r="D2" s="414" t="s">
        <v>300</v>
      </c>
      <c r="E2" s="414" t="s">
        <v>301</v>
      </c>
      <c r="F2" s="413" t="s">
        <v>81</v>
      </c>
      <c r="G2" s="413" t="s">
        <v>33</v>
      </c>
      <c r="H2" s="415" t="s">
        <v>8</v>
      </c>
    </row>
    <row r="3" spans="1:8" ht="16.8">
      <c r="A3" s="259" t="s">
        <v>191</v>
      </c>
      <c r="B3" s="260">
        <v>1</v>
      </c>
      <c r="C3" s="253" t="s">
        <v>87</v>
      </c>
      <c r="D3" s="254" t="s">
        <v>251</v>
      </c>
      <c r="E3" s="255" t="s">
        <v>252</v>
      </c>
      <c r="F3" s="256" t="s">
        <v>127</v>
      </c>
      <c r="G3" s="257" t="s">
        <v>253</v>
      </c>
      <c r="H3" s="258" t="s">
        <v>254</v>
      </c>
    </row>
    <row r="4" spans="1:8" ht="16.8">
      <c r="A4" s="259" t="s">
        <v>142</v>
      </c>
      <c r="B4" s="260">
        <v>1</v>
      </c>
      <c r="C4" s="253" t="s">
        <v>96</v>
      </c>
      <c r="D4" s="254" t="s">
        <v>255</v>
      </c>
      <c r="E4" s="265" t="s">
        <v>252</v>
      </c>
      <c r="F4" s="257" t="s">
        <v>127</v>
      </c>
      <c r="G4" s="257" t="s">
        <v>143</v>
      </c>
      <c r="H4" s="258" t="s">
        <v>159</v>
      </c>
    </row>
    <row r="5" spans="1:8" ht="16.8">
      <c r="A5" s="259" t="s">
        <v>192</v>
      </c>
      <c r="B5" s="260">
        <v>1</v>
      </c>
      <c r="C5" s="268" t="s">
        <v>261</v>
      </c>
      <c r="D5" s="266" t="s">
        <v>257</v>
      </c>
      <c r="E5" s="255" t="s">
        <v>252</v>
      </c>
      <c r="F5" s="256" t="s">
        <v>127</v>
      </c>
      <c r="G5" s="269" t="s">
        <v>90</v>
      </c>
      <c r="H5" s="261" t="s">
        <v>262</v>
      </c>
    </row>
    <row r="6" spans="1:8" ht="16.8">
      <c r="A6" s="259" t="s">
        <v>259</v>
      </c>
      <c r="B6" s="260">
        <v>1</v>
      </c>
      <c r="C6" s="253" t="s">
        <v>136</v>
      </c>
      <c r="D6" s="266" t="s">
        <v>255</v>
      </c>
      <c r="E6" s="255" t="s">
        <v>252</v>
      </c>
      <c r="F6" s="267" t="s">
        <v>88</v>
      </c>
      <c r="G6" s="257" t="s">
        <v>90</v>
      </c>
      <c r="H6" s="262" t="s">
        <v>260</v>
      </c>
    </row>
    <row r="7" spans="1:8" ht="16.8">
      <c r="A7" s="259" t="s">
        <v>193</v>
      </c>
      <c r="B7" s="260">
        <v>1</v>
      </c>
      <c r="C7" s="268" t="s">
        <v>261</v>
      </c>
      <c r="D7" s="266" t="s">
        <v>257</v>
      </c>
      <c r="E7" s="255" t="s">
        <v>252</v>
      </c>
      <c r="F7" s="256" t="s">
        <v>127</v>
      </c>
      <c r="G7" s="269" t="s">
        <v>263</v>
      </c>
      <c r="H7" s="261" t="s">
        <v>264</v>
      </c>
    </row>
    <row r="8" spans="1:8" ht="16.8">
      <c r="A8" s="259" t="s">
        <v>146</v>
      </c>
      <c r="B8" s="260">
        <v>1</v>
      </c>
      <c r="C8" s="268" t="s">
        <v>97</v>
      </c>
      <c r="D8" s="254" t="s">
        <v>256</v>
      </c>
      <c r="E8" s="255" t="s">
        <v>252</v>
      </c>
      <c r="F8" s="256" t="s">
        <v>88</v>
      </c>
      <c r="G8" s="269" t="s">
        <v>263</v>
      </c>
      <c r="H8" s="270" t="s">
        <v>147</v>
      </c>
    </row>
    <row r="9" spans="1:8" ht="16.8">
      <c r="A9" s="259" t="s">
        <v>194</v>
      </c>
      <c r="B9" s="260">
        <v>1</v>
      </c>
      <c r="C9" s="253" t="s">
        <v>89</v>
      </c>
      <c r="D9" s="254" t="s">
        <v>257</v>
      </c>
      <c r="E9" s="265" t="s">
        <v>252</v>
      </c>
      <c r="F9" s="257" t="s">
        <v>110</v>
      </c>
      <c r="G9" s="257" t="s">
        <v>90</v>
      </c>
      <c r="H9" s="261" t="s">
        <v>91</v>
      </c>
    </row>
    <row r="10" spans="1:8" ht="16.8">
      <c r="A10" s="259" t="s">
        <v>134</v>
      </c>
      <c r="B10" s="260">
        <v>1</v>
      </c>
      <c r="C10" s="268" t="s">
        <v>135</v>
      </c>
      <c r="D10" s="266" t="s">
        <v>257</v>
      </c>
      <c r="E10" s="255" t="s">
        <v>252</v>
      </c>
      <c r="F10" s="256" t="s">
        <v>127</v>
      </c>
      <c r="G10" s="269" t="s">
        <v>92</v>
      </c>
      <c r="H10" s="270" t="s">
        <v>265</v>
      </c>
    </row>
    <row r="11" spans="1:8" ht="16.8">
      <c r="A11" s="259" t="s">
        <v>195</v>
      </c>
      <c r="B11" s="260">
        <v>1</v>
      </c>
      <c r="C11" s="268" t="s">
        <v>135</v>
      </c>
      <c r="D11" s="266" t="s">
        <v>257</v>
      </c>
      <c r="E11" s="255" t="s">
        <v>252</v>
      </c>
      <c r="F11" s="256" t="s">
        <v>110</v>
      </c>
      <c r="G11" s="269" t="s">
        <v>95</v>
      </c>
      <c r="H11" s="270" t="s">
        <v>266</v>
      </c>
    </row>
    <row r="12" spans="1:8" ht="16.8">
      <c r="A12" s="259" t="s">
        <v>139</v>
      </c>
      <c r="B12" s="260">
        <v>1</v>
      </c>
      <c r="C12" s="268" t="s">
        <v>87</v>
      </c>
      <c r="D12" s="266" t="s">
        <v>257</v>
      </c>
      <c r="E12" s="255" t="s">
        <v>252</v>
      </c>
      <c r="F12" s="256" t="s">
        <v>88</v>
      </c>
      <c r="G12" s="269" t="s">
        <v>140</v>
      </c>
      <c r="H12" s="270" t="s">
        <v>141</v>
      </c>
    </row>
    <row r="13" spans="1:8" ht="16.8">
      <c r="A13" s="259" t="s">
        <v>196</v>
      </c>
      <c r="B13" s="260">
        <v>1</v>
      </c>
      <c r="C13" s="268" t="s">
        <v>136</v>
      </c>
      <c r="D13" s="254" t="s">
        <v>256</v>
      </c>
      <c r="E13" s="255" t="s">
        <v>252</v>
      </c>
      <c r="F13" s="256" t="s">
        <v>267</v>
      </c>
      <c r="G13" s="269" t="s">
        <v>90</v>
      </c>
      <c r="H13" s="270" t="s">
        <v>268</v>
      </c>
    </row>
    <row r="14" spans="1:8" ht="16.8">
      <c r="A14" s="259" t="s">
        <v>197</v>
      </c>
      <c r="B14" s="260">
        <v>1</v>
      </c>
      <c r="C14" s="268" t="s">
        <v>87</v>
      </c>
      <c r="D14" s="254" t="s">
        <v>269</v>
      </c>
      <c r="E14" s="255" t="s">
        <v>252</v>
      </c>
      <c r="F14" s="256" t="s">
        <v>88</v>
      </c>
      <c r="G14" s="269" t="s">
        <v>95</v>
      </c>
      <c r="H14" s="270" t="s">
        <v>270</v>
      </c>
    </row>
    <row r="15" spans="1:8" ht="16.8">
      <c r="A15" s="259" t="s">
        <v>62</v>
      </c>
      <c r="B15" s="260">
        <v>1</v>
      </c>
      <c r="C15" s="268" t="s">
        <v>136</v>
      </c>
      <c r="D15" s="266" t="s">
        <v>255</v>
      </c>
      <c r="E15" s="255" t="s">
        <v>252</v>
      </c>
      <c r="F15" s="256" t="s">
        <v>88</v>
      </c>
      <c r="G15" s="269" t="s">
        <v>90</v>
      </c>
      <c r="H15" s="270" t="s">
        <v>271</v>
      </c>
    </row>
    <row r="16" spans="1:8" ht="16.8">
      <c r="A16" s="259" t="s">
        <v>163</v>
      </c>
      <c r="B16" s="260">
        <v>1</v>
      </c>
      <c r="C16" s="268" t="s">
        <v>136</v>
      </c>
      <c r="D16" s="266" t="s">
        <v>255</v>
      </c>
      <c r="E16" s="255" t="s">
        <v>252</v>
      </c>
      <c r="F16" s="256" t="s">
        <v>94</v>
      </c>
      <c r="G16" s="269" t="s">
        <v>263</v>
      </c>
      <c r="H16" s="270" t="s">
        <v>272</v>
      </c>
    </row>
    <row r="17" spans="1:8" ht="16.8">
      <c r="A17" s="259" t="s">
        <v>198</v>
      </c>
      <c r="B17" s="260">
        <v>1</v>
      </c>
      <c r="C17" s="268" t="s">
        <v>136</v>
      </c>
      <c r="D17" s="254" t="s">
        <v>256</v>
      </c>
      <c r="E17" s="255" t="s">
        <v>252</v>
      </c>
      <c r="F17" s="256" t="s">
        <v>88</v>
      </c>
      <c r="G17" s="269" t="s">
        <v>90</v>
      </c>
      <c r="H17" s="270" t="s">
        <v>273</v>
      </c>
    </row>
    <row r="18" spans="1:8" ht="16.8">
      <c r="A18" s="259" t="s">
        <v>199</v>
      </c>
      <c r="B18" s="260">
        <v>1</v>
      </c>
      <c r="C18" s="268" t="s">
        <v>136</v>
      </c>
      <c r="D18" s="254" t="s">
        <v>256</v>
      </c>
      <c r="E18" s="255" t="s">
        <v>252</v>
      </c>
      <c r="F18" s="256" t="s">
        <v>88</v>
      </c>
      <c r="G18" s="269" t="s">
        <v>263</v>
      </c>
      <c r="H18" s="270" t="s">
        <v>274</v>
      </c>
    </row>
    <row r="19" spans="1:8" ht="16.8">
      <c r="A19" s="259" t="s">
        <v>93</v>
      </c>
      <c r="B19" s="260">
        <v>1</v>
      </c>
      <c r="C19" s="268" t="s">
        <v>89</v>
      </c>
      <c r="D19" s="254" t="s">
        <v>258</v>
      </c>
      <c r="E19" s="255" t="s">
        <v>252</v>
      </c>
      <c r="F19" s="256" t="s">
        <v>94</v>
      </c>
      <c r="G19" s="269" t="s">
        <v>95</v>
      </c>
      <c r="H19" s="258" t="s">
        <v>275</v>
      </c>
    </row>
    <row r="20" spans="1:8" ht="16.8">
      <c r="A20" s="259" t="s">
        <v>200</v>
      </c>
      <c r="B20" s="260">
        <v>1</v>
      </c>
      <c r="C20" s="253" t="s">
        <v>87</v>
      </c>
      <c r="D20" s="254" t="s">
        <v>256</v>
      </c>
      <c r="E20" s="255" t="s">
        <v>252</v>
      </c>
      <c r="F20" s="267" t="s">
        <v>88</v>
      </c>
      <c r="G20" s="269" t="s">
        <v>95</v>
      </c>
      <c r="H20" s="258" t="s">
        <v>276</v>
      </c>
    </row>
    <row r="21" spans="1:8" ht="16.8">
      <c r="A21" s="259" t="s">
        <v>148</v>
      </c>
      <c r="B21" s="260">
        <v>1</v>
      </c>
      <c r="C21" s="268" t="s">
        <v>135</v>
      </c>
      <c r="D21" s="266" t="s">
        <v>257</v>
      </c>
      <c r="E21" s="255" t="s">
        <v>252</v>
      </c>
      <c r="F21" s="256" t="s">
        <v>94</v>
      </c>
      <c r="G21" s="269" t="s">
        <v>90</v>
      </c>
      <c r="H21" s="258" t="s">
        <v>277</v>
      </c>
    </row>
    <row r="22" spans="1:8" ht="16.8">
      <c r="A22" s="276" t="s">
        <v>591</v>
      </c>
      <c r="B22" s="263">
        <v>1</v>
      </c>
      <c r="C22" s="271" t="s">
        <v>97</v>
      </c>
      <c r="D22" s="264" t="s">
        <v>256</v>
      </c>
      <c r="E22" s="272" t="s">
        <v>252</v>
      </c>
      <c r="F22" s="273" t="s">
        <v>127</v>
      </c>
      <c r="G22" s="274" t="s">
        <v>98</v>
      </c>
      <c r="H22" s="275" t="s">
        <v>278</v>
      </c>
    </row>
    <row r="23" spans="1:8" ht="16.8">
      <c r="A23" s="259" t="s">
        <v>201</v>
      </c>
      <c r="B23" s="260">
        <v>2</v>
      </c>
      <c r="C23" s="253" t="s">
        <v>136</v>
      </c>
      <c r="D23" s="266" t="s">
        <v>256</v>
      </c>
      <c r="E23" s="255" t="s">
        <v>252</v>
      </c>
      <c r="F23" s="267" t="s">
        <v>88</v>
      </c>
      <c r="G23" s="257" t="s">
        <v>95</v>
      </c>
      <c r="H23" s="258" t="s">
        <v>352</v>
      </c>
    </row>
    <row r="24" spans="1:8" ht="16.8">
      <c r="A24" s="259" t="s">
        <v>353</v>
      </c>
      <c r="B24" s="260">
        <v>2</v>
      </c>
      <c r="C24" s="253" t="s">
        <v>136</v>
      </c>
      <c r="D24" s="266" t="s">
        <v>256</v>
      </c>
      <c r="E24" s="255" t="s">
        <v>252</v>
      </c>
      <c r="F24" s="267" t="s">
        <v>88</v>
      </c>
      <c r="G24" s="257" t="s">
        <v>90</v>
      </c>
      <c r="H24" s="262" t="s">
        <v>354</v>
      </c>
    </row>
    <row r="25" spans="1:8" ht="16.8">
      <c r="A25" s="259" t="s">
        <v>137</v>
      </c>
      <c r="B25" s="260">
        <v>2</v>
      </c>
      <c r="C25" s="253" t="s">
        <v>89</v>
      </c>
      <c r="D25" s="254" t="s">
        <v>257</v>
      </c>
      <c r="E25" s="255" t="s">
        <v>252</v>
      </c>
      <c r="F25" s="257" t="s">
        <v>88</v>
      </c>
      <c r="G25" s="257" t="s">
        <v>92</v>
      </c>
      <c r="H25" s="258" t="s">
        <v>138</v>
      </c>
    </row>
    <row r="26" spans="1:8" ht="16.8">
      <c r="A26" s="259" t="s">
        <v>202</v>
      </c>
      <c r="B26" s="260">
        <v>2</v>
      </c>
      <c r="C26" s="268" t="s">
        <v>261</v>
      </c>
      <c r="D26" s="266" t="s">
        <v>257</v>
      </c>
      <c r="E26" s="255" t="s">
        <v>252</v>
      </c>
      <c r="F26" s="267" t="s">
        <v>112</v>
      </c>
      <c r="G26" s="257" t="s">
        <v>98</v>
      </c>
      <c r="H26" s="270" t="s">
        <v>270</v>
      </c>
    </row>
    <row r="27" spans="1:8" ht="16.8">
      <c r="A27" s="259" t="s">
        <v>355</v>
      </c>
      <c r="B27" s="260">
        <v>2</v>
      </c>
      <c r="C27" s="253" t="s">
        <v>136</v>
      </c>
      <c r="D27" s="254" t="s">
        <v>251</v>
      </c>
      <c r="E27" s="255" t="s">
        <v>252</v>
      </c>
      <c r="F27" s="267" t="s">
        <v>88</v>
      </c>
      <c r="G27" s="257" t="s">
        <v>90</v>
      </c>
      <c r="H27" s="270" t="s">
        <v>356</v>
      </c>
    </row>
    <row r="28" spans="1:8" ht="16.8">
      <c r="A28" s="259" t="s">
        <v>203</v>
      </c>
      <c r="B28" s="260">
        <v>2</v>
      </c>
      <c r="C28" s="253" t="s">
        <v>87</v>
      </c>
      <c r="D28" s="266" t="s">
        <v>256</v>
      </c>
      <c r="E28" s="255" t="s">
        <v>252</v>
      </c>
      <c r="F28" s="267" t="s">
        <v>88</v>
      </c>
      <c r="G28" s="257" t="s">
        <v>95</v>
      </c>
      <c r="H28" s="258" t="s">
        <v>357</v>
      </c>
    </row>
    <row r="29" spans="1:8" ht="16.8">
      <c r="A29" s="259" t="s">
        <v>204</v>
      </c>
      <c r="B29" s="260">
        <v>2</v>
      </c>
      <c r="C29" s="253" t="s">
        <v>136</v>
      </c>
      <c r="D29" s="254" t="s">
        <v>256</v>
      </c>
      <c r="E29" s="255" t="s">
        <v>252</v>
      </c>
      <c r="F29" s="267" t="s">
        <v>88</v>
      </c>
      <c r="G29" s="257" t="s">
        <v>358</v>
      </c>
      <c r="H29" s="258" t="s">
        <v>359</v>
      </c>
    </row>
    <row r="30" spans="1:8" ht="16.8">
      <c r="A30" s="259" t="s">
        <v>153</v>
      </c>
      <c r="B30" s="260">
        <v>2</v>
      </c>
      <c r="C30" s="268" t="s">
        <v>135</v>
      </c>
      <c r="D30" s="266" t="s">
        <v>257</v>
      </c>
      <c r="E30" s="255" t="s">
        <v>252</v>
      </c>
      <c r="F30" s="256" t="s">
        <v>94</v>
      </c>
      <c r="G30" s="269" t="s">
        <v>90</v>
      </c>
      <c r="H30" s="258" t="s">
        <v>360</v>
      </c>
    </row>
    <row r="31" spans="1:8" ht="16.8">
      <c r="A31" s="259" t="s">
        <v>592</v>
      </c>
      <c r="B31" s="260">
        <v>2</v>
      </c>
      <c r="C31" s="268" t="s">
        <v>97</v>
      </c>
      <c r="D31" s="254" t="s">
        <v>256</v>
      </c>
      <c r="E31" s="255" t="s">
        <v>252</v>
      </c>
      <c r="F31" s="267" t="s">
        <v>127</v>
      </c>
      <c r="G31" s="257" t="s">
        <v>98</v>
      </c>
      <c r="H31" s="270" t="s">
        <v>278</v>
      </c>
    </row>
    <row r="32" spans="1:8" ht="16.8">
      <c r="A32" s="276" t="s">
        <v>155</v>
      </c>
      <c r="B32" s="263">
        <v>2</v>
      </c>
      <c r="C32" s="271" t="s">
        <v>99</v>
      </c>
      <c r="D32" s="264" t="s">
        <v>251</v>
      </c>
      <c r="E32" s="272" t="s">
        <v>252</v>
      </c>
      <c r="F32" s="273" t="s">
        <v>112</v>
      </c>
      <c r="G32" s="274" t="s">
        <v>98</v>
      </c>
      <c r="H32" s="349" t="s">
        <v>156</v>
      </c>
    </row>
    <row r="33" spans="1:8" ht="16.8">
      <c r="A33" s="444" t="s">
        <v>144</v>
      </c>
      <c r="B33" s="445">
        <v>3</v>
      </c>
      <c r="C33" s="446" t="s">
        <v>89</v>
      </c>
      <c r="D33" s="447" t="s">
        <v>257</v>
      </c>
      <c r="E33" s="447" t="s">
        <v>252</v>
      </c>
      <c r="F33" s="448" t="s">
        <v>88</v>
      </c>
      <c r="G33" s="448" t="s">
        <v>92</v>
      </c>
      <c r="H33" s="449" t="s">
        <v>145</v>
      </c>
    </row>
    <row r="34" spans="1:8" ht="16.8">
      <c r="A34" s="450" t="s">
        <v>157</v>
      </c>
      <c r="B34" s="445">
        <v>3</v>
      </c>
      <c r="C34" s="446" t="s">
        <v>97</v>
      </c>
      <c r="D34" s="447" t="s">
        <v>251</v>
      </c>
      <c r="E34" s="447" t="s">
        <v>252</v>
      </c>
      <c r="F34" s="448" t="s">
        <v>88</v>
      </c>
      <c r="G34" s="448" t="s">
        <v>92</v>
      </c>
      <c r="H34" s="449" t="s">
        <v>552</v>
      </c>
    </row>
    <row r="35" spans="1:8" ht="16.8">
      <c r="A35" s="450" t="s">
        <v>151</v>
      </c>
      <c r="B35" s="445">
        <v>3</v>
      </c>
      <c r="C35" s="446" t="s">
        <v>97</v>
      </c>
      <c r="D35" s="447" t="s">
        <v>257</v>
      </c>
      <c r="E35" s="447" t="s">
        <v>252</v>
      </c>
      <c r="F35" s="448" t="s">
        <v>88</v>
      </c>
      <c r="G35" s="448" t="s">
        <v>92</v>
      </c>
      <c r="H35" s="449" t="s">
        <v>152</v>
      </c>
    </row>
    <row r="36" spans="1:8" ht="16.8">
      <c r="A36" s="450" t="s">
        <v>158</v>
      </c>
      <c r="B36" s="445">
        <v>3</v>
      </c>
      <c r="C36" s="446" t="s">
        <v>87</v>
      </c>
      <c r="D36" s="447" t="s">
        <v>256</v>
      </c>
      <c r="E36" s="447" t="s">
        <v>252</v>
      </c>
      <c r="F36" s="448" t="s">
        <v>111</v>
      </c>
      <c r="G36" s="448" t="s">
        <v>95</v>
      </c>
      <c r="H36" s="449" t="s">
        <v>553</v>
      </c>
    </row>
    <row r="37" spans="1:8" ht="16.8">
      <c r="A37" s="444" t="s">
        <v>593</v>
      </c>
      <c r="B37" s="445">
        <v>3</v>
      </c>
      <c r="C37" s="446" t="s">
        <v>97</v>
      </c>
      <c r="D37" s="447" t="s">
        <v>256</v>
      </c>
      <c r="E37" s="447" t="s">
        <v>252</v>
      </c>
      <c r="F37" s="448" t="s">
        <v>127</v>
      </c>
      <c r="G37" s="448" t="s">
        <v>98</v>
      </c>
      <c r="H37" s="449" t="s">
        <v>278</v>
      </c>
    </row>
    <row r="38" spans="1:8" ht="16.8">
      <c r="A38" s="451" t="s">
        <v>154</v>
      </c>
      <c r="B38" s="452">
        <v>3</v>
      </c>
      <c r="C38" s="453" t="s">
        <v>136</v>
      </c>
      <c r="D38" s="454" t="s">
        <v>251</v>
      </c>
      <c r="E38" s="454" t="s">
        <v>252</v>
      </c>
      <c r="F38" s="455" t="s">
        <v>88</v>
      </c>
      <c r="G38" s="455" t="s">
        <v>95</v>
      </c>
      <c r="H38" s="456" t="s">
        <v>554</v>
      </c>
    </row>
    <row r="39" spans="1:8" ht="16.8">
      <c r="A39" s="215" t="s">
        <v>149</v>
      </c>
      <c r="B39" s="205">
        <v>4</v>
      </c>
      <c r="C39" s="174" t="s">
        <v>89</v>
      </c>
      <c r="D39" s="171" t="s">
        <v>257</v>
      </c>
      <c r="E39" s="171" t="s">
        <v>252</v>
      </c>
      <c r="F39" s="172" t="s">
        <v>88</v>
      </c>
      <c r="G39" s="172" t="s">
        <v>92</v>
      </c>
      <c r="H39" s="173" t="s">
        <v>150</v>
      </c>
    </row>
    <row r="40" spans="1:8" ht="16.8">
      <c r="A40" s="215" t="s">
        <v>555</v>
      </c>
      <c r="B40" s="205">
        <v>4</v>
      </c>
      <c r="C40" s="174" t="s">
        <v>87</v>
      </c>
      <c r="D40" s="171" t="s">
        <v>251</v>
      </c>
      <c r="E40" s="171" t="s">
        <v>252</v>
      </c>
      <c r="F40" s="172" t="s">
        <v>88</v>
      </c>
      <c r="G40" s="172" t="s">
        <v>95</v>
      </c>
      <c r="H40" s="173" t="s">
        <v>556</v>
      </c>
    </row>
    <row r="41" spans="1:8" ht="17.399999999999999" thickBot="1">
      <c r="A41" s="217" t="s">
        <v>594</v>
      </c>
      <c r="B41" s="206">
        <v>4</v>
      </c>
      <c r="C41" s="210" t="s">
        <v>97</v>
      </c>
      <c r="D41" s="175" t="s">
        <v>256</v>
      </c>
      <c r="E41" s="175" t="s">
        <v>252</v>
      </c>
      <c r="F41" s="211" t="s">
        <v>127</v>
      </c>
      <c r="G41" s="211" t="s">
        <v>98</v>
      </c>
      <c r="H41" s="212" t="s">
        <v>278</v>
      </c>
    </row>
    <row r="42" spans="1:8" ht="16.2" thickTop="1"/>
  </sheetData>
  <phoneticPr fontId="0" type="noConversion"/>
  <printOptions gridLinesSet="0"/>
  <pageMargins left="0.62" right="0.33" top="0.5" bottom="0.63" header="0.5" footer="0.5"/>
  <pageSetup orientation="portrait" horizontalDpi="120" verticalDpi="144"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26"/>
  <sheetViews>
    <sheetView showGridLines="0" workbookViewId="0"/>
  </sheetViews>
  <sheetFormatPr defaultColWidth="13" defaultRowHeight="15.6"/>
  <cols>
    <col min="1" max="1" width="23.296875" style="41" bestFit="1" customWidth="1"/>
    <col min="2" max="2" width="6.19921875" style="41" bestFit="1" customWidth="1"/>
    <col min="3" max="3" width="4.09765625" style="41" bestFit="1" customWidth="1"/>
    <col min="4" max="4" width="6.3984375" style="42" bestFit="1" customWidth="1"/>
    <col min="5" max="5" width="1.8984375" style="42" customWidth="1"/>
    <col min="6" max="6" width="35.59765625" style="42" customWidth="1"/>
    <col min="7" max="7" width="1.8984375" style="41" customWidth="1"/>
    <col min="8" max="8" width="22.69921875" style="34" bestFit="1" customWidth="1"/>
    <col min="9" max="16384" width="13" style="34"/>
  </cols>
  <sheetData>
    <row r="1" spans="1:8" ht="24" thickTop="1" thickBot="1">
      <c r="A1" s="120" t="s">
        <v>132</v>
      </c>
      <c r="B1" s="121"/>
      <c r="C1" s="121"/>
      <c r="D1" s="122"/>
      <c r="E1" s="34"/>
      <c r="F1" s="123" t="s">
        <v>279</v>
      </c>
      <c r="G1" s="34"/>
      <c r="H1" s="326" t="s">
        <v>292</v>
      </c>
    </row>
    <row r="2" spans="1:8" ht="17.399999999999999" thickTop="1">
      <c r="A2" s="124" t="s">
        <v>105</v>
      </c>
      <c r="B2" s="125" t="s">
        <v>7</v>
      </c>
      <c r="C2" s="125" t="s">
        <v>303</v>
      </c>
      <c r="D2" s="126" t="s">
        <v>106</v>
      </c>
      <c r="E2" s="23"/>
      <c r="F2" s="129" t="s">
        <v>225</v>
      </c>
      <c r="G2" s="34"/>
      <c r="H2" s="392" t="s">
        <v>374</v>
      </c>
    </row>
    <row r="3" spans="1:8" ht="17.399999999999999" thickBot="1">
      <c r="A3" s="334" t="s">
        <v>196</v>
      </c>
      <c r="B3" s="251">
        <v>1</v>
      </c>
      <c r="C3" s="330">
        <f>10+B3+'Personal File'!$C$15</f>
        <v>13</v>
      </c>
      <c r="D3" s="252" t="s">
        <v>107</v>
      </c>
      <c r="E3" s="23"/>
      <c r="F3" s="129" t="s">
        <v>375</v>
      </c>
      <c r="G3" s="34"/>
      <c r="H3" s="204"/>
    </row>
    <row r="4" spans="1:8" ht="18" thickTop="1" thickBot="1">
      <c r="A4" s="335" t="s">
        <v>591</v>
      </c>
      <c r="B4" s="250">
        <v>1</v>
      </c>
      <c r="C4" s="331">
        <f>10+B4+'Personal File'!$C$15</f>
        <v>13</v>
      </c>
      <c r="D4" s="127" t="s">
        <v>107</v>
      </c>
      <c r="E4" s="23"/>
      <c r="F4" s="129" t="s">
        <v>131</v>
      </c>
      <c r="G4" s="34"/>
    </row>
    <row r="5" spans="1:8" ht="24" thickTop="1" thickBot="1">
      <c r="A5" s="334" t="s">
        <v>592</v>
      </c>
      <c r="B5" s="251">
        <v>2</v>
      </c>
      <c r="C5" s="330">
        <f>10+B5+'Personal File'!$C$15</f>
        <v>14</v>
      </c>
      <c r="D5" s="252" t="s">
        <v>107</v>
      </c>
      <c r="E5" s="23"/>
      <c r="F5" s="388" t="s">
        <v>343</v>
      </c>
      <c r="G5" s="34"/>
      <c r="H5" s="325" t="s">
        <v>294</v>
      </c>
    </row>
    <row r="6" spans="1:8" ht="17.399999999999999" thickBot="1">
      <c r="A6" s="335" t="s">
        <v>203</v>
      </c>
      <c r="B6" s="250">
        <v>2</v>
      </c>
      <c r="C6" s="331">
        <f>10+B6+'Personal File'!$C$15</f>
        <v>14</v>
      </c>
      <c r="D6" s="127" t="s">
        <v>107</v>
      </c>
      <c r="E6" s="23"/>
      <c r="F6" s="387" t="s">
        <v>527</v>
      </c>
      <c r="G6" s="34"/>
      <c r="H6" s="346" t="s">
        <v>314</v>
      </c>
    </row>
    <row r="7" spans="1:8" ht="18" thickTop="1" thickBot="1">
      <c r="A7" s="462"/>
      <c r="B7" s="463">
        <v>3</v>
      </c>
      <c r="C7" s="464">
        <f>10+B7+'Personal File'!$C$15</f>
        <v>15</v>
      </c>
      <c r="D7" s="252" t="s">
        <v>107</v>
      </c>
      <c r="E7" s="23"/>
      <c r="G7" s="34"/>
      <c r="H7" s="204"/>
    </row>
    <row r="8" spans="1:8" ht="24" thickTop="1" thickBot="1">
      <c r="A8" s="465"/>
      <c r="B8" s="466">
        <v>3</v>
      </c>
      <c r="C8" s="467">
        <f>10+B8+'Personal File'!$C$15</f>
        <v>15</v>
      </c>
      <c r="D8" s="128" t="s">
        <v>107</v>
      </c>
      <c r="E8" s="23"/>
      <c r="F8" s="123" t="s">
        <v>280</v>
      </c>
      <c r="G8" s="34"/>
    </row>
    <row r="9" spans="1:8" ht="24" thickTop="1" thickBot="1">
      <c r="E9" s="23"/>
      <c r="F9" s="333" t="s">
        <v>302</v>
      </c>
      <c r="H9" s="324" t="s">
        <v>293</v>
      </c>
    </row>
    <row r="10" spans="1:8" ht="19.2" thickTop="1" thickBot="1">
      <c r="A10" s="319" t="s">
        <v>305</v>
      </c>
      <c r="B10" s="284"/>
      <c r="C10" s="284"/>
      <c r="D10" s="280"/>
      <c r="E10" s="23"/>
      <c r="F10" s="457" t="s">
        <v>557</v>
      </c>
      <c r="H10" s="346" t="s">
        <v>314</v>
      </c>
    </row>
    <row r="11" spans="1:8" ht="17.399999999999999" thickBot="1">
      <c r="A11" s="277" t="s">
        <v>306</v>
      </c>
      <c r="B11" s="285"/>
      <c r="C11" s="285"/>
      <c r="D11" s="281"/>
      <c r="E11" s="23"/>
      <c r="F11" s="458" t="s">
        <v>558</v>
      </c>
      <c r="H11" s="204"/>
    </row>
    <row r="12" spans="1:8" ht="18" thickTop="1" thickBot="1">
      <c r="A12" s="320" t="s">
        <v>307</v>
      </c>
      <c r="B12" s="321"/>
      <c r="C12" s="321"/>
      <c r="D12" s="322"/>
      <c r="E12" s="23"/>
      <c r="F12" s="129" t="s">
        <v>304</v>
      </c>
    </row>
    <row r="13" spans="1:8" ht="24" thickTop="1" thickBot="1">
      <c r="A13" s="278" t="s">
        <v>308</v>
      </c>
      <c r="B13" s="286"/>
      <c r="C13" s="286"/>
      <c r="D13" s="282"/>
      <c r="E13" s="23"/>
      <c r="F13" s="129" t="s">
        <v>378</v>
      </c>
      <c r="H13" s="336" t="s">
        <v>108</v>
      </c>
    </row>
    <row r="14" spans="1:8" ht="17.399999999999999" thickBot="1">
      <c r="A14" s="279" t="s">
        <v>309</v>
      </c>
      <c r="B14" s="287"/>
      <c r="C14" s="287"/>
      <c r="D14" s="283"/>
      <c r="E14" s="23"/>
      <c r="F14" s="459" t="s">
        <v>311</v>
      </c>
      <c r="H14" s="337" t="s">
        <v>184</v>
      </c>
    </row>
    <row r="15" spans="1:8" ht="18" thickTop="1" thickBot="1">
      <c r="E15" s="23"/>
      <c r="F15" s="460" t="s">
        <v>313</v>
      </c>
      <c r="H15" s="338" t="s">
        <v>185</v>
      </c>
    </row>
    <row r="16" spans="1:8" ht="19.2" thickTop="1" thickBot="1">
      <c r="A16" s="323" t="s">
        <v>291</v>
      </c>
      <c r="B16" s="284"/>
      <c r="C16" s="284"/>
      <c r="D16" s="280"/>
      <c r="E16" s="23"/>
      <c r="F16" s="461" t="s">
        <v>516</v>
      </c>
    </row>
    <row r="17" spans="1:6" ht="16.8">
      <c r="A17" s="277" t="s">
        <v>172</v>
      </c>
      <c r="B17" s="285"/>
      <c r="C17" s="285"/>
      <c r="D17" s="281"/>
      <c r="E17" s="23"/>
      <c r="F17" s="368" t="s">
        <v>362</v>
      </c>
    </row>
    <row r="18" spans="1:6" ht="16.8">
      <c r="A18" s="320" t="s">
        <v>173</v>
      </c>
      <c r="B18" s="321"/>
      <c r="C18" s="321"/>
      <c r="D18" s="322"/>
      <c r="E18" s="23"/>
      <c r="F18" s="344" t="s">
        <v>551</v>
      </c>
    </row>
    <row r="19" spans="1:6" ht="17.399999999999999" thickBot="1">
      <c r="A19" s="279" t="s">
        <v>174</v>
      </c>
      <c r="B19" s="287"/>
      <c r="C19" s="287"/>
      <c r="D19" s="283"/>
      <c r="E19" s="23"/>
      <c r="F19" s="345" t="s">
        <v>351</v>
      </c>
    </row>
    <row r="20" spans="1:6" ht="17.399999999999999" thickTop="1">
      <c r="F20" s="345" t="s">
        <v>344</v>
      </c>
    </row>
    <row r="21" spans="1:6" ht="16.8">
      <c r="F21" s="332" t="s">
        <v>379</v>
      </c>
    </row>
    <row r="22" spans="1:6" ht="16.8">
      <c r="E22" s="23"/>
      <c r="F22" s="332" t="s">
        <v>183</v>
      </c>
    </row>
    <row r="23" spans="1:6" ht="16.8">
      <c r="F23" s="515" t="s">
        <v>587</v>
      </c>
    </row>
    <row r="24" spans="1:6" ht="16.8">
      <c r="F24" s="390" t="s">
        <v>182</v>
      </c>
    </row>
    <row r="25" spans="1:6" ht="17.399999999999999" thickBot="1">
      <c r="F25" s="389" t="s">
        <v>348</v>
      </c>
    </row>
    <row r="26" spans="1:6" ht="16.2" thickTop="1"/>
  </sheetData>
  <phoneticPr fontId="0" type="noConversion"/>
  <conditionalFormatting sqref="D3:D6">
    <cfRule type="cellIs" dxfId="3" priority="3" stopIfTrue="1" operator="equal">
      <formula>"þ"</formula>
    </cfRule>
  </conditionalFormatting>
  <conditionalFormatting sqref="D7:D8">
    <cfRule type="cellIs" dxfId="2" priority="1" stopIfTrue="1" operator="equal">
      <formula>"þ"</formula>
    </cfRule>
  </conditionalFormatting>
  <printOptions gridLinesSet="0"/>
  <pageMargins left="0.62" right="0.33" top="0.5" bottom="0.63" header="0.5" footer="0.5"/>
  <pageSetup orientation="portrait" horizontalDpi="120" verticalDpi="144"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16"/>
  <sheetViews>
    <sheetView showGridLines="0" workbookViewId="0"/>
  </sheetViews>
  <sheetFormatPr defaultColWidth="13" defaultRowHeight="15.6"/>
  <cols>
    <col min="1" max="1" width="22" style="30" customWidth="1"/>
    <col min="2" max="2" width="8.59765625" style="30" customWidth="1"/>
    <col min="3" max="3" width="6.09765625" style="30" customWidth="1"/>
    <col min="4" max="4" width="8.19921875" style="30" customWidth="1"/>
    <col min="5" max="5" width="8.3984375" style="30" customWidth="1"/>
    <col min="6" max="6" width="8.8984375" style="30" bestFit="1" customWidth="1"/>
    <col min="7" max="8" width="5.59765625" style="30" customWidth="1"/>
    <col min="9" max="9" width="26.59765625" style="30" customWidth="1"/>
    <col min="10" max="16384" width="13" style="1"/>
  </cols>
  <sheetData>
    <row r="1" spans="1:9" ht="23.4" thickBot="1">
      <c r="A1" s="25" t="s">
        <v>31</v>
      </c>
      <c r="B1" s="25"/>
      <c r="C1" s="25"/>
      <c r="D1" s="25"/>
      <c r="E1" s="25"/>
      <c r="F1" s="25"/>
      <c r="G1" s="25"/>
      <c r="H1" s="25"/>
      <c r="I1" s="25"/>
    </row>
    <row r="2" spans="1:9" ht="16.8" thickTop="1" thickBot="1">
      <c r="A2" s="43" t="s">
        <v>9</v>
      </c>
      <c r="B2" s="44" t="s">
        <v>10</v>
      </c>
      <c r="C2" s="44" t="s">
        <v>35</v>
      </c>
      <c r="D2" s="44" t="s">
        <v>36</v>
      </c>
      <c r="E2" s="45" t="s">
        <v>80</v>
      </c>
      <c r="F2" s="44" t="s">
        <v>32</v>
      </c>
      <c r="G2" s="44" t="s">
        <v>37</v>
      </c>
      <c r="H2" s="339" t="s">
        <v>312</v>
      </c>
      <c r="I2" s="46" t="s">
        <v>8</v>
      </c>
    </row>
    <row r="3" spans="1:9">
      <c r="A3" s="227" t="s">
        <v>367</v>
      </c>
      <c r="B3" s="26" t="s">
        <v>124</v>
      </c>
      <c r="C3" s="96">
        <v>1</v>
      </c>
      <c r="D3" s="35" t="s">
        <v>176</v>
      </c>
      <c r="E3" s="35" t="s">
        <v>188</v>
      </c>
      <c r="F3" s="111" t="s">
        <v>189</v>
      </c>
      <c r="G3" s="27">
        <v>4</v>
      </c>
      <c r="H3" s="340" t="str">
        <f>CONCATENATE("+",RIGHT('Personal File'!$E$7,2)+RIGHT('Personal File'!$C$11)+D3+1)</f>
        <v>+13</v>
      </c>
      <c r="I3" s="28" t="s">
        <v>376</v>
      </c>
    </row>
    <row r="4" spans="1:9" ht="16.2" thickBot="1">
      <c r="A4" s="156" t="s">
        <v>210</v>
      </c>
      <c r="B4" s="95" t="s">
        <v>211</v>
      </c>
      <c r="C4" s="157" t="s">
        <v>72</v>
      </c>
      <c r="D4" s="95">
        <v>0</v>
      </c>
      <c r="E4" s="29" t="s">
        <v>188</v>
      </c>
      <c r="F4" s="95" t="s">
        <v>212</v>
      </c>
      <c r="G4" s="93">
        <v>1</v>
      </c>
      <c r="H4" s="341" t="str">
        <f>CONCATENATE("+",RIGHT('Personal File'!$E$7,2)+RIGHT('Personal File'!$C$11)+D4)</f>
        <v>+11</v>
      </c>
      <c r="I4" s="94"/>
    </row>
    <row r="5" spans="1:9" ht="6" customHeight="1" thickTop="1" thickBot="1"/>
    <row r="6" spans="1:9" ht="16.8" thickTop="1" thickBot="1">
      <c r="A6" s="43" t="s">
        <v>12</v>
      </c>
      <c r="B6" s="44" t="s">
        <v>13</v>
      </c>
      <c r="C6" s="44" t="s">
        <v>35</v>
      </c>
      <c r="D6" s="44" t="s">
        <v>36</v>
      </c>
      <c r="E6" s="45" t="s">
        <v>80</v>
      </c>
      <c r="F6" s="44" t="s">
        <v>14</v>
      </c>
      <c r="G6" s="44" t="s">
        <v>37</v>
      </c>
      <c r="H6" s="339" t="s">
        <v>312</v>
      </c>
      <c r="I6" s="46" t="s">
        <v>8</v>
      </c>
    </row>
    <row r="7" spans="1:9">
      <c r="A7" s="367" t="s">
        <v>366</v>
      </c>
      <c r="B7" s="362" t="s">
        <v>124</v>
      </c>
      <c r="C7" s="363" t="s">
        <v>364</v>
      </c>
      <c r="D7" s="363" t="s">
        <v>72</v>
      </c>
      <c r="E7" s="362" t="s">
        <v>186</v>
      </c>
      <c r="F7" s="364" t="s">
        <v>363</v>
      </c>
      <c r="G7" s="365">
        <v>3</v>
      </c>
      <c r="H7" s="340" t="str">
        <f>CONCATENATE("+",RIGHT('Personal File'!$E$7,2)+RIGHT('Personal File'!$C$12)+D7)</f>
        <v>+13</v>
      </c>
      <c r="I7" s="366" t="s">
        <v>365</v>
      </c>
    </row>
    <row r="8" spans="1:9" ht="16.2" thickBot="1">
      <c r="A8" s="373" t="s">
        <v>247</v>
      </c>
      <c r="B8" s="374" t="s">
        <v>124</v>
      </c>
      <c r="C8" s="375" t="s">
        <v>176</v>
      </c>
      <c r="D8" s="375" t="s">
        <v>176</v>
      </c>
      <c r="E8" s="374" t="s">
        <v>186</v>
      </c>
      <c r="F8" s="376" t="s">
        <v>190</v>
      </c>
      <c r="G8" s="377" t="s">
        <v>372</v>
      </c>
      <c r="H8" s="378" t="str">
        <f>CONCATENATE("+",RIGHT('Personal File'!$E$7,2)+RIGHT('Personal File'!$C$12)+D8)</f>
        <v>+14</v>
      </c>
      <c r="I8" s="379"/>
    </row>
    <row r="9" spans="1:9" ht="6" customHeight="1" thickTop="1" thickBot="1">
      <c r="D9" s="31"/>
      <c r="E9" s="31"/>
      <c r="G9" s="32"/>
      <c r="H9" s="32"/>
    </row>
    <row r="10" spans="1:9" ht="16.8" thickTop="1" thickBot="1">
      <c r="A10" s="43" t="s">
        <v>85</v>
      </c>
      <c r="B10" s="44" t="s">
        <v>25</v>
      </c>
      <c r="C10" s="44" t="s">
        <v>44</v>
      </c>
      <c r="D10" s="44" t="s">
        <v>121</v>
      </c>
      <c r="E10" s="44" t="s">
        <v>122</v>
      </c>
      <c r="F10" s="44" t="s">
        <v>123</v>
      </c>
      <c r="G10" s="44" t="s">
        <v>37</v>
      </c>
      <c r="H10" s="49" t="s">
        <v>8</v>
      </c>
      <c r="I10" s="343"/>
    </row>
    <row r="11" spans="1:9">
      <c r="A11" s="380" t="s">
        <v>238</v>
      </c>
      <c r="B11" s="417" t="s">
        <v>518</v>
      </c>
      <c r="C11" s="382">
        <v>6</v>
      </c>
      <c r="D11" s="381">
        <v>0</v>
      </c>
      <c r="E11" s="383">
        <v>0.1</v>
      </c>
      <c r="F11" s="381" t="s">
        <v>103</v>
      </c>
      <c r="G11" s="384" t="s">
        <v>371</v>
      </c>
      <c r="H11" s="385"/>
      <c r="I11" s="386"/>
    </row>
    <row r="12" spans="1:9" ht="16.2" thickBot="1">
      <c r="A12" s="156" t="s">
        <v>368</v>
      </c>
      <c r="B12" s="95">
        <v>5</v>
      </c>
      <c r="C12" s="95">
        <v>4</v>
      </c>
      <c r="D12" s="95">
        <v>-2</v>
      </c>
      <c r="E12" s="393">
        <v>0.2</v>
      </c>
      <c r="F12" s="394" t="s">
        <v>103</v>
      </c>
      <c r="G12" s="93">
        <v>20</v>
      </c>
      <c r="H12" s="395"/>
      <c r="I12" s="396"/>
    </row>
    <row r="13" spans="1:9" ht="6.75" customHeight="1" thickTop="1" thickBot="1"/>
    <row r="14" spans="1:9" ht="16.8" thickTop="1" thickBot="1">
      <c r="A14" s="33" t="s">
        <v>15</v>
      </c>
      <c r="B14" s="32">
        <f>SUM(G3:G15)</f>
        <v>29</v>
      </c>
      <c r="D14" s="47" t="s">
        <v>86</v>
      </c>
      <c r="E14" s="48"/>
      <c r="F14" s="49" t="s">
        <v>11</v>
      </c>
      <c r="G14" s="44" t="s">
        <v>37</v>
      </c>
      <c r="H14" s="339" t="s">
        <v>312</v>
      </c>
      <c r="I14" s="46" t="s">
        <v>8</v>
      </c>
    </row>
    <row r="15" spans="1:9" ht="16.2" thickBot="1">
      <c r="A15" s="33"/>
      <c r="B15" s="32"/>
      <c r="D15" s="228" t="s">
        <v>241</v>
      </c>
      <c r="E15" s="91"/>
      <c r="F15" s="92" t="s">
        <v>242</v>
      </c>
      <c r="G15" s="93">
        <v>1</v>
      </c>
      <c r="H15" s="342" t="s">
        <v>130</v>
      </c>
      <c r="I15" s="94"/>
    </row>
    <row r="16" spans="1:9" ht="16.2" thickTop="1"/>
  </sheetData>
  <phoneticPr fontId="0" type="noConversion"/>
  <printOptions gridLinesSet="0"/>
  <pageMargins left="0.62" right="0.33" top="0.5" bottom="0.63" header="0.5" footer="0.5"/>
  <pageSetup orientation="portrait" horizontalDpi="120" verticalDpi="144"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67"/>
  <sheetViews>
    <sheetView showGridLines="0" workbookViewId="0"/>
  </sheetViews>
  <sheetFormatPr defaultColWidth="13" defaultRowHeight="15.6"/>
  <cols>
    <col min="1" max="1" width="33.5" style="30" bestFit="1" customWidth="1"/>
    <col min="2" max="2" width="5.59765625" style="32" bestFit="1" customWidth="1"/>
    <col min="3" max="4" width="26.59765625" style="1" customWidth="1"/>
    <col min="5" max="16384" width="13" style="1"/>
  </cols>
  <sheetData>
    <row r="1" spans="1:4" ht="23.4" thickBot="1">
      <c r="A1" s="25" t="s">
        <v>113</v>
      </c>
      <c r="B1" s="133"/>
      <c r="C1" s="25"/>
      <c r="D1" s="25"/>
    </row>
    <row r="2" spans="1:4" s="30" customFormat="1" ht="16.2" thickBot="1">
      <c r="A2" s="134" t="s">
        <v>114</v>
      </c>
      <c r="B2" s="135" t="s">
        <v>115</v>
      </c>
      <c r="C2" s="136" t="s">
        <v>116</v>
      </c>
      <c r="D2" s="137" t="s">
        <v>117</v>
      </c>
    </row>
    <row r="3" spans="1:4">
      <c r="A3" s="138" t="s">
        <v>310</v>
      </c>
      <c r="B3" s="139">
        <v>8</v>
      </c>
      <c r="C3" s="140"/>
      <c r="D3" s="141"/>
    </row>
    <row r="4" spans="1:4">
      <c r="A4" s="138" t="s">
        <v>187</v>
      </c>
      <c r="B4" s="139">
        <v>0.1</v>
      </c>
      <c r="C4" s="140"/>
      <c r="D4" s="141"/>
    </row>
    <row r="5" spans="1:4">
      <c r="A5" s="434" t="s">
        <v>530</v>
      </c>
      <c r="B5" s="139">
        <v>0</v>
      </c>
      <c r="C5" s="142"/>
      <c r="D5" s="143"/>
    </row>
    <row r="6" spans="1:4">
      <c r="A6" s="434" t="s">
        <v>531</v>
      </c>
      <c r="B6" s="139">
        <v>0</v>
      </c>
      <c r="C6" s="142"/>
      <c r="D6" s="143"/>
    </row>
    <row r="7" spans="1:4">
      <c r="A7" s="434" t="s">
        <v>529</v>
      </c>
      <c r="B7" s="139">
        <v>0</v>
      </c>
      <c r="C7" s="142"/>
      <c r="D7" s="143"/>
    </row>
    <row r="8" spans="1:4">
      <c r="A8" s="434" t="s">
        <v>528</v>
      </c>
      <c r="B8" s="139">
        <v>0</v>
      </c>
      <c r="C8" s="142"/>
      <c r="D8" s="143"/>
    </row>
    <row r="9" spans="1:4">
      <c r="A9" s="138" t="s">
        <v>369</v>
      </c>
      <c r="B9" s="139">
        <v>0</v>
      </c>
      <c r="C9" s="142"/>
      <c r="D9" s="143"/>
    </row>
    <row r="10" spans="1:4">
      <c r="A10" s="138" t="s">
        <v>316</v>
      </c>
      <c r="B10" s="139">
        <v>1</v>
      </c>
      <c r="C10" s="142"/>
      <c r="D10" s="143"/>
    </row>
    <row r="11" spans="1:4" ht="16.2" thickBot="1">
      <c r="A11" s="144" t="s">
        <v>321</v>
      </c>
      <c r="B11" s="145">
        <v>0</v>
      </c>
      <c r="C11" s="146"/>
      <c r="D11" s="147"/>
    </row>
    <row r="12" spans="1:4" ht="24" thickTop="1" thickBot="1">
      <c r="A12" s="25" t="s">
        <v>118</v>
      </c>
      <c r="B12" s="148"/>
      <c r="C12" s="25"/>
      <c r="D12" s="149"/>
    </row>
    <row r="13" spans="1:4" ht="16.2" thickBot="1">
      <c r="A13" s="134" t="s">
        <v>114</v>
      </c>
      <c r="B13" s="135" t="s">
        <v>115</v>
      </c>
      <c r="C13" s="136" t="s">
        <v>116</v>
      </c>
      <c r="D13" s="137" t="s">
        <v>117</v>
      </c>
    </row>
    <row r="14" spans="1:4">
      <c r="A14" s="138" t="s">
        <v>345</v>
      </c>
      <c r="B14" s="139">
        <v>1</v>
      </c>
      <c r="C14" s="140"/>
      <c r="D14" s="141"/>
    </row>
    <row r="15" spans="1:4">
      <c r="A15" s="138" t="s">
        <v>327</v>
      </c>
      <c r="B15" s="139">
        <v>0</v>
      </c>
      <c r="C15" s="140">
        <v>5</v>
      </c>
      <c r="D15" s="141"/>
    </row>
    <row r="16" spans="1:4">
      <c r="A16" s="138" t="s">
        <v>317</v>
      </c>
      <c r="B16" s="139">
        <v>0</v>
      </c>
      <c r="C16" s="140"/>
      <c r="D16" s="141"/>
    </row>
    <row r="17" spans="1:4">
      <c r="A17" s="138" t="s">
        <v>329</v>
      </c>
      <c r="B17" s="139">
        <v>0</v>
      </c>
      <c r="C17" s="140">
        <v>10</v>
      </c>
      <c r="D17" s="141"/>
    </row>
    <row r="18" spans="1:4">
      <c r="A18" s="138" t="s">
        <v>330</v>
      </c>
      <c r="B18" s="139">
        <v>1</v>
      </c>
      <c r="C18" s="140"/>
      <c r="D18" s="141"/>
    </row>
    <row r="19" spans="1:4">
      <c r="A19" s="138" t="s">
        <v>346</v>
      </c>
      <c r="B19" s="154">
        <f>C19</f>
        <v>2</v>
      </c>
      <c r="C19" s="140">
        <v>2</v>
      </c>
      <c r="D19" s="141"/>
    </row>
    <row r="20" spans="1:4">
      <c r="A20" s="138" t="s">
        <v>347</v>
      </c>
      <c r="B20" s="139">
        <v>0</v>
      </c>
      <c r="C20" s="140">
        <v>2</v>
      </c>
      <c r="D20" s="141"/>
    </row>
    <row r="21" spans="1:4">
      <c r="A21" s="138" t="s">
        <v>318</v>
      </c>
      <c r="B21" s="139">
        <v>0</v>
      </c>
      <c r="C21" s="140"/>
      <c r="D21" s="141"/>
    </row>
    <row r="22" spans="1:4">
      <c r="A22" s="138" t="s">
        <v>228</v>
      </c>
      <c r="B22" s="139">
        <v>0</v>
      </c>
      <c r="C22" s="140"/>
      <c r="D22" s="141"/>
    </row>
    <row r="23" spans="1:4">
      <c r="A23" s="138" t="s">
        <v>229</v>
      </c>
      <c r="B23" s="139">
        <v>0</v>
      </c>
      <c r="C23" s="140"/>
      <c r="D23" s="141"/>
    </row>
    <row r="24" spans="1:4">
      <c r="A24" s="138" t="s">
        <v>231</v>
      </c>
      <c r="B24" s="139">
        <v>0.5</v>
      </c>
      <c r="C24" s="140"/>
      <c r="D24" s="141"/>
    </row>
    <row r="25" spans="1:4">
      <c r="A25" s="138" t="s">
        <v>331</v>
      </c>
      <c r="B25" s="139">
        <v>0</v>
      </c>
      <c r="C25" s="140">
        <v>20</v>
      </c>
      <c r="D25" s="141"/>
    </row>
    <row r="26" spans="1:4">
      <c r="A26" s="138" t="s">
        <v>323</v>
      </c>
      <c r="B26" s="139">
        <v>0.5</v>
      </c>
      <c r="C26" s="140"/>
      <c r="D26" s="141"/>
    </row>
    <row r="27" spans="1:4">
      <c r="A27" s="138" t="s">
        <v>334</v>
      </c>
      <c r="B27" s="139">
        <v>0.5</v>
      </c>
      <c r="C27" s="140"/>
      <c r="D27" s="141"/>
    </row>
    <row r="28" spans="1:4">
      <c r="A28" s="138" t="s">
        <v>328</v>
      </c>
      <c r="B28" s="139">
        <v>0.5</v>
      </c>
      <c r="C28" s="140"/>
      <c r="D28" s="141"/>
    </row>
    <row r="29" spans="1:4">
      <c r="A29" s="138" t="s">
        <v>239</v>
      </c>
      <c r="B29" s="139">
        <v>0</v>
      </c>
      <c r="C29" s="140">
        <v>2</v>
      </c>
      <c r="D29" s="141"/>
    </row>
    <row r="30" spans="1:4">
      <c r="A30" s="138" t="s">
        <v>335</v>
      </c>
      <c r="B30" s="139">
        <v>1</v>
      </c>
      <c r="C30" s="140"/>
      <c r="D30" s="141"/>
    </row>
    <row r="31" spans="1:4">
      <c r="A31" s="138" t="s">
        <v>336</v>
      </c>
      <c r="B31" s="139">
        <v>0</v>
      </c>
      <c r="C31" s="140"/>
      <c r="D31" s="141"/>
    </row>
    <row r="32" spans="1:4">
      <c r="A32" s="138" t="s">
        <v>337</v>
      </c>
      <c r="B32" s="139">
        <v>1</v>
      </c>
      <c r="C32" s="140"/>
      <c r="D32" s="141"/>
    </row>
    <row r="33" spans="1:4">
      <c r="A33" s="347" t="s">
        <v>350</v>
      </c>
      <c r="B33" s="348">
        <v>0</v>
      </c>
      <c r="C33" s="140"/>
      <c r="D33" s="141"/>
    </row>
    <row r="34" spans="1:4">
      <c r="A34" s="138" t="s">
        <v>234</v>
      </c>
      <c r="B34" s="139">
        <v>0</v>
      </c>
      <c r="C34" s="140"/>
      <c r="D34" s="141"/>
    </row>
    <row r="35" spans="1:4" ht="16.2" thickBot="1">
      <c r="A35" s="144"/>
      <c r="B35" s="145"/>
      <c r="C35" s="146"/>
      <c r="D35" s="147"/>
    </row>
    <row r="36" spans="1:4" ht="24" thickTop="1" thickBot="1">
      <c r="A36" s="22" t="s">
        <v>119</v>
      </c>
      <c r="B36" s="32">
        <f>SUM(B3:B35)</f>
        <v>17.100000000000001</v>
      </c>
      <c r="C36" s="150" t="s">
        <v>237</v>
      </c>
      <c r="D36" s="149"/>
    </row>
    <row r="37" spans="1:4" ht="16.2" thickBot="1">
      <c r="A37" s="134" t="s">
        <v>114</v>
      </c>
      <c r="B37" s="135" t="s">
        <v>115</v>
      </c>
      <c r="C37" s="136" t="s">
        <v>116</v>
      </c>
      <c r="D37" s="137" t="s">
        <v>117</v>
      </c>
    </row>
    <row r="38" spans="1:4">
      <c r="A38" s="138" t="s">
        <v>208</v>
      </c>
      <c r="B38" s="139">
        <v>25</v>
      </c>
      <c r="C38" s="201"/>
      <c r="D38" s="152"/>
    </row>
    <row r="39" spans="1:4">
      <c r="A39" s="138" t="s">
        <v>324</v>
      </c>
      <c r="B39" s="139">
        <v>1</v>
      </c>
      <c r="C39" s="201"/>
      <c r="D39" s="152"/>
    </row>
    <row r="40" spans="1:4">
      <c r="A40" s="138" t="s">
        <v>233</v>
      </c>
      <c r="B40" s="139">
        <v>20</v>
      </c>
      <c r="C40" s="201"/>
      <c r="D40" s="152"/>
    </row>
    <row r="41" spans="1:4">
      <c r="A41" s="138" t="s">
        <v>325</v>
      </c>
      <c r="B41" s="139">
        <v>1</v>
      </c>
      <c r="C41" s="201"/>
      <c r="D41" s="152"/>
    </row>
    <row r="42" spans="1:4">
      <c r="A42" s="138" t="s">
        <v>333</v>
      </c>
      <c r="B42" s="139">
        <v>5</v>
      </c>
      <c r="C42" s="140">
        <v>5</v>
      </c>
      <c r="D42" s="152"/>
    </row>
    <row r="43" spans="1:4">
      <c r="A43" s="138" t="s">
        <v>322</v>
      </c>
      <c r="B43" s="139">
        <v>5</v>
      </c>
      <c r="C43" s="202"/>
      <c r="D43" s="152"/>
    </row>
    <row r="44" spans="1:4">
      <c r="A44" s="138" t="s">
        <v>339</v>
      </c>
      <c r="B44" s="139">
        <v>12</v>
      </c>
      <c r="C44" s="202">
        <v>3</v>
      </c>
      <c r="D44" s="152"/>
    </row>
    <row r="45" spans="1:4">
      <c r="A45" s="138" t="s">
        <v>326</v>
      </c>
      <c r="B45" s="139">
        <v>4</v>
      </c>
      <c r="C45" s="140">
        <v>2</v>
      </c>
      <c r="D45" s="152"/>
    </row>
    <row r="46" spans="1:4">
      <c r="A46" s="138" t="s">
        <v>340</v>
      </c>
      <c r="B46" s="139">
        <v>5</v>
      </c>
      <c r="C46" s="202"/>
      <c r="D46" s="152"/>
    </row>
    <row r="47" spans="1:4" ht="16.2" thickBot="1">
      <c r="A47" s="144" t="s">
        <v>332</v>
      </c>
      <c r="B47" s="145">
        <v>9</v>
      </c>
      <c r="C47" s="203">
        <v>3</v>
      </c>
      <c r="D47" s="147"/>
    </row>
    <row r="48" spans="1:4" ht="24" thickTop="1" thickBot="1">
      <c r="A48" s="22" t="s">
        <v>120</v>
      </c>
      <c r="B48" s="32">
        <f>SUM(B38:B47)</f>
        <v>87</v>
      </c>
      <c r="C48" s="471" t="s">
        <v>564</v>
      </c>
      <c r="D48" s="149"/>
    </row>
    <row r="49" spans="1:4" ht="16.2" thickBot="1">
      <c r="A49" s="134" t="s">
        <v>114</v>
      </c>
      <c r="B49" s="135" t="s">
        <v>115</v>
      </c>
      <c r="C49" s="136" t="s">
        <v>116</v>
      </c>
      <c r="D49" s="137" t="s">
        <v>117</v>
      </c>
    </row>
    <row r="50" spans="1:4">
      <c r="A50" s="472" t="s">
        <v>532</v>
      </c>
      <c r="B50" s="435">
        <f>C50*0.01</f>
        <v>60</v>
      </c>
      <c r="C50" s="436">
        <v>6000</v>
      </c>
      <c r="D50" s="151"/>
    </row>
    <row r="51" spans="1:4">
      <c r="A51" s="138" t="s">
        <v>341</v>
      </c>
      <c r="B51" s="139">
        <v>4</v>
      </c>
      <c r="C51" s="140"/>
      <c r="D51" s="141"/>
    </row>
    <row r="52" spans="1:4">
      <c r="A52" s="138" t="s">
        <v>232</v>
      </c>
      <c r="B52" s="139">
        <v>10</v>
      </c>
      <c r="C52" s="140"/>
      <c r="D52" s="141"/>
    </row>
    <row r="53" spans="1:4">
      <c r="A53" s="138" t="s">
        <v>340</v>
      </c>
      <c r="B53" s="139">
        <v>5</v>
      </c>
      <c r="C53" s="140"/>
      <c r="D53" s="141"/>
    </row>
    <row r="54" spans="1:4">
      <c r="A54" s="138" t="s">
        <v>230</v>
      </c>
      <c r="B54" s="139">
        <v>3</v>
      </c>
      <c r="C54" s="140"/>
      <c r="D54" s="141"/>
    </row>
    <row r="55" spans="1:4">
      <c r="A55" s="138" t="s">
        <v>332</v>
      </c>
      <c r="B55" s="139">
        <v>3</v>
      </c>
      <c r="C55" s="140"/>
      <c r="D55" s="141"/>
    </row>
    <row r="56" spans="1:4">
      <c r="A56" s="347" t="s">
        <v>373</v>
      </c>
      <c r="B56" s="348">
        <v>2</v>
      </c>
      <c r="C56" s="140"/>
      <c r="D56" s="141"/>
    </row>
    <row r="57" spans="1:4" ht="16.2" thickBot="1">
      <c r="A57" s="144" t="s">
        <v>338</v>
      </c>
      <c r="B57" s="145">
        <v>3</v>
      </c>
      <c r="C57" s="146">
        <v>3</v>
      </c>
      <c r="D57" s="147"/>
    </row>
    <row r="58" spans="1:4" ht="24" thickTop="1" thickBot="1">
      <c r="A58" s="22" t="s">
        <v>585</v>
      </c>
      <c r="B58" s="32">
        <f>(SUM(B50:B57)/600)*5</f>
        <v>0.75</v>
      </c>
      <c r="C58" s="150" t="s">
        <v>565</v>
      </c>
      <c r="D58" s="25"/>
    </row>
    <row r="59" spans="1:4" s="30" customFormat="1" ht="16.2" thickBot="1">
      <c r="A59" s="134" t="s">
        <v>566</v>
      </c>
      <c r="B59" s="135" t="s">
        <v>568</v>
      </c>
      <c r="C59" s="474" t="s">
        <v>117</v>
      </c>
      <c r="D59" s="475"/>
    </row>
    <row r="60" spans="1:4" ht="16.2" thickBot="1">
      <c r="A60" s="153">
        <v>3072</v>
      </c>
      <c r="B60" s="481">
        <v>7.4999999999999997E-2</v>
      </c>
      <c r="C60" s="476" t="s">
        <v>567</v>
      </c>
      <c r="D60" s="473"/>
    </row>
    <row r="61" spans="1:4" ht="16.2" thickBot="1">
      <c r="A61" s="134" t="s">
        <v>49</v>
      </c>
      <c r="B61" s="135" t="s">
        <v>569</v>
      </c>
      <c r="C61" s="155"/>
      <c r="D61" s="152"/>
    </row>
    <row r="62" spans="1:4">
      <c r="A62" s="479">
        <f>A60+(A60*B60)</f>
        <v>3302.4</v>
      </c>
      <c r="B62" s="482">
        <v>1372</v>
      </c>
      <c r="C62" s="155"/>
      <c r="D62" s="152"/>
    </row>
    <row r="63" spans="1:4">
      <c r="A63" s="479">
        <f>A62+(A62*$B$60)</f>
        <v>3550.08</v>
      </c>
      <c r="B63" s="482">
        <v>1373</v>
      </c>
      <c r="C63" s="155"/>
      <c r="D63" s="152"/>
    </row>
    <row r="64" spans="1:4">
      <c r="A64" s="479">
        <f>A63+(A63*$B$60)</f>
        <v>3816.3359999999998</v>
      </c>
      <c r="B64" s="482">
        <v>1374</v>
      </c>
      <c r="C64" s="155"/>
      <c r="D64" s="152"/>
    </row>
    <row r="65" spans="1:4" ht="16.2" thickBot="1">
      <c r="A65" s="480">
        <f>A64+(A64*$B$60)</f>
        <v>4102.5612000000001</v>
      </c>
      <c r="B65" s="483">
        <v>1375</v>
      </c>
      <c r="C65" s="477"/>
      <c r="D65" s="478"/>
    </row>
    <row r="66" spans="1:4" ht="16.2" thickTop="1"/>
    <row r="67" spans="1:4">
      <c r="A67" s="1"/>
    </row>
  </sheetData>
  <phoneticPr fontId="0" type="noConversion"/>
  <printOptions gridLinesSet="0"/>
  <pageMargins left="0.62" right="0.33" top="0.5" bottom="0.63" header="0.5" footer="0.5"/>
  <pageSetup orientation="portrait" horizontalDpi="120" verticalDpi="144" r:id="rId1"/>
  <headerFooter alignWithMargins="0"/>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13"/>
  <sheetViews>
    <sheetView showGridLines="0" workbookViewId="0"/>
  </sheetViews>
  <sheetFormatPr defaultColWidth="13" defaultRowHeight="15.6"/>
  <cols>
    <col min="1" max="1" width="19.8984375" style="22" bestFit="1" customWidth="1"/>
    <col min="2" max="2" width="10" style="23" customWidth="1"/>
    <col min="3" max="3" width="4.59765625" style="23" customWidth="1"/>
    <col min="4" max="4" width="13.69921875" style="22" bestFit="1" customWidth="1"/>
    <col min="5" max="5" width="9.59765625" style="23" bestFit="1" customWidth="1"/>
    <col min="6" max="6" width="14.8984375" style="22" customWidth="1"/>
    <col min="7" max="7" width="17.8984375" style="23" customWidth="1"/>
    <col min="8" max="16384" width="13" style="1"/>
  </cols>
  <sheetData>
    <row r="1" spans="1:7" ht="29.4" thickTop="1" thickBot="1">
      <c r="A1" s="318" t="s">
        <v>289</v>
      </c>
      <c r="B1" s="288"/>
      <c r="C1" s="289"/>
      <c r="D1" s="290"/>
      <c r="E1" s="291"/>
      <c r="F1" s="292"/>
      <c r="G1" s="293" t="s">
        <v>281</v>
      </c>
    </row>
    <row r="2" spans="1:7" ht="17.399999999999999" thickTop="1">
      <c r="A2" s="2" t="s">
        <v>0</v>
      </c>
      <c r="B2" s="294" t="s">
        <v>290</v>
      </c>
      <c r="C2" s="52"/>
      <c r="D2" s="4" t="s">
        <v>1</v>
      </c>
      <c r="E2" s="63" t="s">
        <v>169</v>
      </c>
      <c r="F2" s="4"/>
      <c r="G2" s="295"/>
    </row>
    <row r="3" spans="1:7" ht="17.399999999999999" thickBot="1">
      <c r="A3" s="296" t="s">
        <v>282</v>
      </c>
      <c r="B3" s="297" t="s">
        <v>283</v>
      </c>
      <c r="C3" s="298"/>
      <c r="D3" s="299" t="s">
        <v>319</v>
      </c>
      <c r="E3" s="300" t="s">
        <v>320</v>
      </c>
      <c r="F3" s="299" t="s">
        <v>284</v>
      </c>
      <c r="G3" s="301" t="s">
        <v>299</v>
      </c>
    </row>
    <row r="4" spans="1:7" ht="17.399999999999999" thickTop="1">
      <c r="A4" s="38" t="s">
        <v>4</v>
      </c>
      <c r="B4" s="39">
        <v>6</v>
      </c>
      <c r="C4" s="302" t="s">
        <v>295</v>
      </c>
      <c r="D4" s="7" t="s">
        <v>22</v>
      </c>
      <c r="E4" s="303">
        <v>15</v>
      </c>
      <c r="F4" s="304"/>
      <c r="G4" s="305"/>
    </row>
    <row r="5" spans="1:7" ht="16.8">
      <c r="A5" s="9" t="s">
        <v>5</v>
      </c>
      <c r="B5" s="306">
        <v>15</v>
      </c>
      <c r="C5" s="307" t="s">
        <v>296</v>
      </c>
      <c r="D5" s="7" t="s">
        <v>74</v>
      </c>
      <c r="E5" s="308">
        <v>15</v>
      </c>
      <c r="F5" s="309"/>
      <c r="G5" s="310"/>
    </row>
    <row r="6" spans="1:7" ht="16.8">
      <c r="A6" s="36" t="s">
        <v>20</v>
      </c>
      <c r="B6" s="6">
        <v>13</v>
      </c>
      <c r="C6" s="307" t="s">
        <v>130</v>
      </c>
      <c r="D6" s="51" t="s">
        <v>285</v>
      </c>
      <c r="E6" s="88" t="s">
        <v>298</v>
      </c>
      <c r="F6" s="311"/>
      <c r="G6" s="310"/>
    </row>
    <row r="7" spans="1:7" ht="16.8">
      <c r="A7" s="8" t="s">
        <v>21</v>
      </c>
      <c r="B7" s="6">
        <v>10</v>
      </c>
      <c r="C7" s="307" t="s">
        <v>104</v>
      </c>
      <c r="D7" s="7" t="s">
        <v>286</v>
      </c>
      <c r="E7" s="312">
        <v>4</v>
      </c>
      <c r="F7" s="309"/>
      <c r="G7" s="310"/>
    </row>
    <row r="8" spans="1:7" ht="16.8">
      <c r="A8" s="37" t="s">
        <v>23</v>
      </c>
      <c r="B8" s="6">
        <v>12</v>
      </c>
      <c r="C8" s="307" t="s">
        <v>130</v>
      </c>
      <c r="D8" s="313" t="s">
        <v>287</v>
      </c>
      <c r="E8" s="88" t="s">
        <v>297</v>
      </c>
      <c r="F8" s="309"/>
      <c r="G8" s="310"/>
    </row>
    <row r="9" spans="1:7" ht="17.399999999999999" thickBot="1">
      <c r="A9" s="40" t="s">
        <v>19</v>
      </c>
      <c r="B9" s="314">
        <v>10</v>
      </c>
      <c r="C9" s="315" t="s">
        <v>104</v>
      </c>
      <c r="D9" s="316" t="s">
        <v>288</v>
      </c>
      <c r="E9" s="317">
        <v>4</v>
      </c>
      <c r="F9" s="309"/>
      <c r="G9" s="310"/>
    </row>
    <row r="10" spans="1:7" ht="17.399999999999999" thickTop="1">
      <c r="A10" s="2"/>
      <c r="B10" s="3"/>
      <c r="C10" s="3"/>
      <c r="D10" s="3"/>
      <c r="E10" s="5"/>
      <c r="F10" s="309"/>
      <c r="G10" s="310"/>
    </row>
    <row r="11" spans="1:7" ht="16.8">
      <c r="A11" s="115"/>
      <c r="B11" s="3"/>
      <c r="C11" s="3"/>
      <c r="D11" s="3"/>
      <c r="E11" s="5"/>
      <c r="F11" s="3"/>
      <c r="G11" s="5"/>
    </row>
    <row r="12" spans="1:7" ht="17.399999999999999" thickBot="1">
      <c r="A12" s="19"/>
      <c r="B12" s="20"/>
      <c r="C12" s="20"/>
      <c r="D12" s="20"/>
      <c r="E12" s="21"/>
      <c r="F12" s="20"/>
      <c r="G12" s="21"/>
    </row>
    <row r="13" spans="1:7" ht="16.2" thickTop="1"/>
  </sheetData>
  <phoneticPr fontId="0" type="noConversion"/>
  <conditionalFormatting sqref="E5">
    <cfRule type="cellIs" dxfId="1" priority="1" stopIfTrue="1" operator="greaterThan">
      <formula>$E$4/2</formula>
    </cfRule>
    <cfRule type="cellIs" dxfId="0" priority="2" stopIfTrue="1" operator="between">
      <formula>$E$4/3</formula>
      <formula>$E$4/2</formula>
    </cfRule>
  </conditionalFormatting>
  <printOptions gridLinesSet="0"/>
  <pageMargins left="0.62" right="0.33" top="0.5" bottom="0.63" header="0.5" footer="0.5"/>
  <pageSetup orientation="portrait" horizontalDpi="120" verticalDpi="144" r:id="rId1"/>
  <headerFooter alignWithMargins="0"/>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W50"/>
  <sheetViews>
    <sheetView showGridLines="0" workbookViewId="0">
      <pane xSplit="1" ySplit="1" topLeftCell="B2" activePane="bottomRight" state="frozen"/>
      <selection pane="topRight" activeCell="B1" sqref="B1"/>
      <selection pane="bottomLeft" activeCell="A2" sqref="A2"/>
      <selection pane="bottomRight" activeCell="B2" sqref="B2"/>
    </sheetView>
  </sheetViews>
  <sheetFormatPr defaultColWidth="31.3984375" defaultRowHeight="16.2"/>
  <cols>
    <col min="1" max="1" width="28.5" style="402" bestFit="1" customWidth="1"/>
    <col min="2" max="2" width="6.09765625" style="401" bestFit="1" customWidth="1"/>
    <col min="3" max="3" width="5.59765625" style="398" bestFit="1" customWidth="1"/>
    <col min="4" max="4" width="8.09765625" style="398" bestFit="1" customWidth="1"/>
    <col min="5" max="5" width="4" style="400" bestFit="1" customWidth="1"/>
    <col min="6" max="6" width="5.19921875" style="398" bestFit="1" customWidth="1"/>
    <col min="7" max="7" width="5" style="398" bestFit="1" customWidth="1"/>
    <col min="8" max="8" width="12.59765625" style="398" bestFit="1" customWidth="1"/>
    <col min="9" max="9" width="6.5" style="398" bestFit="1" customWidth="1"/>
    <col min="10" max="10" width="28.59765625" style="398" bestFit="1" customWidth="1"/>
    <col min="11" max="11" width="3.3984375" style="398" bestFit="1" customWidth="1"/>
    <col min="12" max="12" width="4.3984375" style="398" bestFit="1" customWidth="1"/>
    <col min="13" max="13" width="4.19921875" style="398" bestFit="1" customWidth="1"/>
    <col min="14" max="14" width="3.19921875" style="398" bestFit="1" customWidth="1"/>
    <col min="15" max="15" width="4.09765625" style="398" bestFit="1" customWidth="1"/>
    <col min="16" max="16" width="4.19921875" style="398" bestFit="1" customWidth="1"/>
    <col min="17" max="17" width="5" style="398" bestFit="1" customWidth="1"/>
    <col min="18" max="18" width="3.59765625" style="398" bestFit="1" customWidth="1"/>
    <col min="19" max="19" width="3.5" style="398" bestFit="1" customWidth="1"/>
    <col min="20" max="20" width="24.09765625" style="398" bestFit="1" customWidth="1"/>
    <col min="21" max="21" width="10.19921875" style="399" bestFit="1" customWidth="1"/>
    <col min="22" max="22" width="39.09765625" style="399" customWidth="1"/>
    <col min="23" max="23" width="52" style="398" customWidth="1"/>
    <col min="24" max="35" width="6.5" style="397" customWidth="1"/>
    <col min="36" max="16384" width="31.3984375" style="397"/>
  </cols>
  <sheetData>
    <row r="1" spans="1:23" s="398" customFormat="1" ht="31.8" thickBot="1">
      <c r="A1" s="511" t="s">
        <v>515</v>
      </c>
      <c r="B1" s="512" t="s">
        <v>514</v>
      </c>
      <c r="C1" s="512" t="s">
        <v>7</v>
      </c>
      <c r="D1" s="512" t="s">
        <v>513</v>
      </c>
      <c r="E1" s="512" t="s">
        <v>512</v>
      </c>
      <c r="F1" s="512" t="s">
        <v>511</v>
      </c>
      <c r="G1" s="512" t="s">
        <v>510</v>
      </c>
      <c r="H1" s="512" t="s">
        <v>509</v>
      </c>
      <c r="I1" s="512" t="s">
        <v>508</v>
      </c>
      <c r="J1" s="512" t="s">
        <v>507</v>
      </c>
      <c r="K1" s="513" t="s">
        <v>45</v>
      </c>
      <c r="L1" s="513" t="s">
        <v>44</v>
      </c>
      <c r="M1" s="513" t="s">
        <v>41</v>
      </c>
      <c r="N1" s="513" t="s">
        <v>42</v>
      </c>
      <c r="O1" s="513" t="s">
        <v>43</v>
      </c>
      <c r="P1" s="513" t="s">
        <v>40</v>
      </c>
      <c r="Q1" s="513" t="s">
        <v>506</v>
      </c>
      <c r="R1" s="513" t="s">
        <v>505</v>
      </c>
      <c r="S1" s="513" t="s">
        <v>504</v>
      </c>
      <c r="T1" s="513" t="s">
        <v>503</v>
      </c>
      <c r="U1" s="513" t="s">
        <v>502</v>
      </c>
      <c r="V1" s="513" t="s">
        <v>501</v>
      </c>
    </row>
    <row r="2" spans="1:23">
      <c r="A2" s="505" t="s">
        <v>390</v>
      </c>
      <c r="B2" s="506" t="s">
        <v>543</v>
      </c>
      <c r="C2" s="507">
        <v>6</v>
      </c>
      <c r="D2" s="508" t="s">
        <v>389</v>
      </c>
      <c r="E2" s="508" t="s">
        <v>388</v>
      </c>
      <c r="F2" s="508" t="s">
        <v>387</v>
      </c>
      <c r="G2" s="508">
        <v>1186</v>
      </c>
      <c r="H2" s="508" t="s">
        <v>386</v>
      </c>
      <c r="I2" s="508" t="s">
        <v>385</v>
      </c>
      <c r="J2" s="508" t="s">
        <v>384</v>
      </c>
      <c r="K2" s="509">
        <v>11</v>
      </c>
      <c r="L2" s="509">
        <v>17</v>
      </c>
      <c r="M2" s="509">
        <v>12</v>
      </c>
      <c r="N2" s="509">
        <v>19</v>
      </c>
      <c r="O2" s="509">
        <v>14</v>
      </c>
      <c r="P2" s="509">
        <v>12</v>
      </c>
      <c r="Q2" s="509">
        <v>2</v>
      </c>
      <c r="R2" s="509">
        <v>15</v>
      </c>
      <c r="S2" s="509">
        <v>17</v>
      </c>
      <c r="T2" s="509" t="s">
        <v>383</v>
      </c>
      <c r="U2" s="509" t="s">
        <v>382</v>
      </c>
      <c r="V2" s="510" t="s">
        <v>381</v>
      </c>
      <c r="W2" s="397"/>
    </row>
    <row r="3" spans="1:23">
      <c r="A3" s="433" t="s">
        <v>417</v>
      </c>
      <c r="B3" s="424" t="s">
        <v>402</v>
      </c>
      <c r="C3" s="421">
        <v>5</v>
      </c>
      <c r="D3" s="419" t="s">
        <v>416</v>
      </c>
      <c r="E3" s="419" t="s">
        <v>388</v>
      </c>
      <c r="F3" s="419" t="s">
        <v>400</v>
      </c>
      <c r="G3" s="419">
        <v>1346</v>
      </c>
      <c r="H3" s="419" t="s">
        <v>415</v>
      </c>
      <c r="I3" s="419" t="s">
        <v>394</v>
      </c>
      <c r="J3" s="419" t="s">
        <v>414</v>
      </c>
      <c r="K3" s="422">
        <v>10</v>
      </c>
      <c r="L3" s="422">
        <v>16</v>
      </c>
      <c r="M3" s="422">
        <v>12</v>
      </c>
      <c r="N3" s="422">
        <v>16</v>
      </c>
      <c r="O3" s="422">
        <v>16</v>
      </c>
      <c r="P3" s="422">
        <v>10</v>
      </c>
      <c r="Q3" s="422">
        <v>0</v>
      </c>
      <c r="R3" s="422">
        <v>15</v>
      </c>
      <c r="S3" s="422">
        <v>9</v>
      </c>
      <c r="T3" s="422" t="s">
        <v>413</v>
      </c>
      <c r="U3" s="422" t="s">
        <v>412</v>
      </c>
      <c r="V3" s="425" t="s">
        <v>411</v>
      </c>
      <c r="W3" s="397"/>
    </row>
    <row r="4" spans="1:23" ht="26.4">
      <c r="A4" s="442" t="s">
        <v>396</v>
      </c>
      <c r="B4" s="418" t="s">
        <v>165</v>
      </c>
      <c r="C4" s="419">
        <v>4</v>
      </c>
      <c r="D4" s="420" t="s">
        <v>561</v>
      </c>
      <c r="E4" s="421" t="s">
        <v>388</v>
      </c>
      <c r="F4" s="421" t="s">
        <v>387</v>
      </c>
      <c r="G4" s="421">
        <v>1325</v>
      </c>
      <c r="H4" s="421" t="s">
        <v>395</v>
      </c>
      <c r="I4" s="421" t="s">
        <v>394</v>
      </c>
      <c r="J4" s="421" t="s">
        <v>393</v>
      </c>
      <c r="K4" s="422">
        <v>9</v>
      </c>
      <c r="L4" s="422">
        <v>15</v>
      </c>
      <c r="M4" s="422">
        <v>9</v>
      </c>
      <c r="N4" s="422">
        <v>18</v>
      </c>
      <c r="O4" s="422">
        <v>13</v>
      </c>
      <c r="P4" s="422">
        <v>11</v>
      </c>
      <c r="Q4" s="422">
        <v>1</v>
      </c>
      <c r="R4" s="422">
        <v>12</v>
      </c>
      <c r="S4" s="422">
        <v>6</v>
      </c>
      <c r="T4" s="422" t="s">
        <v>392</v>
      </c>
      <c r="U4" s="422" t="s">
        <v>382</v>
      </c>
      <c r="V4" s="423" t="s">
        <v>391</v>
      </c>
      <c r="W4" s="397"/>
    </row>
    <row r="5" spans="1:23" ht="31.2">
      <c r="A5" s="433" t="s">
        <v>403</v>
      </c>
      <c r="B5" s="418" t="s">
        <v>402</v>
      </c>
      <c r="C5" s="419">
        <v>4</v>
      </c>
      <c r="D5" s="420" t="s">
        <v>166</v>
      </c>
      <c r="E5" s="421" t="s">
        <v>401</v>
      </c>
      <c r="F5" s="421" t="s">
        <v>400</v>
      </c>
      <c r="G5" s="421">
        <v>1333</v>
      </c>
      <c r="H5" s="421" t="s">
        <v>399</v>
      </c>
      <c r="I5" s="421" t="s">
        <v>385</v>
      </c>
      <c r="J5" s="421" t="s">
        <v>398</v>
      </c>
      <c r="K5" s="422">
        <v>11</v>
      </c>
      <c r="L5" s="422">
        <v>15</v>
      </c>
      <c r="M5" s="422">
        <v>10</v>
      </c>
      <c r="N5" s="422">
        <v>15</v>
      </c>
      <c r="O5" s="422">
        <v>17</v>
      </c>
      <c r="P5" s="422">
        <v>12</v>
      </c>
      <c r="Q5" s="422">
        <v>3</v>
      </c>
      <c r="R5" s="422">
        <v>16</v>
      </c>
      <c r="S5" s="422">
        <v>21</v>
      </c>
      <c r="T5" s="422" t="s">
        <v>397</v>
      </c>
      <c r="U5" s="422" t="s">
        <v>238</v>
      </c>
      <c r="V5" s="423" t="s">
        <v>394</v>
      </c>
      <c r="W5" s="397"/>
    </row>
    <row r="6" spans="1:23" s="404" customFormat="1" ht="26.4">
      <c r="A6" s="433" t="s">
        <v>425</v>
      </c>
      <c r="B6" s="418" t="s">
        <v>424</v>
      </c>
      <c r="C6" s="419">
        <v>3</v>
      </c>
      <c r="D6" s="420" t="s">
        <v>423</v>
      </c>
      <c r="E6" s="421" t="s">
        <v>401</v>
      </c>
      <c r="F6" s="421" t="s">
        <v>387</v>
      </c>
      <c r="G6" s="421">
        <v>1345</v>
      </c>
      <c r="H6" s="421" t="s">
        <v>422</v>
      </c>
      <c r="I6" s="421" t="s">
        <v>394</v>
      </c>
      <c r="J6" s="421" t="s">
        <v>421</v>
      </c>
      <c r="K6" s="422">
        <v>10</v>
      </c>
      <c r="L6" s="422">
        <v>12</v>
      </c>
      <c r="M6" s="422">
        <v>10</v>
      </c>
      <c r="N6" s="422">
        <v>11</v>
      </c>
      <c r="O6" s="422">
        <v>14</v>
      </c>
      <c r="P6" s="422">
        <v>10</v>
      </c>
      <c r="Q6" s="422">
        <v>1</v>
      </c>
      <c r="R6" s="422">
        <v>16</v>
      </c>
      <c r="S6" s="422">
        <v>14</v>
      </c>
      <c r="T6" s="422" t="s">
        <v>420</v>
      </c>
      <c r="U6" s="422" t="s">
        <v>419</v>
      </c>
      <c r="V6" s="423" t="s">
        <v>418</v>
      </c>
      <c r="W6" s="397"/>
    </row>
    <row r="7" spans="1:23">
      <c r="A7" s="433" t="s">
        <v>410</v>
      </c>
      <c r="B7" s="418" t="s">
        <v>409</v>
      </c>
      <c r="C7" s="419">
        <v>3</v>
      </c>
      <c r="D7" s="420" t="s">
        <v>408</v>
      </c>
      <c r="E7" s="421" t="s">
        <v>388</v>
      </c>
      <c r="F7" s="421" t="s">
        <v>400</v>
      </c>
      <c r="G7" s="421">
        <v>1302</v>
      </c>
      <c r="H7" s="421" t="s">
        <v>407</v>
      </c>
      <c r="I7" s="421" t="s">
        <v>394</v>
      </c>
      <c r="J7" s="421" t="s">
        <v>406</v>
      </c>
      <c r="K7" s="422">
        <v>16</v>
      </c>
      <c r="L7" s="422">
        <v>13</v>
      </c>
      <c r="M7" s="422">
        <v>13</v>
      </c>
      <c r="N7" s="422">
        <v>16</v>
      </c>
      <c r="O7" s="422">
        <v>13</v>
      </c>
      <c r="P7" s="422">
        <v>14</v>
      </c>
      <c r="Q7" s="422">
        <v>2</v>
      </c>
      <c r="R7" s="422">
        <v>18</v>
      </c>
      <c r="S7" s="422">
        <v>20</v>
      </c>
      <c r="T7" s="422" t="s">
        <v>405</v>
      </c>
      <c r="U7" s="422" t="s">
        <v>404</v>
      </c>
      <c r="V7" s="423" t="s">
        <v>394</v>
      </c>
      <c r="W7" s="397"/>
    </row>
    <row r="8" spans="1:23">
      <c r="A8" s="433" t="s">
        <v>431</v>
      </c>
      <c r="B8" s="418" t="s">
        <v>409</v>
      </c>
      <c r="C8" s="419">
        <v>3</v>
      </c>
      <c r="D8" s="420" t="s">
        <v>423</v>
      </c>
      <c r="E8" s="421" t="s">
        <v>401</v>
      </c>
      <c r="F8" s="421" t="s">
        <v>400</v>
      </c>
      <c r="G8" s="421">
        <v>1298</v>
      </c>
      <c r="H8" s="421" t="s">
        <v>430</v>
      </c>
      <c r="I8" s="421" t="s">
        <v>394</v>
      </c>
      <c r="J8" s="421" t="s">
        <v>429</v>
      </c>
      <c r="K8" s="422">
        <v>14</v>
      </c>
      <c r="L8" s="422">
        <v>10</v>
      </c>
      <c r="M8" s="422">
        <v>14</v>
      </c>
      <c r="N8" s="422">
        <v>11</v>
      </c>
      <c r="O8" s="422">
        <v>15</v>
      </c>
      <c r="P8" s="422">
        <v>9</v>
      </c>
      <c r="Q8" s="422">
        <v>2</v>
      </c>
      <c r="R8" s="422">
        <v>22</v>
      </c>
      <c r="S8" s="422">
        <v>27</v>
      </c>
      <c r="T8" s="422" t="s">
        <v>428</v>
      </c>
      <c r="U8" s="422" t="s">
        <v>427</v>
      </c>
      <c r="V8" s="423" t="s">
        <v>426</v>
      </c>
      <c r="W8" s="397"/>
    </row>
    <row r="9" spans="1:23">
      <c r="A9" s="433" t="s">
        <v>435</v>
      </c>
      <c r="B9" s="418" t="s">
        <v>402</v>
      </c>
      <c r="C9" s="419">
        <v>3</v>
      </c>
      <c r="D9" s="420" t="s">
        <v>166</v>
      </c>
      <c r="E9" s="421" t="s">
        <v>388</v>
      </c>
      <c r="F9" s="421" t="s">
        <v>434</v>
      </c>
      <c r="G9" s="421">
        <v>1345</v>
      </c>
      <c r="H9" s="421" t="s">
        <v>399</v>
      </c>
      <c r="I9" s="421" t="s">
        <v>394</v>
      </c>
      <c r="J9" s="421" t="s">
        <v>433</v>
      </c>
      <c r="K9" s="422">
        <v>15</v>
      </c>
      <c r="L9" s="422">
        <v>16</v>
      </c>
      <c r="M9" s="422">
        <v>14</v>
      </c>
      <c r="N9" s="422">
        <v>13</v>
      </c>
      <c r="O9" s="422">
        <v>16</v>
      </c>
      <c r="P9" s="422">
        <v>14</v>
      </c>
      <c r="Q9" s="422">
        <v>3</v>
      </c>
      <c r="R9" s="422">
        <v>17</v>
      </c>
      <c r="S9" s="422">
        <v>24</v>
      </c>
      <c r="T9" s="422" t="s">
        <v>432</v>
      </c>
      <c r="U9" s="422" t="s">
        <v>419</v>
      </c>
      <c r="V9" s="423" t="s">
        <v>394</v>
      </c>
      <c r="W9" s="397"/>
    </row>
    <row r="10" spans="1:23" s="404" customFormat="1" ht="26.4">
      <c r="A10" s="433" t="s">
        <v>461</v>
      </c>
      <c r="B10" s="418" t="s">
        <v>424</v>
      </c>
      <c r="C10" s="419">
        <v>2</v>
      </c>
      <c r="D10" s="420" t="s">
        <v>389</v>
      </c>
      <c r="E10" s="421" t="s">
        <v>388</v>
      </c>
      <c r="F10" s="421" t="s">
        <v>434</v>
      </c>
      <c r="G10" s="421">
        <v>1349</v>
      </c>
      <c r="H10" s="421" t="s">
        <v>454</v>
      </c>
      <c r="I10" s="421" t="s">
        <v>394</v>
      </c>
      <c r="J10" s="421" t="s">
        <v>460</v>
      </c>
      <c r="K10" s="422">
        <v>8</v>
      </c>
      <c r="L10" s="422">
        <v>12</v>
      </c>
      <c r="M10" s="422">
        <v>9</v>
      </c>
      <c r="N10" s="422">
        <v>17</v>
      </c>
      <c r="O10" s="422">
        <v>10</v>
      </c>
      <c r="P10" s="422">
        <v>10</v>
      </c>
      <c r="Q10" s="422">
        <v>1</v>
      </c>
      <c r="R10" s="422">
        <v>13</v>
      </c>
      <c r="S10" s="422">
        <v>5</v>
      </c>
      <c r="T10" s="422" t="s">
        <v>459</v>
      </c>
      <c r="U10" s="422" t="s">
        <v>394</v>
      </c>
      <c r="V10" s="423" t="s">
        <v>458</v>
      </c>
      <c r="W10" s="397"/>
    </row>
    <row r="11" spans="1:23">
      <c r="A11" s="433" t="s">
        <v>457</v>
      </c>
      <c r="B11" s="418" t="s">
        <v>456</v>
      </c>
      <c r="C11" s="419">
        <v>2</v>
      </c>
      <c r="D11" s="420" t="s">
        <v>455</v>
      </c>
      <c r="E11" s="421" t="s">
        <v>401</v>
      </c>
      <c r="F11" s="421" t="s">
        <v>387</v>
      </c>
      <c r="G11" s="421">
        <v>1302</v>
      </c>
      <c r="H11" s="421" t="s">
        <v>454</v>
      </c>
      <c r="I11" s="421" t="s">
        <v>385</v>
      </c>
      <c r="J11" s="421" t="s">
        <v>453</v>
      </c>
      <c r="K11" s="422">
        <v>10</v>
      </c>
      <c r="L11" s="422">
        <v>15</v>
      </c>
      <c r="M11" s="422">
        <v>8</v>
      </c>
      <c r="N11" s="422">
        <v>13</v>
      </c>
      <c r="O11" s="422">
        <v>9</v>
      </c>
      <c r="P11" s="422">
        <v>12</v>
      </c>
      <c r="Q11" s="422">
        <v>0</v>
      </c>
      <c r="R11" s="422">
        <v>14</v>
      </c>
      <c r="S11" s="422">
        <v>5</v>
      </c>
      <c r="T11" s="422" t="s">
        <v>452</v>
      </c>
      <c r="U11" s="422" t="s">
        <v>412</v>
      </c>
      <c r="V11" s="423" t="s">
        <v>451</v>
      </c>
      <c r="W11" s="397"/>
    </row>
    <row r="12" spans="1:23" s="404" customFormat="1" ht="26.4">
      <c r="A12" s="433" t="s">
        <v>441</v>
      </c>
      <c r="B12" s="418" t="s">
        <v>424</v>
      </c>
      <c r="C12" s="419">
        <v>2</v>
      </c>
      <c r="D12" s="420" t="s">
        <v>416</v>
      </c>
      <c r="E12" s="421" t="s">
        <v>388</v>
      </c>
      <c r="F12" s="421" t="s">
        <v>387</v>
      </c>
      <c r="G12" s="421">
        <v>1340</v>
      </c>
      <c r="H12" s="421" t="s">
        <v>399</v>
      </c>
      <c r="I12" s="421" t="s">
        <v>385</v>
      </c>
      <c r="J12" s="421" t="s">
        <v>440</v>
      </c>
      <c r="K12" s="422">
        <v>11</v>
      </c>
      <c r="L12" s="422">
        <v>13</v>
      </c>
      <c r="M12" s="422">
        <v>12</v>
      </c>
      <c r="N12" s="422">
        <v>15</v>
      </c>
      <c r="O12" s="422">
        <v>13</v>
      </c>
      <c r="P12" s="422">
        <v>10</v>
      </c>
      <c r="Q12" s="422">
        <v>0</v>
      </c>
      <c r="R12" s="422">
        <v>14</v>
      </c>
      <c r="S12" s="422">
        <v>9</v>
      </c>
      <c r="T12" s="422" t="s">
        <v>439</v>
      </c>
      <c r="U12" s="422" t="s">
        <v>412</v>
      </c>
      <c r="V12" s="423" t="s">
        <v>438</v>
      </c>
      <c r="W12" s="397"/>
    </row>
    <row r="13" spans="1:23">
      <c r="A13" s="433" t="s">
        <v>450</v>
      </c>
      <c r="B13" s="418" t="s">
        <v>446</v>
      </c>
      <c r="C13" s="419">
        <v>2</v>
      </c>
      <c r="D13" s="420" t="s">
        <v>423</v>
      </c>
      <c r="E13" s="421" t="s">
        <v>388</v>
      </c>
      <c r="F13" s="421" t="s">
        <v>400</v>
      </c>
      <c r="G13" s="421">
        <v>1330</v>
      </c>
      <c r="H13" s="421" t="s">
        <v>399</v>
      </c>
      <c r="I13" s="421" t="s">
        <v>394</v>
      </c>
      <c r="J13" s="421" t="s">
        <v>449</v>
      </c>
      <c r="K13" s="422">
        <v>8</v>
      </c>
      <c r="L13" s="422">
        <v>13</v>
      </c>
      <c r="M13" s="422">
        <v>15</v>
      </c>
      <c r="N13" s="422">
        <v>11</v>
      </c>
      <c r="O13" s="422">
        <v>13</v>
      </c>
      <c r="P13" s="422">
        <v>13</v>
      </c>
      <c r="Q13" s="422">
        <v>0</v>
      </c>
      <c r="R13" s="422">
        <v>17</v>
      </c>
      <c r="S13" s="422">
        <v>10</v>
      </c>
      <c r="T13" s="422" t="s">
        <v>448</v>
      </c>
      <c r="U13" s="422" t="s">
        <v>443</v>
      </c>
      <c r="V13" s="423" t="s">
        <v>442</v>
      </c>
      <c r="W13" s="397"/>
    </row>
    <row r="14" spans="1:23" s="404" customFormat="1" ht="31.2">
      <c r="A14" s="433" t="s">
        <v>437</v>
      </c>
      <c r="B14" s="418" t="s">
        <v>165</v>
      </c>
      <c r="C14" s="419">
        <v>2</v>
      </c>
      <c r="D14" s="420" t="s">
        <v>166</v>
      </c>
      <c r="E14" s="421" t="s">
        <v>401</v>
      </c>
      <c r="F14" s="421" t="s">
        <v>400</v>
      </c>
      <c r="G14" s="421">
        <v>1340</v>
      </c>
      <c r="H14" s="421" t="s">
        <v>399</v>
      </c>
      <c r="I14" s="421" t="s">
        <v>394</v>
      </c>
      <c r="J14" s="421" t="s">
        <v>433</v>
      </c>
      <c r="K14" s="422">
        <v>15</v>
      </c>
      <c r="L14" s="422">
        <v>14</v>
      </c>
      <c r="M14" s="422">
        <v>14</v>
      </c>
      <c r="N14" s="422">
        <v>10</v>
      </c>
      <c r="O14" s="422">
        <v>13</v>
      </c>
      <c r="P14" s="422">
        <v>8</v>
      </c>
      <c r="Q14" s="422">
        <v>2</v>
      </c>
      <c r="R14" s="422">
        <v>16</v>
      </c>
      <c r="S14" s="422">
        <v>18</v>
      </c>
      <c r="T14" s="422" t="s">
        <v>436</v>
      </c>
      <c r="U14" s="422" t="s">
        <v>238</v>
      </c>
      <c r="V14" s="423" t="s">
        <v>394</v>
      </c>
      <c r="W14" s="397"/>
    </row>
    <row r="15" spans="1:23">
      <c r="A15" s="433" t="s">
        <v>447</v>
      </c>
      <c r="B15" s="418" t="s">
        <v>446</v>
      </c>
      <c r="C15" s="419">
        <v>2</v>
      </c>
      <c r="D15" s="420" t="s">
        <v>423</v>
      </c>
      <c r="E15" s="421" t="s">
        <v>388</v>
      </c>
      <c r="F15" s="421" t="s">
        <v>387</v>
      </c>
      <c r="G15" s="421">
        <v>1349</v>
      </c>
      <c r="H15" s="421" t="s">
        <v>399</v>
      </c>
      <c r="I15" s="421" t="s">
        <v>394</v>
      </c>
      <c r="J15" s="421" t="s">
        <v>445</v>
      </c>
      <c r="K15" s="422">
        <v>11</v>
      </c>
      <c r="L15" s="422">
        <v>15</v>
      </c>
      <c r="M15" s="422">
        <v>16</v>
      </c>
      <c r="N15" s="422">
        <v>13</v>
      </c>
      <c r="O15" s="422">
        <v>16</v>
      </c>
      <c r="P15" s="422">
        <v>11</v>
      </c>
      <c r="Q15" s="422">
        <v>0</v>
      </c>
      <c r="R15" s="422">
        <v>19</v>
      </c>
      <c r="S15" s="422">
        <v>11</v>
      </c>
      <c r="T15" s="422" t="s">
        <v>444</v>
      </c>
      <c r="U15" s="422" t="s">
        <v>443</v>
      </c>
      <c r="V15" s="423" t="s">
        <v>442</v>
      </c>
      <c r="W15" s="397"/>
    </row>
    <row r="16" spans="1:23">
      <c r="A16" s="433" t="s">
        <v>489</v>
      </c>
      <c r="B16" s="424" t="s">
        <v>402</v>
      </c>
      <c r="C16" s="419">
        <v>1</v>
      </c>
      <c r="D16" s="420" t="s">
        <v>408</v>
      </c>
      <c r="E16" s="419" t="s">
        <v>401</v>
      </c>
      <c r="F16" s="419" t="s">
        <v>434</v>
      </c>
      <c r="G16" s="419">
        <v>1349</v>
      </c>
      <c r="H16" s="419" t="s">
        <v>454</v>
      </c>
      <c r="I16" s="419" t="s">
        <v>385</v>
      </c>
      <c r="J16" s="419" t="s">
        <v>488</v>
      </c>
      <c r="K16" s="422">
        <v>13</v>
      </c>
      <c r="L16" s="422">
        <v>11</v>
      </c>
      <c r="M16" s="422">
        <v>10</v>
      </c>
      <c r="N16" s="422">
        <v>9</v>
      </c>
      <c r="O16" s="422">
        <v>5</v>
      </c>
      <c r="P16" s="422">
        <v>8</v>
      </c>
      <c r="Q16" s="422">
        <v>1</v>
      </c>
      <c r="R16" s="422">
        <v>15</v>
      </c>
      <c r="S16" s="422">
        <v>10</v>
      </c>
      <c r="T16" s="422" t="s">
        <v>468</v>
      </c>
      <c r="U16" s="422" t="s">
        <v>443</v>
      </c>
      <c r="V16" s="425" t="s">
        <v>394</v>
      </c>
      <c r="W16" s="397"/>
    </row>
    <row r="17" spans="1:23">
      <c r="A17" s="433" t="s">
        <v>484</v>
      </c>
      <c r="B17" s="418" t="s">
        <v>402</v>
      </c>
      <c r="C17" s="419">
        <v>1</v>
      </c>
      <c r="D17" s="420" t="s">
        <v>408</v>
      </c>
      <c r="E17" s="421" t="s">
        <v>388</v>
      </c>
      <c r="F17" s="421" t="s">
        <v>400</v>
      </c>
      <c r="G17" s="421">
        <v>1347</v>
      </c>
      <c r="H17" s="421" t="s">
        <v>399</v>
      </c>
      <c r="I17" s="421" t="s">
        <v>385</v>
      </c>
      <c r="J17" s="421" t="s">
        <v>482</v>
      </c>
      <c r="K17" s="422">
        <v>13</v>
      </c>
      <c r="L17" s="422">
        <v>17</v>
      </c>
      <c r="M17" s="422">
        <v>16</v>
      </c>
      <c r="N17" s="422">
        <v>11</v>
      </c>
      <c r="O17" s="422">
        <v>13</v>
      </c>
      <c r="P17" s="422">
        <v>13</v>
      </c>
      <c r="Q17" s="422">
        <v>1</v>
      </c>
      <c r="R17" s="422">
        <v>17</v>
      </c>
      <c r="S17" s="422">
        <v>13</v>
      </c>
      <c r="T17" s="422" t="s">
        <v>481</v>
      </c>
      <c r="U17" s="422" t="s">
        <v>443</v>
      </c>
      <c r="V17" s="423" t="s">
        <v>394</v>
      </c>
      <c r="W17" s="397"/>
    </row>
    <row r="18" spans="1:23">
      <c r="A18" s="433" t="s">
        <v>519</v>
      </c>
      <c r="B18" s="418" t="s">
        <v>402</v>
      </c>
      <c r="C18" s="419">
        <v>1</v>
      </c>
      <c r="D18" s="420" t="s">
        <v>166</v>
      </c>
      <c r="E18" s="421" t="s">
        <v>388</v>
      </c>
      <c r="F18" s="421" t="s">
        <v>400</v>
      </c>
      <c r="G18" s="421">
        <v>1346</v>
      </c>
      <c r="H18" s="421" t="s">
        <v>399</v>
      </c>
      <c r="I18" s="421" t="s">
        <v>394</v>
      </c>
      <c r="J18" s="421" t="s">
        <v>433</v>
      </c>
      <c r="K18" s="422">
        <v>10</v>
      </c>
      <c r="L18" s="422">
        <v>13</v>
      </c>
      <c r="M18" s="422">
        <v>11</v>
      </c>
      <c r="N18" s="422">
        <v>15</v>
      </c>
      <c r="O18" s="422">
        <v>12</v>
      </c>
      <c r="P18" s="422">
        <v>12</v>
      </c>
      <c r="Q18" s="422">
        <v>1</v>
      </c>
      <c r="R18" s="422">
        <v>13</v>
      </c>
      <c r="S18" s="422">
        <v>6</v>
      </c>
      <c r="T18" s="422" t="s">
        <v>468</v>
      </c>
      <c r="U18" s="422" t="s">
        <v>412</v>
      </c>
      <c r="V18" s="423" t="s">
        <v>394</v>
      </c>
      <c r="W18" s="397"/>
    </row>
    <row r="19" spans="1:23" ht="26.4">
      <c r="A19" s="433" t="s">
        <v>500</v>
      </c>
      <c r="B19" s="418" t="s">
        <v>165</v>
      </c>
      <c r="C19" s="419">
        <v>1</v>
      </c>
      <c r="D19" s="420" t="s">
        <v>455</v>
      </c>
      <c r="E19" s="421" t="s">
        <v>388</v>
      </c>
      <c r="F19" s="421" t="s">
        <v>387</v>
      </c>
      <c r="G19" s="421">
        <v>1327</v>
      </c>
      <c r="H19" s="421" t="s">
        <v>454</v>
      </c>
      <c r="I19" s="421" t="s">
        <v>385</v>
      </c>
      <c r="J19" s="421" t="s">
        <v>496</v>
      </c>
      <c r="K19" s="422">
        <v>11</v>
      </c>
      <c r="L19" s="422">
        <v>14</v>
      </c>
      <c r="M19" s="422">
        <v>11</v>
      </c>
      <c r="N19" s="422">
        <v>13</v>
      </c>
      <c r="O19" s="422">
        <v>11</v>
      </c>
      <c r="P19" s="422">
        <v>13</v>
      </c>
      <c r="Q19" s="422">
        <v>0</v>
      </c>
      <c r="R19" s="422">
        <v>14</v>
      </c>
      <c r="S19" s="422">
        <v>6</v>
      </c>
      <c r="T19" s="422" t="s">
        <v>499</v>
      </c>
      <c r="U19" s="422" t="s">
        <v>412</v>
      </c>
      <c r="V19" s="423" t="s">
        <v>498</v>
      </c>
      <c r="W19" s="397"/>
    </row>
    <row r="20" spans="1:23">
      <c r="A20" s="433" t="s">
        <v>487</v>
      </c>
      <c r="B20" s="418" t="s">
        <v>402</v>
      </c>
      <c r="C20" s="419">
        <v>1</v>
      </c>
      <c r="D20" s="420" t="s">
        <v>408</v>
      </c>
      <c r="E20" s="421" t="s">
        <v>401</v>
      </c>
      <c r="F20" s="421" t="s">
        <v>387</v>
      </c>
      <c r="G20" s="421">
        <v>1341</v>
      </c>
      <c r="H20" s="421" t="s">
        <v>454</v>
      </c>
      <c r="I20" s="421" t="s">
        <v>385</v>
      </c>
      <c r="J20" s="421" t="s">
        <v>486</v>
      </c>
      <c r="K20" s="422">
        <v>17</v>
      </c>
      <c r="L20" s="422">
        <v>13</v>
      </c>
      <c r="M20" s="422">
        <v>14</v>
      </c>
      <c r="N20" s="422">
        <v>12</v>
      </c>
      <c r="O20" s="422">
        <v>12</v>
      </c>
      <c r="P20" s="422">
        <v>12</v>
      </c>
      <c r="Q20" s="422">
        <v>1</v>
      </c>
      <c r="R20" s="422">
        <v>17</v>
      </c>
      <c r="S20" s="422">
        <v>12</v>
      </c>
      <c r="T20" s="422" t="s">
        <v>485</v>
      </c>
      <c r="U20" s="422" t="s">
        <v>443</v>
      </c>
      <c r="V20" s="423" t="s">
        <v>394</v>
      </c>
      <c r="W20" s="397"/>
    </row>
    <row r="21" spans="1:23" ht="26.4">
      <c r="A21" s="433" t="s">
        <v>477</v>
      </c>
      <c r="B21" s="424" t="s">
        <v>165</v>
      </c>
      <c r="C21" s="421">
        <v>1</v>
      </c>
      <c r="D21" s="419" t="s">
        <v>166</v>
      </c>
      <c r="E21" s="419" t="s">
        <v>401</v>
      </c>
      <c r="F21" s="419" t="s">
        <v>387</v>
      </c>
      <c r="G21" s="419">
        <v>1327</v>
      </c>
      <c r="H21" s="419" t="s">
        <v>399</v>
      </c>
      <c r="I21" s="419" t="s">
        <v>394</v>
      </c>
      <c r="J21" s="419" t="s">
        <v>433</v>
      </c>
      <c r="K21" s="422">
        <v>12</v>
      </c>
      <c r="L21" s="422">
        <v>17</v>
      </c>
      <c r="M21" s="422">
        <v>16</v>
      </c>
      <c r="N21" s="422">
        <v>11</v>
      </c>
      <c r="O21" s="422">
        <v>11</v>
      </c>
      <c r="P21" s="422">
        <v>9</v>
      </c>
      <c r="Q21" s="422">
        <v>1</v>
      </c>
      <c r="R21" s="422">
        <v>15</v>
      </c>
      <c r="S21" s="422">
        <v>11</v>
      </c>
      <c r="T21" s="422" t="s">
        <v>468</v>
      </c>
      <c r="U21" s="422" t="s">
        <v>412</v>
      </c>
      <c r="V21" s="425" t="s">
        <v>394</v>
      </c>
      <c r="W21" s="397"/>
    </row>
    <row r="22" spans="1:23">
      <c r="A22" s="433" t="s">
        <v>497</v>
      </c>
      <c r="B22" s="418" t="s">
        <v>402</v>
      </c>
      <c r="C22" s="419">
        <v>1</v>
      </c>
      <c r="D22" s="420" t="s">
        <v>455</v>
      </c>
      <c r="E22" s="421" t="s">
        <v>401</v>
      </c>
      <c r="F22" s="421" t="s">
        <v>400</v>
      </c>
      <c r="G22" s="421">
        <v>1347</v>
      </c>
      <c r="H22" s="421" t="s">
        <v>454</v>
      </c>
      <c r="I22" s="421" t="s">
        <v>385</v>
      </c>
      <c r="J22" s="421" t="s">
        <v>496</v>
      </c>
      <c r="K22" s="422">
        <v>14</v>
      </c>
      <c r="L22" s="422">
        <v>18</v>
      </c>
      <c r="M22" s="422">
        <v>17</v>
      </c>
      <c r="N22" s="422">
        <v>17</v>
      </c>
      <c r="O22" s="422">
        <v>16</v>
      </c>
      <c r="P22" s="422">
        <v>16</v>
      </c>
      <c r="Q22" s="422">
        <v>0</v>
      </c>
      <c r="R22" s="422">
        <v>16</v>
      </c>
      <c r="S22" s="422">
        <v>9</v>
      </c>
      <c r="T22" s="422" t="s">
        <v>495</v>
      </c>
      <c r="U22" s="422" t="s">
        <v>412</v>
      </c>
      <c r="V22" s="423" t="s">
        <v>451</v>
      </c>
      <c r="W22" s="397"/>
    </row>
    <row r="23" spans="1:23" ht="26.4">
      <c r="A23" s="433" t="s">
        <v>476</v>
      </c>
      <c r="B23" s="418" t="s">
        <v>165</v>
      </c>
      <c r="C23" s="419">
        <v>1</v>
      </c>
      <c r="D23" s="420" t="s">
        <v>166</v>
      </c>
      <c r="E23" s="421" t="s">
        <v>388</v>
      </c>
      <c r="F23" s="421" t="s">
        <v>400</v>
      </c>
      <c r="G23" s="421">
        <v>1332</v>
      </c>
      <c r="H23" s="421" t="s">
        <v>399</v>
      </c>
      <c r="I23" s="421" t="s">
        <v>394</v>
      </c>
      <c r="J23" s="421" t="s">
        <v>433</v>
      </c>
      <c r="K23" s="422">
        <v>10</v>
      </c>
      <c r="L23" s="422">
        <v>8</v>
      </c>
      <c r="M23" s="422">
        <v>8</v>
      </c>
      <c r="N23" s="422">
        <v>9</v>
      </c>
      <c r="O23" s="422">
        <v>12</v>
      </c>
      <c r="P23" s="422">
        <v>12</v>
      </c>
      <c r="Q23" s="422">
        <v>1</v>
      </c>
      <c r="R23" s="422">
        <v>9</v>
      </c>
      <c r="S23" s="422">
        <v>7</v>
      </c>
      <c r="T23" s="422" t="s">
        <v>475</v>
      </c>
      <c r="U23" s="422" t="s">
        <v>412</v>
      </c>
      <c r="V23" s="423" t="s">
        <v>394</v>
      </c>
      <c r="W23" s="397"/>
    </row>
    <row r="24" spans="1:23">
      <c r="A24" s="433" t="s">
        <v>525</v>
      </c>
      <c r="B24" s="418" t="s">
        <v>402</v>
      </c>
      <c r="C24" s="419">
        <v>1</v>
      </c>
      <c r="D24" s="420" t="s">
        <v>166</v>
      </c>
      <c r="E24" s="421" t="s">
        <v>401</v>
      </c>
      <c r="F24" s="421" t="s">
        <v>387</v>
      </c>
      <c r="G24" s="421">
        <v>1349</v>
      </c>
      <c r="H24" s="421" t="s">
        <v>454</v>
      </c>
      <c r="I24" s="421" t="s">
        <v>394</v>
      </c>
      <c r="J24" s="421" t="s">
        <v>433</v>
      </c>
      <c r="K24" s="422">
        <v>10</v>
      </c>
      <c r="L24" s="422">
        <v>11</v>
      </c>
      <c r="M24" s="422">
        <v>12</v>
      </c>
      <c r="N24" s="422">
        <v>13</v>
      </c>
      <c r="O24" s="422">
        <v>8</v>
      </c>
      <c r="P24" s="422">
        <v>6</v>
      </c>
      <c r="Q24" s="422">
        <v>1</v>
      </c>
      <c r="R24" s="422">
        <v>12</v>
      </c>
      <c r="S24" s="422">
        <v>7</v>
      </c>
      <c r="T24" s="422" t="s">
        <v>468</v>
      </c>
      <c r="U24" s="422" t="s">
        <v>412</v>
      </c>
      <c r="V24" s="423" t="s">
        <v>394</v>
      </c>
      <c r="W24" s="397"/>
    </row>
    <row r="25" spans="1:23" ht="26.4">
      <c r="A25" s="433" t="s">
        <v>523</v>
      </c>
      <c r="B25" s="418" t="s">
        <v>165</v>
      </c>
      <c r="C25" s="419">
        <v>1</v>
      </c>
      <c r="D25" s="420" t="s">
        <v>166</v>
      </c>
      <c r="E25" s="421" t="s">
        <v>388</v>
      </c>
      <c r="F25" s="421" t="s">
        <v>387</v>
      </c>
      <c r="G25" s="421">
        <v>1330</v>
      </c>
      <c r="H25" s="421" t="s">
        <v>399</v>
      </c>
      <c r="I25" s="421" t="s">
        <v>394</v>
      </c>
      <c r="J25" s="421" t="s">
        <v>433</v>
      </c>
      <c r="K25" s="422">
        <v>11</v>
      </c>
      <c r="L25" s="422">
        <v>12</v>
      </c>
      <c r="M25" s="422">
        <v>11</v>
      </c>
      <c r="N25" s="422">
        <v>13</v>
      </c>
      <c r="O25" s="422">
        <v>11</v>
      </c>
      <c r="P25" s="422">
        <v>10</v>
      </c>
      <c r="Q25" s="422">
        <v>1</v>
      </c>
      <c r="R25" s="422">
        <v>12</v>
      </c>
      <c r="S25" s="422">
        <v>6</v>
      </c>
      <c r="T25" s="422" t="s">
        <v>468</v>
      </c>
      <c r="U25" s="422" t="s">
        <v>412</v>
      </c>
      <c r="V25" s="423" t="s">
        <v>394</v>
      </c>
      <c r="W25" s="397"/>
    </row>
    <row r="26" spans="1:23" ht="26.4">
      <c r="A26" s="433" t="s">
        <v>494</v>
      </c>
      <c r="B26" s="418" t="s">
        <v>165</v>
      </c>
      <c r="C26" s="419">
        <v>1</v>
      </c>
      <c r="D26" s="420" t="s">
        <v>408</v>
      </c>
      <c r="E26" s="421" t="s">
        <v>401</v>
      </c>
      <c r="F26" s="421" t="s">
        <v>400</v>
      </c>
      <c r="G26" s="421">
        <v>1329</v>
      </c>
      <c r="H26" s="421" t="s">
        <v>399</v>
      </c>
      <c r="I26" s="421" t="s">
        <v>385</v>
      </c>
      <c r="J26" s="421" t="s">
        <v>488</v>
      </c>
      <c r="K26" s="422">
        <v>14</v>
      </c>
      <c r="L26" s="422">
        <v>16</v>
      </c>
      <c r="M26" s="422">
        <v>16</v>
      </c>
      <c r="N26" s="422">
        <v>12</v>
      </c>
      <c r="O26" s="422">
        <v>12</v>
      </c>
      <c r="P26" s="422">
        <v>9</v>
      </c>
      <c r="Q26" s="422">
        <v>1</v>
      </c>
      <c r="R26" s="422">
        <v>17</v>
      </c>
      <c r="S26" s="422">
        <v>13</v>
      </c>
      <c r="T26" s="422" t="s">
        <v>468</v>
      </c>
      <c r="U26" s="422" t="s">
        <v>443</v>
      </c>
      <c r="V26" s="423" t="s">
        <v>394</v>
      </c>
      <c r="W26" s="397"/>
    </row>
    <row r="27" spans="1:23" ht="26.4">
      <c r="A27" s="433" t="s">
        <v>526</v>
      </c>
      <c r="B27" s="418" t="s">
        <v>165</v>
      </c>
      <c r="C27" s="419">
        <v>1</v>
      </c>
      <c r="D27" s="420" t="s">
        <v>166</v>
      </c>
      <c r="E27" s="421" t="s">
        <v>401</v>
      </c>
      <c r="F27" s="421" t="s">
        <v>400</v>
      </c>
      <c r="G27" s="421">
        <v>1325</v>
      </c>
      <c r="H27" s="421" t="s">
        <v>399</v>
      </c>
      <c r="I27" s="421" t="s">
        <v>394</v>
      </c>
      <c r="J27" s="421" t="s">
        <v>433</v>
      </c>
      <c r="K27" s="422">
        <v>10</v>
      </c>
      <c r="L27" s="422">
        <v>12</v>
      </c>
      <c r="M27" s="422">
        <v>11</v>
      </c>
      <c r="N27" s="422">
        <v>10</v>
      </c>
      <c r="O27" s="422">
        <v>11</v>
      </c>
      <c r="P27" s="422">
        <v>8</v>
      </c>
      <c r="Q27" s="422">
        <v>1</v>
      </c>
      <c r="R27" s="422">
        <v>13</v>
      </c>
      <c r="S27" s="422">
        <v>7</v>
      </c>
      <c r="T27" s="422" t="s">
        <v>468</v>
      </c>
      <c r="U27" s="422" t="s">
        <v>412</v>
      </c>
      <c r="V27" s="423" t="s">
        <v>394</v>
      </c>
      <c r="W27" s="397"/>
    </row>
    <row r="28" spans="1:23">
      <c r="A28" s="433" t="s">
        <v>524</v>
      </c>
      <c r="B28" s="418" t="s">
        <v>402</v>
      </c>
      <c r="C28" s="419">
        <v>1</v>
      </c>
      <c r="D28" s="420" t="s">
        <v>166</v>
      </c>
      <c r="E28" s="421" t="s">
        <v>401</v>
      </c>
      <c r="F28" s="421" t="s">
        <v>387</v>
      </c>
      <c r="G28" s="421">
        <v>1351</v>
      </c>
      <c r="H28" s="421" t="s">
        <v>454</v>
      </c>
      <c r="I28" s="421" t="s">
        <v>394</v>
      </c>
      <c r="J28" s="421" t="s">
        <v>433</v>
      </c>
      <c r="K28" s="422">
        <v>12</v>
      </c>
      <c r="L28" s="422">
        <v>10</v>
      </c>
      <c r="M28" s="422">
        <v>10</v>
      </c>
      <c r="N28" s="422">
        <v>11</v>
      </c>
      <c r="O28" s="422">
        <v>9</v>
      </c>
      <c r="P28" s="422">
        <v>12</v>
      </c>
      <c r="Q28" s="422">
        <v>1</v>
      </c>
      <c r="R28" s="422">
        <v>11</v>
      </c>
      <c r="S28" s="422">
        <v>5</v>
      </c>
      <c r="T28" s="422" t="s">
        <v>468</v>
      </c>
      <c r="U28" s="422" t="s">
        <v>412</v>
      </c>
      <c r="V28" s="423" t="s">
        <v>394</v>
      </c>
      <c r="W28" s="397"/>
    </row>
    <row r="29" spans="1:23" ht="26.4">
      <c r="A29" s="433" t="s">
        <v>480</v>
      </c>
      <c r="B29" s="418" t="s">
        <v>165</v>
      </c>
      <c r="C29" s="419">
        <v>1</v>
      </c>
      <c r="D29" s="420" t="s">
        <v>166</v>
      </c>
      <c r="E29" s="421" t="s">
        <v>388</v>
      </c>
      <c r="F29" s="421" t="s">
        <v>387</v>
      </c>
      <c r="G29" s="421">
        <v>1332</v>
      </c>
      <c r="H29" s="421" t="s">
        <v>454</v>
      </c>
      <c r="I29" s="421" t="s">
        <v>385</v>
      </c>
      <c r="J29" s="421" t="s">
        <v>469</v>
      </c>
      <c r="K29" s="422">
        <v>13</v>
      </c>
      <c r="L29" s="422">
        <v>18</v>
      </c>
      <c r="M29" s="422">
        <v>13</v>
      </c>
      <c r="N29" s="422">
        <v>13</v>
      </c>
      <c r="O29" s="422">
        <v>10</v>
      </c>
      <c r="P29" s="422">
        <v>11</v>
      </c>
      <c r="Q29" s="422">
        <v>1</v>
      </c>
      <c r="R29" s="422">
        <v>18</v>
      </c>
      <c r="S29" s="422">
        <v>9</v>
      </c>
      <c r="T29" s="422" t="s">
        <v>468</v>
      </c>
      <c r="U29" s="422" t="s">
        <v>419</v>
      </c>
      <c r="V29" s="423" t="s">
        <v>394</v>
      </c>
      <c r="W29" s="397"/>
    </row>
    <row r="30" spans="1:23">
      <c r="A30" s="433" t="s">
        <v>465</v>
      </c>
      <c r="B30" s="418" t="s">
        <v>402</v>
      </c>
      <c r="C30" s="419">
        <v>1</v>
      </c>
      <c r="D30" s="420" t="s">
        <v>166</v>
      </c>
      <c r="E30" s="421" t="s">
        <v>401</v>
      </c>
      <c r="F30" s="421" t="s">
        <v>400</v>
      </c>
      <c r="G30" s="421">
        <v>1350</v>
      </c>
      <c r="H30" s="421" t="s">
        <v>399</v>
      </c>
      <c r="I30" s="421" t="s">
        <v>394</v>
      </c>
      <c r="J30" s="421" t="s">
        <v>433</v>
      </c>
      <c r="K30" s="422">
        <v>14</v>
      </c>
      <c r="L30" s="422">
        <v>13</v>
      </c>
      <c r="M30" s="422">
        <v>12</v>
      </c>
      <c r="N30" s="422">
        <v>12</v>
      </c>
      <c r="O30" s="422">
        <v>11</v>
      </c>
      <c r="P30" s="422">
        <v>11</v>
      </c>
      <c r="Q30" s="422">
        <v>1</v>
      </c>
      <c r="R30" s="422">
        <v>13</v>
      </c>
      <c r="S30" s="422">
        <v>9</v>
      </c>
      <c r="T30" s="422" t="s">
        <v>464</v>
      </c>
      <c r="U30" s="422" t="s">
        <v>412</v>
      </c>
      <c r="V30" s="423" t="s">
        <v>394</v>
      </c>
      <c r="W30" s="397"/>
    </row>
    <row r="31" spans="1:23">
      <c r="A31" s="433" t="s">
        <v>483</v>
      </c>
      <c r="B31" s="418" t="s">
        <v>402</v>
      </c>
      <c r="C31" s="419">
        <v>1</v>
      </c>
      <c r="D31" s="420" t="s">
        <v>408</v>
      </c>
      <c r="E31" s="421" t="s">
        <v>401</v>
      </c>
      <c r="F31" s="421" t="s">
        <v>387</v>
      </c>
      <c r="G31" s="421">
        <v>1345</v>
      </c>
      <c r="H31" s="421" t="s">
        <v>399</v>
      </c>
      <c r="I31" s="421" t="s">
        <v>385</v>
      </c>
      <c r="J31" s="421" t="s">
        <v>482</v>
      </c>
      <c r="K31" s="422">
        <v>15</v>
      </c>
      <c r="L31" s="422">
        <v>12</v>
      </c>
      <c r="M31" s="422">
        <v>15</v>
      </c>
      <c r="N31" s="422">
        <v>10</v>
      </c>
      <c r="O31" s="422">
        <v>8</v>
      </c>
      <c r="P31" s="422">
        <v>6</v>
      </c>
      <c r="Q31" s="422">
        <v>1</v>
      </c>
      <c r="R31" s="422">
        <v>16</v>
      </c>
      <c r="S31" s="422">
        <v>12</v>
      </c>
      <c r="T31" s="422" t="s">
        <v>481</v>
      </c>
      <c r="U31" s="422" t="s">
        <v>443</v>
      </c>
      <c r="V31" s="423" t="s">
        <v>394</v>
      </c>
      <c r="W31" s="397"/>
    </row>
    <row r="32" spans="1:23" ht="26.4">
      <c r="A32" s="433" t="s">
        <v>522</v>
      </c>
      <c r="B32" s="418" t="s">
        <v>165</v>
      </c>
      <c r="C32" s="419">
        <v>1</v>
      </c>
      <c r="D32" s="420" t="s">
        <v>166</v>
      </c>
      <c r="E32" s="421" t="s">
        <v>401</v>
      </c>
      <c r="F32" s="421" t="s">
        <v>387</v>
      </c>
      <c r="G32" s="421">
        <v>1327</v>
      </c>
      <c r="H32" s="421" t="s">
        <v>399</v>
      </c>
      <c r="I32" s="421" t="s">
        <v>394</v>
      </c>
      <c r="J32" s="421" t="s">
        <v>433</v>
      </c>
      <c r="K32" s="422">
        <v>10</v>
      </c>
      <c r="L32" s="422">
        <v>14</v>
      </c>
      <c r="M32" s="422">
        <v>13</v>
      </c>
      <c r="N32" s="422">
        <v>14</v>
      </c>
      <c r="O32" s="422">
        <v>10</v>
      </c>
      <c r="P32" s="422">
        <v>8</v>
      </c>
      <c r="Q32" s="422">
        <v>1</v>
      </c>
      <c r="R32" s="422">
        <v>13</v>
      </c>
      <c r="S32" s="422">
        <v>7</v>
      </c>
      <c r="T32" s="422" t="s">
        <v>468</v>
      </c>
      <c r="U32" s="422" t="s">
        <v>412</v>
      </c>
      <c r="V32" s="423" t="s">
        <v>394</v>
      </c>
      <c r="W32" s="397"/>
    </row>
    <row r="33" spans="1:23" ht="26.4">
      <c r="A33" s="433" t="s">
        <v>493</v>
      </c>
      <c r="B33" s="418" t="s">
        <v>165</v>
      </c>
      <c r="C33" s="419">
        <v>1</v>
      </c>
      <c r="D33" s="420" t="s">
        <v>408</v>
      </c>
      <c r="E33" s="421" t="s">
        <v>388</v>
      </c>
      <c r="F33" s="421" t="s">
        <v>387</v>
      </c>
      <c r="G33" s="421">
        <v>1333</v>
      </c>
      <c r="H33" s="421" t="s">
        <v>492</v>
      </c>
      <c r="I33" s="421" t="s">
        <v>385</v>
      </c>
      <c r="J33" s="421" t="s">
        <v>491</v>
      </c>
      <c r="K33" s="422">
        <v>14</v>
      </c>
      <c r="L33" s="422">
        <v>12</v>
      </c>
      <c r="M33" s="422">
        <v>16</v>
      </c>
      <c r="N33" s="422">
        <v>11</v>
      </c>
      <c r="O33" s="422">
        <v>8</v>
      </c>
      <c r="P33" s="422">
        <v>10</v>
      </c>
      <c r="Q33" s="422">
        <v>1</v>
      </c>
      <c r="R33" s="422">
        <v>13</v>
      </c>
      <c r="S33" s="422">
        <v>13</v>
      </c>
      <c r="T33" s="422" t="s">
        <v>490</v>
      </c>
      <c r="U33" s="422" t="s">
        <v>443</v>
      </c>
      <c r="V33" s="423" t="s">
        <v>394</v>
      </c>
      <c r="W33" s="397"/>
    </row>
    <row r="34" spans="1:23" s="404" customFormat="1" ht="31.2">
      <c r="A34" s="433" t="s">
        <v>474</v>
      </c>
      <c r="B34" s="418" t="s">
        <v>165</v>
      </c>
      <c r="C34" s="419">
        <v>1</v>
      </c>
      <c r="D34" s="420" t="s">
        <v>166</v>
      </c>
      <c r="E34" s="421" t="s">
        <v>401</v>
      </c>
      <c r="F34" s="421" t="s">
        <v>387</v>
      </c>
      <c r="G34" s="421">
        <v>1337</v>
      </c>
      <c r="H34" s="421" t="s">
        <v>399</v>
      </c>
      <c r="I34" s="421" t="s">
        <v>394</v>
      </c>
      <c r="J34" s="421" t="s">
        <v>433</v>
      </c>
      <c r="K34" s="422">
        <v>13</v>
      </c>
      <c r="L34" s="422">
        <v>13</v>
      </c>
      <c r="M34" s="422">
        <v>11</v>
      </c>
      <c r="N34" s="422">
        <v>13</v>
      </c>
      <c r="O34" s="422">
        <v>12</v>
      </c>
      <c r="P34" s="422">
        <v>11</v>
      </c>
      <c r="Q34" s="422">
        <v>1</v>
      </c>
      <c r="R34" s="422">
        <v>13</v>
      </c>
      <c r="S34" s="422">
        <v>8</v>
      </c>
      <c r="T34" s="422" t="s">
        <v>473</v>
      </c>
      <c r="U34" s="422" t="s">
        <v>412</v>
      </c>
      <c r="V34" s="423" t="s">
        <v>394</v>
      </c>
      <c r="W34" s="397"/>
    </row>
    <row r="35" spans="1:23" s="404" customFormat="1">
      <c r="A35" s="433" t="s">
        <v>520</v>
      </c>
      <c r="B35" s="418" t="s">
        <v>409</v>
      </c>
      <c r="C35" s="419">
        <v>1</v>
      </c>
      <c r="D35" s="420" t="s">
        <v>166</v>
      </c>
      <c r="E35" s="421" t="s">
        <v>401</v>
      </c>
      <c r="F35" s="421" t="s">
        <v>400</v>
      </c>
      <c r="G35" s="421">
        <v>1333</v>
      </c>
      <c r="H35" s="421" t="s">
        <v>407</v>
      </c>
      <c r="I35" s="421" t="s">
        <v>394</v>
      </c>
      <c r="J35" s="421" t="s">
        <v>433</v>
      </c>
      <c r="K35" s="422">
        <v>14</v>
      </c>
      <c r="L35" s="422">
        <v>13</v>
      </c>
      <c r="M35" s="422">
        <v>11</v>
      </c>
      <c r="N35" s="422">
        <v>12</v>
      </c>
      <c r="O35" s="422">
        <v>9</v>
      </c>
      <c r="P35" s="422">
        <v>7</v>
      </c>
      <c r="Q35" s="422">
        <v>1</v>
      </c>
      <c r="R35" s="422">
        <v>13</v>
      </c>
      <c r="S35" s="422">
        <v>8</v>
      </c>
      <c r="T35" s="422" t="s">
        <v>521</v>
      </c>
      <c r="U35" s="422" t="s">
        <v>412</v>
      </c>
      <c r="V35" s="423" t="s">
        <v>394</v>
      </c>
      <c r="W35" s="397"/>
    </row>
    <row r="36" spans="1:23" s="404" customFormat="1">
      <c r="A36" s="433" t="s">
        <v>467</v>
      </c>
      <c r="B36" s="418" t="s">
        <v>402</v>
      </c>
      <c r="C36" s="419">
        <v>1</v>
      </c>
      <c r="D36" s="420" t="s">
        <v>166</v>
      </c>
      <c r="E36" s="421" t="s">
        <v>388</v>
      </c>
      <c r="F36" s="421" t="s">
        <v>387</v>
      </c>
      <c r="G36" s="421">
        <v>1345</v>
      </c>
      <c r="H36" s="421" t="s">
        <v>399</v>
      </c>
      <c r="I36" s="421" t="s">
        <v>394</v>
      </c>
      <c r="J36" s="421" t="s">
        <v>433</v>
      </c>
      <c r="K36" s="422">
        <v>9</v>
      </c>
      <c r="L36" s="422">
        <v>14</v>
      </c>
      <c r="M36" s="422">
        <v>11</v>
      </c>
      <c r="N36" s="422">
        <v>15</v>
      </c>
      <c r="O36" s="422">
        <v>12</v>
      </c>
      <c r="P36" s="422">
        <v>8</v>
      </c>
      <c r="Q36" s="422">
        <v>1</v>
      </c>
      <c r="R36" s="422">
        <v>16</v>
      </c>
      <c r="S36" s="422">
        <v>8</v>
      </c>
      <c r="T36" s="422" t="s">
        <v>466</v>
      </c>
      <c r="U36" s="422" t="s">
        <v>419</v>
      </c>
      <c r="V36" s="423" t="s">
        <v>394</v>
      </c>
      <c r="W36" s="397"/>
    </row>
    <row r="37" spans="1:23" s="404" customFormat="1" ht="31.2">
      <c r="A37" s="433" t="s">
        <v>479</v>
      </c>
      <c r="B37" s="418" t="s">
        <v>165</v>
      </c>
      <c r="C37" s="419">
        <v>1</v>
      </c>
      <c r="D37" s="420" t="s">
        <v>166</v>
      </c>
      <c r="E37" s="421" t="s">
        <v>401</v>
      </c>
      <c r="F37" s="421" t="s">
        <v>400</v>
      </c>
      <c r="G37" s="421">
        <v>1328</v>
      </c>
      <c r="H37" s="421" t="s">
        <v>454</v>
      </c>
      <c r="I37" s="421" t="s">
        <v>394</v>
      </c>
      <c r="J37" s="421" t="s">
        <v>433</v>
      </c>
      <c r="K37" s="422">
        <v>13</v>
      </c>
      <c r="L37" s="422">
        <v>12</v>
      </c>
      <c r="M37" s="422">
        <v>11</v>
      </c>
      <c r="N37" s="422">
        <v>12</v>
      </c>
      <c r="O37" s="422">
        <v>12</v>
      </c>
      <c r="P37" s="422">
        <v>8</v>
      </c>
      <c r="Q37" s="422">
        <v>1</v>
      </c>
      <c r="R37" s="422">
        <v>13</v>
      </c>
      <c r="S37" s="422">
        <v>8</v>
      </c>
      <c r="T37" s="422" t="s">
        <v>478</v>
      </c>
      <c r="U37" s="422" t="s">
        <v>412</v>
      </c>
      <c r="V37" s="423" t="s">
        <v>394</v>
      </c>
      <c r="W37" s="397"/>
    </row>
    <row r="38" spans="1:23" s="404" customFormat="1">
      <c r="A38" s="433" t="s">
        <v>463</v>
      </c>
      <c r="B38" s="418" t="s">
        <v>402</v>
      </c>
      <c r="C38" s="419">
        <v>1</v>
      </c>
      <c r="D38" s="420" t="s">
        <v>166</v>
      </c>
      <c r="E38" s="421" t="s">
        <v>401</v>
      </c>
      <c r="F38" s="421" t="s">
        <v>400</v>
      </c>
      <c r="G38" s="421">
        <v>1351</v>
      </c>
      <c r="H38" s="421" t="s">
        <v>399</v>
      </c>
      <c r="I38" s="421" t="s">
        <v>394</v>
      </c>
      <c r="J38" s="421" t="s">
        <v>433</v>
      </c>
      <c r="K38" s="422">
        <v>12</v>
      </c>
      <c r="L38" s="422">
        <v>13</v>
      </c>
      <c r="M38" s="422">
        <v>12</v>
      </c>
      <c r="N38" s="422">
        <v>13</v>
      </c>
      <c r="O38" s="422">
        <v>12</v>
      </c>
      <c r="P38" s="422">
        <v>11</v>
      </c>
      <c r="Q38" s="422">
        <v>1</v>
      </c>
      <c r="R38" s="422">
        <v>13</v>
      </c>
      <c r="S38" s="422">
        <v>9</v>
      </c>
      <c r="T38" s="422" t="s">
        <v>462</v>
      </c>
      <c r="U38" s="422" t="s">
        <v>412</v>
      </c>
      <c r="V38" s="423" t="s">
        <v>394</v>
      </c>
      <c r="W38" s="397"/>
    </row>
    <row r="39" spans="1:23">
      <c r="A39" s="433" t="s">
        <v>470</v>
      </c>
      <c r="B39" s="418" t="s">
        <v>402</v>
      </c>
      <c r="C39" s="419">
        <v>1</v>
      </c>
      <c r="D39" s="420" t="s">
        <v>166</v>
      </c>
      <c r="E39" s="421" t="s">
        <v>401</v>
      </c>
      <c r="F39" s="421" t="s">
        <v>400</v>
      </c>
      <c r="G39" s="421">
        <v>1345</v>
      </c>
      <c r="H39" s="421" t="s">
        <v>454</v>
      </c>
      <c r="I39" s="421" t="s">
        <v>385</v>
      </c>
      <c r="J39" s="421" t="s">
        <v>469</v>
      </c>
      <c r="K39" s="422">
        <v>16</v>
      </c>
      <c r="L39" s="422">
        <v>12</v>
      </c>
      <c r="M39" s="422">
        <v>15</v>
      </c>
      <c r="N39" s="422">
        <v>13</v>
      </c>
      <c r="O39" s="422">
        <v>13</v>
      </c>
      <c r="P39" s="422">
        <v>10</v>
      </c>
      <c r="Q39" s="422">
        <v>1</v>
      </c>
      <c r="R39" s="422">
        <v>15</v>
      </c>
      <c r="S39" s="422">
        <v>10</v>
      </c>
      <c r="T39" s="422" t="s">
        <v>468</v>
      </c>
      <c r="U39" s="422" t="s">
        <v>419</v>
      </c>
      <c r="V39" s="423" t="s">
        <v>394</v>
      </c>
      <c r="W39" s="397"/>
    </row>
    <row r="40" spans="1:23" ht="26.4">
      <c r="A40" s="433" t="s">
        <v>472</v>
      </c>
      <c r="B40" s="418" t="s">
        <v>165</v>
      </c>
      <c r="C40" s="419">
        <v>1</v>
      </c>
      <c r="D40" s="420" t="s">
        <v>166</v>
      </c>
      <c r="E40" s="421" t="s">
        <v>388</v>
      </c>
      <c r="F40" s="421" t="s">
        <v>400</v>
      </c>
      <c r="G40" s="421">
        <v>1330</v>
      </c>
      <c r="H40" s="421" t="s">
        <v>399</v>
      </c>
      <c r="I40" s="421" t="s">
        <v>394</v>
      </c>
      <c r="J40" s="421" t="s">
        <v>433</v>
      </c>
      <c r="K40" s="422">
        <v>10</v>
      </c>
      <c r="L40" s="422">
        <v>15</v>
      </c>
      <c r="M40" s="422">
        <v>10</v>
      </c>
      <c r="N40" s="422">
        <v>15</v>
      </c>
      <c r="O40" s="422">
        <v>10</v>
      </c>
      <c r="P40" s="422">
        <v>11</v>
      </c>
      <c r="Q40" s="422">
        <v>1</v>
      </c>
      <c r="R40" s="422">
        <v>14</v>
      </c>
      <c r="S40" s="422">
        <v>8</v>
      </c>
      <c r="T40" s="422" t="s">
        <v>471</v>
      </c>
      <c r="U40" s="422" t="s">
        <v>412</v>
      </c>
      <c r="V40" s="423" t="s">
        <v>394</v>
      </c>
      <c r="W40" s="397"/>
    </row>
    <row r="41" spans="1:23">
      <c r="A41" s="433"/>
      <c r="B41" s="418"/>
      <c r="C41" s="419"/>
      <c r="D41" s="420"/>
      <c r="E41" s="421"/>
      <c r="F41" s="421"/>
      <c r="G41" s="421"/>
      <c r="H41" s="421"/>
      <c r="I41" s="421"/>
      <c r="J41" s="421"/>
      <c r="K41" s="422"/>
      <c r="L41" s="422"/>
      <c r="M41" s="422"/>
      <c r="N41" s="422"/>
      <c r="O41" s="422"/>
      <c r="P41" s="422"/>
      <c r="Q41" s="422"/>
      <c r="R41" s="422"/>
      <c r="S41" s="422"/>
      <c r="T41" s="422"/>
      <c r="U41" s="422"/>
      <c r="V41" s="423"/>
      <c r="W41" s="397"/>
    </row>
    <row r="42" spans="1:23">
      <c r="A42" s="433"/>
      <c r="B42" s="418"/>
      <c r="C42" s="419"/>
      <c r="D42" s="420"/>
      <c r="E42" s="421"/>
      <c r="F42" s="421"/>
      <c r="G42" s="421"/>
      <c r="H42" s="421"/>
      <c r="I42" s="421"/>
      <c r="J42" s="421"/>
      <c r="K42" s="422"/>
      <c r="L42" s="422"/>
      <c r="M42" s="422"/>
      <c r="N42" s="422"/>
      <c r="O42" s="422"/>
      <c r="P42" s="422"/>
      <c r="Q42" s="422"/>
      <c r="R42" s="422"/>
      <c r="S42" s="422"/>
      <c r="T42" s="422"/>
      <c r="U42" s="422"/>
      <c r="V42" s="423"/>
      <c r="W42" s="397"/>
    </row>
    <row r="43" spans="1:23">
      <c r="A43" s="433"/>
      <c r="B43" s="418"/>
      <c r="C43" s="419"/>
      <c r="D43" s="420"/>
      <c r="E43" s="421"/>
      <c r="F43" s="421"/>
      <c r="G43" s="421"/>
      <c r="H43" s="421"/>
      <c r="I43" s="421"/>
      <c r="J43" s="421"/>
      <c r="K43" s="422"/>
      <c r="L43" s="422"/>
      <c r="M43" s="422"/>
      <c r="N43" s="422"/>
      <c r="O43" s="422"/>
      <c r="P43" s="422"/>
      <c r="Q43" s="422"/>
      <c r="R43" s="422"/>
      <c r="S43" s="422"/>
      <c r="T43" s="422"/>
      <c r="U43" s="422"/>
      <c r="V43" s="423"/>
      <c r="W43" s="397"/>
    </row>
    <row r="44" spans="1:23">
      <c r="A44" s="433"/>
      <c r="B44" s="418"/>
      <c r="C44" s="419"/>
      <c r="D44" s="420"/>
      <c r="E44" s="421"/>
      <c r="F44" s="421"/>
      <c r="G44" s="421"/>
      <c r="H44" s="421"/>
      <c r="I44" s="421"/>
      <c r="J44" s="421"/>
      <c r="K44" s="422"/>
      <c r="L44" s="422"/>
      <c r="M44" s="422"/>
      <c r="N44" s="422"/>
      <c r="O44" s="422"/>
      <c r="P44" s="422"/>
      <c r="Q44" s="422"/>
      <c r="R44" s="422"/>
      <c r="S44" s="422"/>
      <c r="T44" s="422"/>
      <c r="U44" s="422"/>
      <c r="V44" s="423"/>
      <c r="W44" s="397"/>
    </row>
    <row r="45" spans="1:23" ht="16.8" thickBot="1">
      <c r="A45" s="484"/>
      <c r="B45" s="426"/>
      <c r="C45" s="427"/>
      <c r="D45" s="428"/>
      <c r="E45" s="429"/>
      <c r="F45" s="429"/>
      <c r="G45" s="429"/>
      <c r="H45" s="429"/>
      <c r="I45" s="429"/>
      <c r="J45" s="429"/>
      <c r="K45" s="430"/>
      <c r="L45" s="430"/>
      <c r="M45" s="430"/>
      <c r="N45" s="430"/>
      <c r="O45" s="430"/>
      <c r="P45" s="430"/>
      <c r="Q45" s="430"/>
      <c r="R45" s="430"/>
      <c r="S45" s="430"/>
      <c r="T45" s="430"/>
      <c r="U45" s="430"/>
      <c r="V45" s="431"/>
      <c r="W45" s="397"/>
    </row>
    <row r="46" spans="1:23">
      <c r="A46" s="437"/>
    </row>
    <row r="47" spans="1:23" ht="15.6">
      <c r="A47" s="398"/>
      <c r="B47" s="398"/>
      <c r="C47" s="400"/>
    </row>
    <row r="48" spans="1:23" ht="15.6">
      <c r="A48" s="398"/>
      <c r="B48" s="398"/>
      <c r="C48" s="400"/>
    </row>
    <row r="49" spans="1:3" ht="15.6">
      <c r="A49" s="398"/>
      <c r="B49" s="398"/>
      <c r="C49" s="400"/>
    </row>
    <row r="50" spans="1:3" ht="15.6">
      <c r="A50" s="398"/>
      <c r="B50" s="398"/>
      <c r="C50" s="400"/>
    </row>
  </sheetData>
  <sortState xmlns:xlrd2="http://schemas.microsoft.com/office/spreadsheetml/2017/richdata2" ref="A3:V45">
    <sortCondition descending="1" ref="C2:C45"/>
  </sortState>
  <pageMargins left="0.75" right="0.75" top="1" bottom="1" header="0.5" footer="0.5"/>
  <pageSetup scale="45" orientation="landscape" r:id="rId1"/>
  <headerFooter alignWithMargins="0"/>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H20"/>
  <sheetViews>
    <sheetView showGridLines="0" workbookViewId="0">
      <pane xSplit="1" ySplit="1" topLeftCell="B2" activePane="bottomRight" state="frozen"/>
      <selection pane="topRight" activeCell="B1" sqref="B1"/>
      <selection pane="bottomLeft" activeCell="A2" sqref="A2"/>
      <selection pane="bottomRight" activeCell="B2" sqref="B2"/>
    </sheetView>
  </sheetViews>
  <sheetFormatPr defaultColWidth="9.59765625" defaultRowHeight="16.2"/>
  <cols>
    <col min="1" max="1" width="32.09765625" style="402" bestFit="1" customWidth="1"/>
    <col min="2" max="2" width="34.3984375" style="401" bestFit="1" customWidth="1"/>
    <col min="3" max="3" width="4.19921875" style="398" customWidth="1"/>
    <col min="4" max="4" width="6.09765625" style="398" bestFit="1" customWidth="1"/>
    <col min="5" max="5" width="5.19921875" style="398" bestFit="1" customWidth="1"/>
    <col min="6" max="6" width="5.69921875" style="398" bestFit="1" customWidth="1"/>
    <col min="7" max="7" width="5.8984375" style="398" bestFit="1" customWidth="1"/>
    <col min="8" max="8" width="9.59765625" style="398"/>
    <col min="9" max="16384" width="9.59765625" style="397"/>
  </cols>
  <sheetData>
    <row r="1" spans="1:8">
      <c r="A1" s="403" t="s">
        <v>380</v>
      </c>
      <c r="B1" s="401">
        <f>SUM('Personal File'!E3,RIGHT('Personal File'!C16,1))</f>
        <v>14</v>
      </c>
      <c r="D1" s="469" t="s">
        <v>562</v>
      </c>
      <c r="E1" s="469"/>
      <c r="F1" s="469"/>
      <c r="G1" s="469"/>
      <c r="H1" s="470"/>
    </row>
    <row r="2" spans="1:8" ht="16.8" thickBot="1">
      <c r="A2" s="485" t="s">
        <v>570</v>
      </c>
      <c r="B2" s="486" t="s">
        <v>586</v>
      </c>
      <c r="C2" s="439"/>
      <c r="D2" s="441" t="s">
        <v>7</v>
      </c>
      <c r="E2" s="441" t="s">
        <v>540</v>
      </c>
      <c r="F2" s="441" t="s">
        <v>541</v>
      </c>
      <c r="G2" s="441" t="s">
        <v>545</v>
      </c>
    </row>
    <row r="3" spans="1:8" s="398" customFormat="1" ht="16.8" thickTop="1">
      <c r="A3" s="485" t="s">
        <v>571</v>
      </c>
      <c r="B3" s="486" t="s">
        <v>548</v>
      </c>
      <c r="C3" s="440"/>
      <c r="D3" s="489" t="s">
        <v>535</v>
      </c>
      <c r="E3" s="490">
        <v>30</v>
      </c>
      <c r="F3" s="491">
        <f>COUNTIF(Leadership!$C$2:$C$45,1)</f>
        <v>25</v>
      </c>
      <c r="G3" s="492">
        <f t="shared" ref="G3:G9" si="0">E3-F3</f>
        <v>5</v>
      </c>
    </row>
    <row r="4" spans="1:8" s="398" customFormat="1">
      <c r="A4" s="485" t="s">
        <v>580</v>
      </c>
      <c r="B4" s="488" t="s">
        <v>579</v>
      </c>
      <c r="C4" s="440"/>
      <c r="D4" s="493" t="s">
        <v>536</v>
      </c>
      <c r="E4" s="494">
        <v>7</v>
      </c>
      <c r="F4" s="495">
        <f>COUNTIF(Leadership!$C$2:$C$45,2)</f>
        <v>6</v>
      </c>
      <c r="G4" s="496">
        <f t="shared" si="0"/>
        <v>1</v>
      </c>
    </row>
    <row r="5" spans="1:8" s="398" customFormat="1">
      <c r="A5" s="437" t="s">
        <v>581</v>
      </c>
      <c r="B5" s="487">
        <f>ROUNDUP((B1-10)*2,0)-2</f>
        <v>6</v>
      </c>
      <c r="C5" s="440"/>
      <c r="D5" s="493" t="s">
        <v>537</v>
      </c>
      <c r="E5" s="494">
        <v>6</v>
      </c>
      <c r="F5" s="495">
        <f>COUNTIF(Leadership!$C$2:$C$45,3)</f>
        <v>4</v>
      </c>
      <c r="G5" s="496">
        <f t="shared" si="0"/>
        <v>2</v>
      </c>
    </row>
    <row r="6" spans="1:8" s="398" customFormat="1">
      <c r="A6" s="485" t="s">
        <v>572</v>
      </c>
      <c r="B6" s="487">
        <f>ROUNDUP($B$5/2,0)</f>
        <v>3</v>
      </c>
      <c r="C6" s="440"/>
      <c r="D6" s="493" t="s">
        <v>538</v>
      </c>
      <c r="E6" s="494">
        <v>3</v>
      </c>
      <c r="F6" s="495">
        <f>COUNTIF(Leadership!$C$2:$C$45,4)</f>
        <v>2</v>
      </c>
      <c r="G6" s="496">
        <f t="shared" si="0"/>
        <v>1</v>
      </c>
    </row>
    <row r="7" spans="1:8" s="398" customFormat="1">
      <c r="A7" s="485" t="s">
        <v>573</v>
      </c>
      <c r="B7" s="487">
        <f>ROUNDUP($B$5/4,0)</f>
        <v>2</v>
      </c>
      <c r="C7" s="440"/>
      <c r="D7" s="493" t="s">
        <v>539</v>
      </c>
      <c r="E7" s="494">
        <v>2</v>
      </c>
      <c r="F7" s="495">
        <f>COUNTIF(Leadership!$C$2:$C$45,5)</f>
        <v>1</v>
      </c>
      <c r="G7" s="496">
        <f t="shared" si="0"/>
        <v>1</v>
      </c>
    </row>
    <row r="8" spans="1:8" s="398" customFormat="1" ht="16.8" thickBot="1">
      <c r="A8" s="485" t="s">
        <v>574</v>
      </c>
      <c r="B8" s="487">
        <f>ROUNDUP($B$5/4,0)</f>
        <v>2</v>
      </c>
      <c r="C8" s="440"/>
      <c r="D8" s="497" t="s">
        <v>544</v>
      </c>
      <c r="E8" s="498">
        <v>1</v>
      </c>
      <c r="F8" s="499">
        <f>COUNTIF(Leadership!$C$2:$C$45,6)</f>
        <v>1</v>
      </c>
      <c r="G8" s="500">
        <f t="shared" si="0"/>
        <v>0</v>
      </c>
    </row>
    <row r="9" spans="1:8" s="398" customFormat="1" ht="16.8" thickBot="1">
      <c r="A9" s="485" t="s">
        <v>575</v>
      </c>
      <c r="B9" s="488"/>
      <c r="C9" s="440"/>
      <c r="D9" s="501" t="s">
        <v>79</v>
      </c>
      <c r="E9" s="502">
        <f>SUM(E3:E8)</f>
        <v>49</v>
      </c>
      <c r="F9" s="503">
        <f>SUM(F3:F8)</f>
        <v>39</v>
      </c>
      <c r="G9" s="504">
        <f t="shared" si="0"/>
        <v>10</v>
      </c>
    </row>
    <row r="10" spans="1:8" s="398" customFormat="1" ht="16.8" thickTop="1">
      <c r="A10" s="437"/>
      <c r="B10" s="401"/>
      <c r="C10" s="440"/>
      <c r="D10" s="469"/>
      <c r="E10" s="469"/>
      <c r="F10" s="469"/>
      <c r="G10" s="469"/>
    </row>
    <row r="11" spans="1:8" s="398" customFormat="1">
      <c r="A11" s="437" t="s">
        <v>547</v>
      </c>
      <c r="B11" s="439" t="s">
        <v>548</v>
      </c>
      <c r="C11" s="440"/>
      <c r="D11" s="469" t="s">
        <v>563</v>
      </c>
      <c r="E11" s="469"/>
      <c r="F11" s="469"/>
      <c r="G11" s="469"/>
    </row>
    <row r="12" spans="1:8" s="398" customFormat="1" ht="16.8" thickBot="1">
      <c r="A12" s="437" t="s">
        <v>533</v>
      </c>
      <c r="B12" s="439" t="s">
        <v>577</v>
      </c>
      <c r="C12" s="440"/>
      <c r="D12" s="441" t="s">
        <v>7</v>
      </c>
      <c r="E12" s="441" t="s">
        <v>540</v>
      </c>
      <c r="F12" s="441" t="s">
        <v>541</v>
      </c>
      <c r="G12" s="441" t="s">
        <v>545</v>
      </c>
    </row>
    <row r="13" spans="1:8" s="398" customFormat="1" ht="16.8" thickTop="1">
      <c r="A13" s="437" t="s">
        <v>534</v>
      </c>
      <c r="B13" s="439" t="s">
        <v>578</v>
      </c>
      <c r="C13" s="440"/>
      <c r="D13" s="489" t="s">
        <v>535</v>
      </c>
      <c r="E13" s="490">
        <v>6</v>
      </c>
      <c r="F13" s="491">
        <v>0</v>
      </c>
      <c r="G13" s="492">
        <f t="shared" ref="G13:G19" si="1">E13-F13</f>
        <v>6</v>
      </c>
    </row>
    <row r="14" spans="1:8" s="398" customFormat="1">
      <c r="A14" s="437" t="s">
        <v>576</v>
      </c>
      <c r="B14" s="401"/>
      <c r="C14" s="440"/>
      <c r="D14" s="493" t="s">
        <v>536</v>
      </c>
      <c r="E14" s="494">
        <v>0</v>
      </c>
      <c r="F14" s="495">
        <v>0</v>
      </c>
      <c r="G14" s="496">
        <f t="shared" si="1"/>
        <v>0</v>
      </c>
    </row>
    <row r="15" spans="1:8">
      <c r="A15" s="443" t="s">
        <v>548</v>
      </c>
      <c r="B15" s="438">
        <f>ROUNDDOWN('Personal File'!$E$3/2,0)+3</f>
        <v>9</v>
      </c>
      <c r="C15" s="440"/>
      <c r="D15" s="493" t="s">
        <v>537</v>
      </c>
      <c r="E15" s="494">
        <v>0</v>
      </c>
      <c r="F15" s="495">
        <v>0</v>
      </c>
      <c r="G15" s="496">
        <f t="shared" si="1"/>
        <v>0</v>
      </c>
    </row>
    <row r="16" spans="1:8">
      <c r="A16" s="443" t="s">
        <v>584</v>
      </c>
      <c r="B16" s="438">
        <f>ROUNDDOWN('Personal File'!$E$3/2,0)+3</f>
        <v>9</v>
      </c>
      <c r="C16" s="440"/>
      <c r="D16" s="493" t="s">
        <v>538</v>
      </c>
      <c r="E16" s="494">
        <v>0</v>
      </c>
      <c r="F16" s="495">
        <v>0</v>
      </c>
      <c r="G16" s="496">
        <f t="shared" si="1"/>
        <v>0</v>
      </c>
    </row>
    <row r="17" spans="1:7">
      <c r="A17" s="443" t="s">
        <v>546</v>
      </c>
      <c r="B17" s="438">
        <f>ROUNDDOWN('Personal File'!$E$3/2,0)+2</f>
        <v>8</v>
      </c>
      <c r="C17" s="440"/>
      <c r="D17" s="493" t="s">
        <v>539</v>
      </c>
      <c r="E17" s="494">
        <v>0</v>
      </c>
      <c r="F17" s="495">
        <v>0</v>
      </c>
      <c r="G17" s="496">
        <f t="shared" si="1"/>
        <v>0</v>
      </c>
    </row>
    <row r="18" spans="1:7" ht="16.8" thickBot="1">
      <c r="D18" s="497" t="s">
        <v>544</v>
      </c>
      <c r="E18" s="498">
        <v>0</v>
      </c>
      <c r="F18" s="499">
        <v>0</v>
      </c>
      <c r="G18" s="500">
        <f t="shared" si="1"/>
        <v>0</v>
      </c>
    </row>
    <row r="19" spans="1:7" ht="16.8" thickBot="1">
      <c r="D19" s="501" t="s">
        <v>79</v>
      </c>
      <c r="E19" s="502">
        <f>SUM(E13:E18)</f>
        <v>6</v>
      </c>
      <c r="F19" s="503">
        <f>SUM(F13:F18)</f>
        <v>0</v>
      </c>
      <c r="G19" s="504">
        <f t="shared" si="1"/>
        <v>6</v>
      </c>
    </row>
    <row r="20" spans="1:7" ht="16.8" thickTop="1"/>
  </sheetData>
  <pageMargins left="0.75" right="0.75" top="1" bottom="1" header="0.5" footer="0.5"/>
  <pageSetup scale="45" orientation="landscape"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5</vt:i4>
      </vt:variant>
    </vt:vector>
  </HeadingPairs>
  <TitlesOfParts>
    <vt:vector size="15" baseType="lpstr">
      <vt:lpstr>Personal File</vt:lpstr>
      <vt:lpstr>Skills</vt:lpstr>
      <vt:lpstr>Spells</vt:lpstr>
      <vt:lpstr>Feats</vt:lpstr>
      <vt:lpstr>Martial</vt:lpstr>
      <vt:lpstr>Equipment</vt:lpstr>
      <vt:lpstr>Animal</vt:lpstr>
      <vt:lpstr>Leadership</vt:lpstr>
      <vt:lpstr>Organization</vt:lpstr>
      <vt:lpstr>XP Awards</vt:lpstr>
      <vt:lpstr>Feats!OLE_LINK1</vt:lpstr>
      <vt:lpstr>Animal!Print_Area</vt:lpstr>
      <vt:lpstr>'Personal File'!Print_Area</vt:lpstr>
      <vt:lpstr>Skills!Print_Area</vt:lpstr>
      <vt:lpstr>Spells!Print_Area</vt:lpstr>
    </vt:vector>
  </TitlesOfParts>
  <LinksUpToDate>false</LinksUpToDate>
  <SharedDoc>false</SharedDoc>
  <HyperlinkBase>http://www.alexisalvarez.org/RPG/sof/</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Strongholds of Faerûn Character Sheet</dc:title>
  <dc:creator>© Alexis A. Álvarez 2007</dc:creator>
  <cp:lastModifiedBy>Alexis Álvarez</cp:lastModifiedBy>
  <cp:lastPrinted>2007-08-17T04:53:18Z</cp:lastPrinted>
  <dcterms:created xsi:type="dcterms:W3CDTF">2000-10-24T15:39:59Z</dcterms:created>
  <dcterms:modified xsi:type="dcterms:W3CDTF">2020-03-21T08:54:18Z</dcterms:modified>
</cp:coreProperties>
</file>