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7680" windowHeight="9615" tabRatio="638"/>
  </bookViews>
  <sheets>
    <sheet name="Personal File" sheetId="4" r:id="rId1"/>
    <sheet name="Skills" sheetId="15" r:id="rId2"/>
    <sheet name="Feats" sheetId="20" r:id="rId3"/>
    <sheet name="Martial" sheetId="6" r:id="rId4"/>
    <sheet name="Equipment" sheetId="19" r:id="rId5"/>
  </sheets>
  <definedNames>
    <definedName name="OLE_LINK1" localSheetId="2">Feats!$C$14</definedName>
    <definedName name="_xlnm.Print_Area" localSheetId="4">Equipment!#REF!</definedName>
    <definedName name="_xlnm.Print_Area" localSheetId="2">Feats!#REF!</definedName>
    <definedName name="_xlnm.Print_Area" localSheetId="3">Martial!#REF!</definedName>
    <definedName name="_xlnm.Print_Area" localSheetId="0">'Personal File'!$A$1:$H$25</definedName>
    <definedName name="_xlnm.Print_Area" localSheetId="1">Skills!$A$1:$I$26</definedName>
  </definedNames>
  <calcPr calcId="145621"/>
</workbook>
</file>

<file path=xl/calcChain.xml><?xml version="1.0" encoding="utf-8"?>
<calcChain xmlns="http://schemas.openxmlformats.org/spreadsheetml/2006/main">
  <c r="C16" i="4" l="1"/>
  <c r="C15" i="4"/>
  <c r="C14" i="4"/>
  <c r="C13" i="4"/>
  <c r="C12" i="4"/>
  <c r="C11" i="4"/>
  <c r="H9" i="6" l="1"/>
  <c r="H10" i="6"/>
  <c r="H5" i="6"/>
  <c r="H3" i="6"/>
  <c r="H4" i="6"/>
  <c r="H6" i="6"/>
  <c r="D22" i="15" l="1"/>
  <c r="E22" i="15" s="1"/>
  <c r="E15" i="4"/>
  <c r="E16" i="4" s="1"/>
  <c r="C9" i="4"/>
  <c r="C8" i="4"/>
  <c r="C7" i="4"/>
  <c r="D38" i="15"/>
  <c r="E38" i="15" s="1"/>
  <c r="G38" i="15" s="1"/>
  <c r="D16" i="15"/>
  <c r="E16" i="15"/>
  <c r="G16" i="15" s="1"/>
  <c r="B16" i="19"/>
  <c r="G17" i="6"/>
  <c r="B16" i="6"/>
  <c r="E12" i="4" s="1"/>
  <c r="D34" i="15"/>
  <c r="E34" i="15" s="1"/>
  <c r="D23" i="15"/>
  <c r="E23" i="15" s="1"/>
  <c r="G23" i="15" s="1"/>
  <c r="D21" i="15"/>
  <c r="E21" i="15" s="1"/>
  <c r="D36" i="15"/>
  <c r="E36" i="15" s="1"/>
  <c r="G36" i="15" s="1"/>
  <c r="D33" i="15"/>
  <c r="E33" i="15" s="1"/>
  <c r="B23" i="19"/>
  <c r="D28" i="15"/>
  <c r="E28" i="15" s="1"/>
  <c r="D35" i="15"/>
  <c r="E35" i="15" s="1"/>
  <c r="G35" i="15" s="1"/>
  <c r="D37" i="15"/>
  <c r="E37" i="15" s="1"/>
  <c r="G37" i="15" s="1"/>
  <c r="D30" i="15"/>
  <c r="E30" i="15"/>
  <c r="G30" i="15" s="1"/>
  <c r="D39" i="15"/>
  <c r="E39" i="15" s="1"/>
  <c r="D26" i="15"/>
  <c r="E26" i="15" s="1"/>
  <c r="D32" i="15"/>
  <c r="E32" i="15" s="1"/>
  <c r="D11" i="15"/>
  <c r="E11" i="15" s="1"/>
  <c r="D9" i="15"/>
  <c r="E9" i="15" s="1"/>
  <c r="D40" i="15"/>
  <c r="E40" i="15" s="1"/>
  <c r="G40" i="15" s="1"/>
  <c r="D31" i="15"/>
  <c r="E31" i="15"/>
  <c r="G31" i="15" s="1"/>
  <c r="D29" i="15"/>
  <c r="E29" i="15" s="1"/>
  <c r="G29" i="15" s="1"/>
  <c r="D27" i="15"/>
  <c r="E27" i="15" s="1"/>
  <c r="G27" i="15" s="1"/>
  <c r="D25" i="15"/>
  <c r="E25" i="15" s="1"/>
  <c r="G25" i="15" s="1"/>
  <c r="D24" i="15"/>
  <c r="E24" i="15" s="1"/>
  <c r="G24" i="15" s="1"/>
  <c r="D20" i="15"/>
  <c r="E20" i="15" s="1"/>
  <c r="G20" i="15" s="1"/>
  <c r="D19" i="15"/>
  <c r="E19" i="15" s="1"/>
  <c r="G19" i="15" s="1"/>
  <c r="D18" i="15"/>
  <c r="E18" i="15" s="1"/>
  <c r="G18" i="15" s="1"/>
  <c r="D17" i="15"/>
  <c r="E17" i="15" s="1"/>
  <c r="G17" i="15" s="1"/>
  <c r="D15" i="15"/>
  <c r="E15" i="15" s="1"/>
  <c r="G15" i="15" s="1"/>
  <c r="D14" i="15"/>
  <c r="E14" i="15" s="1"/>
  <c r="G14" i="15" s="1"/>
  <c r="D13" i="15"/>
  <c r="E13" i="15" s="1"/>
  <c r="G13" i="15" s="1"/>
  <c r="D12" i="15"/>
  <c r="E12" i="15" s="1"/>
  <c r="G12" i="15" s="1"/>
  <c r="D10" i="15"/>
  <c r="E10" i="15" s="1"/>
  <c r="G10" i="15" s="1"/>
  <c r="D8" i="15"/>
  <c r="E8" i="15" s="1"/>
  <c r="G8" i="15" s="1"/>
  <c r="D7" i="15"/>
  <c r="E7" i="15" s="1"/>
  <c r="G7" i="15" s="1"/>
  <c r="D6" i="15"/>
  <c r="E6" i="15"/>
  <c r="G6" i="15" s="1"/>
  <c r="D5" i="15"/>
  <c r="E5" i="15" s="1"/>
  <c r="G5" i="15" s="1"/>
  <c r="D4" i="15"/>
  <c r="E4" i="15" s="1"/>
  <c r="G4" i="15" s="1"/>
  <c r="D3" i="15"/>
  <c r="E3" i="15" s="1"/>
  <c r="G3" i="15" s="1"/>
</calcChain>
</file>

<file path=xl/comments1.xml><?xml version="1.0" encoding="utf-8"?>
<comments xmlns="http://schemas.openxmlformats.org/spreadsheetml/2006/main">
  <authors>
    <author>Alexis Álvarez</author>
  </authors>
  <commentList>
    <comment ref="E7" authorId="0">
      <text>
        <r>
          <rPr>
            <sz val="12"/>
            <color indexed="81"/>
            <rFont val="Times New Roman"/>
            <family val="1"/>
          </rPr>
          <t>+6/+1</t>
        </r>
      </text>
    </comment>
    <comment ref="E11" authorId="0">
      <text>
        <r>
          <rPr>
            <sz val="12"/>
            <color indexed="81"/>
            <rFont val="Times New Roman"/>
            <family val="1"/>
          </rPr>
          <t>See PHB 162</t>
        </r>
      </text>
    </comment>
    <comment ref="E13" authorId="0">
      <text>
        <r>
          <rPr>
            <sz val="12"/>
            <color indexed="81"/>
            <rFont val="Times New Roman"/>
            <family val="1"/>
          </rPr>
          <t>[(8 * 8 Monk) * 75%] + (8 * 1 Con)</t>
        </r>
      </text>
    </comment>
  </commentList>
</comments>
</file>

<file path=xl/comments2.xml><?xml version="1.0" encoding="utf-8"?>
<comments xmlns="http://schemas.openxmlformats.org/spreadsheetml/2006/main">
  <authors>
    <author>Alexis Álvarez</author>
  </authors>
  <commentList>
    <comment ref="F4" authorId="0">
      <text>
        <r>
          <rPr>
            <sz val="12"/>
            <color indexed="81"/>
            <rFont val="Times New Roman"/>
            <family val="1"/>
          </rPr>
          <t>Synergy Bonus:  Tumble</t>
        </r>
      </text>
    </comment>
    <comment ref="F20" authorId="0">
      <text>
        <r>
          <rPr>
            <sz val="12"/>
            <color indexed="81"/>
            <rFont val="Times New Roman"/>
            <family val="1"/>
          </rPr>
          <t>Synergy Bonus:  Tumble</t>
        </r>
      </text>
    </comment>
    <comment ref="F40" authorId="0">
      <text>
        <r>
          <rPr>
            <sz val="12"/>
            <color indexed="81"/>
            <rFont val="Times New Roman"/>
            <family val="1"/>
          </rPr>
          <t>Synergy Bonus:  Escape Artist</t>
        </r>
      </text>
    </comment>
  </commentList>
</comments>
</file>

<file path=xl/comments3.xml><?xml version="1.0" encoding="utf-8"?>
<comments xmlns="http://schemas.openxmlformats.org/spreadsheetml/2006/main">
  <authors>
    <author>Alexis Álvarez</author>
  </authors>
  <commentList>
    <comment ref="C2" authorId="0">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 xml:space="preserve">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othertypes of bonuses.
</t>
        </r>
        <r>
          <rPr>
            <b/>
            <sz val="12"/>
            <color indexed="81"/>
            <rFont val="Times New Roman"/>
            <family val="1"/>
          </rPr>
          <t xml:space="preserve">Special:  </t>
        </r>
        <r>
          <rPr>
            <sz val="12"/>
            <color indexed="81"/>
            <rFont val="Times New Roman"/>
            <family val="1"/>
          </rPr>
          <t>A fighter may select Dodge as one of his fighter bonus feats (see page 38).
PHB 93</t>
        </r>
      </text>
    </comment>
    <comment ref="C3" authorId="0">
      <text>
        <r>
          <rPr>
            <sz val="12"/>
            <color indexed="81"/>
            <rFont val="Times New Roman"/>
            <family val="1"/>
          </rPr>
          <t xml:space="preserve">You are skilled at dodging past opponents and avoiding blows.
</t>
        </r>
        <r>
          <rPr>
            <b/>
            <sz val="12"/>
            <color indexed="81"/>
            <rFont val="Times New Roman"/>
            <family val="1"/>
          </rPr>
          <t xml:space="preserve">Prerequisites:  </t>
        </r>
        <r>
          <rPr>
            <sz val="12"/>
            <color indexed="81"/>
            <rFont val="Times New Roman"/>
            <family val="1"/>
          </rPr>
          <t xml:space="preserve">Dex 13, Dodge.
</t>
        </r>
        <r>
          <rPr>
            <b/>
            <sz val="12"/>
            <color indexed="81"/>
            <rFont val="Times New Roman"/>
            <family val="1"/>
          </rPr>
          <t xml:space="preserve">Benefit:  </t>
        </r>
        <r>
          <rPr>
            <sz val="12"/>
            <color indexed="81"/>
            <rFont val="Times New Roman"/>
            <family val="1"/>
          </rPr>
          <t xml:space="preserve">You get a +4 dodge bonus to Armor Class against attacks of opportunity caused when you move out of or within a threatened area.  A condition that makes you lose your Dexterity bonus to Armor Class (if any) also makes you lose dodge bonuses.  Dodge bonuses (such as this one and a dwarf’s racial bonus on dodge attempts against giants) stack with each other, unlike most types of bonuses.
</t>
        </r>
        <r>
          <rPr>
            <b/>
            <sz val="12"/>
            <color indexed="81"/>
            <rFont val="Times New Roman"/>
            <family val="1"/>
          </rPr>
          <t xml:space="preserve">Special:  </t>
        </r>
        <r>
          <rPr>
            <sz val="12"/>
            <color indexed="81"/>
            <rFont val="Times New Roman"/>
            <family val="1"/>
          </rPr>
          <t>A fighter may select Mobility as one of his fighter bonus feats (see page 38).
PHB 98</t>
        </r>
      </text>
    </comment>
    <comment ref="C4" authorId="0">
      <text/>
    </comment>
    <comment ref="C5" authorId="0">
      <text>
        <r>
          <rPr>
            <sz val="12"/>
            <color indexed="81"/>
            <rFont val="Times New Roman"/>
            <family val="1"/>
          </rPr>
          <t xml:space="preserve">Choose a type of exotic weapon, such as dire flail or shuriken (see Table 7–5: Weapons, page 116, for a list of exotic weapons).  You understand how to use that type of exotic weapon in combat.
</t>
        </r>
        <r>
          <rPr>
            <b/>
            <sz val="12"/>
            <color indexed="81"/>
            <rFont val="Times New Roman"/>
            <family val="1"/>
          </rPr>
          <t xml:space="preserve">Prerequisite:  </t>
        </r>
        <r>
          <rPr>
            <sz val="12"/>
            <color indexed="81"/>
            <rFont val="Times New Roman"/>
            <family val="1"/>
          </rPr>
          <t xml:space="preserve">Base attack bonus +1 (plus Str 13 for bastard sword or dwarven waraxe).
</t>
        </r>
        <r>
          <rPr>
            <b/>
            <sz val="12"/>
            <color indexed="81"/>
            <rFont val="Times New Roman"/>
            <family val="1"/>
          </rPr>
          <t xml:space="preserve">Benefit: </t>
        </r>
        <r>
          <rPr>
            <sz val="12"/>
            <color indexed="81"/>
            <rFont val="Times New Roman"/>
            <family val="1"/>
          </rPr>
          <t xml:space="preserve"> You make attack rolls with the weapon normally.
</t>
        </r>
        <r>
          <rPr>
            <b/>
            <sz val="12"/>
            <color indexed="81"/>
            <rFont val="Times New Roman"/>
            <family val="1"/>
          </rPr>
          <t xml:space="preserve">Normal:  </t>
        </r>
        <r>
          <rPr>
            <sz val="12"/>
            <color indexed="81"/>
            <rFont val="Times New Roman"/>
            <family val="1"/>
          </rPr>
          <t xml:space="preserve">A character who uses a weapon with which he or she is not proficient takes a –4 penalty on attack rolls.
</t>
        </r>
        <r>
          <rPr>
            <b/>
            <sz val="12"/>
            <color indexed="81"/>
            <rFont val="Times New Roman"/>
            <family val="1"/>
          </rPr>
          <t xml:space="preserve">Special:  </t>
        </r>
        <r>
          <rPr>
            <sz val="12"/>
            <color indexed="81"/>
            <rFont val="Times New Roman"/>
            <family val="1"/>
          </rPr>
          <t>You can gain Exotic Weapon Proficiency multiple times.  Each time you take the feat, it applies to a new type of exotic weapon.  Proficiency with the bastard sword or the dwarven waraxe has an additional prerequisite of Str 13.
A fighter may select Exotic Weapon Proficiency as one of his fighter bonus feats (see page 38)
PHB 94</t>
        </r>
      </text>
    </comment>
    <comment ref="E7" authorId="0">
      <text>
        <r>
          <rPr>
            <sz val="12"/>
            <color indexed="81"/>
            <rFont val="Times New Roman"/>
            <family val="1"/>
          </rPr>
          <t xml:space="preserve">Your people thrive in regions that others find uninhabitable, and excel at uncovering the secrets of the wilderness and surviving to tell the tale.
</t>
        </r>
        <r>
          <rPr>
            <b/>
            <sz val="12"/>
            <color indexed="81"/>
            <rFont val="Times New Roman"/>
            <family val="1"/>
          </rPr>
          <t xml:space="preserve">Benefit:  </t>
        </r>
        <r>
          <rPr>
            <sz val="12"/>
            <color indexed="81"/>
            <rFont val="Times New Roman"/>
            <family val="1"/>
          </rPr>
          <t>You get a +1 bonus on Fortitude saves and a +2 bonus on all Survival checks.
FRCS 38</t>
        </r>
      </text>
    </comment>
    <comment ref="C8" authorId="0">
      <text>
        <r>
          <rPr>
            <sz val="12"/>
            <color indexed="81"/>
            <rFont val="Times New Roman"/>
            <family val="1"/>
          </rPr>
          <t xml:space="preserve">Your people thrive in regions that others find uninhabitable, and excel at uncovering the secrets of the wilderness and surviving to tell the tale.
</t>
        </r>
        <r>
          <rPr>
            <b/>
            <sz val="12"/>
            <color indexed="81"/>
            <rFont val="Times New Roman"/>
            <family val="1"/>
          </rPr>
          <t xml:space="preserve">Benefit:  </t>
        </r>
        <r>
          <rPr>
            <sz val="12"/>
            <color indexed="81"/>
            <rFont val="Times New Roman"/>
            <family val="1"/>
          </rPr>
          <t>You get a +1 bonus on Fortitude saves and a +2 bonus on all Survival checks.
FRCS 38</t>
        </r>
      </text>
    </comment>
    <comment ref="C12" authorId="0">
      <text>
        <r>
          <rPr>
            <sz val="12"/>
            <color indexed="81"/>
            <rFont val="Times New Roman"/>
            <family val="1"/>
          </rPr>
          <t>A monk of 2nd level or higher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a monk is wearing light armor or no armor.  A helpless monk (such as one who is unconscious or paralysed) does not gain the benefit of evasion.
PHB 41</t>
        </r>
      </text>
    </comment>
    <comment ref="C13" authorId="0">
      <text>
        <r>
          <rPr>
            <b/>
            <sz val="12"/>
            <color indexed="81"/>
            <rFont val="Times New Roman"/>
            <family val="1"/>
          </rPr>
          <t xml:space="preserve">Still Mind (Ex):  </t>
        </r>
        <r>
          <rPr>
            <sz val="12"/>
            <color indexed="81"/>
            <rFont val="Times New Roman"/>
            <family val="1"/>
          </rPr>
          <t>A monk of 3rd level or higher gains a +2 bonus on saving throws against spells and effects from the school of enchantment, since her meditation and training improve her resistance to mind-affecting attacks.
PHB 41</t>
        </r>
      </text>
    </comment>
    <comment ref="C14" authorId="0">
      <text>
        <r>
          <rPr>
            <sz val="12"/>
            <color indexed="81"/>
            <rFont val="Times New Roman"/>
            <family val="1"/>
          </rPr>
          <t>When unarmored, a monk may strike with a flurry of blows at the expense of accuracy.  When doing so, she may make one extra attack in a round at her highest base attack bonus, but this attack takes a –2 penalty, as does each other attack made that round.  The resulting modified base attack bonuses are shown in the Flurry of Blows Attack Bonus column on Table 3–10: The Monk.  This penalty applies for 1 round, so it also affects attacks of opportunity the monk might make before her next action.  When a monk reaches 5th level, the penalty lessens to –1, and at 9th level it disappears. A monk must use a full attack action (see page 143) to strike with a flurry of blows.
PHB 40</t>
        </r>
      </text>
    </comment>
    <comment ref="C15" authorId="0">
      <text>
        <r>
          <rPr>
            <sz val="12"/>
            <color indexed="81"/>
            <rFont val="Times New Roman"/>
            <family val="1"/>
          </rPr>
          <t>Monks are highly trained in fighting unarmed, giving them considerable advantages when doing so.  At 1st level, a monk gains Improved Unarmed Strike as a bonus feat.
A monk’s attacks may be with either fist interchangeably or even from elbows, knees, and feet.  This means that a monk may even make unarmed strikes with her hands full. There is no such thing as an off-hand attack for a monk striking unarmed.  A monk may thus apply her full Strength bonus on damage rolls for all her unarmed strikes.
PHB 41</t>
        </r>
      </text>
    </comment>
    <comment ref="C16" authorId="0">
      <text>
        <r>
          <rPr>
            <sz val="12"/>
            <color indexed="81"/>
            <rFont val="Times New Roman"/>
            <family val="1"/>
          </rPr>
          <t>When unarmored, a monk may strike with a flurry of blows at the expense of accuracy.  When doing so, she may make one extra attack in a round at her highest base attack bonus, but this attack takes a –2 penalty, as does each other attack made that round.  The resulting modified base attack bonuses are shown in the Flurry of Blows Attack Bonus column on Table 3–10: The Monk.  This penalty applies for 1 round, so it also affects attacks of opportunity the monk might make before her next action.  When a monk reaches 5th level, the penalty lessens to –1, and at 9th level it disappears. A monk must use a full attack action (see page 143) to strike with a flurry of blows.
PHB 40</t>
        </r>
      </text>
    </comment>
    <comment ref="C17" authorId="0">
      <text>
        <r>
          <rPr>
            <sz val="12"/>
            <color indexed="81"/>
            <rFont val="Times New Roman"/>
            <family val="1"/>
          </rPr>
          <t xml:space="preserve">You know how to disarm opponents in melee combat.
</t>
        </r>
        <r>
          <rPr>
            <b/>
            <sz val="12"/>
            <color indexed="81"/>
            <rFont val="Times New Roman"/>
            <family val="1"/>
          </rPr>
          <t xml:space="preserve">Prerequisites:  </t>
        </r>
        <r>
          <rPr>
            <sz val="12"/>
            <color indexed="81"/>
            <rFont val="Times New Roman"/>
            <family val="1"/>
          </rPr>
          <t xml:space="preserve">Int 13, Combat Expertise.
</t>
        </r>
        <r>
          <rPr>
            <b/>
            <sz val="12"/>
            <color indexed="81"/>
            <rFont val="Times New Roman"/>
            <family val="1"/>
          </rPr>
          <t xml:space="preserve">Benefit:  </t>
        </r>
        <r>
          <rPr>
            <sz val="12"/>
            <color indexed="81"/>
            <rFont val="Times New Roman"/>
            <family val="1"/>
          </rPr>
          <t xml:space="preserve">You do not provoke an attack of opportunity when you attempt to disarm an opponent, nor does the opponent have a chance to disarm you. You also gain a +4 bonus on the opposed attack roll you make to disarm your opponent.
</t>
        </r>
        <r>
          <rPr>
            <b/>
            <sz val="12"/>
            <color indexed="81"/>
            <rFont val="Times New Roman"/>
            <family val="1"/>
          </rPr>
          <t xml:space="preserve">Normal:  </t>
        </r>
        <r>
          <rPr>
            <sz val="12"/>
            <color indexed="81"/>
            <rFont val="Times New Roman"/>
            <family val="1"/>
          </rPr>
          <t xml:space="preserve">See the normal disarm rules, page 155.
</t>
        </r>
        <r>
          <rPr>
            <b/>
            <sz val="12"/>
            <color indexed="81"/>
            <rFont val="Times New Roman"/>
            <family val="1"/>
          </rPr>
          <t xml:space="preserve">Special:  </t>
        </r>
        <r>
          <rPr>
            <sz val="12"/>
            <color indexed="81"/>
            <rFont val="Times New Roman"/>
            <family val="1"/>
          </rPr>
          <t>A fighter may select Improved Disarm as one of his fighter bonus feats (see page 38).
A monk may select Improved Disarm as a bonus feat at 6th level, even if she does not meet the prerequisites.
PHB 95</t>
        </r>
      </text>
    </comment>
    <comment ref="C18" authorId="0">
      <text>
        <r>
          <rPr>
            <sz val="12"/>
            <color indexed="81"/>
            <rFont val="Times New Roman"/>
            <family val="1"/>
          </rPr>
          <t xml:space="preserve">You are skilled at grappling opponents.
</t>
        </r>
        <r>
          <rPr>
            <b/>
            <sz val="12"/>
            <color indexed="81"/>
            <rFont val="Times New Roman"/>
            <family val="1"/>
          </rPr>
          <t xml:space="preserve">Prerequisites: </t>
        </r>
        <r>
          <rPr>
            <sz val="12"/>
            <color indexed="81"/>
            <rFont val="Times New Roman"/>
            <family val="1"/>
          </rPr>
          <t xml:space="preserve"> Dex 13, Improved Unarmed Strike.
</t>
        </r>
        <r>
          <rPr>
            <b/>
            <sz val="12"/>
            <color indexed="81"/>
            <rFont val="Times New Roman"/>
            <family val="1"/>
          </rPr>
          <t xml:space="preserve">Benefit:  </t>
        </r>
        <r>
          <rPr>
            <sz val="12"/>
            <color indexed="81"/>
            <rFont val="Times New Roman"/>
            <family val="1"/>
          </rPr>
          <t xml:space="preserve">You do not provoke an attack of opportunity when you make a touch attack to start a grapple. You also gain a +4 bonus on all grapple checks, regardless of whether you started the grapple.
</t>
        </r>
        <r>
          <rPr>
            <b/>
            <sz val="12"/>
            <color indexed="81"/>
            <rFont val="Times New Roman"/>
            <family val="1"/>
          </rPr>
          <t xml:space="preserve">Normal:  </t>
        </r>
        <r>
          <rPr>
            <sz val="12"/>
            <color indexed="81"/>
            <rFont val="Times New Roman"/>
            <family val="1"/>
          </rPr>
          <t xml:space="preserve">Without this feat, you provoke an attack of opportunity when you make a touch attack to start a grapple.
</t>
        </r>
        <r>
          <rPr>
            <b/>
            <sz val="12"/>
            <color indexed="81"/>
            <rFont val="Times New Roman"/>
            <family val="1"/>
          </rPr>
          <t xml:space="preserve">Special: </t>
        </r>
        <r>
          <rPr>
            <sz val="12"/>
            <color indexed="81"/>
            <rFont val="Times New Roman"/>
            <family val="1"/>
          </rPr>
          <t xml:space="preserve"> A fighter may select Improved Grapple as one of his fighter bonus feats (see page 38).
A monk may select Improved Grapple as a bonus feat at 1st level, even if she does not meet the prerequisites.
PHB 95</t>
        </r>
      </text>
    </comment>
    <comment ref="C19" authorId="0">
      <text>
        <r>
          <rPr>
            <sz val="12"/>
            <color indexed="81"/>
            <rFont val="Times New Roman"/>
            <family val="1"/>
          </rPr>
          <t>At 4th level or higher, a monk within arm’s reach of a wall can use it to slow her descent.  When first using this ability, she takes damage as if the fall were 20 feet shorter than it actually is.  The monk’s ability to slow her fall (that is, to reduce the effective distance of the fall when next to a wall) improves with her monk level until at 20th level she can use a nearby wall to slow her descent and fall any distance without harm. See the Special column on Table 3–10 for details.
PHB 40</t>
        </r>
      </text>
    </comment>
    <comment ref="C20" authorId="0">
      <text>
        <r>
          <rPr>
            <sz val="12"/>
            <color indexed="81"/>
            <rFont val="Times New Roman"/>
            <family val="1"/>
          </rPr>
          <t>At 5th level, a monk gains control over her body’s immune system.  She gains immunity to all diseases except for supernatural and magical diseases (such as mummy rot and lycanthropy).
PHB 41</t>
        </r>
      </text>
    </comment>
    <comment ref="C21" authorId="0">
      <text>
        <r>
          <rPr>
            <sz val="12"/>
            <color indexed="81"/>
            <rFont val="Times New Roman"/>
            <family val="1"/>
          </rPr>
          <t>At 4th level, a monk’s unarmed attacks are empowered with ki.  Her unarmed attacks are treated as magic weapons for the purpose of dealing damage to creatures with damage reduction (see Damage Reduction, page 291 of the Dungeon Master’s Guide).  Ki strike improves with the character’s monk level. At 10th level, her unarmed attacks are also treated as lawful weapons for the purpose of dealing damage to creatures with damage reduction.  At 16th level, her unarmed attacks are treated as adamantine weapons for the purpose of dealing damage to creatures with damage reduction and bypassing hardness (see Smashing an Object, page 165).
PHB 41</t>
        </r>
      </text>
    </comment>
  </commentList>
</comments>
</file>

<file path=xl/comments4.xml><?xml version="1.0" encoding="utf-8"?>
<comments xmlns="http://schemas.openxmlformats.org/spreadsheetml/2006/main">
  <authors>
    <author>Alexis Álvarez</author>
  </authors>
  <commentList>
    <comment ref="A10" authorId="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Weapon
</t>
        </r>
        <r>
          <rPr>
            <b/>
            <sz val="12"/>
            <color indexed="81"/>
            <rFont val="Times New Roman"/>
            <family val="1"/>
          </rPr>
          <t xml:space="preserve">Caster Level:  </t>
        </r>
        <r>
          <rPr>
            <sz val="12"/>
            <color indexed="81"/>
            <rFont val="Times New Roman"/>
            <family val="1"/>
          </rPr>
          <t xml:space="preserve">8th
Aura: Moderate; (DC 19) evocation
</t>
        </r>
        <r>
          <rPr>
            <b/>
            <sz val="12"/>
            <color indexed="81"/>
            <rFont val="Times New Roman"/>
            <family val="1"/>
          </rPr>
          <t xml:space="preserve">Activation:  </t>
        </r>
        <r>
          <rPr>
            <sz val="12"/>
            <color indexed="81"/>
            <rFont val="Times New Roman"/>
            <family val="1"/>
          </rPr>
          <t>—
The surface of this black iron weapon is inscribed with runes representing the grounding of energy, and its pommel or grip is set with three diamonds.
Weapons that have this property are feared by arcane spellcasters. Against any creature that can cast arcane spells or use invocations (CAr 7), a magebane weapon’s enhancement bonus is 2 higher than normal. (Thus, a +1 longsword with the magebane property becomes a +3 longsword when wielded against such targets.)
Furthermore, a magebane weapon deals an extra 2d6 points of damage against targets capable of casting arcane spells or using invocations.
The magebane property can be added to a cold iron weapon without paying the extra 2,000 gp (DMG 284).
MIC 38</t>
        </r>
      </text>
    </comment>
    <comment ref="D12"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<sst xmlns="http://schemas.openxmlformats.org/spreadsheetml/2006/main" count="318" uniqueCount="199">
  <si>
    <t>Race:</t>
  </si>
  <si>
    <t>Sex:</t>
  </si>
  <si>
    <t>Height:</t>
  </si>
  <si>
    <t>Weight:</t>
  </si>
  <si>
    <t>Strength:</t>
  </si>
  <si>
    <t>Dexterity:</t>
  </si>
  <si>
    <t>Skill</t>
  </si>
  <si>
    <t>Properties</t>
  </si>
  <si>
    <t>Melee Weapon</t>
  </si>
  <si>
    <t>Dmg</t>
  </si>
  <si>
    <t>Qty.</t>
  </si>
  <si>
    <t>Ranged Weapon</t>
  </si>
  <si>
    <t>Dmg.</t>
  </si>
  <si>
    <t>Rng.</t>
  </si>
  <si>
    <t>Weight on Hand (this page):</t>
  </si>
  <si>
    <t>Gold:</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</si>
  <si>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</si>
  <si>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</si>
  <si>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</si>
  <si>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</si>
  <si>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</si>
  <si>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</si>
  <si>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</si>
  <si>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</si>
  <si>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</si>
  <si>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</si>
  <si>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</si>
  <si>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</si>
  <si>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</si>
  <si>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</si>
  <si>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</si>
  <si>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</si>
  <si>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</si>
  <si>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</si>
  <si>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</si>
  <si>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</si>
  <si>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</si>
  <si>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</si>
  <si>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</si>
  <si>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</si>
  <si>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</si>
  <si>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</si>
  <si>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</si>
  <si>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</si>
  <si>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</si>
  <si>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</si>
  <si>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</si>
  <si>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</si>
  <si>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</si>
  <si>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</si>
  <si>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</si>
  <si>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</si>
  <si>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</si>
  <si>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</si>
  <si>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</si>
  <si>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</si>
  <si>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</si>
  <si>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</si>
  <si>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</si>
  <si>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</si>
  <si>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</si>
  <si>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</si>
  <si>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</si>
  <si>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</si>
  <si>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</si>
  <si>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</si>
  <si>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</si>
  <si>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</si>
  <si>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</si>
  <si>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</si>
  <si>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</si>
  <si>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</si>
  <si>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Current HP:</t>
  </si>
  <si>
    <t>Class:</t>
  </si>
  <si>
    <t>Level:</t>
  </si>
  <si>
    <t>Alignment:</t>
  </si>
  <si>
    <t>Handedness:</t>
  </si>
  <si>
    <t>Total</t>
  </si>
  <si>
    <t>Right</t>
  </si>
  <si>
    <t>Critical</t>
  </si>
  <si>
    <t>Fortitude</t>
  </si>
  <si>
    <t>Reflex</t>
  </si>
  <si>
    <t>Will</t>
  </si>
  <si>
    <t>Armor &amp; Shield</t>
  </si>
  <si>
    <t>Missiles</t>
  </si>
  <si>
    <t>Lb. Capacity:</t>
  </si>
  <si>
    <t>Lb. Carried:</t>
  </si>
  <si>
    <t>Base Speed:</t>
  </si>
  <si>
    <t>Languages</t>
  </si>
  <si>
    <t>Equipment Worn</t>
  </si>
  <si>
    <t>Item</t>
  </si>
  <si>
    <t>Mass</t>
  </si>
  <si>
    <t>Effects/</t>
  </si>
  <si>
    <t>Notes</t>
  </si>
  <si>
    <t>Equipment Carried</t>
  </si>
  <si>
    <t>Weight on Hand:</t>
  </si>
  <si>
    <t>Horse Encumbrance:</t>
  </si>
  <si>
    <t>Check</t>
  </si>
  <si>
    <t>Arcane</t>
  </si>
  <si>
    <t>Speed</t>
  </si>
  <si>
    <t>Age:</t>
  </si>
  <si>
    <t>Region:</t>
  </si>
  <si>
    <t>Stash (not available)</t>
  </si>
  <si>
    <t>Male</t>
  </si>
  <si>
    <t>Speak Language</t>
  </si>
  <si>
    <t>Knowledge:  Nature</t>
  </si>
  <si>
    <t>Knowledge:  Arcana</t>
  </si>
  <si>
    <t>Perform:  (type)</t>
  </si>
  <si>
    <t>Sleight of Hand</t>
  </si>
  <si>
    <t>Survival</t>
  </si>
  <si>
    <t>Played by Mathghamhain</t>
  </si>
  <si>
    <t>Common, Dwarven</t>
  </si>
  <si>
    <t>Explorer's Outfit</t>
  </si>
  <si>
    <t>1</t>
  </si>
  <si>
    <t>50'</t>
  </si>
  <si>
    <t>1d10</t>
  </si>
  <si>
    <t>x3</t>
  </si>
  <si>
    <t>Touch AC:</t>
  </si>
  <si>
    <t>Riding Saddle</t>
  </si>
  <si>
    <t>Craft:  (type)</t>
  </si>
  <si>
    <t>Bolts</t>
  </si>
  <si>
    <t>19-20, x2</t>
  </si>
  <si>
    <t>Slashing</t>
  </si>
  <si>
    <t>MW Heavy Crossbow</t>
  </si>
  <si>
    <t>Bjarki</t>
  </si>
  <si>
    <t>Ironfoot</t>
  </si>
  <si>
    <t>Dwarf</t>
  </si>
  <si>
    <t>Monk</t>
  </si>
  <si>
    <t>+0</t>
  </si>
  <si>
    <t>Lawful Neutral</t>
  </si>
  <si>
    <t>4’6”</t>
  </si>
  <si>
    <t>181 lbs.</t>
  </si>
  <si>
    <t>Dagger</t>
  </si>
  <si>
    <t>On Mount (Mule)</t>
  </si>
  <si>
    <t>Flurry of Blows</t>
  </si>
  <si>
    <t>Evasion</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</si>
  <si>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</si>
  <si>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1d6</t>
  </si>
  <si>
    <t>1d4</t>
  </si>
  <si>
    <t>Piercing</t>
  </si>
  <si>
    <t>Bracers of Defense +2</t>
  </si>
  <si>
    <t>-</t>
  </si>
  <si>
    <t>Darkvision 60'</t>
  </si>
  <si>
    <t>Handaxe +1</t>
  </si>
  <si>
    <t>Attack Bonus:</t>
  </si>
  <si>
    <t>Deity:</t>
  </si>
  <si>
    <t>Dumathoin</t>
  </si>
  <si>
    <t>+2 Stonecunning bonus</t>
  </si>
  <si>
    <t>+2 for gems, metal &amp; stone items</t>
  </si>
  <si>
    <t>+2 for metal &amp; stone</t>
  </si>
  <si>
    <t>General Feats</t>
  </si>
  <si>
    <t>Urban Feats</t>
  </si>
  <si>
    <t>Dungeon Feats</t>
  </si>
  <si>
    <t>Wilderness Feats</t>
  </si>
  <si>
    <t>Class Features</t>
  </si>
  <si>
    <t>Racial Abilities</t>
  </si>
  <si>
    <t>Stonecunning</t>
  </si>
  <si>
    <t>Stability</t>
  </si>
  <si>
    <t>+1 vs. orcs</t>
  </si>
  <si>
    <t>+4 vs. giants</t>
  </si>
  <si>
    <t>+2 save vs. poison &amp; spells</t>
  </si>
  <si>
    <t>(see PHB 40 for details)</t>
  </si>
  <si>
    <t>Monk Feat:  Combat Reflexes</t>
  </si>
  <si>
    <t>Weapon Proficiencies</t>
  </si>
  <si>
    <t>Monk Weapons</t>
  </si>
  <si>
    <t>Unarmed Attack</t>
  </si>
  <si>
    <t>Bludgeon</t>
  </si>
  <si>
    <t>20</t>
  </si>
  <si>
    <t>Baldur’s Gate</t>
  </si>
  <si>
    <t>Atk</t>
  </si>
  <si>
    <t>Flurry Attack:</t>
  </si>
  <si>
    <t>Survivor</t>
  </si>
  <si>
    <t>Amulet of Natural Armor +1</t>
  </si>
  <si>
    <t>Alchemist’s Fire</t>
  </si>
  <si>
    <t>Holy Water</t>
  </si>
  <si>
    <t>Flasks of Shadowlight Oil</t>
  </si>
  <si>
    <t>Tent</t>
  </si>
  <si>
    <t>Purity of Body</t>
  </si>
  <si>
    <t>Ki Strike</t>
  </si>
  <si>
    <t>Monk Feat:  Improved Grapple</t>
  </si>
  <si>
    <t>Unarmed Strike (1d8)</t>
  </si>
  <si>
    <t>Weapon Proficiency:  Spiked Chain</t>
  </si>
  <si>
    <t>2d4</t>
  </si>
  <si>
    <t>x2</t>
  </si>
  <si>
    <t>Spiked Chain +1</t>
  </si>
  <si>
    <t>Slow Fall 30'</t>
  </si>
  <si>
    <t>30' + 20'</t>
  </si>
  <si>
    <t>Heavy Magebane Crossbow</t>
  </si>
  <si>
    <t>Still Mind</t>
  </si>
  <si>
    <t>Monk Feat:  Improved Disarm</t>
  </si>
  <si>
    <t>Dodge</t>
  </si>
  <si>
    <t>Mobility</t>
  </si>
  <si>
    <t>Knowledge:  Religion</t>
  </si>
  <si>
    <t>2</t>
  </si>
  <si>
    <t>Base 6</t>
  </si>
  <si>
    <t>+5/+5/+0</t>
  </si>
  <si>
    <t>CHOOSE ONE</t>
  </si>
  <si>
    <t>+6</t>
  </si>
  <si>
    <t>Regional:  (CHOOSE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</si>
</sst>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2">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b/>
      <sz val="13"/>
      <color indexed="13"/>
      <name val="Times New Roman"/>
      <family val="1"/>
    </font>
    <font>
      <i/>
      <sz val="12"/>
      <color indexed="47"/>
      <name val="Times New Roman"/>
      <family val="1"/>
    </font>
    <font>
      <i/>
      <sz val="20"/>
      <color indexed="42"/>
      <name val="Times New Roman"/>
      <family val="1"/>
    </font>
    <font>
      <i/>
      <sz val="22"/>
      <color indexed="42"/>
      <name val="Times New Roman"/>
      <family val="1"/>
    </font>
    <font>
      <sz val="12"/>
      <color indexed="81"/>
      <name val="Times New Roman"/>
      <family val="1"/>
    </font>
    <font>
      <b/>
      <sz val="12"/>
      <color indexed="81"/>
      <name val="Times New Roman"/>
      <family val="1"/>
    </font>
    <font>
      <sz val="12"/>
      <color indexed="61"/>
      <name val="Times New Roman"/>
      <family val="1"/>
    </font>
    <font>
      <b/>
      <i/>
      <sz val="13"/>
      <color indexed="10"/>
      <name val="Times New Roman"/>
      <family val="1"/>
    </font>
    <font>
      <b/>
      <i/>
      <sz val="13"/>
      <color indexed="53"/>
      <name val="Times New Roman"/>
      <family val="1"/>
    </font>
    <font>
      <b/>
      <i/>
      <sz val="13"/>
      <color indexed="9"/>
      <name val="Times New Roman"/>
      <family val="1"/>
    </font>
    <font>
      <b/>
      <i/>
      <sz val="13"/>
      <color indexed="57"/>
      <name val="Times New Roman"/>
      <family val="1"/>
    </font>
    <font>
      <b/>
      <i/>
      <sz val="13"/>
      <color indexed="17"/>
      <name val="Times New Roman"/>
      <family val="1"/>
    </font>
    <font>
      <b/>
      <sz val="13"/>
      <color rgb="FF00CC00"/>
      <name val="Times New Roman"/>
      <family val="1"/>
    </font>
  </fonts>
  <fills count="15">
    <fill>
      <patternFill patternType="none"/>
    </fill>
    <fill>
      <patternFill patternType="gray125"/>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indexed="46"/>
        <bgColor indexed="64"/>
      </patternFill>
    </fill>
    <fill>
      <patternFill patternType="solid">
        <fgColor indexed="12"/>
        <bgColor indexed="64"/>
      </patternFill>
    </fill>
    <fill>
      <patternFill patternType="solid">
        <fgColor indexed="10"/>
        <bgColor indexed="64"/>
      </patternFill>
    </fill>
    <fill>
      <patternFill patternType="solid">
        <fgColor rgb="FFFFFF00"/>
        <bgColor indexed="64"/>
      </patternFill>
    </fill>
    <fill>
      <patternFill patternType="solid">
        <fgColor theme="6" tint="0.59999389629810485"/>
        <bgColor indexed="64"/>
      </patternFill>
    </fill>
  </fills>
  <borders count="9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style="double">
        <color indexed="64"/>
      </top>
      <bottom style="thick">
        <color indexed="13"/>
      </bottom>
      <diagonal/>
    </border>
    <border>
      <left/>
      <right/>
      <top style="double">
        <color indexed="64"/>
      </top>
      <bottom style="thick">
        <color indexed="13"/>
      </bottom>
      <diagonal/>
    </border>
    <border>
      <left/>
      <right style="double">
        <color indexed="64"/>
      </right>
      <top style="double">
        <color indexed="64"/>
      </top>
      <bottom style="thick">
        <color indexed="13"/>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double">
        <color indexed="64"/>
      </right>
      <top style="double">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9"/>
      </bottom>
      <diagonal/>
    </border>
    <border>
      <left style="double">
        <color indexed="64"/>
      </left>
      <right style="double">
        <color indexed="64"/>
      </right>
      <top style="hair">
        <color indexed="64"/>
      </top>
      <bottom/>
      <diagonal/>
    </border>
  </borders>
  <cellStyleXfs count="3">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cellStyleXfs>
  <cellXfs count="296">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11" xfId="0" applyFont="1" applyBorder="1" applyAlignment="1">
      <alignment horizontal="center" vertical="center"/>
    </xf>
    <xf numFmtId="0" fontId="4" fillId="0" borderId="12" xfId="0" applyFont="1" applyBorder="1" applyAlignment="1">
      <alignment horizontal="center"/>
    </xf>
    <xf numFmtId="0" fontId="4" fillId="0" borderId="0" xfId="0" applyFont="1" applyBorder="1" applyAlignment="1">
      <alignment horizontal="center"/>
    </xf>
    <xf numFmtId="164" fontId="4" fillId="0" borderId="12" xfId="0" applyNumberFormat="1"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4" fillId="0" borderId="13" xfId="0" applyFont="1" applyBorder="1" applyAlignment="1">
      <alignment horizontal="center"/>
    </xf>
    <xf numFmtId="0" fontId="18" fillId="0" borderId="0" xfId="0" applyFont="1" applyBorder="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4" xfId="0" applyFont="1" applyFill="1" applyBorder="1" applyAlignment="1">
      <alignment horizontal="right"/>
    </xf>
    <xf numFmtId="0" fontId="8" fillId="0" borderId="15" xfId="0" applyFont="1" applyBorder="1" applyAlignment="1">
      <alignment horizontal="center"/>
    </xf>
    <xf numFmtId="0" fontId="6" fillId="0" borderId="16" xfId="0" applyFont="1" applyBorder="1" applyAlignment="1">
      <alignment horizontal="center"/>
    </xf>
    <xf numFmtId="0" fontId="13" fillId="2" borderId="17" xfId="0" applyFont="1" applyFill="1" applyBorder="1" applyAlignment="1">
      <alignment horizontal="right"/>
    </xf>
    <xf numFmtId="0" fontId="21" fillId="3" borderId="18" xfId="0" applyFont="1" applyFill="1" applyBorder="1" applyAlignment="1">
      <alignment horizontal="center"/>
    </xf>
    <xf numFmtId="0" fontId="21" fillId="3" borderId="19" xfId="0" applyFont="1" applyFill="1" applyBorder="1" applyAlignment="1">
      <alignment horizontal="center"/>
    </xf>
    <xf numFmtId="49" fontId="21" fillId="3" borderId="19" xfId="0" applyNumberFormat="1" applyFont="1" applyFill="1" applyBorder="1" applyAlignment="1">
      <alignment horizontal="center"/>
    </xf>
    <xf numFmtId="0" fontId="21" fillId="3" borderId="20" xfId="0" applyFont="1" applyFill="1" applyBorder="1" applyAlignment="1">
      <alignment horizontal="center"/>
    </xf>
    <xf numFmtId="0" fontId="21" fillId="3" borderId="21" xfId="0" applyFont="1" applyFill="1" applyBorder="1" applyAlignment="1">
      <alignment horizontal="centerContinuous"/>
    </xf>
    <xf numFmtId="0" fontId="21" fillId="3" borderId="22" xfId="0" applyFont="1" applyFill="1" applyBorder="1" applyAlignment="1">
      <alignment horizontal="centerContinuous"/>
    </xf>
    <xf numFmtId="0" fontId="21" fillId="3" borderId="23" xfId="0" applyFont="1" applyFill="1" applyBorder="1" applyAlignment="1">
      <alignment horizontal="centerContinuous"/>
    </xf>
    <xf numFmtId="0" fontId="11" fillId="4" borderId="24" xfId="0" applyFont="1" applyFill="1" applyBorder="1" applyAlignment="1">
      <alignment horizontal="centerContinuous"/>
    </xf>
    <xf numFmtId="0" fontId="11" fillId="4" borderId="25" xfId="0" applyFont="1" applyFill="1" applyBorder="1" applyAlignment="1">
      <alignment horizontal="center"/>
    </xf>
    <xf numFmtId="0" fontId="11" fillId="4" borderId="26" xfId="0" applyFont="1" applyFill="1" applyBorder="1" applyAlignment="1">
      <alignment horizontal="center"/>
    </xf>
    <xf numFmtId="0" fontId="25" fillId="0" borderId="27"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8"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4" borderId="25" xfId="0" applyFont="1" applyFill="1" applyBorder="1" applyAlignment="1">
      <alignment horizontal="center" wrapText="1"/>
    </xf>
    <xf numFmtId="49" fontId="26" fillId="0" borderId="15" xfId="0" applyNumberFormat="1" applyFont="1" applyBorder="1" applyAlignment="1">
      <alignment horizontal="center"/>
    </xf>
    <xf numFmtId="164" fontId="4" fillId="0" borderId="13" xfId="0" applyNumberFormat="1" applyFont="1" applyFill="1" applyBorder="1" applyAlignment="1">
      <alignment horizontal="center"/>
    </xf>
    <xf numFmtId="0" fontId="15" fillId="0" borderId="0" xfId="0" applyNumberFormat="1" applyFont="1" applyBorder="1" applyAlignment="1">
      <alignment horizontal="centerContinuous"/>
    </xf>
    <xf numFmtId="0" fontId="11" fillId="4" borderId="25" xfId="0" applyNumberFormat="1" applyFont="1" applyFill="1" applyBorder="1" applyAlignment="1">
      <alignment horizontal="center" wrapText="1"/>
    </xf>
    <xf numFmtId="0" fontId="4" fillId="0" borderId="0" xfId="0" applyNumberFormat="1" applyFont="1" applyBorder="1" applyAlignment="1">
      <alignment horizontal="left"/>
    </xf>
    <xf numFmtId="0" fontId="3" fillId="5" borderId="29" xfId="0" applyFont="1" applyFill="1" applyBorder="1" applyAlignment="1">
      <alignment horizontal="right"/>
    </xf>
    <xf numFmtId="0" fontId="6" fillId="0" borderId="0" xfId="0" applyFont="1" applyBorder="1" applyAlignment="1">
      <alignment horizontal="center"/>
    </xf>
    <xf numFmtId="0" fontId="10" fillId="6" borderId="1" xfId="0" applyFont="1" applyFill="1" applyBorder="1" applyAlignment="1"/>
    <xf numFmtId="0" fontId="6" fillId="6" borderId="30" xfId="0" applyNumberFormat="1" applyFont="1" applyFill="1" applyBorder="1" applyAlignment="1">
      <alignment horizontal="center"/>
    </xf>
    <xf numFmtId="49" fontId="16" fillId="6" borderId="30" xfId="0" applyNumberFormat="1" applyFont="1" applyFill="1" applyBorder="1" applyAlignment="1">
      <alignment horizontal="center"/>
    </xf>
    <xf numFmtId="0" fontId="16" fillId="6" borderId="31" xfId="0" applyNumberFormat="1" applyFont="1" applyFill="1" applyBorder="1" applyAlignment="1">
      <alignment horizontal="center"/>
    </xf>
    <xf numFmtId="49" fontId="6" fillId="6" borderId="31" xfId="0" applyNumberFormat="1" applyFont="1" applyFill="1" applyBorder="1" applyAlignment="1">
      <alignment horizontal="center"/>
    </xf>
    <xf numFmtId="0" fontId="33" fillId="6" borderId="31" xfId="0" applyNumberFormat="1" applyFont="1" applyFill="1" applyBorder="1" applyAlignment="1">
      <alignment horizontal="center"/>
    </xf>
    <xf numFmtId="0" fontId="6" fillId="6" borderId="32" xfId="0" applyNumberFormat="1" applyFont="1" applyFill="1" applyBorder="1" applyAlignment="1">
      <alignment horizontal="center"/>
    </xf>
    <xf numFmtId="0" fontId="13" fillId="6" borderId="1" xfId="0" applyFont="1" applyFill="1" applyBorder="1" applyAlignment="1"/>
    <xf numFmtId="49" fontId="23" fillId="6" borderId="30" xfId="0" applyNumberFormat="1" applyFont="1" applyFill="1" applyBorder="1" applyAlignment="1">
      <alignment horizontal="center"/>
    </xf>
    <xf numFmtId="0" fontId="23" fillId="6" borderId="31" xfId="0" applyNumberFormat="1" applyFont="1" applyFill="1" applyBorder="1" applyAlignment="1">
      <alignment horizontal="center"/>
    </xf>
    <xf numFmtId="0" fontId="10" fillId="7" borderId="1" xfId="0" applyFont="1" applyFill="1" applyBorder="1" applyAlignment="1"/>
    <xf numFmtId="0" fontId="6" fillId="7" borderId="30" xfId="0" applyNumberFormat="1" applyFont="1" applyFill="1" applyBorder="1" applyAlignment="1">
      <alignment horizontal="center"/>
    </xf>
    <xf numFmtId="49" fontId="16" fillId="7" borderId="30" xfId="0" applyNumberFormat="1" applyFont="1" applyFill="1" applyBorder="1" applyAlignment="1">
      <alignment horizontal="center"/>
    </xf>
    <xf numFmtId="0" fontId="16" fillId="7" borderId="31" xfId="0" applyNumberFormat="1" applyFont="1" applyFill="1" applyBorder="1" applyAlignment="1">
      <alignment horizontal="center"/>
    </xf>
    <xf numFmtId="49" fontId="6" fillId="7" borderId="31" xfId="0" applyNumberFormat="1" applyFont="1" applyFill="1" applyBorder="1" applyAlignment="1">
      <alignment horizontal="center"/>
    </xf>
    <xf numFmtId="0" fontId="6" fillId="7" borderId="32" xfId="0" applyNumberFormat="1" applyFont="1" applyFill="1" applyBorder="1" applyAlignment="1">
      <alignment horizontal="center"/>
    </xf>
    <xf numFmtId="0" fontId="13" fillId="7" borderId="1" xfId="0" applyFont="1" applyFill="1" applyBorder="1" applyAlignment="1"/>
    <xf numFmtId="0" fontId="23" fillId="7" borderId="31" xfId="0" applyNumberFormat="1" applyFont="1" applyFill="1" applyBorder="1" applyAlignment="1">
      <alignment horizontal="center"/>
    </xf>
    <xf numFmtId="49" fontId="23" fillId="8" borderId="30" xfId="0" applyNumberFormat="1" applyFont="1" applyFill="1" applyBorder="1" applyAlignment="1">
      <alignment horizontal="center"/>
    </xf>
    <xf numFmtId="0" fontId="23" fillId="8" borderId="31" xfId="0" applyNumberFormat="1" applyFont="1" applyFill="1" applyBorder="1" applyAlignment="1">
      <alignment horizontal="center"/>
    </xf>
    <xf numFmtId="49" fontId="28" fillId="6" borderId="30" xfId="0" applyNumberFormat="1" applyFont="1" applyFill="1" applyBorder="1" applyAlignment="1">
      <alignment horizontal="center"/>
    </xf>
    <xf numFmtId="0" fontId="28" fillId="6" borderId="31" xfId="0" applyNumberFormat="1" applyFont="1" applyFill="1" applyBorder="1" applyAlignment="1">
      <alignment horizontal="center"/>
    </xf>
    <xf numFmtId="0" fontId="5" fillId="0" borderId="33" xfId="0" applyFont="1" applyBorder="1" applyAlignment="1">
      <alignment horizontal="center"/>
    </xf>
    <xf numFmtId="49" fontId="6" fillId="0" borderId="33" xfId="0" applyNumberFormat="1" applyFont="1" applyBorder="1" applyAlignment="1">
      <alignment horizontal="center"/>
    </xf>
    <xf numFmtId="164" fontId="5" fillId="9" borderId="34" xfId="0" applyNumberFormat="1" applyFont="1" applyFill="1" applyBorder="1" applyAlignment="1">
      <alignment horizontal="center"/>
    </xf>
    <xf numFmtId="164" fontId="4" fillId="0" borderId="12" xfId="0" applyNumberFormat="1" applyFont="1" applyFill="1" applyBorder="1" applyAlignment="1">
      <alignment horizontal="center"/>
    </xf>
    <xf numFmtId="0" fontId="4" fillId="0" borderId="35" xfId="0" applyFont="1" applyFill="1" applyBorder="1" applyAlignment="1">
      <alignment horizontal="center"/>
    </xf>
    <xf numFmtId="0" fontId="4" fillId="0" borderId="12" xfId="0" applyFont="1" applyFill="1" applyBorder="1" applyAlignment="1">
      <alignment horizontal="center"/>
    </xf>
    <xf numFmtId="0" fontId="3" fillId="0" borderId="0" xfId="0" applyFont="1" applyBorder="1" applyAlignment="1">
      <alignment horizontal="center"/>
    </xf>
    <xf numFmtId="0" fontId="12" fillId="6" borderId="1" xfId="0" applyFont="1" applyFill="1" applyBorder="1" applyAlignment="1"/>
    <xf numFmtId="49" fontId="24" fillId="6" borderId="30" xfId="0" applyNumberFormat="1" applyFont="1" applyFill="1" applyBorder="1" applyAlignment="1">
      <alignment horizontal="center"/>
    </xf>
    <xf numFmtId="0" fontId="24" fillId="6" borderId="31" xfId="0" applyNumberFormat="1" applyFont="1" applyFill="1" applyBorder="1" applyAlignment="1">
      <alignment horizontal="center"/>
    </xf>
    <xf numFmtId="0" fontId="6" fillId="0" borderId="30" xfId="0" applyNumberFormat="1" applyFont="1" applyFill="1" applyBorder="1" applyAlignment="1">
      <alignment horizontal="center"/>
    </xf>
    <xf numFmtId="49" fontId="6" fillId="0" borderId="31" xfId="0" applyNumberFormat="1" applyFont="1" applyFill="1" applyBorder="1" applyAlignment="1">
      <alignment horizontal="center"/>
    </xf>
    <xf numFmtId="0" fontId="6" fillId="0" borderId="32" xfId="0" applyNumberFormat="1" applyFont="1" applyFill="1" applyBorder="1" applyAlignment="1">
      <alignment horizontal="center"/>
    </xf>
    <xf numFmtId="0" fontId="13" fillId="0" borderId="1" xfId="0" applyFont="1" applyFill="1" applyBorder="1" applyAlignment="1"/>
    <xf numFmtId="49" fontId="23" fillId="0" borderId="30" xfId="0" applyNumberFormat="1" applyFont="1" applyFill="1" applyBorder="1" applyAlignment="1">
      <alignment horizontal="center"/>
    </xf>
    <xf numFmtId="0" fontId="23" fillId="0" borderId="31" xfId="0" applyNumberFormat="1" applyFont="1" applyFill="1" applyBorder="1" applyAlignment="1">
      <alignment horizontal="center"/>
    </xf>
    <xf numFmtId="0" fontId="13" fillId="0" borderId="31" xfId="0" applyNumberFormat="1" applyFont="1" applyFill="1" applyBorder="1" applyAlignment="1">
      <alignment horizontal="center"/>
    </xf>
    <xf numFmtId="0" fontId="7" fillId="0" borderId="1" xfId="0" applyFont="1" applyFill="1" applyBorder="1" applyAlignment="1"/>
    <xf numFmtId="49" fontId="17" fillId="0" borderId="30" xfId="0" applyNumberFormat="1" applyFont="1" applyFill="1" applyBorder="1" applyAlignment="1">
      <alignment horizontal="center"/>
    </xf>
    <xf numFmtId="0" fontId="17" fillId="0" borderId="31" xfId="0" applyNumberFormat="1" applyFont="1" applyFill="1" applyBorder="1" applyAlignment="1">
      <alignment horizontal="center"/>
    </xf>
    <xf numFmtId="0" fontId="22" fillId="0" borderId="1" xfId="0" applyFont="1" applyFill="1" applyBorder="1" applyAlignment="1"/>
    <xf numFmtId="49" fontId="28" fillId="0" borderId="30" xfId="0" applyNumberFormat="1" applyFont="1" applyFill="1" applyBorder="1" applyAlignment="1">
      <alignment horizontal="center"/>
    </xf>
    <xf numFmtId="0" fontId="28" fillId="0" borderId="31"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10" fillId="0" borderId="1" xfId="0" applyFont="1" applyFill="1" applyBorder="1" applyAlignment="1"/>
    <xf numFmtId="49" fontId="16" fillId="0" borderId="30" xfId="0" applyNumberFormat="1" applyFont="1" applyFill="1" applyBorder="1" applyAlignment="1">
      <alignment horizontal="center"/>
    </xf>
    <xf numFmtId="0" fontId="16" fillId="0" borderId="31"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4" borderId="37" xfId="0" applyFont="1" applyFill="1" applyBorder="1" applyAlignment="1">
      <alignment horizontal="center"/>
    </xf>
    <xf numFmtId="164" fontId="21" fillId="4" borderId="38" xfId="0" applyNumberFormat="1" applyFont="1" applyFill="1" applyBorder="1" applyAlignment="1">
      <alignment horizontal="center"/>
    </xf>
    <xf numFmtId="0" fontId="21" fillId="4" borderId="37" xfId="0" applyFont="1" applyFill="1" applyBorder="1" applyAlignment="1">
      <alignment horizontal="right"/>
    </xf>
    <xf numFmtId="0" fontId="21" fillId="4" borderId="39" xfId="0" applyFont="1" applyFill="1" applyBorder="1" applyAlignment="1"/>
    <xf numFmtId="0" fontId="4" fillId="0" borderId="40" xfId="0" applyFont="1" applyBorder="1" applyAlignment="1">
      <alignment horizontal="center" shrinkToFit="1"/>
    </xf>
    <xf numFmtId="164" fontId="4" fillId="0" borderId="41" xfId="0" applyNumberFormat="1" applyFont="1" applyBorder="1" applyAlignment="1">
      <alignment horizontal="center" shrinkToFit="1"/>
    </xf>
    <xf numFmtId="0" fontId="4" fillId="0" borderId="42" xfId="0" applyFont="1" applyBorder="1" applyAlignment="1">
      <alignment horizontal="left"/>
    </xf>
    <xf numFmtId="0" fontId="4" fillId="0" borderId="43" xfId="0" applyFont="1" applyBorder="1" applyAlignment="1">
      <alignment horizontal="left" shrinkToFit="1"/>
    </xf>
    <xf numFmtId="0" fontId="4" fillId="0" borderId="44" xfId="0" applyFont="1" applyBorder="1" applyAlignment="1">
      <alignment horizontal="center" shrinkToFit="1"/>
    </xf>
    <xf numFmtId="164" fontId="4" fillId="0" borderId="45" xfId="0" applyNumberFormat="1" applyFont="1" applyBorder="1" applyAlignment="1">
      <alignment horizontal="center" shrinkToFit="1"/>
    </xf>
    <xf numFmtId="0" fontId="4" fillId="0" borderId="46" xfId="0" applyFont="1" applyBorder="1" applyAlignment="1">
      <alignment horizontal="left"/>
    </xf>
    <xf numFmtId="0" fontId="4" fillId="0" borderId="47" xfId="0" applyFont="1" applyBorder="1" applyAlignment="1">
      <alignment horizontal="left" shrinkToFit="1"/>
    </xf>
    <xf numFmtId="0" fontId="4" fillId="0" borderId="48" xfId="0" applyFont="1" applyBorder="1" applyAlignment="1">
      <alignment horizontal="center" shrinkToFit="1"/>
    </xf>
    <xf numFmtId="164" fontId="4" fillId="0" borderId="49" xfId="0" applyNumberFormat="1" applyFont="1" applyBorder="1" applyAlignment="1">
      <alignment horizontal="center" shrinkToFit="1"/>
    </xf>
    <xf numFmtId="0" fontId="4" fillId="0" borderId="50" xfId="0" applyFont="1" applyBorder="1" applyAlignment="1">
      <alignment horizontal="left"/>
    </xf>
    <xf numFmtId="0" fontId="4" fillId="0" borderId="51"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52" xfId="0" applyFont="1" applyBorder="1" applyAlignment="1">
      <alignment horizontal="left" shrinkToFit="1"/>
    </xf>
    <xf numFmtId="0" fontId="4" fillId="0" borderId="53" xfId="0" applyFont="1" applyBorder="1" applyAlignment="1">
      <alignment horizontal="left" shrinkToFit="1"/>
    </xf>
    <xf numFmtId="0" fontId="4" fillId="0" borderId="54" xfId="0" applyFont="1" applyBorder="1" applyAlignment="1">
      <alignment horizontal="center" shrinkToFit="1"/>
    </xf>
    <xf numFmtId="164" fontId="4" fillId="0" borderId="55" xfId="0" applyNumberFormat="1" applyFont="1" applyBorder="1" applyAlignment="1">
      <alignment horizontal="center" shrinkToFit="1"/>
    </xf>
    <xf numFmtId="0" fontId="4" fillId="0" borderId="56" xfId="0" applyFont="1" applyBorder="1" applyAlignment="1">
      <alignment horizontal="left"/>
    </xf>
    <xf numFmtId="164" fontId="4" fillId="0" borderId="57" xfId="0" applyNumberFormat="1" applyFont="1" applyBorder="1" applyAlignment="1">
      <alignment horizontal="center" shrinkToFit="1"/>
    </xf>
    <xf numFmtId="0" fontId="4" fillId="0" borderId="58" xfId="0" applyFont="1" applyBorder="1" applyAlignment="1">
      <alignment horizontal="left"/>
    </xf>
    <xf numFmtId="0" fontId="13" fillId="5" borderId="1" xfId="0" applyFont="1" applyFill="1" applyBorder="1" applyAlignment="1"/>
    <xf numFmtId="9" fontId="4" fillId="0" borderId="13" xfId="0" applyNumberFormat="1" applyFont="1" applyBorder="1" applyAlignment="1">
      <alignment horizontal="center"/>
    </xf>
    <xf numFmtId="0" fontId="4" fillId="0" borderId="59" xfId="0" applyFont="1" applyFill="1" applyBorder="1" applyAlignment="1">
      <alignment horizontal="center"/>
    </xf>
    <xf numFmtId="49" fontId="4" fillId="0" borderId="12" xfId="2" applyNumberFormat="1" applyFont="1" applyFill="1" applyBorder="1" applyAlignment="1">
      <alignment horizontal="center"/>
    </xf>
    <xf numFmtId="0" fontId="12" fillId="0" borderId="1" xfId="0" applyFont="1" applyFill="1" applyBorder="1" applyAlignment="1"/>
    <xf numFmtId="49" fontId="24" fillId="0" borderId="30" xfId="0" applyNumberFormat="1" applyFont="1" applyFill="1" applyBorder="1" applyAlignment="1">
      <alignment horizontal="center"/>
    </xf>
    <xf numFmtId="0" fontId="24" fillId="0" borderId="31" xfId="0" applyNumberFormat="1" applyFont="1" applyFill="1" applyBorder="1" applyAlignment="1">
      <alignment horizontal="center"/>
    </xf>
    <xf numFmtId="0" fontId="6" fillId="5" borderId="30" xfId="0" applyNumberFormat="1" applyFont="1" applyFill="1" applyBorder="1" applyAlignment="1">
      <alignment horizontal="center"/>
    </xf>
    <xf numFmtId="49" fontId="6" fillId="5" borderId="31" xfId="0" applyNumberFormat="1" applyFont="1" applyFill="1" applyBorder="1" applyAlignment="1">
      <alignment horizontal="center"/>
    </xf>
    <xf numFmtId="0" fontId="6" fillId="5" borderId="32" xfId="0" applyNumberFormat="1" applyFont="1" applyFill="1" applyBorder="1" applyAlignment="1">
      <alignment horizontal="center"/>
    </xf>
    <xf numFmtId="0" fontId="10" fillId="5" borderId="1" xfId="0" applyFont="1" applyFill="1" applyBorder="1" applyAlignment="1"/>
    <xf numFmtId="49" fontId="16" fillId="5" borderId="30" xfId="0" applyNumberFormat="1" applyFont="1" applyFill="1" applyBorder="1" applyAlignment="1">
      <alignment horizontal="center"/>
    </xf>
    <xf numFmtId="0" fontId="16" fillId="5" borderId="31" xfId="0" applyNumberFormat="1" applyFont="1" applyFill="1" applyBorder="1" applyAlignment="1">
      <alignment horizontal="center"/>
    </xf>
    <xf numFmtId="0" fontId="6" fillId="0" borderId="31" xfId="0" applyNumberFormat="1" applyFont="1" applyFill="1" applyBorder="1" applyAlignment="1">
      <alignment horizontal="center"/>
    </xf>
    <xf numFmtId="0" fontId="12" fillId="7" borderId="8" xfId="0" applyFont="1" applyFill="1" applyBorder="1" applyAlignment="1"/>
    <xf numFmtId="0" fontId="6" fillId="7" borderId="60" xfId="0" applyNumberFormat="1" applyFont="1" applyFill="1" applyBorder="1" applyAlignment="1">
      <alignment horizontal="center"/>
    </xf>
    <xf numFmtId="49" fontId="24" fillId="7" borderId="60" xfId="0" applyNumberFormat="1" applyFont="1" applyFill="1" applyBorder="1" applyAlignment="1">
      <alignment horizontal="center"/>
    </xf>
    <xf numFmtId="0" fontId="24" fillId="7" borderId="61" xfId="0" applyNumberFormat="1" applyFont="1" applyFill="1" applyBorder="1" applyAlignment="1">
      <alignment horizontal="center"/>
    </xf>
    <xf numFmtId="49" fontId="6" fillId="7" borderId="61" xfId="0" applyNumberFormat="1" applyFont="1" applyFill="1" applyBorder="1" applyAlignment="1">
      <alignment horizontal="center"/>
    </xf>
    <xf numFmtId="0" fontId="6" fillId="7" borderId="62" xfId="0" applyNumberFormat="1" applyFont="1" applyFill="1" applyBorder="1" applyAlignment="1">
      <alignment horizontal="center"/>
    </xf>
    <xf numFmtId="9" fontId="4" fillId="0" borderId="12" xfId="0" applyNumberFormat="1" applyFont="1" applyBorder="1" applyAlignment="1">
      <alignment horizontal="center"/>
    </xf>
    <xf numFmtId="0" fontId="4" fillId="0" borderId="60" xfId="0" applyFont="1" applyBorder="1" applyAlignment="1">
      <alignment horizontal="center"/>
    </xf>
    <xf numFmtId="49" fontId="4" fillId="0" borderId="60" xfId="0" applyNumberFormat="1" applyFont="1" applyBorder="1" applyAlignment="1">
      <alignment horizontal="center"/>
    </xf>
    <xf numFmtId="164" fontId="4" fillId="0" borderId="60" xfId="0" applyNumberFormat="1"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4" xfId="0" applyFont="1" applyBorder="1" applyAlignment="1">
      <alignment horizontal="center"/>
    </xf>
    <xf numFmtId="49" fontId="4" fillId="0" borderId="64" xfId="0" applyNumberFormat="1" applyFont="1" applyBorder="1" applyAlignment="1">
      <alignment horizontal="center"/>
    </xf>
    <xf numFmtId="164" fontId="4" fillId="0" borderId="64" xfId="0" applyNumberFormat="1" applyFont="1" applyBorder="1" applyAlignment="1">
      <alignment horizontal="center"/>
    </xf>
    <xf numFmtId="0" fontId="4" fillId="0" borderId="65" xfId="0" applyFont="1" applyBorder="1" applyAlignment="1">
      <alignment horizontal="center"/>
    </xf>
    <xf numFmtId="0" fontId="17" fillId="0" borderId="66" xfId="0" applyFont="1" applyBorder="1" applyAlignment="1">
      <alignment horizontal="centerContinuous" shrinkToFit="1"/>
    </xf>
    <xf numFmtId="0" fontId="4" fillId="0" borderId="24" xfId="0" applyFont="1" applyFill="1" applyBorder="1" applyAlignment="1">
      <alignment horizontal="centerContinuous"/>
    </xf>
    <xf numFmtId="0" fontId="4" fillId="0" borderId="67" xfId="0" applyFont="1" applyFill="1" applyBorder="1" applyAlignment="1">
      <alignment horizontal="centerContinuous"/>
    </xf>
    <xf numFmtId="0" fontId="4" fillId="0" borderId="68" xfId="0" applyFont="1" applyFill="1" applyBorder="1" applyAlignment="1">
      <alignment horizontal="centerContinuous"/>
    </xf>
    <xf numFmtId="164" fontId="4" fillId="0" borderId="64" xfId="0" applyNumberFormat="1" applyFont="1" applyFill="1" applyBorder="1" applyAlignment="1">
      <alignment horizontal="center"/>
    </xf>
    <xf numFmtId="0" fontId="4" fillId="0" borderId="65" xfId="0" applyFont="1" applyFill="1" applyBorder="1" applyAlignment="1">
      <alignment horizontal="center"/>
    </xf>
    <xf numFmtId="49" fontId="5" fillId="10" borderId="35" xfId="0" applyNumberFormat="1" applyFont="1" applyFill="1" applyBorder="1" applyAlignment="1">
      <alignment horizontal="center"/>
    </xf>
    <xf numFmtId="0" fontId="3" fillId="0" borderId="69" xfId="0" applyFont="1" applyBorder="1" applyAlignment="1">
      <alignment horizontal="center" vertical="center"/>
    </xf>
    <xf numFmtId="0" fontId="3" fillId="0" borderId="70" xfId="0" applyFont="1" applyBorder="1" applyAlignment="1">
      <alignment horizontal="center"/>
    </xf>
    <xf numFmtId="0" fontId="4" fillId="0" borderId="54" xfId="0" applyFont="1" applyFill="1" applyBorder="1" applyAlignment="1">
      <alignment horizontal="center" shrinkToFit="1"/>
    </xf>
    <xf numFmtId="164" fontId="4" fillId="0" borderId="55" xfId="0" applyNumberFormat="1" applyFont="1" applyFill="1" applyBorder="1" applyAlignment="1">
      <alignment horizontal="center" shrinkToFit="1"/>
    </xf>
    <xf numFmtId="0" fontId="6" fillId="0" borderId="3" xfId="0" applyFont="1" applyBorder="1" applyAlignment="1">
      <alignment horizontal="center"/>
    </xf>
    <xf numFmtId="0" fontId="6" fillId="0" borderId="28" xfId="0" applyFont="1" applyBorder="1" applyAlignment="1">
      <alignment horizontal="center"/>
    </xf>
    <xf numFmtId="0" fontId="6" fillId="0" borderId="9" xfId="0" applyFont="1" applyBorder="1" applyAlignment="1">
      <alignment horizontal="center"/>
    </xf>
    <xf numFmtId="0" fontId="41" fillId="2" borderId="71" xfId="0" applyFont="1" applyFill="1" applyBorder="1" applyAlignment="1">
      <alignment horizontal="right"/>
    </xf>
    <xf numFmtId="0" fontId="20" fillId="2" borderId="72" xfId="0" applyFont="1" applyFill="1" applyBorder="1" applyAlignment="1">
      <alignment horizontal="left"/>
    </xf>
    <xf numFmtId="0" fontId="3" fillId="2" borderId="72" xfId="0" applyFont="1" applyFill="1" applyBorder="1" applyAlignment="1">
      <alignment horizontal="centerContinuous"/>
    </xf>
    <xf numFmtId="0" fontId="4" fillId="2" borderId="72" xfId="0" applyFont="1" applyFill="1" applyBorder="1" applyAlignment="1">
      <alignment horizontal="centerContinuous"/>
    </xf>
    <xf numFmtId="0" fontId="40" fillId="2" borderId="73" xfId="1" applyFont="1" applyFill="1" applyBorder="1" applyAlignment="1" applyProtection="1">
      <alignment horizontal="right"/>
    </xf>
    <xf numFmtId="0" fontId="9" fillId="0" borderId="1" xfId="0" applyFont="1" applyFill="1" applyBorder="1" applyAlignment="1"/>
    <xf numFmtId="49" fontId="27" fillId="0" borderId="30" xfId="0" applyNumberFormat="1" applyFont="1" applyFill="1" applyBorder="1" applyAlignment="1">
      <alignment horizontal="center"/>
    </xf>
    <xf numFmtId="0" fontId="27" fillId="0" borderId="31" xfId="0" applyNumberFormat="1" applyFont="1" applyFill="1" applyBorder="1" applyAlignment="1">
      <alignment horizontal="center"/>
    </xf>
    <xf numFmtId="0" fontId="4" fillId="0" borderId="74" xfId="0" applyFont="1" applyFill="1" applyBorder="1" applyAlignment="1">
      <alignment horizontal="centerContinuous"/>
    </xf>
    <xf numFmtId="0" fontId="4" fillId="0" borderId="61" xfId="0" applyFont="1" applyFill="1" applyBorder="1" applyAlignment="1">
      <alignment horizontal="centerContinuous"/>
    </xf>
    <xf numFmtId="164" fontId="4" fillId="0" borderId="60" xfId="0" applyNumberFormat="1" applyFont="1" applyFill="1" applyBorder="1" applyAlignment="1">
      <alignment horizontal="center"/>
    </xf>
    <xf numFmtId="0" fontId="4" fillId="0" borderId="8" xfId="0" applyFont="1" applyFill="1" applyBorder="1" applyAlignment="1">
      <alignment horizontal="centerContinuous"/>
    </xf>
    <xf numFmtId="0" fontId="4" fillId="0" borderId="62" xfId="0" applyFont="1" applyFill="1" applyBorder="1" applyAlignment="1">
      <alignment horizontal="center" shrinkToFit="1"/>
    </xf>
    <xf numFmtId="49" fontId="4" fillId="0" borderId="75" xfId="2" applyNumberFormat="1" applyFont="1" applyFill="1" applyBorder="1" applyAlignment="1">
      <alignment horizontal="center" vertical="center"/>
    </xf>
    <xf numFmtId="49" fontId="6" fillId="5" borderId="76" xfId="0" applyNumberFormat="1" applyFont="1" applyFill="1" applyBorder="1" applyAlignment="1">
      <alignment horizontal="centerContinuous"/>
    </xf>
    <xf numFmtId="0" fontId="6" fillId="5" borderId="77" xfId="0" applyFont="1" applyFill="1" applyBorder="1" applyAlignment="1">
      <alignment horizontal="centerContinuous"/>
    </xf>
    <xf numFmtId="0" fontId="42" fillId="2" borderId="72" xfId="0" applyFont="1" applyFill="1" applyBorder="1" applyAlignment="1">
      <alignment horizontal="left"/>
    </xf>
    <xf numFmtId="0" fontId="16" fillId="0" borderId="78" xfId="0" applyFont="1" applyFill="1" applyBorder="1" applyAlignment="1">
      <alignment horizontal="center" shrinkToFit="1"/>
    </xf>
    <xf numFmtId="0" fontId="6" fillId="5" borderId="32" xfId="0" quotePrefix="1" applyNumberFormat="1" applyFont="1" applyFill="1" applyBorder="1" applyAlignment="1">
      <alignment horizontal="center"/>
    </xf>
    <xf numFmtId="0" fontId="35" fillId="0" borderId="79" xfId="0" applyFont="1" applyFill="1" applyBorder="1" applyAlignment="1">
      <alignment horizontal="centerContinuous"/>
    </xf>
    <xf numFmtId="0" fontId="36" fillId="0" borderId="80" xfId="0" applyNumberFormat="1" applyFont="1" applyBorder="1" applyAlignment="1">
      <alignment horizontal="center"/>
    </xf>
    <xf numFmtId="49" fontId="6" fillId="0" borderId="81" xfId="0" applyNumberFormat="1" applyFont="1" applyFill="1" applyBorder="1" applyAlignment="1">
      <alignment horizontal="center"/>
    </xf>
    <xf numFmtId="0" fontId="37" fillId="0" borderId="69" xfId="0" applyNumberFormat="1" applyFont="1" applyFill="1" applyBorder="1" applyAlignment="1">
      <alignment horizontal="centerContinuous"/>
    </xf>
    <xf numFmtId="0" fontId="36" fillId="0" borderId="75" xfId="0" applyNumberFormat="1" applyFont="1" applyBorder="1" applyAlignment="1">
      <alignment horizontal="center"/>
    </xf>
    <xf numFmtId="49" fontId="6" fillId="0" borderId="11" xfId="0" applyNumberFormat="1" applyFont="1" applyBorder="1" applyAlignment="1">
      <alignment horizontal="center"/>
    </xf>
    <xf numFmtId="0" fontId="38" fillId="0" borderId="59" xfId="0" applyNumberFormat="1" applyFont="1" applyFill="1" applyBorder="1" applyAlignment="1">
      <alignment horizontal="centerContinuous"/>
    </xf>
    <xf numFmtId="0" fontId="36" fillId="0" borderId="12" xfId="0" applyNumberFormat="1" applyFont="1" applyBorder="1" applyAlignment="1">
      <alignment horizontal="center"/>
    </xf>
    <xf numFmtId="0" fontId="6" fillId="0" borderId="32" xfId="0" quotePrefix="1" applyNumberFormat="1" applyFont="1" applyFill="1" applyBorder="1" applyAlignment="1">
      <alignment horizontal="center"/>
    </xf>
    <xf numFmtId="0" fontId="16" fillId="0" borderId="82" xfId="0" applyFont="1" applyFill="1" applyBorder="1" applyAlignment="1">
      <alignment horizontal="center" shrinkToFit="1"/>
    </xf>
    <xf numFmtId="0" fontId="27" fillId="0" borderId="66" xfId="0" applyFont="1" applyBorder="1" applyAlignment="1">
      <alignment horizontal="centerContinuous"/>
    </xf>
    <xf numFmtId="0" fontId="5" fillId="5" borderId="83" xfId="0" applyFont="1" applyFill="1" applyBorder="1" applyAlignment="1">
      <alignment horizontal="right"/>
    </xf>
    <xf numFmtId="0" fontId="5" fillId="5" borderId="84" xfId="0" applyFont="1" applyFill="1" applyBorder="1" applyAlignment="1">
      <alignment horizontal="right"/>
    </xf>
    <xf numFmtId="0" fontId="39" fillId="5" borderId="85" xfId="0" applyFont="1" applyFill="1" applyBorder="1" applyAlignment="1">
      <alignment horizontal="right"/>
    </xf>
    <xf numFmtId="0" fontId="7" fillId="5" borderId="84" xfId="0" applyFont="1" applyFill="1" applyBorder="1" applyAlignment="1">
      <alignment horizontal="right"/>
    </xf>
    <xf numFmtId="0" fontId="10" fillId="5" borderId="84" xfId="0" applyFont="1" applyFill="1" applyBorder="1" applyAlignment="1">
      <alignment horizontal="right"/>
    </xf>
    <xf numFmtId="0" fontId="10" fillId="5" borderId="86" xfId="0" applyFont="1" applyFill="1" applyBorder="1" applyAlignment="1">
      <alignment horizontal="right"/>
    </xf>
    <xf numFmtId="0" fontId="6" fillId="0" borderId="87" xfId="0" applyFont="1" applyFill="1" applyBorder="1" applyAlignment="1">
      <alignment horizontal="centerContinuous"/>
    </xf>
    <xf numFmtId="0" fontId="6" fillId="0" borderId="66" xfId="0" applyFont="1" applyFill="1" applyBorder="1" applyAlignment="1">
      <alignment horizontal="centerContinuous"/>
    </xf>
    <xf numFmtId="0" fontId="6" fillId="0" borderId="88" xfId="0" applyFont="1" applyFill="1" applyBorder="1" applyAlignment="1">
      <alignment horizontal="centerContinuous"/>
    </xf>
    <xf numFmtId="0" fontId="6" fillId="0" borderId="89" xfId="0" applyFont="1" applyFill="1" applyBorder="1" applyAlignment="1">
      <alignment horizontal="centerContinuous"/>
    </xf>
    <xf numFmtId="0" fontId="6" fillId="0" borderId="66" xfId="0" quotePrefix="1" applyFont="1" applyFill="1" applyBorder="1" applyAlignment="1">
      <alignment horizontal="centerContinuous"/>
    </xf>
    <xf numFmtId="0" fontId="6" fillId="0" borderId="82" xfId="0" quotePrefix="1" applyFont="1" applyFill="1" applyBorder="1" applyAlignment="1">
      <alignment horizontal="centerContinuous"/>
    </xf>
    <xf numFmtId="0" fontId="4" fillId="0" borderId="30" xfId="0" applyFont="1" applyBorder="1" applyAlignment="1">
      <alignment horizontal="center"/>
    </xf>
    <xf numFmtId="49" fontId="4" fillId="0" borderId="30" xfId="0" applyNumberFormat="1" applyFont="1" applyBorder="1" applyAlignment="1">
      <alignment horizontal="center"/>
    </xf>
    <xf numFmtId="164" fontId="4" fillId="0" borderId="30" xfId="0" applyNumberFormat="1" applyFont="1" applyBorder="1" applyAlignment="1">
      <alignment horizontal="center"/>
    </xf>
    <xf numFmtId="0" fontId="12" fillId="0" borderId="31" xfId="0" applyNumberFormat="1" applyFont="1" applyFill="1" applyBorder="1" applyAlignment="1">
      <alignment horizontal="center"/>
    </xf>
    <xf numFmtId="0" fontId="21" fillId="3" borderId="23" xfId="0" applyFont="1" applyFill="1" applyBorder="1" applyAlignment="1">
      <alignment horizontal="center"/>
    </xf>
    <xf numFmtId="164" fontId="4" fillId="0" borderId="31" xfId="0" applyNumberFormat="1" applyFont="1" applyBorder="1" applyAlignment="1">
      <alignment horizontal="center"/>
    </xf>
    <xf numFmtId="164" fontId="4" fillId="0" borderId="28" xfId="0" applyNumberFormat="1" applyFont="1" applyFill="1" applyBorder="1" applyAlignment="1">
      <alignment horizontal="center"/>
    </xf>
    <xf numFmtId="164" fontId="4" fillId="0" borderId="61" xfId="0" applyNumberFormat="1" applyFont="1" applyBorder="1" applyAlignment="1">
      <alignment horizontal="center"/>
    </xf>
    <xf numFmtId="164" fontId="4" fillId="0" borderId="61" xfId="0" applyNumberFormat="1" applyFont="1" applyFill="1" applyBorder="1" applyAlignment="1">
      <alignment horizontal="center"/>
    </xf>
    <xf numFmtId="0" fontId="21" fillId="3" borderId="90" xfId="0" applyFont="1" applyFill="1" applyBorder="1" applyAlignment="1">
      <alignment horizontal="centerContinuous"/>
    </xf>
    <xf numFmtId="164" fontId="4" fillId="0" borderId="91" xfId="0" applyNumberFormat="1" applyFont="1" applyFill="1" applyBorder="1" applyAlignment="1">
      <alignment horizontal="centerContinuous"/>
    </xf>
    <xf numFmtId="0" fontId="4" fillId="0" borderId="92" xfId="0" quotePrefix="1" applyFont="1" applyBorder="1" applyAlignment="1">
      <alignment horizontal="centerContinuous"/>
    </xf>
    <xf numFmtId="164" fontId="4" fillId="0" borderId="28" xfId="0" applyNumberFormat="1" applyFont="1" applyBorder="1" applyAlignment="1">
      <alignment horizontal="centerContinuous"/>
    </xf>
    <xf numFmtId="0" fontId="4" fillId="0" borderId="93" xfId="0" applyFont="1" applyBorder="1" applyAlignment="1">
      <alignment horizontal="centerContinuous"/>
    </xf>
    <xf numFmtId="164" fontId="4" fillId="0" borderId="3" xfId="0" applyNumberFormat="1" applyFont="1" applyBorder="1" applyAlignment="1">
      <alignment horizontal="center" vertical="center"/>
    </xf>
    <xf numFmtId="0" fontId="3" fillId="5" borderId="84" xfId="0" applyFont="1" applyFill="1" applyBorder="1" applyAlignment="1">
      <alignment horizontal="right"/>
    </xf>
    <xf numFmtId="49" fontId="4" fillId="0" borderId="3" xfId="0" applyNumberFormat="1" applyFont="1" applyBorder="1" applyAlignment="1">
      <alignment horizontal="center" vertical="center"/>
    </xf>
    <xf numFmtId="0" fontId="3" fillId="0" borderId="59" xfId="0" applyFont="1" applyBorder="1" applyAlignment="1">
      <alignment horizontal="center" shrinkToFit="1"/>
    </xf>
    <xf numFmtId="0" fontId="17" fillId="0" borderId="82" xfId="0" applyFont="1" applyFill="1" applyBorder="1" applyAlignment="1">
      <alignment horizontal="center" shrinkToFit="1"/>
    </xf>
    <xf numFmtId="0" fontId="4" fillId="0" borderId="14" xfId="0" applyFont="1" applyBorder="1" applyAlignment="1">
      <alignment horizontal="center" vertical="center"/>
    </xf>
    <xf numFmtId="49" fontId="4" fillId="0" borderId="30" xfId="2" applyNumberFormat="1" applyFont="1" applyFill="1" applyBorder="1" applyAlignment="1">
      <alignment horizontal="center" vertical="center"/>
    </xf>
    <xf numFmtId="0" fontId="4" fillId="0" borderId="32" xfId="0" applyFont="1" applyBorder="1" applyAlignment="1">
      <alignment horizontal="center" vertical="center"/>
    </xf>
    <xf numFmtId="0" fontId="4" fillId="0" borderId="75" xfId="0" applyFont="1" applyBorder="1" applyAlignment="1">
      <alignment horizontal="center"/>
    </xf>
    <xf numFmtId="49" fontId="4" fillId="0" borderId="75" xfId="0" applyNumberFormat="1" applyFont="1" applyBorder="1" applyAlignment="1">
      <alignment horizontal="center"/>
    </xf>
    <xf numFmtId="164" fontId="4" fillId="0" borderId="75" xfId="0" applyNumberFormat="1" applyFont="1" applyBorder="1" applyAlignment="1">
      <alignment horizontal="center"/>
    </xf>
    <xf numFmtId="0" fontId="4" fillId="0" borderId="69" xfId="0" applyFont="1" applyBorder="1" applyAlignment="1">
      <alignment horizontal="center" vertical="center"/>
    </xf>
    <xf numFmtId="0" fontId="4" fillId="0" borderId="17" xfId="0" applyFont="1" applyBorder="1" applyAlignment="1">
      <alignment horizontal="center" wrapText="1"/>
    </xf>
    <xf numFmtId="49" fontId="45" fillId="0" borderId="60" xfId="0" applyNumberFormat="1" applyFont="1" applyBorder="1" applyAlignment="1">
      <alignment horizontal="center"/>
    </xf>
    <xf numFmtId="49" fontId="45" fillId="0" borderId="75" xfId="0" applyNumberFormat="1" applyFont="1" applyBorder="1" applyAlignment="1">
      <alignment horizontal="center"/>
    </xf>
    <xf numFmtId="49" fontId="5" fillId="12" borderId="94" xfId="0" applyNumberFormat="1" applyFont="1" applyFill="1" applyBorder="1" applyAlignment="1">
      <alignment horizontal="centerContinuous"/>
    </xf>
    <xf numFmtId="49" fontId="5" fillId="10" borderId="3" xfId="0" applyNumberFormat="1" applyFont="1" applyFill="1" applyBorder="1" applyAlignment="1">
      <alignment horizontal="centerContinuous"/>
    </xf>
    <xf numFmtId="49" fontId="11" fillId="11" borderId="28" xfId="0" applyNumberFormat="1" applyFont="1" applyFill="1" applyBorder="1" applyAlignment="1">
      <alignment horizontal="centerContinuous"/>
    </xf>
    <xf numFmtId="0" fontId="9" fillId="5" borderId="95" xfId="0" applyFont="1" applyFill="1" applyBorder="1" applyAlignment="1">
      <alignment horizontal="right"/>
    </xf>
    <xf numFmtId="0" fontId="9" fillId="5" borderId="84" xfId="0" applyFont="1" applyFill="1" applyBorder="1" applyAlignment="1">
      <alignment horizontal="right"/>
    </xf>
    <xf numFmtId="0" fontId="10" fillId="14" borderId="1" xfId="0" applyFont="1" applyFill="1" applyBorder="1" applyAlignment="1"/>
    <xf numFmtId="0" fontId="6" fillId="14" borderId="30" xfId="0" applyNumberFormat="1" applyFont="1" applyFill="1" applyBorder="1" applyAlignment="1">
      <alignment horizontal="center"/>
    </xf>
    <xf numFmtId="49" fontId="16" fillId="14" borderId="30" xfId="0" applyNumberFormat="1" applyFont="1" applyFill="1" applyBorder="1" applyAlignment="1">
      <alignment horizontal="center"/>
    </xf>
    <xf numFmtId="0" fontId="16" fillId="14" borderId="31" xfId="0" applyNumberFormat="1" applyFont="1" applyFill="1" applyBorder="1" applyAlignment="1">
      <alignment horizontal="center"/>
    </xf>
    <xf numFmtId="49" fontId="6" fillId="14" borderId="31" xfId="0" applyNumberFormat="1" applyFont="1" applyFill="1" applyBorder="1" applyAlignment="1">
      <alignment horizontal="center"/>
    </xf>
    <xf numFmtId="0" fontId="6" fillId="14" borderId="32" xfId="0" applyNumberFormat="1" applyFont="1" applyFill="1" applyBorder="1" applyAlignment="1">
      <alignment horizontal="center"/>
    </xf>
    <xf numFmtId="0" fontId="22" fillId="14" borderId="1" xfId="0" applyFont="1" applyFill="1" applyBorder="1" applyAlignment="1"/>
    <xf numFmtId="49" fontId="28" fillId="14" borderId="30" xfId="0" applyNumberFormat="1" applyFont="1" applyFill="1" applyBorder="1" applyAlignment="1">
      <alignment horizontal="center"/>
    </xf>
    <xf numFmtId="0" fontId="28" fillId="14" borderId="31" xfId="0" applyNumberFormat="1" applyFont="1" applyFill="1" applyBorder="1" applyAlignment="1">
      <alignment horizontal="center"/>
    </xf>
    <xf numFmtId="0" fontId="22" fillId="14" borderId="31" xfId="0" applyNumberFormat="1" applyFont="1" applyFill="1" applyBorder="1" applyAlignment="1">
      <alignment horizontal="center"/>
    </xf>
    <xf numFmtId="0" fontId="12" fillId="14" borderId="1" xfId="0" applyFont="1" applyFill="1" applyBorder="1" applyAlignment="1"/>
    <xf numFmtId="49" fontId="24" fillId="14" borderId="30" xfId="0" applyNumberFormat="1" applyFont="1" applyFill="1" applyBorder="1" applyAlignment="1">
      <alignment horizontal="center"/>
    </xf>
    <xf numFmtId="0" fontId="24" fillId="14" borderId="31" xfId="0" applyNumberFormat="1" applyFont="1" applyFill="1" applyBorder="1" applyAlignment="1">
      <alignment horizontal="center"/>
    </xf>
    <xf numFmtId="0" fontId="7" fillId="14" borderId="1" xfId="0" applyFont="1" applyFill="1" applyBorder="1" applyAlignment="1"/>
    <xf numFmtId="49" fontId="17" fillId="14" borderId="30" xfId="0" applyNumberFormat="1" applyFont="1" applyFill="1" applyBorder="1" applyAlignment="1">
      <alignment horizontal="center"/>
    </xf>
    <xf numFmtId="0" fontId="17" fillId="14" borderId="31" xfId="0" applyNumberFormat="1" applyFont="1" applyFill="1" applyBorder="1" applyAlignment="1">
      <alignment horizontal="center"/>
    </xf>
    <xf numFmtId="0" fontId="12" fillId="14" borderId="31" xfId="0" applyNumberFormat="1" applyFont="1" applyFill="1" applyBorder="1" applyAlignment="1">
      <alignment horizontal="center"/>
    </xf>
    <xf numFmtId="0" fontId="17" fillId="0" borderId="66" xfId="0" applyFont="1" applyFill="1" applyBorder="1" applyAlignment="1">
      <alignment horizontal="centerContinuous" shrinkToFit="1"/>
    </xf>
    <xf numFmtId="0" fontId="17" fillId="0" borderId="96" xfId="0" applyFont="1" applyFill="1" applyBorder="1" applyAlignment="1">
      <alignment horizontal="centerContinuous" shrinkToFit="1"/>
    </xf>
    <xf numFmtId="0" fontId="27" fillId="13" borderId="66" xfId="0" applyFont="1" applyFill="1" applyBorder="1" applyAlignment="1">
      <alignment horizontal="centerContinuous"/>
    </xf>
    <xf numFmtId="0" fontId="17" fillId="13" borderId="66" xfId="0" applyFont="1" applyFill="1" applyBorder="1" applyAlignment="1">
      <alignment horizontal="centerContinuous"/>
    </xf>
    <xf numFmtId="0" fontId="6" fillId="0" borderId="0" xfId="0" applyFont="1" applyBorder="1" applyAlignment="1">
      <alignment wrapText="1"/>
    </xf>
    <xf numFmtId="0" fontId="6" fillId="0" borderId="0" xfId="0" applyFont="1" applyBorder="1" applyAlignment="1">
      <alignment horizontal="left" wrapText="1"/>
    </xf>
    <xf numFmtId="0" fontId="27" fillId="0" borderId="96" xfId="0" applyFont="1" applyBorder="1" applyAlignment="1">
      <alignment horizontal="centerContinuous"/>
    </xf>
    <xf numFmtId="0" fontId="5" fillId="0" borderId="0" xfId="0" applyFont="1" applyBorder="1" applyAlignment="1">
      <alignment horizontal="right" wrapText="1"/>
    </xf>
    <xf numFmtId="0" fontId="46" fillId="0" borderId="36" xfId="0" applyFont="1" applyBorder="1" applyAlignment="1">
      <alignment horizontal="centerContinuous" vertical="center" wrapText="1"/>
    </xf>
    <xf numFmtId="0" fontId="47" fillId="0" borderId="36" xfId="0" applyFont="1" applyBorder="1" applyAlignment="1">
      <alignment horizontal="centerContinuous"/>
    </xf>
    <xf numFmtId="0" fontId="48" fillId="11" borderId="36" xfId="0" applyFont="1" applyFill="1" applyBorder="1" applyAlignment="1">
      <alignment horizontal="centerContinuous"/>
    </xf>
    <xf numFmtId="0" fontId="48" fillId="4" borderId="36" xfId="0" applyFont="1" applyFill="1" applyBorder="1" applyAlignment="1">
      <alignment horizontal="centerContinuous"/>
    </xf>
    <xf numFmtId="0" fontId="49" fillId="0" borderId="36" xfId="0" applyFont="1" applyBorder="1" applyAlignment="1">
      <alignment horizontal="centerContinuous" vertical="center" wrapText="1"/>
    </xf>
    <xf numFmtId="0" fontId="48" fillId="2" borderId="36" xfId="0" applyFont="1" applyFill="1" applyBorder="1" applyAlignment="1">
      <alignment horizontal="centerContinuous"/>
    </xf>
    <xf numFmtId="0" fontId="50" fillId="0" borderId="36" xfId="0" applyFont="1" applyBorder="1" applyAlignment="1">
      <alignment horizontal="centerContinuous" vertical="center" wrapText="1"/>
    </xf>
    <xf numFmtId="0" fontId="51" fillId="2" borderId="4" xfId="0" applyFont="1" applyFill="1" applyBorder="1" applyAlignment="1">
      <alignment horizontal="right"/>
    </xf>
    <xf numFmtId="0" fontId="26" fillId="0" borderId="15" xfId="0" applyNumberFormat="1" applyFont="1" applyBorder="1" applyAlignment="1">
      <alignment horizontal="center"/>
    </xf>
  </cellXfs>
  <cellStyles count="3">
    <cellStyle name="Hyperlink" xfId="1" builtinId="8"/>
    <cellStyle name="Normal" xfId="0" builtinId="0"/>
    <cellStyle name="Percent" xfId="2" builtinId="5"/>
  </cellStyles>
  <dxfs count="5">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47625</xdr:colOff>
      <xdr:row>17</xdr:row>
      <xdr:rowOff>47625</xdr:rowOff>
    </xdr:from>
    <xdr:to>
      <xdr:col>6</xdr:col>
      <xdr:colOff>1190625</xdr:colOff>
      <xdr:row>24</xdr:row>
      <xdr:rowOff>133350</xdr:rowOff>
    </xdr:to>
    <xdr:sp macro="" textlink="">
      <xdr:nvSpPr>
        <xdr:cNvPr id="1025" name="Text 6"/>
        <xdr:cNvSpPr txBox="1">
          <a:spLocks noChangeArrowheads="1"/>
        </xdr:cNvSpPr>
      </xdr:nvSpPr>
      <xdr:spPr bwMode="auto">
        <a:xfrm>
          <a:off x="47625" y="3943350"/>
          <a:ext cx="6991350" cy="156210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Appearance:  </a:t>
          </a:r>
          <a:r>
            <a:rPr lang="en-US" sz="1200" b="0" i="0" u="none" strike="noStrike" baseline="0">
              <a:solidFill>
                <a:srgbClr val="000000"/>
              </a:solidFill>
              <a:latin typeface="Times New Roman"/>
              <a:cs typeface="Times New Roman"/>
            </a:rPr>
            <a:t>Brown-bearded, gaunt, wiry dwarf dressed in a furry bearskin vest which leaves his arms bare.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History:  </a:t>
          </a:r>
          <a:r>
            <a:rPr lang="en-US" sz="1200" b="0" i="0" u="none" strike="noStrike" baseline="0">
              <a:solidFill>
                <a:srgbClr val="000000"/>
              </a:solidFill>
              <a:latin typeface="Times New Roman"/>
              <a:cs typeface="Times New Roman"/>
            </a:rPr>
            <a:t>Lived as a hermit for many years in a cave in the hills above Baldur's Gate.  Is a devotee of Dumathoin.  Recently felt a call to a different kind of service to his god.  Was lead to Fror and Snorri, whom he joined.</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Personality:  </a:t>
          </a:r>
          <a:r>
            <a:rPr lang="en-US" sz="1200" b="0" i="0" u="none" strike="noStrike" baseline="0">
              <a:solidFill>
                <a:srgbClr val="000000"/>
              </a:solidFill>
              <a:latin typeface="Times New Roman"/>
              <a:cs typeface="Times New Roman"/>
            </a:rPr>
            <a:t>A little odd, even by dwarven standards.  Has spent long years living by himself as a hermit.  Does not always recognize social customs and conventions - or is a least a bit rusty.  Is devoted to the Mountain Shield.</a:t>
          </a:r>
        </a:p>
      </xdr:txBody>
    </xdr:sp>
    <xdr:clientData/>
  </xdr:twoCellAnchor>
  <xdr:twoCellAnchor>
    <xdr:from>
      <xdr:col>5</xdr:col>
      <xdr:colOff>76200</xdr:colOff>
      <xdr:row>11</xdr:row>
      <xdr:rowOff>47626</xdr:rowOff>
    </xdr:from>
    <xdr:to>
      <xdr:col>6</xdr:col>
      <xdr:colOff>1247775</xdr:colOff>
      <xdr:row>16</xdr:row>
      <xdr:rowOff>266701</xdr:rowOff>
    </xdr:to>
    <xdr:sp macro="" textlink="">
      <xdr:nvSpPr>
        <xdr:cNvPr id="1084" name="Text Box 60"/>
        <xdr:cNvSpPr txBox="1">
          <a:spLocks noChangeArrowheads="1"/>
        </xdr:cNvSpPr>
      </xdr:nvSpPr>
      <xdr:spPr bwMode="auto">
        <a:xfrm>
          <a:off x="4800600" y="2571751"/>
          <a:ext cx="2295525" cy="1276350"/>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l" rtl="0">
            <a:lnSpc>
              <a:spcPts val="1100"/>
            </a:lnSpc>
            <a:defRPr sz="1000"/>
          </a:pPr>
          <a:r>
            <a:rPr lang="en-US" sz="1200" b="1" i="0" u="none" strike="noStrike" baseline="0">
              <a:solidFill>
                <a:srgbClr val="000000"/>
              </a:solidFill>
              <a:latin typeface="Times New Roman" pitchFamily="18" charset="0"/>
              <a:cs typeface="Times New Roman" pitchFamily="18" charset="0"/>
            </a:rPr>
            <a:t>Current status:  </a:t>
          </a:r>
          <a:r>
            <a:rPr lang="en-US" sz="1200" b="0" i="0" u="none" strike="noStrike" baseline="0">
              <a:solidFill>
                <a:srgbClr val="000000"/>
              </a:solidFill>
              <a:latin typeface="Times New Roman" pitchFamily="18" charset="0"/>
              <a:cs typeface="Times New Roman" pitchFamily="18" charset="0"/>
            </a:rPr>
            <a:t>Moving at 15' and -3 to select Skills due to Medium load.</a:t>
          </a:r>
        </a:p>
        <a:p>
          <a:pPr marL="0" marR="0" indent="0" algn="l" defTabSz="914400" rtl="0" eaLnBrk="1" fontAlgn="auto" latinLnBrk="0" hangingPunct="1">
            <a:lnSpc>
              <a:spcPts val="1100"/>
            </a:lnSpc>
            <a:spcBef>
              <a:spcPts val="0"/>
            </a:spcBef>
            <a:spcAft>
              <a:spcPts val="0"/>
            </a:spcAft>
            <a:buClrTx/>
            <a:buSzTx/>
            <a:buFontTx/>
            <a:buNone/>
            <a:tabLst/>
            <a:defRPr sz="1000"/>
          </a:pPr>
          <a:r>
            <a:rPr lang="en-US" sz="1200">
              <a:effectLst/>
              <a:latin typeface="Times New Roman" pitchFamily="18" charset="0"/>
              <a:ea typeface="+mn-ea"/>
              <a:cs typeface="Times New Roman" pitchFamily="18" charset="0"/>
            </a:rPr>
            <a:t>Protection from Arrows, Endurance, Cat’s Grace, Bull’s Strength, Magic Fang, Greater, Owl’s Wisdom, Resistance12</a:t>
          </a:r>
          <a:endParaRPr lang="es-VE" sz="1200">
            <a:effectLst/>
            <a:latin typeface="Times New Roman" pitchFamily="18" charset="0"/>
            <a:ea typeface="+mn-ea"/>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3394"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228600</xdr:colOff>
      <xdr:row>0</xdr:row>
      <xdr:rowOff>0</xdr:rowOff>
    </xdr:from>
    <xdr:to>
      <xdr:col>4</xdr:col>
      <xdr:colOff>0</xdr:colOff>
      <xdr:row>0</xdr:row>
      <xdr:rowOff>0</xdr:rowOff>
    </xdr:to>
    <xdr:sp macro="" textlink="">
      <xdr:nvSpPr>
        <xdr:cNvPr id="19488" name="Rectangle 1"/>
        <xdr:cNvSpPr>
          <a:spLocks noChangeArrowheads="1"/>
        </xdr:cNvSpPr>
      </xdr:nvSpPr>
      <xdr:spPr bwMode="auto">
        <a:xfrm>
          <a:off x="46101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hghamhain@aol.com?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6"/>
  <sheetViews>
    <sheetView showGridLines="0" tabSelected="1" workbookViewId="0">
      <selection activeCell="C11" sqref="C11:C16"/>
    </sheetView>
  </sheetViews>
  <sheetFormatPr defaultColWidth="13" defaultRowHeight="15.75"/>
  <cols>
    <col min="1" max="1" width="22.625" style="20" customWidth="1"/>
    <col min="2" max="2" width="10" style="21" customWidth="1"/>
    <col min="3" max="3" width="5.125" style="21" customWidth="1"/>
    <col min="4" max="4" width="13.75" style="20" bestFit="1" customWidth="1"/>
    <col min="5" max="5" width="10.5" style="21" bestFit="1" customWidth="1"/>
    <col min="6" max="6" width="14.75" style="20" customWidth="1"/>
    <col min="7" max="7" width="17.125" style="21" customWidth="1"/>
    <col min="8" max="16384" width="13" style="1"/>
  </cols>
  <sheetData>
    <row r="1" spans="1:7" ht="29.25" thickTop="1" thickBot="1">
      <c r="A1" s="186" t="s">
        <v>124</v>
      </c>
      <c r="B1" s="202" t="s">
        <v>125</v>
      </c>
      <c r="C1" s="187"/>
      <c r="D1" s="188"/>
      <c r="E1" s="189"/>
      <c r="F1" s="188"/>
      <c r="G1" s="190" t="s">
        <v>110</v>
      </c>
    </row>
    <row r="2" spans="1:7" ht="17.25" thickTop="1">
      <c r="A2" s="2" t="s">
        <v>0</v>
      </c>
      <c r="B2" s="16" t="s">
        <v>126</v>
      </c>
      <c r="C2" s="64"/>
      <c r="D2" s="4" t="s">
        <v>1</v>
      </c>
      <c r="E2" s="64" t="s">
        <v>103</v>
      </c>
      <c r="F2"/>
      <c r="G2" s="5"/>
    </row>
    <row r="3" spans="1:7" ht="16.5">
      <c r="A3" s="2" t="s">
        <v>73</v>
      </c>
      <c r="B3" s="16" t="s">
        <v>127</v>
      </c>
      <c r="C3" s="64"/>
      <c r="D3" s="4" t="s">
        <v>74</v>
      </c>
      <c r="E3" s="64">
        <v>8</v>
      </c>
      <c r="F3" s="4"/>
      <c r="G3" s="5"/>
    </row>
    <row r="4" spans="1:7" ht="16.5">
      <c r="A4" s="2" t="s">
        <v>101</v>
      </c>
      <c r="B4" s="16" t="s">
        <v>168</v>
      </c>
      <c r="C4" s="64"/>
      <c r="D4" s="4" t="s">
        <v>100</v>
      </c>
      <c r="E4" s="64">
        <v>77</v>
      </c>
      <c r="F4" s="4"/>
      <c r="G4" s="5"/>
    </row>
    <row r="5" spans="1:7" ht="16.5">
      <c r="A5" s="2" t="s">
        <v>75</v>
      </c>
      <c r="B5" s="16" t="s">
        <v>129</v>
      </c>
      <c r="C5" s="64"/>
      <c r="D5" s="4" t="s">
        <v>2</v>
      </c>
      <c r="E5" s="64" t="s">
        <v>130</v>
      </c>
      <c r="F5" s="4"/>
      <c r="G5" s="5"/>
    </row>
    <row r="6" spans="1:7" ht="17.25" thickBot="1">
      <c r="A6" s="2" t="s">
        <v>76</v>
      </c>
      <c r="B6" s="16" t="s">
        <v>78</v>
      </c>
      <c r="C6" s="49"/>
      <c r="D6" s="4" t="s">
        <v>3</v>
      </c>
      <c r="E6" s="185" t="s">
        <v>131</v>
      </c>
      <c r="F6" s="4"/>
      <c r="G6" s="5"/>
    </row>
    <row r="7" spans="1:7" ht="17.25" thickTop="1">
      <c r="A7" s="205" t="s">
        <v>80</v>
      </c>
      <c r="B7" s="206" t="s">
        <v>194</v>
      </c>
      <c r="C7" s="257">
        <f>RIGHT(B7,1)+'Personal File'!C13</f>
        <v>7</v>
      </c>
      <c r="D7" s="216" t="s">
        <v>144</v>
      </c>
      <c r="E7" s="207" t="s">
        <v>197</v>
      </c>
      <c r="F7" s="3"/>
      <c r="G7" s="5"/>
    </row>
    <row r="8" spans="1:7" ht="16.5">
      <c r="A8" s="208" t="s">
        <v>81</v>
      </c>
      <c r="B8" s="209" t="s">
        <v>194</v>
      </c>
      <c r="C8" s="258">
        <f>RIGHT(B8,1)+'Personal File'!C12</f>
        <v>8</v>
      </c>
      <c r="D8" s="243" t="s">
        <v>170</v>
      </c>
      <c r="E8" s="210" t="s">
        <v>195</v>
      </c>
      <c r="F8" s="3"/>
      <c r="G8" s="5"/>
    </row>
    <row r="9" spans="1:7" ht="17.25" thickBot="1">
      <c r="A9" s="211" t="s">
        <v>82</v>
      </c>
      <c r="B9" s="212" t="s">
        <v>194</v>
      </c>
      <c r="C9" s="259">
        <f>RIGHT(B9,1)+'Personal File'!C15</f>
        <v>7</v>
      </c>
      <c r="D9" s="217" t="s">
        <v>87</v>
      </c>
      <c r="E9" s="210" t="s">
        <v>186</v>
      </c>
      <c r="F9" s="3"/>
      <c r="G9" s="5"/>
    </row>
    <row r="10" spans="1:7" ht="18" thickTop="1" thickBot="1">
      <c r="A10" s="63" t="s">
        <v>145</v>
      </c>
      <c r="B10" s="200" t="s">
        <v>146</v>
      </c>
      <c r="C10" s="201"/>
      <c r="D10" s="218" t="s">
        <v>15</v>
      </c>
      <c r="E10" s="36">
        <v>0</v>
      </c>
      <c r="F10" s="3"/>
      <c r="G10" s="5"/>
    </row>
    <row r="11" spans="1:7" ht="16.5">
      <c r="A11" s="34" t="s">
        <v>4</v>
      </c>
      <c r="B11" s="35">
        <v>12</v>
      </c>
      <c r="C11" s="295" t="str">
        <f t="shared" ref="C11:C16" si="0">IF(B11&gt;9.9,CONCATENATE("+",ROUNDDOWN((B11-10)/2,0)),ROUNDUP((B11-10)/2,0))</f>
        <v>+1</v>
      </c>
      <c r="D11" s="260" t="s">
        <v>85</v>
      </c>
      <c r="E11" s="203" t="s">
        <v>136</v>
      </c>
      <c r="F11" s="3"/>
      <c r="G11" s="5"/>
    </row>
    <row r="12" spans="1:7" ht="16.5">
      <c r="A12" s="7" t="s">
        <v>5</v>
      </c>
      <c r="B12" s="183">
        <v>14</v>
      </c>
      <c r="C12" s="58" t="str">
        <f t="shared" si="0"/>
        <v>+2</v>
      </c>
      <c r="D12" s="261" t="s">
        <v>86</v>
      </c>
      <c r="E12" s="89">
        <f>Martial!B16+Equipment!B16+('Personal File'!E10/100)</f>
        <v>71.7</v>
      </c>
      <c r="F12" s="3"/>
      <c r="G12" s="5"/>
    </row>
    <row r="13" spans="1:7" ht="16.5">
      <c r="A13" s="32" t="s">
        <v>18</v>
      </c>
      <c r="B13" s="6">
        <v>12</v>
      </c>
      <c r="C13" s="50" t="str">
        <f t="shared" si="0"/>
        <v>+1</v>
      </c>
      <c r="D13" s="219" t="s">
        <v>20</v>
      </c>
      <c r="E13" s="87">
        <v>56</v>
      </c>
      <c r="F13" s="3"/>
      <c r="G13" s="5"/>
    </row>
    <row r="14" spans="1:7" ht="16.5">
      <c r="A14" s="294" t="s">
        <v>19</v>
      </c>
      <c r="B14" s="6">
        <v>10</v>
      </c>
      <c r="C14" s="58" t="str">
        <f t="shared" si="0"/>
        <v>+0</v>
      </c>
      <c r="D14" s="219" t="s">
        <v>72</v>
      </c>
      <c r="E14" s="87">
        <v>56</v>
      </c>
      <c r="F14" s="2"/>
      <c r="G14" s="5"/>
    </row>
    <row r="15" spans="1:7" ht="16.5">
      <c r="A15" s="33" t="s">
        <v>21</v>
      </c>
      <c r="B15" s="6">
        <v>12</v>
      </c>
      <c r="C15" s="58" t="str">
        <f t="shared" si="0"/>
        <v>+1</v>
      </c>
      <c r="D15" s="220" t="s">
        <v>117</v>
      </c>
      <c r="E15" s="88">
        <f>10+C12+C15+1</f>
        <v>14</v>
      </c>
      <c r="F15" s="3"/>
      <c r="G15" s="5"/>
    </row>
    <row r="16" spans="1:7" ht="17.25" thickBot="1">
      <c r="A16" s="37" t="s">
        <v>17</v>
      </c>
      <c r="B16" s="184">
        <v>8</v>
      </c>
      <c r="C16" s="51">
        <f t="shared" si="0"/>
        <v>-1</v>
      </c>
      <c r="D16" s="221" t="s">
        <v>71</v>
      </c>
      <c r="E16" s="178">
        <f>E15+C12+SUM(Martial!B13:B14)</f>
        <v>19</v>
      </c>
      <c r="F16" s="3"/>
      <c r="G16" s="5"/>
    </row>
    <row r="17" spans="1:7" ht="24.75" thickTop="1" thickBot="1">
      <c r="A17" s="8" t="s">
        <v>31</v>
      </c>
      <c r="B17" s="9"/>
      <c r="C17" s="9"/>
      <c r="D17" s="10"/>
      <c r="E17" s="10"/>
      <c r="F17" s="10"/>
      <c r="G17" s="11"/>
    </row>
    <row r="18" spans="1:7" s="15" customFormat="1" ht="17.25" thickTop="1">
      <c r="A18" s="12"/>
      <c r="B18" s="13"/>
      <c r="C18" s="13"/>
      <c r="D18" s="13"/>
      <c r="E18" s="13"/>
      <c r="F18" s="13"/>
      <c r="G18" s="14"/>
    </row>
    <row r="19" spans="1:7" s="15" customFormat="1" ht="16.5">
      <c r="A19" s="110"/>
      <c r="B19" s="16"/>
      <c r="C19" s="16"/>
      <c r="D19" s="16"/>
      <c r="E19" s="16"/>
      <c r="F19" s="16"/>
      <c r="G19" s="111"/>
    </row>
    <row r="20" spans="1:7" s="15" customFormat="1" ht="16.5">
      <c r="A20" s="110"/>
      <c r="B20" s="16"/>
      <c r="C20" s="16"/>
      <c r="D20" s="16"/>
      <c r="E20" s="16"/>
      <c r="F20" s="16"/>
      <c r="G20" s="111"/>
    </row>
    <row r="21" spans="1:7" s="15" customFormat="1" ht="16.5">
      <c r="A21" s="110"/>
      <c r="B21" s="16"/>
      <c r="C21" s="16"/>
      <c r="D21" s="16"/>
      <c r="E21" s="16"/>
      <c r="F21" s="16"/>
      <c r="G21" s="111"/>
    </row>
    <row r="22" spans="1:7" s="15" customFormat="1" ht="16.5">
      <c r="A22" s="110"/>
      <c r="B22" s="16"/>
      <c r="C22" s="16"/>
      <c r="D22" s="16"/>
      <c r="E22" s="16"/>
      <c r="F22" s="16"/>
      <c r="G22" s="111"/>
    </row>
    <row r="23" spans="1:7" s="15" customFormat="1" ht="16.5">
      <c r="A23" s="110"/>
      <c r="B23" s="16"/>
      <c r="C23" s="16"/>
      <c r="D23" s="16"/>
      <c r="E23" s="16"/>
      <c r="F23" s="16"/>
      <c r="G23" s="111"/>
    </row>
    <row r="24" spans="1:7" s="15" customFormat="1" ht="16.5">
      <c r="A24" s="110"/>
      <c r="B24" s="16"/>
      <c r="C24" s="16"/>
      <c r="D24" s="16"/>
      <c r="E24" s="16"/>
      <c r="F24" s="16"/>
      <c r="G24" s="111"/>
    </row>
    <row r="25" spans="1:7" ht="17.25" thickBot="1">
      <c r="A25" s="17"/>
      <c r="B25" s="18"/>
      <c r="C25" s="18"/>
      <c r="D25" s="18"/>
      <c r="E25" s="18"/>
      <c r="F25" s="18"/>
      <c r="G25" s="19"/>
    </row>
    <row r="26" spans="1:7" ht="16.5" thickTop="1"/>
  </sheetData>
  <phoneticPr fontId="0" type="noConversion"/>
  <conditionalFormatting sqref="E14">
    <cfRule type="cellIs" dxfId="4" priority="1" stopIfTrue="1" operator="lessThan">
      <formula>$E$13/3</formula>
    </cfRule>
    <cfRule type="cellIs" dxfId="3" priority="2" stopIfTrue="1" operator="between">
      <formula>$E$13/3</formula>
      <formula>$E$13/2</formula>
    </cfRule>
    <cfRule type="cellIs" dxfId="2" priority="3" stopIfTrue="1" operator="greaterThan">
      <formula>$E$13/2</formula>
    </cfRule>
  </conditionalFormatting>
  <conditionalFormatting sqref="E12">
    <cfRule type="cellIs" dxfId="1" priority="4" stopIfTrue="1" operator="greaterThan">
      <formula>86</formula>
    </cfRule>
    <cfRule type="cellIs" dxfId="0" priority="5" stopIfTrue="1" operator="between">
      <formula>43</formula>
      <formula>86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2"/>
  <sheetViews>
    <sheetView showGridLines="0" workbookViewId="0">
      <pane ySplit="2" topLeftCell="A3" activePane="bottomLeft" state="frozen"/>
      <selection pane="bottomLeft" activeCell="A3" sqref="A3"/>
    </sheetView>
  </sheetViews>
  <sheetFormatPr defaultColWidth="13" defaultRowHeight="15.75"/>
  <cols>
    <col min="1" max="1" width="28.75" style="20" bestFit="1" customWidth="1"/>
    <col min="2" max="2" width="6.25" style="20" customWidth="1"/>
    <col min="3" max="4" width="6.25" style="21" hidden="1" customWidth="1"/>
    <col min="5" max="5" width="9.125" style="21" bestFit="1" customWidth="1"/>
    <col min="6" max="6" width="6.75" style="21" bestFit="1" customWidth="1"/>
    <col min="7" max="7" width="6.75" style="62" customWidth="1"/>
    <col min="8" max="8" width="40.625" style="20" customWidth="1"/>
    <col min="9" max="16384" width="13" style="1"/>
  </cols>
  <sheetData>
    <row r="1" spans="1:8" ht="24" thickBot="1">
      <c r="A1" s="48" t="s">
        <v>16</v>
      </c>
      <c r="B1" s="22"/>
      <c r="C1" s="22"/>
      <c r="D1" s="22"/>
      <c r="E1" s="22"/>
      <c r="F1" s="22"/>
      <c r="G1" s="60"/>
      <c r="H1" s="22"/>
    </row>
    <row r="2" spans="1:8" s="15" customFormat="1" ht="33">
      <c r="A2" s="45" t="s">
        <v>6</v>
      </c>
      <c r="B2" s="46" t="s">
        <v>36</v>
      </c>
      <c r="C2" s="46" t="s">
        <v>43</v>
      </c>
      <c r="D2" s="46" t="s">
        <v>35</v>
      </c>
      <c r="E2" s="57" t="s">
        <v>69</v>
      </c>
      <c r="F2" s="57" t="s">
        <v>44</v>
      </c>
      <c r="G2" s="61" t="s">
        <v>77</v>
      </c>
      <c r="H2" s="47" t="s">
        <v>7</v>
      </c>
    </row>
    <row r="3" spans="1:8" s="52" customFormat="1" ht="16.5">
      <c r="A3" s="112" t="s">
        <v>45</v>
      </c>
      <c r="B3" s="97">
        <v>0</v>
      </c>
      <c r="C3" s="113" t="s">
        <v>39</v>
      </c>
      <c r="D3" s="114" t="str">
        <f>IF(C3="Str",'Personal File'!$C$11,IF(C3="Dex",'Personal File'!$C$12,IF(C3="Con",'Personal File'!$C$13,IF(C3="Int",'Personal File'!$C$14,IF(C3="Wis",'Personal File'!$C$15,IF(C3="Cha",'Personal File'!$C$16))))))</f>
        <v>+0</v>
      </c>
      <c r="E3" s="114" t="str">
        <f t="shared" ref="E3:E40" si="0">CONCATENATE(C3," (",D3,")")</f>
        <v>Int (+0)</v>
      </c>
      <c r="F3" s="155" t="s">
        <v>70</v>
      </c>
      <c r="G3" s="98">
        <f t="shared" ref="G3:G8" si="1">B3+MID(E3,6,2)+F3</f>
        <v>0</v>
      </c>
      <c r="H3" s="213" t="s">
        <v>148</v>
      </c>
    </row>
    <row r="4" spans="1:8" s="56" customFormat="1" ht="16.5">
      <c r="A4" s="146" t="s">
        <v>46</v>
      </c>
      <c r="B4" s="97">
        <v>0</v>
      </c>
      <c r="C4" s="147" t="s">
        <v>41</v>
      </c>
      <c r="D4" s="148" t="str">
        <f>IF(C4="Str",'Personal File'!$C$11,IF(C4="Dex",'Personal File'!$C$12,IF(C4="Con",'Personal File'!$C$13,IF(C4="Int",'Personal File'!$C$14,IF(C4="Wis",'Personal File'!$C$15,IF(C4="Cha",'Personal File'!$C$16))))))</f>
        <v>+2</v>
      </c>
      <c r="E4" s="148" t="str">
        <f t="shared" si="0"/>
        <v>Dex (+2)</v>
      </c>
      <c r="F4" s="98" t="s">
        <v>193</v>
      </c>
      <c r="G4" s="98">
        <f t="shared" si="1"/>
        <v>4</v>
      </c>
      <c r="H4" s="99"/>
    </row>
    <row r="5" spans="1:8" s="54" customFormat="1" ht="16.5">
      <c r="A5" s="100" t="s">
        <v>47</v>
      </c>
      <c r="B5" s="97">
        <v>0</v>
      </c>
      <c r="C5" s="101" t="s">
        <v>37</v>
      </c>
      <c r="D5" s="102">
        <f>IF(C5="Str",'Personal File'!$C$11,IF(C5="Dex",'Personal File'!$C$12,IF(C5="Con",'Personal File'!$C$13,IF(C5="Int",'Personal File'!$C$14,IF(C5="Wis",'Personal File'!$C$15,IF(C5="Cha",'Personal File'!$C$16))))))</f>
        <v>-1</v>
      </c>
      <c r="E5" s="103" t="str">
        <f t="shared" si="0"/>
        <v>Cha (-1)</v>
      </c>
      <c r="F5" s="98" t="s">
        <v>70</v>
      </c>
      <c r="G5" s="98">
        <f t="shared" si="1"/>
        <v>-1</v>
      </c>
      <c r="H5" s="99"/>
    </row>
    <row r="6" spans="1:8" s="53" customFormat="1" ht="16.5">
      <c r="A6" s="275" t="s">
        <v>48</v>
      </c>
      <c r="B6" s="263">
        <v>4</v>
      </c>
      <c r="C6" s="276" t="s">
        <v>42</v>
      </c>
      <c r="D6" s="277" t="str">
        <f>IF(C6="Str",'Personal File'!$C$11,IF(C6="Dex",'Personal File'!$C$12,IF(C6="Con",'Personal File'!$C$13,IF(C6="Int",'Personal File'!$C$14,IF(C6="Wis",'Personal File'!$C$15,IF(C6="Cha",'Personal File'!$C$16))))))</f>
        <v>+1</v>
      </c>
      <c r="E6" s="277" t="str">
        <f t="shared" si="0"/>
        <v>Str (+1)</v>
      </c>
      <c r="F6" s="266" t="s">
        <v>70</v>
      </c>
      <c r="G6" s="266">
        <f t="shared" si="1"/>
        <v>5</v>
      </c>
      <c r="H6" s="267"/>
    </row>
    <row r="7" spans="1:8" s="53" customFormat="1" ht="16.5">
      <c r="A7" s="191" t="s">
        <v>22</v>
      </c>
      <c r="B7" s="97">
        <v>0</v>
      </c>
      <c r="C7" s="192" t="s">
        <v>38</v>
      </c>
      <c r="D7" s="193" t="str">
        <f>IF(C7="Str",'Personal File'!$C$11,IF(C7="Dex",'Personal File'!$C$12,IF(C7="Con",'Personal File'!$C$13,IF(C7="Int",'Personal File'!$C$14,IF(C7="Wis",'Personal File'!$C$15,IF(C7="Cha",'Personal File'!$C$16))))))</f>
        <v>+1</v>
      </c>
      <c r="E7" s="193" t="str">
        <f t="shared" si="0"/>
        <v>Con (+1)</v>
      </c>
      <c r="F7" s="98" t="s">
        <v>70</v>
      </c>
      <c r="G7" s="98">
        <f t="shared" si="1"/>
        <v>1</v>
      </c>
      <c r="H7" s="99"/>
    </row>
    <row r="8" spans="1:8" s="52" customFormat="1" ht="16.5">
      <c r="A8" s="112" t="s">
        <v>119</v>
      </c>
      <c r="B8" s="97">
        <v>0</v>
      </c>
      <c r="C8" s="113" t="s">
        <v>39</v>
      </c>
      <c r="D8" s="114" t="str">
        <f>IF(C8="Str",'Personal File'!$C$11,IF(C8="Dex",'Personal File'!$C$12,IF(C8="Con",'Personal File'!$C$13,IF(C8="Int",'Personal File'!$C$14,IF(C8="Wis",'Personal File'!$C$15,IF(C8="Cha",'Personal File'!$C$16))))))</f>
        <v>+0</v>
      </c>
      <c r="E8" s="114" t="str">
        <f t="shared" si="0"/>
        <v>Int (+0)</v>
      </c>
      <c r="F8" s="98" t="s">
        <v>70</v>
      </c>
      <c r="G8" s="98">
        <f t="shared" si="1"/>
        <v>0</v>
      </c>
      <c r="H8" s="213" t="s">
        <v>149</v>
      </c>
    </row>
    <row r="9" spans="1:8" s="55" customFormat="1" ht="16.5">
      <c r="A9" s="65" t="s">
        <v>49</v>
      </c>
      <c r="B9" s="66">
        <v>0</v>
      </c>
      <c r="C9" s="67" t="s">
        <v>39</v>
      </c>
      <c r="D9" s="68" t="str">
        <f>IF(C9="Str",'Personal File'!$C$11,IF(C9="Dex",'Personal File'!$C$12,IF(C9="Con",'Personal File'!$C$13,IF(C9="Int",'Personal File'!$C$14,IF(C9="Wis",'Personal File'!$C$15,IF(C9="Cha",'Personal File'!$C$16))))))</f>
        <v>+0</v>
      </c>
      <c r="E9" s="68" t="str">
        <f t="shared" si="0"/>
        <v>Int (+0)</v>
      </c>
      <c r="F9" s="69" t="s">
        <v>70</v>
      </c>
      <c r="G9" s="70">
        <v>0</v>
      </c>
      <c r="H9" s="71"/>
    </row>
    <row r="10" spans="1:8" s="56" customFormat="1" ht="16.5">
      <c r="A10" s="100" t="s">
        <v>50</v>
      </c>
      <c r="B10" s="97">
        <v>0</v>
      </c>
      <c r="C10" s="101" t="s">
        <v>37</v>
      </c>
      <c r="D10" s="102">
        <f>IF(C10="Str",'Personal File'!$C$11,IF(C10="Dex",'Personal File'!$C$12,IF(C10="Con",'Personal File'!$C$13,IF(C10="Int",'Personal File'!$C$14,IF(C10="Wis",'Personal File'!$C$15,IF(C10="Cha",'Personal File'!$C$16))))))</f>
        <v>-1</v>
      </c>
      <c r="E10" s="103" t="str">
        <f t="shared" si="0"/>
        <v>Cha (-1)</v>
      </c>
      <c r="F10" s="98" t="s">
        <v>70</v>
      </c>
      <c r="G10" s="98">
        <f>B10+MID(E10,6,2)+F10</f>
        <v>-1</v>
      </c>
      <c r="H10" s="99"/>
    </row>
    <row r="11" spans="1:8" s="56" customFormat="1" ht="16.5">
      <c r="A11" s="65" t="s">
        <v>51</v>
      </c>
      <c r="B11" s="66">
        <v>0</v>
      </c>
      <c r="C11" s="67" t="s">
        <v>39</v>
      </c>
      <c r="D11" s="68" t="str">
        <f>IF(C11="Str",'Personal File'!$C$11,IF(C11="Dex",'Personal File'!$C$12,IF(C11="Con",'Personal File'!$C$13,IF(C11="Int",'Personal File'!$C$14,IF(C11="Wis",'Personal File'!$C$15,IF(C11="Cha",'Personal File'!$C$16))))))</f>
        <v>+0</v>
      </c>
      <c r="E11" s="68" t="str">
        <f t="shared" si="0"/>
        <v>Int (+0)</v>
      </c>
      <c r="F11" s="69" t="s">
        <v>70</v>
      </c>
      <c r="G11" s="70">
        <v>0</v>
      </c>
      <c r="H11" s="71"/>
    </row>
    <row r="12" spans="1:8" s="56" customFormat="1" ht="16.5">
      <c r="A12" s="100" t="s">
        <v>52</v>
      </c>
      <c r="B12" s="97">
        <v>0</v>
      </c>
      <c r="C12" s="101" t="s">
        <v>37</v>
      </c>
      <c r="D12" s="102">
        <f>IF(C12="Str",'Personal File'!$C$11,IF(C12="Dex",'Personal File'!$C$12,IF(C12="Con",'Personal File'!$C$13,IF(C12="Int",'Personal File'!$C$14,IF(C12="Wis",'Personal File'!$C$15,IF(C12="Cha",'Personal File'!$C$16))))))</f>
        <v>-1</v>
      </c>
      <c r="E12" s="103" t="str">
        <f t="shared" si="0"/>
        <v>Cha (-1)</v>
      </c>
      <c r="F12" s="98" t="s">
        <v>70</v>
      </c>
      <c r="G12" s="98">
        <f t="shared" ref="G12:G19" si="2">B12+MID(E12,6,2)+F12</f>
        <v>-1</v>
      </c>
      <c r="H12" s="99"/>
    </row>
    <row r="13" spans="1:8" s="56" customFormat="1" ht="16.5">
      <c r="A13" s="272" t="s">
        <v>53</v>
      </c>
      <c r="B13" s="263">
        <v>9</v>
      </c>
      <c r="C13" s="273" t="s">
        <v>41</v>
      </c>
      <c r="D13" s="274" t="str">
        <f>IF(C13="Str",'Personal File'!$C$11,IF(C13="Dex",'Personal File'!$C$12,IF(C13="Con",'Personal File'!$C$13,IF(C13="Int",'Personal File'!$C$14,IF(C13="Wis",'Personal File'!$C$15,IF(C13="Cha",'Personal File'!$C$16))))))</f>
        <v>+2</v>
      </c>
      <c r="E13" s="278" t="str">
        <f t="shared" si="0"/>
        <v>Dex (+2)</v>
      </c>
      <c r="F13" s="266" t="s">
        <v>70</v>
      </c>
      <c r="G13" s="266">
        <f t="shared" si="2"/>
        <v>11</v>
      </c>
      <c r="H13" s="267"/>
    </row>
    <row r="14" spans="1:8" s="56" customFormat="1" ht="16.5">
      <c r="A14" s="75" t="s">
        <v>54</v>
      </c>
      <c r="B14" s="76">
        <v>0</v>
      </c>
      <c r="C14" s="77" t="s">
        <v>39</v>
      </c>
      <c r="D14" s="78" t="str">
        <f>IF(C14="Str",'Personal File'!$C$11,IF(C14="Dex",'Personal File'!$C$12,IF(C14="Con",'Personal File'!$C$13,IF(C14="Int",'Personal File'!$C$14,IF(C14="Wis",'Personal File'!$C$15,IF(C14="Cha",'Personal File'!$C$16))))))</f>
        <v>+0</v>
      </c>
      <c r="E14" s="78" t="str">
        <f t="shared" si="0"/>
        <v>Int (+0)</v>
      </c>
      <c r="F14" s="79" t="s">
        <v>70</v>
      </c>
      <c r="G14" s="79">
        <f t="shared" si="2"/>
        <v>0</v>
      </c>
      <c r="H14" s="80"/>
    </row>
    <row r="15" spans="1:8" s="56" customFormat="1" ht="16.5">
      <c r="A15" s="100" t="s">
        <v>55</v>
      </c>
      <c r="B15" s="97">
        <v>0</v>
      </c>
      <c r="C15" s="101" t="s">
        <v>37</v>
      </c>
      <c r="D15" s="102">
        <f>IF(C15="Str",'Personal File'!$C$11,IF(C15="Dex",'Personal File'!$C$12,IF(C15="Con",'Personal File'!$C$13,IF(C15="Int",'Personal File'!$C$14,IF(C15="Wis",'Personal File'!$C$15,IF(C15="Cha",'Personal File'!$C$16))))))</f>
        <v>-1</v>
      </c>
      <c r="E15" s="103" t="str">
        <f t="shared" si="0"/>
        <v>Cha (-1)</v>
      </c>
      <c r="F15" s="98" t="s">
        <v>70</v>
      </c>
      <c r="G15" s="98">
        <f t="shared" si="2"/>
        <v>-1</v>
      </c>
      <c r="H15" s="99"/>
    </row>
    <row r="16" spans="1:8" s="56" customFormat="1" ht="16.5">
      <c r="A16" s="100" t="s">
        <v>24</v>
      </c>
      <c r="B16" s="97">
        <v>0</v>
      </c>
      <c r="C16" s="101" t="s">
        <v>37</v>
      </c>
      <c r="D16" s="102">
        <f>IF(C16="Str",'Personal File'!$C$11,IF(C16="Dex",'Personal File'!$C$12,IF(C16="Con",'Personal File'!$C$13,IF(C16="Int",'Personal File'!$C$14,IF(C16="Wis",'Personal File'!$C$15,IF(C16="Cha",'Personal File'!$C$16))))))</f>
        <v>-1</v>
      </c>
      <c r="E16" s="102" t="str">
        <f t="shared" si="0"/>
        <v>Cha (-1)</v>
      </c>
      <c r="F16" s="98" t="s">
        <v>70</v>
      </c>
      <c r="G16" s="98">
        <f t="shared" si="2"/>
        <v>-1</v>
      </c>
      <c r="H16" s="99"/>
    </row>
    <row r="17" spans="1:8" s="56" customFormat="1" ht="16.5">
      <c r="A17" s="107" t="s">
        <v>56</v>
      </c>
      <c r="B17" s="97">
        <v>0</v>
      </c>
      <c r="C17" s="108" t="s">
        <v>40</v>
      </c>
      <c r="D17" s="109" t="str">
        <f>IF(C17="Str",'Personal File'!$C$11,IF(C17="Dex",'Personal File'!$C$12,IF(C17="Con",'Personal File'!$C$13,IF(C17="Int",'Personal File'!$C$14,IF(C17="Wis",'Personal File'!$C$15,IF(C17="Cha",'Personal File'!$C$16))))))</f>
        <v>+1</v>
      </c>
      <c r="E17" s="109" t="str">
        <f t="shared" si="0"/>
        <v>Wis (+1)</v>
      </c>
      <c r="F17" s="98" t="s">
        <v>70</v>
      </c>
      <c r="G17" s="98">
        <f t="shared" si="2"/>
        <v>1</v>
      </c>
      <c r="H17" s="99"/>
    </row>
    <row r="18" spans="1:8" s="56" customFormat="1" ht="16.5">
      <c r="A18" s="272" t="s">
        <v>57</v>
      </c>
      <c r="B18" s="263">
        <v>5</v>
      </c>
      <c r="C18" s="273" t="s">
        <v>41</v>
      </c>
      <c r="D18" s="274" t="str">
        <f>IF(C18="Str",'Personal File'!$C$11,IF(C18="Dex",'Personal File'!$C$12,IF(C18="Con",'Personal File'!$C$13,IF(C18="Int",'Personal File'!$C$14,IF(C18="Wis",'Personal File'!$C$15,IF(C18="Cha",'Personal File'!$C$16))))))</f>
        <v>+2</v>
      </c>
      <c r="E18" s="274" t="str">
        <f t="shared" si="0"/>
        <v>Dex (+2)</v>
      </c>
      <c r="F18" s="266" t="s">
        <v>70</v>
      </c>
      <c r="G18" s="266">
        <f t="shared" si="2"/>
        <v>7</v>
      </c>
      <c r="H18" s="267"/>
    </row>
    <row r="19" spans="1:8" s="56" customFormat="1" ht="16.5">
      <c r="A19" s="81" t="s">
        <v>58</v>
      </c>
      <c r="B19" s="76">
        <v>0</v>
      </c>
      <c r="C19" s="83" t="s">
        <v>37</v>
      </c>
      <c r="D19" s="84">
        <f>IF(C19="Str",'Personal File'!$C$11,IF(C19="Dex",'Personal File'!$C$12,IF(C19="Con",'Personal File'!$C$13,IF(C19="Int",'Personal File'!$C$14,IF(C19="Wis",'Personal File'!$C$15,IF(C19="Cha",'Personal File'!$C$16))))))</f>
        <v>-1</v>
      </c>
      <c r="E19" s="82" t="str">
        <f t="shared" si="0"/>
        <v>Cha (-1)</v>
      </c>
      <c r="F19" s="79" t="s">
        <v>70</v>
      </c>
      <c r="G19" s="79">
        <f t="shared" si="2"/>
        <v>-1</v>
      </c>
      <c r="H19" s="80"/>
    </row>
    <row r="20" spans="1:8" s="56" customFormat="1" ht="16.5">
      <c r="A20" s="104" t="s">
        <v>59</v>
      </c>
      <c r="B20" s="97">
        <v>0</v>
      </c>
      <c r="C20" s="105" t="s">
        <v>42</v>
      </c>
      <c r="D20" s="106" t="str">
        <f>IF(C20="Str",'Personal File'!$C$11,IF(C20="Dex",'Personal File'!$C$12,IF(C20="Con",'Personal File'!$C$13,IF(C20="Int",'Personal File'!$C$14,IF(C20="Wis",'Personal File'!$C$15,IF(C20="Cha",'Personal File'!$C$16))))))</f>
        <v>+1</v>
      </c>
      <c r="E20" s="106" t="str">
        <f t="shared" si="0"/>
        <v>Str (+1)</v>
      </c>
      <c r="F20" s="98" t="s">
        <v>193</v>
      </c>
      <c r="G20" s="98">
        <f>B20+MID(E20,6,2)+F20</f>
        <v>3</v>
      </c>
      <c r="H20" s="99"/>
    </row>
    <row r="21" spans="1:8" s="56" customFormat="1" ht="16.5">
      <c r="A21" s="152" t="s">
        <v>106</v>
      </c>
      <c r="B21" s="149">
        <v>0</v>
      </c>
      <c r="C21" s="153" t="s">
        <v>39</v>
      </c>
      <c r="D21" s="154" t="str">
        <f>IF(C21="Str",'Personal File'!$C$11,IF(C21="Dex",'Personal File'!$C$12,IF(C21="Con",'Personal File'!$C$13,IF(C21="Int",'Personal File'!$C$14,IF(C21="Wis",'Personal File'!$C$15,IF(C21="Cha",'Personal File'!$C$16))))))</f>
        <v>+0</v>
      </c>
      <c r="E21" s="154" t="str">
        <f t="shared" si="0"/>
        <v>Int (+0)</v>
      </c>
      <c r="F21" s="150" t="s">
        <v>70</v>
      </c>
      <c r="G21" s="70">
        <v>0</v>
      </c>
      <c r="H21" s="151"/>
    </row>
    <row r="22" spans="1:8" s="56" customFormat="1" ht="16.5">
      <c r="A22" s="152" t="s">
        <v>105</v>
      </c>
      <c r="B22" s="149">
        <v>0</v>
      </c>
      <c r="C22" s="153" t="s">
        <v>39</v>
      </c>
      <c r="D22" s="154" t="str">
        <f>IF(C22="Str",'Personal File'!$C$11,IF(C22="Dex",'Personal File'!$C$12,IF(C22="Con",'Personal File'!$C$13,IF(C22="Int",'Personal File'!$C$14,IF(C22="Wis",'Personal File'!$C$15,IF(C22="Cha",'Personal File'!$C$16))))))</f>
        <v>+0</v>
      </c>
      <c r="E22" s="154" t="str">
        <f>CONCATENATE(C22," (",D22,")")</f>
        <v>Int (+0)</v>
      </c>
      <c r="F22" s="150" t="s">
        <v>70</v>
      </c>
      <c r="G22" s="70">
        <v>0</v>
      </c>
      <c r="H22" s="151"/>
    </row>
    <row r="23" spans="1:8" s="56" customFormat="1" ht="16.5">
      <c r="A23" s="262" t="s">
        <v>192</v>
      </c>
      <c r="B23" s="263">
        <v>1</v>
      </c>
      <c r="C23" s="264" t="s">
        <v>39</v>
      </c>
      <c r="D23" s="265" t="str">
        <f>IF(C23="Str",'Personal File'!$C$11,IF(C23="Dex",'Personal File'!$C$12,IF(C23="Con",'Personal File'!$C$13,IF(C23="Int",'Personal File'!$C$14,IF(C23="Wis",'Personal File'!$C$15,IF(C23="Cha",'Personal File'!$C$16))))))</f>
        <v>+0</v>
      </c>
      <c r="E23" s="265" t="str">
        <f t="shared" si="0"/>
        <v>Int (+0)</v>
      </c>
      <c r="F23" s="266" t="s">
        <v>70</v>
      </c>
      <c r="G23" s="266">
        <f>B23+MID(E23,6,2)+F23</f>
        <v>1</v>
      </c>
      <c r="H23" s="267"/>
    </row>
    <row r="24" spans="1:8" s="56" customFormat="1" ht="16.5">
      <c r="A24" s="268" t="s">
        <v>60</v>
      </c>
      <c r="B24" s="263">
        <v>5</v>
      </c>
      <c r="C24" s="269" t="s">
        <v>40</v>
      </c>
      <c r="D24" s="270" t="str">
        <f>IF(C24="Str",'Personal File'!$C$11,IF(C24="Dex",'Personal File'!$C$12,IF(C24="Con",'Personal File'!$C$13,IF(C24="Int",'Personal File'!$C$14,IF(C24="Wis",'Personal File'!$C$15,IF(C24="Cha",'Personal File'!$C$16))))))</f>
        <v>+1</v>
      </c>
      <c r="E24" s="271" t="str">
        <f t="shared" si="0"/>
        <v>Wis (+1)</v>
      </c>
      <c r="F24" s="266" t="s">
        <v>70</v>
      </c>
      <c r="G24" s="266">
        <f>B24+MID(E24,6,2)+F24</f>
        <v>6</v>
      </c>
      <c r="H24" s="267"/>
    </row>
    <row r="25" spans="1:8" s="56" customFormat="1" ht="16.5">
      <c r="A25" s="272" t="s">
        <v>25</v>
      </c>
      <c r="B25" s="263">
        <v>5</v>
      </c>
      <c r="C25" s="273" t="s">
        <v>41</v>
      </c>
      <c r="D25" s="274" t="str">
        <f>IF(C25="Str",'Personal File'!$C$11,IF(C25="Dex",'Personal File'!$C$12,IF(C25="Con",'Personal File'!$C$13,IF(C25="Int",'Personal File'!$C$14,IF(C25="Wis",'Personal File'!$C$15,IF(C25="Cha",'Personal File'!$C$16))))))</f>
        <v>+2</v>
      </c>
      <c r="E25" s="274" t="str">
        <f t="shared" si="0"/>
        <v>Dex (+2)</v>
      </c>
      <c r="F25" s="266" t="s">
        <v>70</v>
      </c>
      <c r="G25" s="266">
        <f>B25+MID(E25,6,2)+F25</f>
        <v>7</v>
      </c>
      <c r="H25" s="267"/>
    </row>
    <row r="26" spans="1:8" s="56" customFormat="1" ht="16.5">
      <c r="A26" s="94" t="s">
        <v>61</v>
      </c>
      <c r="B26" s="66">
        <v>0</v>
      </c>
      <c r="C26" s="95" t="s">
        <v>41</v>
      </c>
      <c r="D26" s="96" t="str">
        <f>IF(C26="Str",'Personal File'!$C$11,IF(C26="Dex",'Personal File'!$C$12,IF(C26="Con",'Personal File'!$C$13,IF(C26="Int",'Personal File'!$C$14,IF(C26="Wis",'Personal File'!$C$15,IF(C26="Cha",'Personal File'!$C$16))))))</f>
        <v>+2</v>
      </c>
      <c r="E26" s="96" t="str">
        <f t="shared" si="0"/>
        <v>Dex (+2)</v>
      </c>
      <c r="F26" s="69" t="s">
        <v>70</v>
      </c>
      <c r="G26" s="70">
        <v>0</v>
      </c>
      <c r="H26" s="71"/>
    </row>
    <row r="27" spans="1:8" ht="16.5">
      <c r="A27" s="100" t="s">
        <v>107</v>
      </c>
      <c r="B27" s="97">
        <v>0</v>
      </c>
      <c r="C27" s="101" t="s">
        <v>37</v>
      </c>
      <c r="D27" s="102">
        <f>IF(C27="Str",'Personal File'!$C$11,IF(C27="Dex",'Personal File'!$C$12,IF(C27="Con",'Personal File'!$C$13,IF(C27="Int",'Personal File'!$C$14,IF(C27="Wis",'Personal File'!$C$15,IF(C27="Cha",'Personal File'!$C$16))))))</f>
        <v>-1</v>
      </c>
      <c r="E27" s="102" t="str">
        <f t="shared" si="0"/>
        <v>Cha (-1)</v>
      </c>
      <c r="F27" s="98" t="s">
        <v>70</v>
      </c>
      <c r="G27" s="98">
        <f>B27+MID(E27,6,2)+F27</f>
        <v>-1</v>
      </c>
      <c r="H27" s="99"/>
    </row>
    <row r="28" spans="1:8" ht="16.5">
      <c r="A28" s="142" t="s">
        <v>62</v>
      </c>
      <c r="B28" s="66">
        <v>0</v>
      </c>
      <c r="C28" s="85" t="s">
        <v>40</v>
      </c>
      <c r="D28" s="86" t="str">
        <f>IF(C28="Str",'Personal File'!$C$11,IF(C28="Dex",'Personal File'!$C$12,IF(C28="Con",'Personal File'!$C$13,IF(C28="Int",'Personal File'!$C$14,IF(C28="Wis",'Personal File'!$C$15,IF(C28="Cha",'Personal File'!$C$16))))))</f>
        <v>+1</v>
      </c>
      <c r="E28" s="86" t="str">
        <f t="shared" si="0"/>
        <v>Wis (+1)</v>
      </c>
      <c r="F28" s="69" t="s">
        <v>70</v>
      </c>
      <c r="G28" s="70">
        <v>0</v>
      </c>
      <c r="H28" s="71"/>
    </row>
    <row r="29" spans="1:8" ht="16.5">
      <c r="A29" s="146" t="s">
        <v>26</v>
      </c>
      <c r="B29" s="97">
        <v>0</v>
      </c>
      <c r="C29" s="147" t="s">
        <v>41</v>
      </c>
      <c r="D29" s="148" t="str">
        <f>IF(C29="Str",'Personal File'!$C$11,IF(C29="Dex",'Personal File'!$C$12,IF(C29="Con",'Personal File'!$C$13,IF(C29="Int",'Personal File'!$C$14,IF(C29="Wis",'Personal File'!$C$15,IF(C29="Cha",'Personal File'!$C$16))))))</f>
        <v>+2</v>
      </c>
      <c r="E29" s="231" t="str">
        <f t="shared" si="0"/>
        <v>Dex (+2)</v>
      </c>
      <c r="F29" s="98" t="s">
        <v>70</v>
      </c>
      <c r="G29" s="98">
        <f>B29+MID(E29,6,2)+F29</f>
        <v>2</v>
      </c>
      <c r="H29" s="99"/>
    </row>
    <row r="30" spans="1:8" ht="16.5">
      <c r="A30" s="112" t="s">
        <v>27</v>
      </c>
      <c r="B30" s="97">
        <v>0</v>
      </c>
      <c r="C30" s="113" t="s">
        <v>39</v>
      </c>
      <c r="D30" s="114" t="str">
        <f>IF(C30="Str",'Personal File'!$C$11,IF(C30="Dex",'Personal File'!$C$12,IF(C30="Con",'Personal File'!$C$13,IF(C30="Int",'Personal File'!$C$14,IF(C30="Wis",'Personal File'!$C$15,IF(C30="Cha",'Personal File'!$C$16))))))</f>
        <v>+0</v>
      </c>
      <c r="E30" s="114" t="str">
        <f t="shared" si="0"/>
        <v>Int (+0)</v>
      </c>
      <c r="F30" s="98" t="s">
        <v>70</v>
      </c>
      <c r="G30" s="98">
        <f>B30+MID(E30,6,2)+F30</f>
        <v>0</v>
      </c>
      <c r="H30" s="213" t="s">
        <v>147</v>
      </c>
    </row>
    <row r="31" spans="1:8" ht="16.5">
      <c r="A31" s="268" t="s">
        <v>63</v>
      </c>
      <c r="B31" s="263">
        <v>1</v>
      </c>
      <c r="C31" s="269" t="s">
        <v>40</v>
      </c>
      <c r="D31" s="270" t="str">
        <f>IF(C31="Str",'Personal File'!$C$11,IF(C31="Dex",'Personal File'!$C$12,IF(C31="Con",'Personal File'!$C$13,IF(C31="Int",'Personal File'!$C$14,IF(C31="Wis",'Personal File'!$C$15,IF(C31="Cha",'Personal File'!$C$16))))))</f>
        <v>+1</v>
      </c>
      <c r="E31" s="270" t="str">
        <f t="shared" si="0"/>
        <v>Wis (+1)</v>
      </c>
      <c r="F31" s="266" t="s">
        <v>70</v>
      </c>
      <c r="G31" s="266">
        <f>B31+MID(E31,6,2)+F31</f>
        <v>2</v>
      </c>
      <c r="H31" s="267"/>
    </row>
    <row r="32" spans="1:8" ht="16.5">
      <c r="A32" s="94" t="s">
        <v>108</v>
      </c>
      <c r="B32" s="66">
        <v>0</v>
      </c>
      <c r="C32" s="95" t="s">
        <v>41</v>
      </c>
      <c r="D32" s="96" t="str">
        <f>IF(C32="Str",'Personal File'!$C$11,IF(C32="Dex",'Personal File'!$C$12,IF(C32="Con",'Personal File'!$C$13,IF(C32="Int",'Personal File'!$C$14,IF(C32="Wis",'Personal File'!$C$15,IF(C32="Cha",'Personal File'!$C$16))))))</f>
        <v>+2</v>
      </c>
      <c r="E32" s="96" t="str">
        <f t="shared" si="0"/>
        <v>Dex (+2)</v>
      </c>
      <c r="F32" s="69" t="s">
        <v>70</v>
      </c>
      <c r="G32" s="70">
        <v>0</v>
      </c>
      <c r="H32" s="71"/>
    </row>
    <row r="33" spans="1:8" ht="16.5">
      <c r="A33" s="152" t="s">
        <v>104</v>
      </c>
      <c r="B33" s="149">
        <v>0</v>
      </c>
      <c r="C33" s="153" t="s">
        <v>39</v>
      </c>
      <c r="D33" s="154" t="str">
        <f>IF(C33="Str",'Personal File'!$C$11,IF(C33="Dex",'Personal File'!$C$12,IF(C33="Con",'Personal File'!$C$13,IF(C33="Int",'Personal File'!$C$14,IF(C33="Wis",'Personal File'!$C$15,IF(C33="Cha",'Personal File'!$C$16))))))</f>
        <v>+0</v>
      </c>
      <c r="E33" s="154" t="str">
        <f t="shared" si="0"/>
        <v>Int (+0)</v>
      </c>
      <c r="F33" s="150" t="s">
        <v>70</v>
      </c>
      <c r="G33" s="70">
        <v>0</v>
      </c>
      <c r="H33" s="151"/>
    </row>
    <row r="34" spans="1:8" ht="16.5">
      <c r="A34" s="152" t="s">
        <v>64</v>
      </c>
      <c r="B34" s="149">
        <v>0</v>
      </c>
      <c r="C34" s="153" t="s">
        <v>39</v>
      </c>
      <c r="D34" s="154" t="str">
        <f>IF(C34="Str",'Personal File'!$C$11,IF(C34="Dex",'Personal File'!$C$12,IF(C34="Con",'Personal File'!$C$13,IF(C34="Int",'Personal File'!$C$14,IF(C34="Wis",'Personal File'!$C$15,IF(C34="Cha",'Personal File'!$C$16))))))</f>
        <v>+0</v>
      </c>
      <c r="E34" s="154" t="str">
        <f t="shared" si="0"/>
        <v>Int (+0)</v>
      </c>
      <c r="F34" s="150" t="s">
        <v>70</v>
      </c>
      <c r="G34" s="70">
        <v>0</v>
      </c>
      <c r="H34" s="204"/>
    </row>
    <row r="35" spans="1:8" ht="16.5">
      <c r="A35" s="268" t="s">
        <v>65</v>
      </c>
      <c r="B35" s="263">
        <v>5</v>
      </c>
      <c r="C35" s="269" t="s">
        <v>40</v>
      </c>
      <c r="D35" s="270" t="str">
        <f>IF(C35="Str",'Personal File'!$C$11,IF(C35="Dex",'Personal File'!$C$12,IF(C35="Con",'Personal File'!$C$13,IF(C35="Int",'Personal File'!$C$14,IF(C35="Wis",'Personal File'!$C$15,IF(C35="Cha",'Personal File'!$C$16))))))</f>
        <v>+1</v>
      </c>
      <c r="E35" s="270" t="str">
        <f t="shared" si="0"/>
        <v>Wis (+1)</v>
      </c>
      <c r="F35" s="266" t="s">
        <v>70</v>
      </c>
      <c r="G35" s="266">
        <f>B35+MID(E35,6,2)+F35</f>
        <v>6</v>
      </c>
      <c r="H35" s="267"/>
    </row>
    <row r="36" spans="1:8" ht="16.5">
      <c r="A36" s="107" t="s">
        <v>109</v>
      </c>
      <c r="B36" s="97">
        <v>0</v>
      </c>
      <c r="C36" s="108" t="s">
        <v>40</v>
      </c>
      <c r="D36" s="109" t="str">
        <f>IF(C36="Str",'Personal File'!$C$11,IF(C36="Dex",'Personal File'!$C$12,IF(C36="Con",'Personal File'!$C$13,IF(C36="Int",'Personal File'!$C$14,IF(C36="Wis",'Personal File'!$C$15,IF(C36="Cha",'Personal File'!$C$16))))))</f>
        <v>+1</v>
      </c>
      <c r="E36" s="109" t="str">
        <f t="shared" si="0"/>
        <v>Wis (+1)</v>
      </c>
      <c r="F36" s="98" t="s">
        <v>70</v>
      </c>
      <c r="G36" s="98">
        <f>B36+MID(E36,6,2)+F36</f>
        <v>1</v>
      </c>
      <c r="H36" s="99"/>
    </row>
    <row r="37" spans="1:8" ht="16.5">
      <c r="A37" s="104" t="s">
        <v>28</v>
      </c>
      <c r="B37" s="97">
        <v>0</v>
      </c>
      <c r="C37" s="105" t="s">
        <v>42</v>
      </c>
      <c r="D37" s="106" t="str">
        <f>IF(C37="Str",'Personal File'!$C$11,IF(C37="Dex",'Personal File'!$C$12,IF(C37="Con",'Personal File'!$C$13,IF(C37="Int",'Personal File'!$C$14,IF(C37="Wis",'Personal File'!$C$15,IF(C37="Cha",'Personal File'!$C$16))))))</f>
        <v>+1</v>
      </c>
      <c r="E37" s="106" t="str">
        <f t="shared" si="0"/>
        <v>Str (+1)</v>
      </c>
      <c r="F37" s="98" t="s">
        <v>70</v>
      </c>
      <c r="G37" s="98">
        <f>B37+MID(E37,6,2)+F37</f>
        <v>1</v>
      </c>
      <c r="H37" s="99"/>
    </row>
    <row r="38" spans="1:8" ht="16.5">
      <c r="A38" s="272" t="s">
        <v>66</v>
      </c>
      <c r="B38" s="263">
        <v>9</v>
      </c>
      <c r="C38" s="273" t="s">
        <v>41</v>
      </c>
      <c r="D38" s="274" t="str">
        <f>IF(C38="Str",'Personal File'!$C$11,IF(C38="Dex",'Personal File'!$C$12,IF(C38="Con",'Personal File'!$C$13,IF(C38="Int",'Personal File'!$C$14,IF(C38="Wis",'Personal File'!$C$15,IF(C38="Cha",'Personal File'!$C$16))))))</f>
        <v>+2</v>
      </c>
      <c r="E38" s="274" t="str">
        <f t="shared" si="0"/>
        <v>Dex (+2)</v>
      </c>
      <c r="F38" s="266" t="s">
        <v>70</v>
      </c>
      <c r="G38" s="266">
        <f>B38+MID(E38,6,2)+F38</f>
        <v>11</v>
      </c>
      <c r="H38" s="267"/>
    </row>
    <row r="39" spans="1:8" ht="16.5">
      <c r="A39" s="72" t="s">
        <v>67</v>
      </c>
      <c r="B39" s="66">
        <v>0</v>
      </c>
      <c r="C39" s="73" t="s">
        <v>37</v>
      </c>
      <c r="D39" s="74">
        <f>IF(C39="Str",'Personal File'!$C$11,IF(C39="Dex",'Personal File'!$C$12,IF(C39="Con",'Personal File'!$C$13,IF(C39="Int",'Personal File'!$C$14,IF(C39="Wis",'Personal File'!$C$15,IF(C39="Cha",'Personal File'!$C$16))))))</f>
        <v>-1</v>
      </c>
      <c r="E39" s="74" t="str">
        <f t="shared" si="0"/>
        <v>Cha (-1)</v>
      </c>
      <c r="F39" s="69" t="s">
        <v>70</v>
      </c>
      <c r="G39" s="70">
        <v>0</v>
      </c>
      <c r="H39" s="71"/>
    </row>
    <row r="40" spans="1:8" ht="17.25" thickBot="1">
      <c r="A40" s="156" t="s">
        <v>68</v>
      </c>
      <c r="B40" s="157">
        <v>0</v>
      </c>
      <c r="C40" s="158" t="s">
        <v>41</v>
      </c>
      <c r="D40" s="159" t="str">
        <f>IF(C40="Str",'Personal File'!$C$11,IF(C40="Dex",'Personal File'!$C$12,IF(C40="Con",'Personal File'!$C$13,IF(C40="Int",'Personal File'!$C$14,IF(C40="Wis",'Personal File'!$C$15,IF(C40="Cha",'Personal File'!$C$16))))))</f>
        <v>+2</v>
      </c>
      <c r="E40" s="159" t="str">
        <f t="shared" si="0"/>
        <v>Dex (+2)</v>
      </c>
      <c r="F40" s="160" t="s">
        <v>193</v>
      </c>
      <c r="G40" s="160">
        <f>B40+MID(E40,6,2)+F40</f>
        <v>4</v>
      </c>
      <c r="H40" s="161"/>
    </row>
    <row r="41" spans="1:8" ht="16.5" thickTop="1">
      <c r="B41" s="93"/>
    </row>
    <row r="42" spans="1:8">
      <c r="B42" s="93"/>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2"/>
  <sheetViews>
    <sheetView showGridLines="0" workbookViewId="0"/>
  </sheetViews>
  <sheetFormatPr defaultColWidth="13" defaultRowHeight="16.5"/>
  <cols>
    <col min="1" max="1" width="24.625" style="286" bestFit="1" customWidth="1"/>
    <col min="2" max="2" width="1.875" style="284" customWidth="1"/>
    <col min="3" max="3" width="32.125" style="284" bestFit="1" customWidth="1"/>
    <col min="4" max="4" width="1.875" style="286" customWidth="1"/>
    <col min="5" max="5" width="22.75" style="283" bestFit="1" customWidth="1"/>
    <col min="6" max="16384" width="13" style="283"/>
  </cols>
  <sheetData>
    <row r="1" spans="1:5" ht="18.75" thickTop="1" thickBot="1">
      <c r="A1" s="287" t="s">
        <v>163</v>
      </c>
      <c r="B1" s="3"/>
      <c r="C1" s="288" t="s">
        <v>150</v>
      </c>
      <c r="D1" s="283"/>
      <c r="E1" s="289" t="s">
        <v>151</v>
      </c>
    </row>
    <row r="2" spans="1:5">
      <c r="A2" s="222" t="s">
        <v>164</v>
      </c>
      <c r="C2" s="279" t="s">
        <v>190</v>
      </c>
      <c r="D2" s="283"/>
      <c r="E2" s="281" t="s">
        <v>196</v>
      </c>
    </row>
    <row r="3" spans="1:5">
      <c r="A3" s="225" t="s">
        <v>161</v>
      </c>
      <c r="C3" s="280" t="s">
        <v>191</v>
      </c>
      <c r="D3" s="283"/>
      <c r="E3" s="285"/>
    </row>
    <row r="4" spans="1:5" ht="17.25" thickBot="1">
      <c r="A4" s="224"/>
      <c r="C4" s="282" t="s">
        <v>198</v>
      </c>
      <c r="D4" s="283"/>
      <c r="E4" s="214"/>
    </row>
    <row r="5" spans="1:5" ht="18" thickTop="1" thickBot="1">
      <c r="A5" s="283"/>
      <c r="B5" s="3"/>
      <c r="C5" s="246" t="s">
        <v>181</v>
      </c>
      <c r="D5" s="283"/>
    </row>
    <row r="6" spans="1:5" ht="18.75" thickTop="1" thickBot="1">
      <c r="A6" s="293" t="s">
        <v>155</v>
      </c>
      <c r="D6" s="283"/>
      <c r="E6" s="290" t="s">
        <v>153</v>
      </c>
    </row>
    <row r="7" spans="1:5" ht="18.75" thickTop="1" thickBot="1">
      <c r="A7" s="225" t="s">
        <v>142</v>
      </c>
      <c r="C7" s="292" t="s">
        <v>152</v>
      </c>
      <c r="D7" s="283"/>
      <c r="E7" s="215" t="s">
        <v>171</v>
      </c>
    </row>
    <row r="8" spans="1:5" ht="17.25" thickBot="1">
      <c r="A8" s="225" t="s">
        <v>156</v>
      </c>
      <c r="C8" s="215" t="s">
        <v>171</v>
      </c>
      <c r="D8" s="283"/>
      <c r="E8" s="214"/>
    </row>
    <row r="9" spans="1:5" ht="18" thickTop="1" thickBot="1">
      <c r="A9" s="223" t="s">
        <v>157</v>
      </c>
      <c r="C9" s="214"/>
      <c r="D9" s="283"/>
    </row>
    <row r="10" spans="1:5" ht="18.75" thickTop="1" thickBot="1">
      <c r="A10" s="226" t="s">
        <v>158</v>
      </c>
      <c r="E10" s="291" t="s">
        <v>88</v>
      </c>
    </row>
    <row r="11" spans="1:5" ht="18.75" thickTop="1" thickBot="1">
      <c r="A11" s="226" t="s">
        <v>159</v>
      </c>
      <c r="C11" s="288" t="s">
        <v>154</v>
      </c>
      <c r="E11" s="222" t="s">
        <v>111</v>
      </c>
    </row>
    <row r="12" spans="1:5" ht="17.25" thickBot="1">
      <c r="A12" s="227" t="s">
        <v>160</v>
      </c>
      <c r="C12" s="172" t="s">
        <v>135</v>
      </c>
      <c r="E12" s="224"/>
    </row>
    <row r="13" spans="1:5" ht="17.25" thickTop="1">
      <c r="A13" s="283"/>
      <c r="C13" s="172" t="s">
        <v>188</v>
      </c>
    </row>
    <row r="14" spans="1:5">
      <c r="A14" s="283"/>
      <c r="C14" s="172" t="s">
        <v>134</v>
      </c>
    </row>
    <row r="15" spans="1:5">
      <c r="A15" s="283"/>
      <c r="C15" s="172" t="s">
        <v>180</v>
      </c>
    </row>
    <row r="16" spans="1:5">
      <c r="A16" s="283"/>
      <c r="C16" s="172" t="s">
        <v>162</v>
      </c>
    </row>
    <row r="17" spans="1:3">
      <c r="C17" s="172" t="s">
        <v>189</v>
      </c>
    </row>
    <row r="18" spans="1:3">
      <c r="A18" s="283"/>
      <c r="C18" s="172" t="s">
        <v>179</v>
      </c>
    </row>
    <row r="19" spans="1:3">
      <c r="C19" s="215" t="s">
        <v>185</v>
      </c>
    </row>
    <row r="20" spans="1:3">
      <c r="C20" s="215" t="s">
        <v>177</v>
      </c>
    </row>
    <row r="21" spans="1:3" ht="17.25" thickBot="1">
      <c r="C21" s="246" t="s">
        <v>178</v>
      </c>
    </row>
    <row r="22" spans="1:3" ht="17.2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9"/>
  <sheetViews>
    <sheetView showGridLines="0" workbookViewId="0"/>
  </sheetViews>
  <sheetFormatPr defaultColWidth="13" defaultRowHeight="15.75"/>
  <cols>
    <col min="1" max="1" width="22" style="26" customWidth="1"/>
    <col min="2" max="2" width="8.625" style="26" customWidth="1"/>
    <col min="3" max="3" width="6.125" style="26" customWidth="1"/>
    <col min="4" max="4" width="8.25" style="26" customWidth="1"/>
    <col min="5" max="5" width="8.375" style="26" customWidth="1"/>
    <col min="6" max="6" width="8.375" style="26" bestFit="1" customWidth="1"/>
    <col min="7" max="8" width="5.625" style="26" customWidth="1"/>
    <col min="9" max="9" width="26.625" style="26" customWidth="1"/>
    <col min="10" max="16384" width="13" style="1"/>
  </cols>
  <sheetData>
    <row r="1" spans="1:9" ht="24" thickBot="1">
      <c r="A1" s="23" t="s">
        <v>29</v>
      </c>
      <c r="B1" s="23"/>
      <c r="C1" s="23"/>
      <c r="D1" s="23"/>
      <c r="E1" s="23"/>
      <c r="F1" s="23"/>
      <c r="G1" s="23"/>
      <c r="H1" s="23"/>
      <c r="I1" s="23"/>
    </row>
    <row r="2" spans="1:9" ht="17.25" thickTop="1" thickBot="1">
      <c r="A2" s="38" t="s">
        <v>8</v>
      </c>
      <c r="B2" s="39" t="s">
        <v>9</v>
      </c>
      <c r="C2" s="39" t="s">
        <v>32</v>
      </c>
      <c r="D2" s="39" t="s">
        <v>33</v>
      </c>
      <c r="E2" s="40" t="s">
        <v>79</v>
      </c>
      <c r="F2" s="39" t="s">
        <v>30</v>
      </c>
      <c r="G2" s="39" t="s">
        <v>34</v>
      </c>
      <c r="H2" s="232" t="s">
        <v>169</v>
      </c>
      <c r="I2" s="41" t="s">
        <v>7</v>
      </c>
    </row>
    <row r="3" spans="1:9">
      <c r="A3" s="179" t="s">
        <v>143</v>
      </c>
      <c r="B3" s="168" t="s">
        <v>137</v>
      </c>
      <c r="C3" s="256" t="s">
        <v>113</v>
      </c>
      <c r="D3" s="256" t="s">
        <v>113</v>
      </c>
      <c r="E3" s="199" t="s">
        <v>116</v>
      </c>
      <c r="F3" s="169" t="s">
        <v>122</v>
      </c>
      <c r="G3" s="170">
        <v>3</v>
      </c>
      <c r="H3" s="242" t="str">
        <f>CONCATENATE("+",RIGHT('Personal File'!$E$7)+RIGHT('Personal File'!$C$11,1)+D3)</f>
        <v>+8</v>
      </c>
      <c r="I3" s="24"/>
    </row>
    <row r="4" spans="1:9">
      <c r="A4" s="253" t="s">
        <v>184</v>
      </c>
      <c r="B4" s="250" t="s">
        <v>182</v>
      </c>
      <c r="C4" s="256" t="s">
        <v>113</v>
      </c>
      <c r="D4" s="256" t="s">
        <v>113</v>
      </c>
      <c r="E4" s="199" t="s">
        <v>183</v>
      </c>
      <c r="F4" s="251" t="s">
        <v>139</v>
      </c>
      <c r="G4" s="252">
        <v>10</v>
      </c>
      <c r="H4" s="242" t="str">
        <f>CONCATENATE("+",RIGHT('Personal File'!$E$7)+RIGHT('Personal File'!$C$11,1)+D4)</f>
        <v>+8</v>
      </c>
      <c r="I4" s="24"/>
    </row>
    <row r="5" spans="1:9">
      <c r="A5" s="247" t="s">
        <v>165</v>
      </c>
      <c r="B5" s="228" t="s">
        <v>115</v>
      </c>
      <c r="C5" s="229" t="s">
        <v>70</v>
      </c>
      <c r="D5" s="229" t="s">
        <v>70</v>
      </c>
      <c r="E5" s="248" t="s">
        <v>167</v>
      </c>
      <c r="F5" s="229" t="s">
        <v>166</v>
      </c>
      <c r="G5" s="230">
        <v>0</v>
      </c>
      <c r="H5" s="233" t="str">
        <f>CONCATENATE("+",RIGHT('Personal File'!$E$7)+RIGHT('Personal File'!$C$11,1)+D5)</f>
        <v>+7</v>
      </c>
      <c r="I5" s="249"/>
    </row>
    <row r="6" spans="1:9" ht="16.5" thickBot="1">
      <c r="A6" s="144" t="s">
        <v>132</v>
      </c>
      <c r="B6" s="92" t="s">
        <v>138</v>
      </c>
      <c r="C6" s="145" t="s">
        <v>70</v>
      </c>
      <c r="D6" s="92" t="s">
        <v>70</v>
      </c>
      <c r="E6" s="25" t="s">
        <v>121</v>
      </c>
      <c r="F6" s="92" t="s">
        <v>139</v>
      </c>
      <c r="G6" s="90">
        <v>1</v>
      </c>
      <c r="H6" s="234" t="str">
        <f>CONCATENATE("+",RIGHT('Personal File'!$E$7)+RIGHT('Personal File'!$C$11,1)+D6)</f>
        <v>+7</v>
      </c>
      <c r="I6" s="91"/>
    </row>
    <row r="7" spans="1:9" ht="6" customHeight="1" thickTop="1" thickBot="1"/>
    <row r="8" spans="1:9" ht="17.25" thickTop="1" thickBot="1">
      <c r="A8" s="38" t="s">
        <v>11</v>
      </c>
      <c r="B8" s="39" t="s">
        <v>12</v>
      </c>
      <c r="C8" s="39" t="s">
        <v>32</v>
      </c>
      <c r="D8" s="39" t="s">
        <v>33</v>
      </c>
      <c r="E8" s="40" t="s">
        <v>79</v>
      </c>
      <c r="F8" s="39" t="s">
        <v>13</v>
      </c>
      <c r="G8" s="39" t="s">
        <v>34</v>
      </c>
      <c r="H8" s="232" t="s">
        <v>169</v>
      </c>
      <c r="I8" s="41" t="s">
        <v>7</v>
      </c>
    </row>
    <row r="9" spans="1:9">
      <c r="A9" s="167" t="s">
        <v>123</v>
      </c>
      <c r="B9" s="168" t="s">
        <v>115</v>
      </c>
      <c r="C9" s="169">
        <v>0</v>
      </c>
      <c r="D9" s="169" t="s">
        <v>113</v>
      </c>
      <c r="E9" s="199" t="s">
        <v>121</v>
      </c>
      <c r="F9" s="169" t="s">
        <v>114</v>
      </c>
      <c r="G9" s="170">
        <v>8</v>
      </c>
      <c r="H9" s="242" t="str">
        <f>CONCATENATE("+",RIGHT('Personal File'!$E$7)+RIGHT('Personal File'!$C$12,1)+D9)</f>
        <v>+9</v>
      </c>
      <c r="I9" s="171"/>
    </row>
    <row r="10" spans="1:9" ht="32.25" thickBot="1">
      <c r="A10" s="254" t="s">
        <v>187</v>
      </c>
      <c r="B10" s="163" t="s">
        <v>115</v>
      </c>
      <c r="C10" s="255" t="s">
        <v>113</v>
      </c>
      <c r="D10" s="255" t="s">
        <v>113</v>
      </c>
      <c r="E10" s="163" t="s">
        <v>121</v>
      </c>
      <c r="F10" s="164" t="s">
        <v>114</v>
      </c>
      <c r="G10" s="165">
        <v>8</v>
      </c>
      <c r="H10" s="235" t="str">
        <f>CONCATENATE("+",RIGHT('Personal File'!$E$7)+RIGHT('Personal File'!$C$12,1)+D10)</f>
        <v>+9</v>
      </c>
      <c r="I10" s="166"/>
    </row>
    <row r="11" spans="1:9" ht="6" customHeight="1" thickTop="1" thickBot="1">
      <c r="D11" s="28"/>
      <c r="E11" s="28"/>
      <c r="G11" s="29"/>
      <c r="H11" s="29"/>
    </row>
    <row r="12" spans="1:9" ht="17.25" thickTop="1" thickBot="1">
      <c r="A12" s="38" t="s">
        <v>83</v>
      </c>
      <c r="B12" s="39" t="s">
        <v>23</v>
      </c>
      <c r="C12" s="39" t="s">
        <v>41</v>
      </c>
      <c r="D12" s="39" t="s">
        <v>97</v>
      </c>
      <c r="E12" s="39" t="s">
        <v>98</v>
      </c>
      <c r="F12" s="39" t="s">
        <v>99</v>
      </c>
      <c r="G12" s="39" t="s">
        <v>34</v>
      </c>
      <c r="H12" s="44" t="s">
        <v>7</v>
      </c>
      <c r="I12" s="237"/>
    </row>
    <row r="13" spans="1:9">
      <c r="A13" s="180" t="s">
        <v>140</v>
      </c>
      <c r="B13" s="30">
        <v>2</v>
      </c>
      <c r="C13" s="30" t="s">
        <v>141</v>
      </c>
      <c r="D13" s="30" t="s">
        <v>141</v>
      </c>
      <c r="E13" s="143" t="s">
        <v>141</v>
      </c>
      <c r="F13" s="143" t="s">
        <v>141</v>
      </c>
      <c r="G13" s="59">
        <v>1</v>
      </c>
      <c r="H13" s="238"/>
      <c r="I13" s="239"/>
    </row>
    <row r="14" spans="1:9" ht="16.5" thickBot="1">
      <c r="A14" s="245" t="s">
        <v>172</v>
      </c>
      <c r="B14" s="25">
        <v>1</v>
      </c>
      <c r="C14" s="25" t="s">
        <v>141</v>
      </c>
      <c r="D14" s="25" t="s">
        <v>141</v>
      </c>
      <c r="E14" s="162" t="s">
        <v>141</v>
      </c>
      <c r="F14" s="162" t="s">
        <v>141</v>
      </c>
      <c r="G14" s="27">
        <v>0</v>
      </c>
      <c r="H14" s="240"/>
      <c r="I14" s="241"/>
    </row>
    <row r="15" spans="1:9" ht="6.75" customHeight="1" thickTop="1" thickBot="1"/>
    <row r="16" spans="1:9" ht="17.25" thickTop="1" thickBot="1">
      <c r="A16" s="31" t="s">
        <v>14</v>
      </c>
      <c r="B16" s="29">
        <f>SUM(G3:G17)</f>
        <v>31.7</v>
      </c>
      <c r="D16" s="42" t="s">
        <v>84</v>
      </c>
      <c r="E16" s="43"/>
      <c r="F16" s="44" t="s">
        <v>10</v>
      </c>
      <c r="G16" s="39" t="s">
        <v>34</v>
      </c>
      <c r="H16" s="232" t="s">
        <v>169</v>
      </c>
      <c r="I16" s="41" t="s">
        <v>7</v>
      </c>
    </row>
    <row r="17" spans="1:9">
      <c r="A17" s="31"/>
      <c r="B17" s="29"/>
      <c r="D17" s="173" t="s">
        <v>120</v>
      </c>
      <c r="E17" s="174"/>
      <c r="F17" s="175">
        <v>14</v>
      </c>
      <c r="G17" s="176">
        <f>F17*0.05</f>
        <v>0.70000000000000007</v>
      </c>
      <c r="H17" s="244" t="s">
        <v>128</v>
      </c>
      <c r="I17" s="177"/>
    </row>
    <row r="18" spans="1:9" ht="16.5" thickBot="1">
      <c r="D18" s="197"/>
      <c r="E18" s="194"/>
      <c r="F18" s="195"/>
      <c r="G18" s="196"/>
      <c r="H18" s="236"/>
      <c r="I18" s="198"/>
    </row>
    <row r="19" spans="1:9" ht="16.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ColWidth="13" defaultRowHeight="15.75"/>
  <cols>
    <col min="1" max="1" width="24.25" style="26" customWidth="1"/>
    <col min="2" max="2" width="5.625" style="29" bestFit="1" customWidth="1"/>
    <col min="3" max="4" width="26.625" style="1" customWidth="1"/>
    <col min="5" max="16384" width="13" style="1"/>
  </cols>
  <sheetData>
    <row r="1" spans="1:4" ht="24" thickBot="1">
      <c r="A1" s="23" t="s">
        <v>89</v>
      </c>
      <c r="B1" s="115"/>
      <c r="C1" s="23"/>
      <c r="D1" s="23"/>
    </row>
    <row r="2" spans="1:4" s="26" customFormat="1" ht="16.5" thickBot="1">
      <c r="A2" s="116" t="s">
        <v>90</v>
      </c>
      <c r="B2" s="117" t="s">
        <v>91</v>
      </c>
      <c r="C2" s="118" t="s">
        <v>92</v>
      </c>
      <c r="D2" s="119" t="s">
        <v>93</v>
      </c>
    </row>
    <row r="3" spans="1:4">
      <c r="A3" s="120" t="s">
        <v>112</v>
      </c>
      <c r="B3" s="121">
        <v>8</v>
      </c>
      <c r="C3" s="122"/>
      <c r="D3" s="123"/>
    </row>
    <row r="4" spans="1:4">
      <c r="A4" s="120"/>
      <c r="B4" s="121"/>
      <c r="C4" s="122"/>
      <c r="D4" s="123"/>
    </row>
    <row r="5" spans="1:4">
      <c r="A5" s="124"/>
      <c r="B5" s="125"/>
      <c r="C5" s="126"/>
      <c r="D5" s="127"/>
    </row>
    <row r="6" spans="1:4" ht="16.5" thickBot="1">
      <c r="A6" s="128"/>
      <c r="B6" s="129"/>
      <c r="C6" s="130"/>
      <c r="D6" s="131"/>
    </row>
    <row r="7" spans="1:4" ht="24.75" thickTop="1" thickBot="1">
      <c r="A7" s="23" t="s">
        <v>94</v>
      </c>
      <c r="B7" s="132"/>
      <c r="C7" s="23"/>
      <c r="D7" s="133"/>
    </row>
    <row r="8" spans="1:4" ht="16.5" thickBot="1">
      <c r="A8" s="116" t="s">
        <v>90</v>
      </c>
      <c r="B8" s="117" t="s">
        <v>91</v>
      </c>
      <c r="C8" s="118" t="s">
        <v>92</v>
      </c>
      <c r="D8" s="119" t="s">
        <v>93</v>
      </c>
    </row>
    <row r="9" spans="1:4">
      <c r="A9" s="124" t="s">
        <v>173</v>
      </c>
      <c r="B9" s="125">
        <v>1</v>
      </c>
      <c r="C9" s="126"/>
      <c r="D9" s="127"/>
    </row>
    <row r="10" spans="1:4">
      <c r="A10" s="124" t="s">
        <v>174</v>
      </c>
      <c r="B10" s="125">
        <v>1</v>
      </c>
      <c r="C10" s="126"/>
      <c r="D10" s="127"/>
    </row>
    <row r="11" spans="1:4">
      <c r="A11" s="124" t="s">
        <v>175</v>
      </c>
      <c r="B11" s="125">
        <v>10</v>
      </c>
      <c r="C11" s="126">
        <v>2</v>
      </c>
      <c r="D11" s="127"/>
    </row>
    <row r="12" spans="1:4">
      <c r="A12" s="124" t="s">
        <v>176</v>
      </c>
      <c r="B12" s="125">
        <v>20</v>
      </c>
      <c r="C12" s="126"/>
      <c r="D12" s="127"/>
    </row>
    <row r="13" spans="1:4">
      <c r="A13" s="124"/>
      <c r="B13" s="125"/>
      <c r="C13" s="126"/>
      <c r="D13" s="127"/>
    </row>
    <row r="14" spans="1:4">
      <c r="A14" s="124"/>
      <c r="B14" s="125"/>
      <c r="C14" s="126"/>
      <c r="D14" s="127"/>
    </row>
    <row r="15" spans="1:4" ht="16.5" thickBot="1">
      <c r="A15" s="128"/>
      <c r="B15" s="129"/>
      <c r="C15" s="130"/>
      <c r="D15" s="131"/>
    </row>
    <row r="16" spans="1:4" ht="24.75" thickTop="1" thickBot="1">
      <c r="A16" s="20" t="s">
        <v>95</v>
      </c>
      <c r="B16" s="29">
        <f>SUM(B3:B15)</f>
        <v>40</v>
      </c>
      <c r="C16" s="134" t="s">
        <v>133</v>
      </c>
      <c r="D16" s="133"/>
    </row>
    <row r="17" spans="1:4" ht="16.5" thickBot="1">
      <c r="A17" s="116" t="s">
        <v>90</v>
      </c>
      <c r="B17" s="117" t="s">
        <v>91</v>
      </c>
      <c r="C17" s="118" t="s">
        <v>92</v>
      </c>
      <c r="D17" s="119" t="s">
        <v>93</v>
      </c>
    </row>
    <row r="18" spans="1:4">
      <c r="A18" s="181" t="s">
        <v>118</v>
      </c>
      <c r="B18" s="182">
        <v>25</v>
      </c>
      <c r="C18" s="139"/>
      <c r="D18" s="135"/>
    </row>
    <row r="19" spans="1:4">
      <c r="A19" s="137"/>
      <c r="B19" s="140"/>
      <c r="C19" s="141"/>
      <c r="D19" s="136"/>
    </row>
    <row r="20" spans="1:4">
      <c r="A20" s="137"/>
      <c r="B20" s="140"/>
      <c r="C20" s="141"/>
      <c r="D20" s="136"/>
    </row>
    <row r="21" spans="1:4">
      <c r="A21" s="137"/>
      <c r="B21" s="140"/>
      <c r="C21" s="141"/>
      <c r="D21" s="136"/>
    </row>
    <row r="22" spans="1:4" ht="16.5" thickBot="1">
      <c r="A22" s="128"/>
      <c r="B22" s="129"/>
      <c r="C22" s="130"/>
      <c r="D22" s="131"/>
    </row>
    <row r="23" spans="1:4" ht="24.75" thickTop="1" thickBot="1">
      <c r="A23" s="20" t="s">
        <v>96</v>
      </c>
      <c r="B23" s="29">
        <f>SUM(B18:B22)</f>
        <v>25</v>
      </c>
      <c r="C23" s="134" t="s">
        <v>102</v>
      </c>
      <c r="D23" s="133"/>
    </row>
    <row r="24" spans="1:4" s="26" customFormat="1" ht="16.5" thickBot="1">
      <c r="A24" s="116" t="s">
        <v>90</v>
      </c>
      <c r="B24" s="117" t="s">
        <v>91</v>
      </c>
      <c r="C24" s="118" t="s">
        <v>92</v>
      </c>
      <c r="D24" s="119" t="s">
        <v>93</v>
      </c>
    </row>
    <row r="25" spans="1:4">
      <c r="A25" s="137"/>
      <c r="B25" s="138"/>
      <c r="C25" s="139"/>
      <c r="D25" s="135"/>
    </row>
    <row r="26" spans="1:4">
      <c r="A26" s="137"/>
      <c r="B26" s="140"/>
      <c r="C26" s="141"/>
      <c r="D26" s="136"/>
    </row>
    <row r="27" spans="1:4">
      <c r="A27" s="120"/>
      <c r="B27" s="121"/>
      <c r="C27" s="141"/>
      <c r="D27" s="136"/>
    </row>
    <row r="28" spans="1:4">
      <c r="A28" s="137"/>
      <c r="B28" s="140"/>
      <c r="C28" s="141"/>
      <c r="D28" s="136"/>
    </row>
    <row r="29" spans="1:4">
      <c r="A29" s="137"/>
      <c r="B29" s="140"/>
      <c r="C29" s="141"/>
      <c r="D29" s="136"/>
    </row>
    <row r="30" spans="1:4">
      <c r="A30" s="137"/>
      <c r="B30" s="140"/>
      <c r="C30" s="141"/>
      <c r="D30" s="136"/>
    </row>
    <row r="31" spans="1:4">
      <c r="A31" s="137"/>
      <c r="B31" s="140"/>
      <c r="C31" s="141"/>
      <c r="D31" s="136"/>
    </row>
    <row r="32" spans="1:4">
      <c r="A32" s="137"/>
      <c r="B32" s="140"/>
      <c r="C32" s="141"/>
      <c r="D32" s="136"/>
    </row>
    <row r="33" spans="1:4">
      <c r="A33" s="137"/>
      <c r="B33" s="140"/>
      <c r="C33" s="141"/>
      <c r="D33" s="136"/>
    </row>
    <row r="34" spans="1:4" ht="16.5" thickBot="1">
      <c r="A34" s="128"/>
      <c r="B34" s="129"/>
      <c r="C34" s="130"/>
      <c r="D34" s="131"/>
    </row>
    <row r="35" spans="1:4" ht="16.5" thickTop="1"/>
    <row r="36" spans="1:4">
      <c r="A36" s="1"/>
    </row>
  </sheetData>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Personal File</vt:lpstr>
      <vt:lpstr>Skills</vt:lpstr>
      <vt:lpstr>Feats</vt:lpstr>
      <vt:lpstr>Martial</vt:lpstr>
      <vt:lpstr>Equipment</vt:lpstr>
      <vt:lpstr>Feats!OLE_LINK1</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 2008</dc:creator>
  <cp:lastModifiedBy>Owner</cp:lastModifiedBy>
  <cp:lastPrinted>2007-10-06T03:37:03Z</cp:lastPrinted>
  <dcterms:created xsi:type="dcterms:W3CDTF">2000-10-24T15:39:59Z</dcterms:created>
  <dcterms:modified xsi:type="dcterms:W3CDTF">2012-11-06T18:49:41Z</dcterms:modified>
</cp:coreProperties>
</file>