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45" windowWidth="11910" windowHeight="10665" tabRatio="638" activeTab="4"/>
  </bookViews>
  <sheets>
    <sheet name="Personal File" sheetId="4" r:id="rId1"/>
    <sheet name="Skills" sheetId="15" r:id="rId2"/>
    <sheet name="Feats" sheetId="24" r:id="rId3"/>
    <sheet name="Martial" sheetId="6" r:id="rId4"/>
    <sheet name="Equipment" sheetId="19" r:id="rId5"/>
    <sheet name="Leadership" sheetId="26" r:id="rId6"/>
    <sheet name="Organization" sheetId="27" r:id="rId7"/>
    <sheet name="XP Awards" sheetId="25" r:id="rId8"/>
  </sheets>
  <definedNames>
    <definedName name="_xlnm._FilterDatabase" localSheetId="5" hidden="1">Leadership!$A$1:$V$33</definedName>
    <definedName name="_xlnm._FilterDatabase" localSheetId="6" hidden="1">Organization!#REF!</definedName>
    <definedName name="OLE_LINK1" localSheetId="2">Feats!$A$10</definedName>
    <definedName name="_xlnm.Print_Area" localSheetId="4">Equipment!#REF!</definedName>
    <definedName name="_xlnm.Print_Area" localSheetId="2">Feats!#REF!</definedName>
    <definedName name="_xlnm.Print_Area" localSheetId="3">Martial!#REF!</definedName>
    <definedName name="_xlnm.Print_Area" localSheetId="0">'Personal File'!$A$1:$H$31</definedName>
    <definedName name="_xlnm.Print_Area" localSheetId="1">Skills!$A$1:$I$26</definedName>
  </definedNames>
  <calcPr calcId="145621"/>
</workbook>
</file>

<file path=xl/calcChain.xml><?xml version="1.0" encoding="utf-8"?>
<calcChain xmlns="http://schemas.openxmlformats.org/spreadsheetml/2006/main">
  <c r="C16" i="4" l="1"/>
  <c r="C15" i="4"/>
  <c r="C14" i="4"/>
  <c r="C13" i="4"/>
  <c r="C12" i="4"/>
  <c r="C11" i="4"/>
  <c r="E1" i="27" l="1"/>
  <c r="N9" i="27" l="1"/>
  <c r="M9" i="27"/>
  <c r="H9" i="27"/>
  <c r="O8" i="27"/>
  <c r="I8" i="27"/>
  <c r="J8" i="27" s="1"/>
  <c r="O7" i="27"/>
  <c r="I7" i="27"/>
  <c r="J7" i="27" s="1"/>
  <c r="O6" i="27"/>
  <c r="I6" i="27"/>
  <c r="J6" i="27" s="1"/>
  <c r="O5" i="27"/>
  <c r="I5" i="27"/>
  <c r="J5" i="27" s="1"/>
  <c r="O4" i="27"/>
  <c r="I4" i="27"/>
  <c r="J4" i="27" s="1"/>
  <c r="O3" i="27"/>
  <c r="I3" i="27"/>
  <c r="B4" i="27"/>
  <c r="I9" i="27" l="1"/>
  <c r="O9" i="27"/>
  <c r="J9" i="27"/>
  <c r="J3" i="27"/>
  <c r="B7" i="27"/>
  <c r="B6" i="27"/>
  <c r="B5" i="27"/>
  <c r="H9" i="6" l="1"/>
  <c r="H4" i="6"/>
  <c r="H5" i="6"/>
  <c r="H6" i="6"/>
  <c r="H3" i="6"/>
  <c r="E13" i="4" l="1"/>
  <c r="E15" i="4" l="1"/>
  <c r="B30" i="19" l="1"/>
  <c r="B29" i="19"/>
  <c r="E4" i="4" l="1"/>
  <c r="B42" i="15" l="1"/>
  <c r="C7" i="4" l="1"/>
  <c r="D29" i="15" l="1"/>
  <c r="E29" i="15" s="1"/>
  <c r="G29" i="15" s="1"/>
  <c r="D8" i="15"/>
  <c r="E8" i="15" s="1"/>
  <c r="G8" i="15" s="1"/>
  <c r="B31" i="19" l="1"/>
  <c r="G18" i="6" l="1"/>
  <c r="C12" i="25" l="1"/>
  <c r="B16" i="25" s="1"/>
  <c r="B18" i="25" s="1"/>
  <c r="B20" i="25" s="1"/>
  <c r="C9" i="4" l="1"/>
  <c r="C8" i="4"/>
  <c r="B17" i="6"/>
  <c r="D23" i="15"/>
  <c r="E23" i="15" s="1"/>
  <c r="D22" i="15"/>
  <c r="E22" i="15" s="1"/>
  <c r="G22" i="15" s="1"/>
  <c r="D16" i="15"/>
  <c r="E16" i="15" s="1"/>
  <c r="G16" i="15" s="1"/>
  <c r="D35" i="15"/>
  <c r="E35" i="15" s="1"/>
  <c r="D21" i="15"/>
  <c r="E21" i="15" s="1"/>
  <c r="G21" i="15" s="1"/>
  <c r="D37" i="15"/>
  <c r="E37" i="15" s="1"/>
  <c r="G37" i="15" s="1"/>
  <c r="D34" i="15"/>
  <c r="E34" i="15" s="1"/>
  <c r="B38" i="19"/>
  <c r="D28" i="15"/>
  <c r="E28" i="15" s="1"/>
  <c r="G28" i="15" s="1"/>
  <c r="D39" i="15"/>
  <c r="E39" i="15" s="1"/>
  <c r="G39" i="15" s="1"/>
  <c r="E16" i="4"/>
  <c r="D36" i="15"/>
  <c r="E36" i="15" s="1"/>
  <c r="G36" i="15" s="1"/>
  <c r="D38" i="15"/>
  <c r="E38" i="15" s="1"/>
  <c r="G38" i="15" s="1"/>
  <c r="D31" i="15"/>
  <c r="E31" i="15" s="1"/>
  <c r="G31" i="15" s="1"/>
  <c r="D40" i="15"/>
  <c r="E40" i="15" s="1"/>
  <c r="D26" i="15"/>
  <c r="E26" i="15" s="1"/>
  <c r="D33" i="15"/>
  <c r="E33" i="15" s="1"/>
  <c r="D11" i="15"/>
  <c r="E11" i="15" s="1"/>
  <c r="D9" i="15"/>
  <c r="E9" i="15" s="1"/>
  <c r="D41" i="15"/>
  <c r="E41" i="15" s="1"/>
  <c r="G41" i="15" s="1"/>
  <c r="D32" i="15"/>
  <c r="E32" i="15" s="1"/>
  <c r="G32" i="15" s="1"/>
  <c r="D30" i="15"/>
  <c r="E30" i="15" s="1"/>
  <c r="G30" i="15" s="1"/>
  <c r="D27" i="15"/>
  <c r="E27" i="15" s="1"/>
  <c r="G27" i="15" s="1"/>
  <c r="D25" i="15"/>
  <c r="E25" i="15" s="1"/>
  <c r="G25" i="15" s="1"/>
  <c r="D24" i="15"/>
  <c r="E24" i="15" s="1"/>
  <c r="G24"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7" i="15"/>
  <c r="E7" i="15" s="1"/>
  <c r="G7" i="15" s="1"/>
  <c r="D6" i="15"/>
  <c r="E6" i="15" s="1"/>
  <c r="G6" i="15" s="1"/>
  <c r="D5" i="15"/>
  <c r="E5" i="15" s="1"/>
  <c r="G5" i="15" s="1"/>
  <c r="D4" i="15"/>
  <c r="E4" i="15" s="1"/>
  <c r="G4" i="15" s="1"/>
  <c r="D3" i="15"/>
  <c r="E3" i="15" s="1"/>
  <c r="G3" i="15" s="1"/>
  <c r="B21" i="19" l="1"/>
  <c r="E12" i="4"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+11/+6/+1</t>
        </r>
      </text>
    </comment>
    <comment ref="C10" authorId="0">
      <text>
        <r>
          <rPr>
            <sz val="12"/>
            <color indexed="81"/>
            <rFont val="Times New Roman"/>
            <family val="1"/>
          </rPr>
          <t>Next level at 55,000 XPs</t>
        </r>
      </text>
    </comment>
    <comment ref="B11" authorId="0">
      <text>
        <r>
          <rPr>
            <sz val="12"/>
            <color indexed="81"/>
            <rFont val="Times New Roman"/>
            <family val="1"/>
          </rPr>
          <t>14 Strength + 
2 Gauntlets of Ogre Power</t>
        </r>
      </text>
    </comment>
    <comment ref="E11" authorId="0">
      <text>
        <r>
          <rPr>
            <sz val="12"/>
            <color indexed="81"/>
            <rFont val="Times New Roman"/>
            <family val="1"/>
          </rPr>
          <t>See PHB 162</t>
        </r>
      </text>
    </comment>
    <comment ref="E13" authorId="0">
      <text>
        <r>
          <rPr>
            <sz val="12"/>
            <color indexed="81"/>
            <rFont val="Times New Roman"/>
            <family val="1"/>
          </rPr>
          <t>[(11 * 10 Fighter) * 75%] + (11 * 2 Con)</t>
        </r>
      </text>
    </comment>
  </commentList>
</comments>
</file>

<file path=xl/comments2.xml><?xml version="1.0" encoding="utf-8"?>
<comments xmlns="http://schemas.openxmlformats.org/spreadsheetml/2006/main">
  <authors>
    <author>Alexis Álvarez</author>
  </authors>
  <commentList>
    <comment ref="A2" authorId="0">
      <text>
        <r>
          <rPr>
            <sz val="12"/>
            <rFont val="Times New Roman"/>
            <family val="1"/>
          </rPr>
          <t xml:space="preserve">You are trained at using your combat skill for defense as well as offense.
</t>
        </r>
        <r>
          <rPr>
            <b/>
            <sz val="12"/>
            <color indexed="81"/>
            <rFont val="Times New Roman"/>
            <family val="1"/>
          </rPr>
          <t>Prerequisite:</t>
        </r>
        <r>
          <rPr>
            <sz val="12"/>
            <rFont val="Times New Roman"/>
            <family val="1"/>
          </rPr>
          <t xml:space="preserve">  Int 13.
</t>
        </r>
        <r>
          <rPr>
            <b/>
            <sz val="12"/>
            <color indexed="81"/>
            <rFont val="Times New Roman"/>
            <family val="1"/>
          </rPr>
          <t xml:space="preserve">Benefit:  </t>
        </r>
        <r>
          <rPr>
            <sz val="12"/>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rFont val="Times New Roman"/>
            <family val="1"/>
          </rPr>
          <t xml:space="preserve"> A character without the Combat Expertise feat can fight defensively while using the attack or full attack action to take a –4 penalty on attack rolls and gain a +2 dodge bonus to Armor Class.
</t>
        </r>
        <r>
          <rPr>
            <b/>
            <sz val="12"/>
            <color indexed="81"/>
            <rFont val="Times New Roman"/>
            <family val="1"/>
          </rPr>
          <t xml:space="preserve">Special:  </t>
        </r>
        <r>
          <rPr>
            <sz val="12"/>
            <rFont val="Times New Roman"/>
            <family val="1"/>
          </rPr>
          <t>A fighter may select Combat Expertise as one of his fighter bonus feats (see page 38).
PHB 92</t>
        </r>
      </text>
    </comment>
    <comment ref="C2" authorId="0">
      <text>
        <r>
          <rPr>
            <sz val="12"/>
            <rFont val="Times New Roman"/>
            <family val="1"/>
          </rPr>
          <t xml:space="preserve">You can track down the location of missing persons or wanted individuals within communities.
</t>
        </r>
        <r>
          <rPr>
            <b/>
            <sz val="12"/>
            <color indexed="81"/>
            <rFont val="Times New Roman"/>
            <family val="1"/>
          </rPr>
          <t xml:space="preserve">Benefit:  </t>
        </r>
        <r>
          <rPr>
            <sz val="12"/>
            <rFont val="Times New Roman"/>
            <family val="1"/>
          </rPr>
          <t xml:space="preserve">To find an individual’s trail, or to follow a trail for 1 hour, requires a Gather Information check.
You must make another Gather Information check every hour you search, as well as each time the trail becomes more difficult to follow, such as when it takes you to a different part of town.  The DC of the check, and the number of checks required to track down your quarry, depends on on the community size and the prevailing conditions.  If you fail a check, you can retry after 1 hour of questioning; the DM should roll the number of checks required secretly, so that the player doesn’t know exactly how much time the task will require.  You can cut the time between Gather Information checks in half (from 1 hour to 30 minutes), but you take a –5 penalty on the check.  Obviously, this feat will not allow you to locate someone who has gone beyond the boundaries of the community, but it could inform you that they’ve done so.
</t>
        </r>
        <r>
          <rPr>
            <b/>
            <sz val="12"/>
            <color indexed="81"/>
            <rFont val="Times New Roman"/>
            <family val="1"/>
          </rPr>
          <t xml:space="preserve">Normal:  </t>
        </r>
        <r>
          <rPr>
            <sz val="12"/>
            <rFont val="Times New Roman"/>
            <family val="1"/>
          </rPr>
          <t xml:space="preserve">Characters without this feat can use Gather Information to find out about specific individuals, but each check takes 1d4+1 hours and doesn’t allow for effective trailing.
</t>
        </r>
        <r>
          <rPr>
            <b/>
            <sz val="12"/>
            <color indexed="81"/>
            <rFont val="Times New Roman"/>
            <family val="1"/>
          </rPr>
          <t xml:space="preserve">Special:  </t>
        </r>
        <r>
          <rPr>
            <sz val="12"/>
            <rFont val="Times New Roman"/>
            <family val="1"/>
          </rPr>
          <t>A character with 5 ranks in Knowledge (local) gains a +2 bonus on the Gather Information check to use this feat.
Table on Cityscape 64</t>
        </r>
      </text>
    </comment>
    <comment ref="A3"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4"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A5" authorId="0">
      <text>
        <r>
          <rPr>
            <sz val="12"/>
            <color indexed="81"/>
            <rFont val="Times New Roman"/>
            <family val="1"/>
          </rPr>
          <t xml:space="preserve">You are fleet of foot.
</t>
        </r>
        <r>
          <rPr>
            <b/>
            <sz val="12"/>
            <color indexed="81"/>
            <rFont val="Times New Roman"/>
            <family val="1"/>
          </rPr>
          <t xml:space="preserve">Benefit:  </t>
        </r>
        <r>
          <rPr>
            <sz val="12"/>
            <color indexed="81"/>
            <rFont val="Times New Roman"/>
            <family val="1"/>
          </rPr>
          <t xml:space="preserve">When running, you move five times your normal speed (if wearing medium, light or no armor and carrying no more than a medium load) or 4 times normal speed (if wearing heavy armor or carrying a heavy load).
If you make a jump after a running start (see the Jump skill description, page 77), you gain a +4 bonus on your Jump check.  While running, you retain your Dexterity bonus to AC.
</t>
        </r>
        <r>
          <rPr>
            <b/>
            <sz val="12"/>
            <color indexed="81"/>
            <rFont val="Times New Roman"/>
            <family val="1"/>
          </rPr>
          <t xml:space="preserve">Normal:  </t>
        </r>
        <r>
          <rPr>
            <sz val="12"/>
            <color indexed="81"/>
            <rFont val="Times New Roman"/>
            <family val="1"/>
          </rPr>
          <t>You move four times your speed while running (if wearing light medium or no armor and carrying no more than a medium load) or three times your speed (if wearing heavy armor or carrying a heavy load), and you lose your Dexterity bonus to AC.
PHB 99</t>
        </r>
      </text>
    </comment>
    <comment ref="C6" authorId="0">
      <text>
        <r>
          <rPr>
            <sz val="12"/>
            <rFont val="Times New Roman"/>
            <family val="1"/>
          </rPr>
          <t xml:space="preserve">You swim like a fish.  You can stay underwater far longer than others of your race, and you are at home in the water.
</t>
        </r>
        <r>
          <rPr>
            <b/>
            <sz val="12"/>
            <color indexed="81"/>
            <rFont val="Times New Roman"/>
            <family val="1"/>
          </rPr>
          <t xml:space="preserve">Prerequisite:  </t>
        </r>
        <r>
          <rPr>
            <sz val="12"/>
            <rFont val="Times New Roman"/>
            <family val="1"/>
          </rPr>
          <t xml:space="preserve">Swim 4 ranks, Endurance.
</t>
        </r>
        <r>
          <rPr>
            <b/>
            <sz val="12"/>
            <color indexed="81"/>
            <rFont val="Times New Roman"/>
            <family val="1"/>
          </rPr>
          <t xml:space="preserve">Benefit:  </t>
        </r>
        <r>
          <rPr>
            <sz val="12"/>
            <rFont val="Times New Roman"/>
            <family val="1"/>
          </rPr>
          <t xml:space="preserve">You can hold your breath for 3 rounds per point of Constitution.  You gain a +4 bonus on Constitution checks made to continue holding your breath.  On a successful Swim check, you swim your land speed (as a full-round action) or half your land speed (as a move action).  Your natural swim speed increases by 10 feet, if you have a swim speed.
</t>
        </r>
        <r>
          <rPr>
            <b/>
            <sz val="12"/>
            <color indexed="81"/>
            <rFont val="Times New Roman"/>
            <family val="1"/>
          </rPr>
          <t xml:space="preserve">Normal:  </t>
        </r>
        <r>
          <rPr>
            <sz val="12"/>
            <rFont val="Times New Roman"/>
            <family val="1"/>
          </rPr>
          <t>You can hold your breath for a number of rounds equal to twice your Constitution before you are at risk of drowning.  On a successful Swim check, you swim half your land speed as a full-round action, or one-quarter your land speed as a move action.
Stormwrack 92</t>
        </r>
      </text>
    </comment>
    <comment ref="C7" authorId="0">
      <text>
        <r>
          <rPr>
            <sz val="12"/>
            <rFont val="Times New Roman"/>
            <family val="1"/>
          </rPr>
          <t xml:space="preserve">You are accustomed to the rolling motion on board a ship and can use this motion to your advantage.
</t>
        </r>
        <r>
          <rPr>
            <b/>
            <sz val="12"/>
            <color indexed="81"/>
            <rFont val="Times New Roman"/>
            <family val="1"/>
          </rPr>
          <t xml:space="preserve">Benefit:  </t>
        </r>
        <r>
          <rPr>
            <sz val="12"/>
            <rFont val="Times New Roman"/>
            <family val="1"/>
          </rPr>
          <t>As long as you are aboard a ship, you get a +2 bonus on Balance and Tumble checks, and a +1 bonus on initiative checks.
Stormwrack 93</t>
        </r>
      </text>
    </comment>
    <comment ref="A8" authorId="0">
      <text>
        <r>
          <rPr>
            <sz val="12"/>
            <color indexed="81"/>
            <rFont val="Times New Roman"/>
            <family val="1"/>
          </rPr>
          <t xml:space="preserve">You can follow through with powerful blows.
</t>
        </r>
        <r>
          <rPr>
            <b/>
            <sz val="12"/>
            <color indexed="81"/>
            <rFont val="Times New Roman"/>
            <family val="1"/>
          </rPr>
          <t xml:space="preserve">Prerequisites:  </t>
        </r>
        <r>
          <rPr>
            <sz val="12"/>
            <color indexed="81"/>
            <rFont val="Times New Roman"/>
            <family val="1"/>
          </rPr>
          <t xml:space="preserve">Str 13, Power Attack.
</t>
        </r>
        <r>
          <rPr>
            <b/>
            <sz val="12"/>
            <color indexed="81"/>
            <rFont val="Times New Roman"/>
            <family val="1"/>
          </rPr>
          <t xml:space="preserve">Benefit:  </t>
        </r>
        <r>
          <rPr>
            <sz val="12"/>
            <color indexed="81"/>
            <rFont val="Times New Roman"/>
            <family val="1"/>
          </rPr>
          <t xml:space="preserve">If you deal a creature enough damage to make it drop (typically by dropping it to below 0 hit points or killing it), you get an immediate, extra melee attack against another creature within reach.  You cannot take a 5-foot step before making this extra attack.
The extra attack is with the same weapon and at the same bonus as the attack that dropped the previous creature.  You can use this ability once per round.
</t>
        </r>
        <r>
          <rPr>
            <b/>
            <sz val="12"/>
            <color indexed="81"/>
            <rFont val="Times New Roman"/>
            <family val="1"/>
          </rPr>
          <t xml:space="preserve">Special:  </t>
        </r>
        <r>
          <rPr>
            <sz val="12"/>
            <color indexed="81"/>
            <rFont val="Times New Roman"/>
            <family val="1"/>
          </rPr>
          <t>A fighter may select Cleave as one of his fighter bonus feats (see page 38).
PHB 92</t>
        </r>
      </text>
    </comment>
    <comment ref="A9" authorId="0">
      <text>
        <r>
          <rPr>
            <sz val="12"/>
            <color indexed="81"/>
            <rFont val="Times New Roman"/>
            <family val="1"/>
          </rPr>
          <t xml:space="preserve">You can wield a melee weapon with such power that you can strike multiple times when you fell your foes.
</t>
        </r>
        <r>
          <rPr>
            <b/>
            <sz val="12"/>
            <color indexed="81"/>
            <rFont val="Times New Roman"/>
            <family val="1"/>
          </rPr>
          <t xml:space="preserve">Prerequisites:  </t>
        </r>
        <r>
          <rPr>
            <sz val="12"/>
            <color indexed="81"/>
            <rFont val="Times New Roman"/>
            <family val="1"/>
          </rPr>
          <t xml:space="preserve">Str 13, Cleave, Power Attack, base attack bonus +4.
</t>
        </r>
        <r>
          <rPr>
            <b/>
            <sz val="12"/>
            <color indexed="81"/>
            <rFont val="Times New Roman"/>
            <family val="1"/>
          </rPr>
          <t xml:space="preserve">Benefit:  </t>
        </r>
        <r>
          <rPr>
            <sz val="12"/>
            <color indexed="81"/>
            <rFont val="Times New Roman"/>
            <family val="1"/>
          </rPr>
          <t xml:space="preserve">This feat works like Cleave, except that there is no limit to the number of times you can use it per round.
</t>
        </r>
        <r>
          <rPr>
            <b/>
            <sz val="12"/>
            <color indexed="81"/>
            <rFont val="Times New Roman"/>
            <family val="1"/>
          </rPr>
          <t xml:space="preserve">Special:  </t>
        </r>
        <r>
          <rPr>
            <sz val="12"/>
            <color indexed="81"/>
            <rFont val="Times New Roman"/>
            <family val="1"/>
          </rPr>
          <t>A fighter may select Great Cleave as one of his fighter bonus feats (see page 38).
PHB 94</t>
        </r>
      </text>
    </comment>
    <comment ref="A10" authorId="0">
      <text>
        <r>
          <rPr>
            <sz val="12"/>
            <color indexed="81"/>
            <rFont val="Times New Roman"/>
            <family val="1"/>
          </rPr>
          <t xml:space="preserve">Choose one type of weapon, such as greataxe, for which you have already selected Weapon Focus. You can also choose unarmed strike
or grapple as your weapon for purposes of this feat.  You are especially good at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8th.
</t>
        </r>
        <r>
          <rPr>
            <b/>
            <sz val="12"/>
            <color indexed="81"/>
            <rFont val="Times New Roman"/>
            <family val="1"/>
          </rPr>
          <t xml:space="preserve">Benefit:  </t>
        </r>
        <r>
          <rPr>
            <sz val="12"/>
            <color indexed="81"/>
            <rFont val="Times New Roman"/>
            <family val="1"/>
          </rPr>
          <t xml:space="preserve">You gain a +1 bonus on all attack rolls you make using the selected weapon.  This bonus stacks with other bonuses on attack rolls, including the one from Weapon Focus (see below).
</t>
        </r>
        <r>
          <rPr>
            <b/>
            <sz val="12"/>
            <color indexed="81"/>
            <rFont val="Times New Roman"/>
            <family val="1"/>
          </rPr>
          <t xml:space="preserve">Special:  </t>
        </r>
        <r>
          <rPr>
            <sz val="12"/>
            <color indexed="81"/>
            <rFont val="Times New Roman"/>
            <family val="1"/>
          </rPr>
          <t>You can gain Greater Weapon Focus multiple times.  Its effects do not stack. Each time you take the feat, it applies to a new type of weapon.
A fighter must have Greater Weapon Focus with a given weapon to gain the Greater Weapon Specialization feat for that weapon.
A fighter may select Greater Weapon Focus as one of his fighter bonus feats (see page 38).
PHB 95</t>
        </r>
      </text>
    </comment>
    <comment ref="C10" authorId="0">
      <text>
        <r>
          <rPr>
            <sz val="12"/>
            <rFont val="Times New Roman"/>
            <family val="1"/>
          </rPr>
          <t xml:space="preserve">You are adept at maneuvering and fighting in tight spaces and underground passages.
</t>
        </r>
        <r>
          <rPr>
            <b/>
            <sz val="12"/>
            <color indexed="81"/>
            <rFont val="Times New Roman"/>
            <family val="1"/>
          </rPr>
          <t xml:space="preserve">Prerequisites:  </t>
        </r>
        <r>
          <rPr>
            <sz val="12"/>
            <rFont val="Times New Roman"/>
            <family val="1"/>
          </rPr>
          <t xml:space="preserve">Base attack bonus +1.
</t>
        </r>
        <r>
          <rPr>
            <b/>
            <sz val="12"/>
            <color indexed="81"/>
            <rFont val="Times New Roman"/>
            <family val="1"/>
          </rPr>
          <t xml:space="preserve">Benefit:  </t>
        </r>
        <r>
          <rPr>
            <sz val="12"/>
            <rFont val="Times New Roman"/>
            <family val="1"/>
          </rPr>
          <t xml:space="preserve">When squeezing into or through a tight space, you do not take a penalty on your attack rolls or to your Armor Class.
</t>
        </r>
        <r>
          <rPr>
            <b/>
            <sz val="12"/>
            <color indexed="81"/>
            <rFont val="Times New Roman"/>
            <family val="1"/>
          </rPr>
          <t xml:space="preserve">Normal:  </t>
        </r>
        <r>
          <rPr>
            <sz val="12"/>
            <rFont val="Times New Roman"/>
            <family val="1"/>
          </rPr>
          <t xml:space="preserve">Each movement into or through a narrow space counts as if it were 2 squares, and while squeezed in a narrow space, you take a –4 penalty on your attack rolls and a –4 penalty to your Armor Class (PH 148).
</t>
        </r>
        <r>
          <rPr>
            <b/>
            <sz val="12"/>
            <color indexed="81"/>
            <rFont val="Times New Roman"/>
            <family val="1"/>
          </rPr>
          <t xml:space="preserve">Special:  </t>
        </r>
        <r>
          <rPr>
            <sz val="12"/>
            <rFont val="Times New Roman"/>
            <family val="1"/>
          </rPr>
          <t>A fighter can select Tunnel Fighting as one of his fighter bonus feats (PH 38).
Dungeonscape 46</t>
        </r>
      </text>
    </comment>
    <comment ref="A11" authorId="0">
      <text>
        <r>
          <rPr>
            <sz val="12"/>
            <rFont val="Times New Roman"/>
            <family val="1"/>
          </rPr>
          <t xml:space="preserve">Choose one type of weapon, such as greataxe, for which you have already selected Weapon Specialization. You can also choose unarmed strike or grapple as your weapon for purposes of this feat.
You deal extra damage when using this weapon.
</t>
        </r>
        <r>
          <rPr>
            <b/>
            <sz val="12"/>
            <color indexed="81"/>
            <rFont val="Times New Roman"/>
            <family val="1"/>
          </rPr>
          <t xml:space="preserve">Prerequisites:  </t>
        </r>
        <r>
          <rPr>
            <sz val="12"/>
            <rFont val="Times New Roman"/>
            <family val="1"/>
          </rPr>
          <t xml:space="preserve">Proficiency with selected weapon, Greater Weapon Focus with selected weapon, Weapon Focus with selected weapon, Weapon Specialization with selected weapon, fighter level 12th.
</t>
        </r>
        <r>
          <rPr>
            <b/>
            <sz val="12"/>
            <color indexed="81"/>
            <rFont val="Times New Roman"/>
            <family val="1"/>
          </rPr>
          <t xml:space="preserve">Benefit:  </t>
        </r>
        <r>
          <rPr>
            <sz val="12"/>
            <rFont val="Times New Roman"/>
            <family val="1"/>
          </rPr>
          <t xml:space="preserve">You gain a +2 bonus on all damage rolls you make using
the selected weapon. This bonus stacks with other bonuses on damage rolls, including the one from Weapon Specialization (see below).
</t>
        </r>
        <r>
          <rPr>
            <b/>
            <sz val="12"/>
            <color indexed="81"/>
            <rFont val="Times New Roman"/>
            <family val="1"/>
          </rPr>
          <t xml:space="preserve">Special:  </t>
        </r>
        <r>
          <rPr>
            <sz val="12"/>
            <rFont val="Times New Roman"/>
            <family val="1"/>
          </rPr>
          <t xml:space="preserve">You can gain Greater Weapon Specialization multiple times.  Its effects do not stack.  Each time you take the feat, it applies to a new type of weapon.
A fighter may select Greater Weapon Specialization as one of his
fighter bonus feats (see page 38).
PHB 95 </t>
        </r>
        <r>
          <rPr>
            <b/>
            <sz val="12"/>
            <color indexed="81"/>
            <rFont val="Times New Roman"/>
            <family val="1"/>
          </rPr>
          <t>(NOT YET SELECTED)</t>
        </r>
      </text>
    </comment>
    <comment ref="A12" authorId="0">
      <text>
        <r>
          <rPr>
            <sz val="12"/>
            <rFont val="Times New Roman"/>
            <family val="1"/>
          </rPr>
          <t xml:space="preserve">Choose one type of weapon, such as longsword or greataxe.  With that weapon, you know how to hit where it hurts.
</t>
        </r>
        <r>
          <rPr>
            <b/>
            <sz val="12"/>
            <color indexed="81"/>
            <rFont val="Times New Roman"/>
            <family val="1"/>
          </rPr>
          <t xml:space="preserve">Prerequisite:  </t>
        </r>
        <r>
          <rPr>
            <sz val="12"/>
            <rFont val="Times New Roman"/>
            <family val="1"/>
          </rPr>
          <t xml:space="preserve">Proficient with weapon, base attack bonus +8.
</t>
        </r>
        <r>
          <rPr>
            <b/>
            <sz val="12"/>
            <color indexed="81"/>
            <rFont val="Times New Roman"/>
            <family val="1"/>
          </rPr>
          <t xml:space="preserve">Benefit:  </t>
        </r>
        <r>
          <rPr>
            <sz val="12"/>
            <rFont val="Times New Roman"/>
            <family val="1"/>
          </rPr>
          <t xml:space="preserve">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 xml:space="preserve">Special:  </t>
        </r>
        <r>
          <rPr>
            <sz val="12"/>
            <rFont val="Times New Roman"/>
            <family val="1"/>
          </rPr>
          <t>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 ref="A13"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14" authorId="0">
      <text>
        <r>
          <rPr>
            <sz val="12"/>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rFont val="Times New Roman"/>
            <family val="1"/>
          </rPr>
          <t xml:space="preserve">Proficiency with selected weapon, Weapon Focus with selected weapon, fighter level 4th.
</t>
        </r>
        <r>
          <rPr>
            <b/>
            <sz val="12"/>
            <color indexed="81"/>
            <rFont val="Times New Roman"/>
            <family val="1"/>
          </rPr>
          <t xml:space="preserve">Benefit:  </t>
        </r>
        <r>
          <rPr>
            <sz val="12"/>
            <rFont val="Times New Roman"/>
            <family val="1"/>
          </rPr>
          <t xml:space="preserve">You gain a +2 bonus on all damage rolls you make using the selected weapon.
</t>
        </r>
        <r>
          <rPr>
            <b/>
            <sz val="12"/>
            <color indexed="81"/>
            <rFont val="Times New Roman"/>
            <family val="1"/>
          </rPr>
          <t xml:space="preserve">Special:  </t>
        </r>
        <r>
          <rPr>
            <sz val="12"/>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15" authorId="0">
      <text>
        <r>
          <rPr>
            <sz val="12"/>
            <color indexed="81"/>
            <rFont val="Times New Roman"/>
            <family val="1"/>
          </rPr>
          <t>Stronghold Builder’s Guide 10</t>
        </r>
      </text>
    </comment>
    <comment ref="A16"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A17"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 ref="A18" authorId="0">
      <text>
        <r>
          <rPr>
            <sz val="12"/>
            <color indexed="81"/>
            <rFont val="Times New Roman"/>
            <family val="1"/>
          </rPr>
          <t>You have had lifelong experience with life aboard boats and ships, and consequently are familiar with nautical terminology.  You are also an able swashbuckler aboard ships.</t>
        </r>
        <r>
          <rPr>
            <b/>
            <sz val="12"/>
            <color indexed="81"/>
            <rFont val="Times New Roman"/>
            <family val="1"/>
          </rPr>
          <t xml:space="preserve">
Prerequisites:  </t>
        </r>
        <r>
          <rPr>
            <sz val="12"/>
            <color indexed="81"/>
            <rFont val="Times New Roman"/>
            <family val="1"/>
          </rPr>
          <t xml:space="preserve">Coastal region
</t>
        </r>
        <r>
          <rPr>
            <b/>
            <sz val="12"/>
            <color indexed="81"/>
            <rFont val="Times New Roman"/>
            <family val="1"/>
          </rPr>
          <t xml:space="preserve">Benefits:  </t>
        </r>
        <r>
          <rPr>
            <sz val="12"/>
            <color indexed="81"/>
            <rFont val="Times New Roman"/>
            <family val="1"/>
          </rPr>
          <t>The Professions (Sailor) and (Boater) skills are class skill.  Additionally, you receive a +3 competence bonus to Knowldedge (Geography) and (Nature), and Survival while aboard a nautical or Astral vessel, but not a land vehicle, air vehicle, or mount of any type.</t>
        </r>
        <r>
          <rPr>
            <sz val="12"/>
            <color indexed="81"/>
            <rFont val="Times New Roman"/>
            <family val="1"/>
          </rPr>
          <t xml:space="preserve">
House Feat</t>
        </r>
      </text>
    </comment>
  </commentList>
</comments>
</file>

<file path=xl/comments3.xml><?xml version="1.0" encoding="utf-8"?>
<comments xmlns="http://schemas.openxmlformats.org/spreadsheetml/2006/main">
  <authors>
    <author>Alexis Álvarez</author>
  </authors>
  <commentList>
    <comment ref="C3" authorId="0">
      <text>
        <r>
          <rPr>
            <sz val="12"/>
            <color indexed="81"/>
            <rFont val="Times New Roman"/>
            <family val="1"/>
          </rPr>
          <t>flaming + flaming burst 1d10 upon critical hit</t>
        </r>
      </text>
    </comment>
    <comment ref="A15" authorId="0">
      <text>
        <r>
          <rPr>
            <sz val="12"/>
            <rFont val="Times New Roman"/>
            <family val="1"/>
          </rPr>
          <t>This ring offers continual magical protection in the form of a deflection bonus of +1 to +5 to AC.
Faint abjuration; CL 5th; Forge Ring, shield of faith, caster must be of a level at least three times greater than the bonus of the ring; Price 2,000 gp (ring +1); 8,000 gp (ring +2); 18,000 gp (ring +3); 32,000 gp (ring +4); 50,000 gp (ring +5).
DMG 232</t>
        </r>
      </text>
    </comment>
  </commentList>
</comments>
</file>

<file path=xl/comments4.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3,000 gp (7th)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divination
</t>
        </r>
        <r>
          <rPr>
            <b/>
            <sz val="12"/>
            <color indexed="81"/>
            <rFont val="Times New Roman"/>
            <family val="1"/>
          </rPr>
          <t xml:space="preserve">Activation:  </t>
        </r>
        <r>
          <rPr>
            <sz val="12"/>
            <color indexed="81"/>
            <rFont val="Times New Roman"/>
            <family val="1"/>
          </rPr>
          <t xml:space="preserve">Swift (command)
A leather strap and a bit of hardened leather and krenshar hide make up this menacing black eyepatch.  Despite its name, the improved visual acuity provided by a corsair’s eyepatch is equally useful to landlubbers.  Wearing this eyepatch has no negative impact on your eyesight—it appears completely transparent to you.  While you wear a corsair’s eyepatch over your left eye, activating it grants you the ability to use see invisibility (as the spell) for 1 round.  While you wear it over your right eye, activating it grants you the benefit of the Blind-Fight feat for 1 minute.
Moving the eyepatch from one eye to another requires a move action that doesn’t provoke attacks of opportunity.  A corsair’s eyepatch functions a total of three times per day.
</t>
        </r>
        <r>
          <rPr>
            <b/>
            <sz val="12"/>
            <color indexed="81"/>
            <rFont val="Times New Roman"/>
            <family val="1"/>
          </rPr>
          <t xml:space="preserve">Prerequisites:  </t>
        </r>
        <r>
          <rPr>
            <sz val="12"/>
            <color indexed="81"/>
            <rFont val="Times New Roman"/>
            <family val="1"/>
          </rPr>
          <t>Craft Wondrous Item, see invisibility.
Cost to Create: 1,500 gp, 120 XP, 3 days.
MIC 90</t>
        </r>
      </text>
    </comment>
    <comment ref="A5" authorId="0">
      <text>
        <r>
          <rPr>
            <b/>
            <sz val="12"/>
            <color indexed="81"/>
            <rFont val="Times New Roman"/>
            <family val="1"/>
          </rPr>
          <t xml:space="preserve">Price (Item Level):  </t>
        </r>
        <r>
          <rPr>
            <sz val="12"/>
            <color indexed="81"/>
            <rFont val="Times New Roman"/>
            <family val="1"/>
          </rPr>
          <t xml:space="preserve">4,500 gp (9th)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This belt is forged of thick golden links, each set with a cabochon-cut semiprecious stone.  Its large, oval buckle is embossed with the closed fist of Kord.
These gem-studded belts are sacred to followers of Kord, the god of strength.  When you wear one of these items, it functions as a belt of giant strength +2 if you are chaotic good, neutral good, or chaotic neutral.  All of Kord’s followers vie for the honor of winning one of these items, and each belt is passed down through generations of his faithful.
</t>
        </r>
        <r>
          <rPr>
            <b/>
            <sz val="12"/>
            <color indexed="81"/>
            <rFont val="Times New Roman"/>
            <family val="1"/>
          </rPr>
          <t xml:space="preserve">Relic Power:  </t>
        </r>
        <r>
          <rPr>
            <sz val="12"/>
            <color indexed="81"/>
            <rFont val="Times New Roman"/>
            <family val="1"/>
          </rPr>
          <t xml:space="preserve">If you have established the proper divine connection, you gain a +5 competence bonus on Strength checks and a +4 morale bonus on saves against fear effects while wearing a belt of the champion. If you ever fail a save against a fear effect while wearing this belt, its relic power is negated for 1 hour.
To use the relic power, you must worship Kord and either sacrifice a 3rd-level divine spell slot or have the True Believer feat and at least 5 HD.
</t>
        </r>
        <r>
          <rPr>
            <b/>
            <sz val="12"/>
            <color indexed="81"/>
            <rFont val="Times New Roman"/>
            <family val="1"/>
          </rPr>
          <t xml:space="preserve">Lore: </t>
        </r>
        <r>
          <rPr>
            <sz val="12"/>
            <color indexed="81"/>
            <rFont val="Times New Roman"/>
            <family val="1"/>
          </rPr>
          <t xml:space="preserve"> The first belt of the champion was forged by a priest of Kord in a tiny village for a traveling hero who, having failed to persuade the villagers to flee before a horde of orcs, offered to stay and defend them.  Each decade since then, Kord has given one of these belts to a favorite follower (Knowledge [religion] DC 20).
</t>
        </r>
        <r>
          <rPr>
            <b/>
            <sz val="12"/>
            <color indexed="81"/>
            <rFont val="Times New Roman"/>
            <family val="1"/>
          </rPr>
          <t xml:space="preserve">Prerequisites:  </t>
        </r>
        <r>
          <rPr>
            <sz val="12"/>
            <color indexed="81"/>
            <rFont val="Times New Roman"/>
            <family val="1"/>
          </rPr>
          <t xml:space="preserve">Craft Wondrous Item, Sanctify Relic, Bull’s Strength.
</t>
        </r>
        <r>
          <rPr>
            <b/>
            <sz val="12"/>
            <color indexed="81"/>
            <rFont val="Times New Roman"/>
            <family val="1"/>
          </rPr>
          <t xml:space="preserve">Cost to Create:  </t>
        </r>
        <r>
          <rPr>
            <sz val="12"/>
            <color indexed="81"/>
            <rFont val="Times New Roman"/>
            <family val="1"/>
          </rPr>
          <t>2,250 gp, 180 XP, 5 days.
MIC 73</t>
        </r>
      </text>
    </comment>
    <comment ref="A6" authorId="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Move (command)
</t>
        </r>
        <r>
          <rPr>
            <b/>
            <sz val="12"/>
            <color indexed="81"/>
            <rFont val="Times New Roman"/>
            <family val="1"/>
          </rPr>
          <t xml:space="preserve">Weight:  </t>
        </r>
        <r>
          <rPr>
            <sz val="12"/>
            <color indexed="81"/>
            <rFont val="Times New Roman"/>
            <family val="1"/>
          </rPr>
          <t xml:space="preserve">—
Golden lightning bolts are embroidered along the sleeves of this sturdy tunic of blue linen.  You can teleport (with no chance of error) to any location within 60 feet, as long as you have both line of sight and line of
effect to that destination.  A harmless trail of crackling sparks traces the path from your original location to your destination, making it obvious where you have landed.
You can’t use the shirt to move into a space occupied by another creature, nor can you teleport into a solid object; if you attempt to do so, the shirt’s activation is wasted.  You can bring along objects weighing up to your maximum load, but you can’t bring another creature with you.  This ability functions once per day.
</t>
        </r>
        <r>
          <rPr>
            <b/>
            <sz val="12"/>
            <color indexed="81"/>
            <rFont val="Times New Roman"/>
            <family val="1"/>
          </rPr>
          <t xml:space="preserve">Prerequisites:  </t>
        </r>
        <r>
          <rPr>
            <sz val="12"/>
            <color indexed="81"/>
            <rFont val="Times New Roman"/>
            <family val="1"/>
          </rPr>
          <t xml:space="preserve">Craft Wondrous Item, dimension door.
</t>
        </r>
        <r>
          <rPr>
            <b/>
            <sz val="12"/>
            <color indexed="81"/>
            <rFont val="Times New Roman"/>
            <family val="1"/>
          </rPr>
          <t xml:space="preserve">Cost to Create:  </t>
        </r>
        <r>
          <rPr>
            <sz val="12"/>
            <color indexed="81"/>
            <rFont val="Times New Roman"/>
            <family val="1"/>
          </rPr>
          <t>2,500 gp, 200 XP, 5 days.
MIC 75</t>
        </r>
      </text>
    </comment>
    <comment ref="A7" authorId="0">
      <text>
        <r>
          <rPr>
            <sz val="12"/>
            <rFont val="Times New Roman"/>
            <family val="1"/>
          </rPr>
          <t>This ring is crafted with a feather pattern all around its edge.  It acts exactly like a feather fall spell, activated immediately if the wearer falls more than 5 feet.
Faint transmutation; CL 1st; Forge Ring, feather fall; Price 2,200 gp.
DMG 232</t>
        </r>
      </text>
    </comment>
    <comment ref="A8" authorId="0">
      <text>
        <r>
          <rPr>
            <sz val="12"/>
            <rFont val="Times New Roman"/>
            <family val="1"/>
          </rPr>
          <t>These gauntlets are made of tough leather with iron studs running across the back of the hands and fingers.  They grant the wearer great strength, adding a +2 enhancement bonus to his Strength score.  Both gauntlets must be worn for the magic to be effective.
Faint transmutation; CL 6th; Craft Wondrous Item, bull’s strength; Price 4,000 gp;Weight 4 lb.
DMG 257</t>
        </r>
      </text>
    </comment>
    <comment ref="A9" authorId="0">
      <text>
        <r>
          <rPr>
            <sz val="12"/>
            <rFont val="Times New Roman"/>
            <family val="1"/>
          </rPr>
          <t>This cloak appears to be made of leather until the wearer enters salt water.  At that time the cloak of the manta ray adheres to the individual, and he appears nearly identical to a manta ray (as the polymorph spell, except that it allows only manta ray form).  He gains a +3 natural armor bonus, the ability to breathe underwater, and a swim speed of 60 feet, like a real manta ray.
Although the cloak does not enable the wearer to bite opponents as a manta ray does, it does have a tail spine that can be used to strike at opponents behind the wearer, dealing 1d6 points of damage.  This attack can be used in addition to any other attack the character has, using his highest melee attack bonus.  The wearer can release his arms from the cloak without sacrificing underwater movement if so desired.
Moderate transmutation; CL 9th; Craft Wondrous Item, polymorph, water breathing; Price 7,200 gp;Weight 1 lb.
DMG 253</t>
        </r>
      </text>
    </comment>
    <comment ref="A18" authorId="0">
      <text>
        <r>
          <rPr>
            <sz val="12"/>
            <rFont val="Times New Roman"/>
            <family val="1"/>
          </rPr>
          <t xml:space="preserve">Each of these items is a small feather that has a power to suit a special need.  The kinds of tokens are described below.  Each token is usable once.
</t>
        </r>
        <r>
          <rPr>
            <b/>
            <sz val="16"/>
            <color indexed="81"/>
            <rFont val="Times New Roman"/>
            <family val="1"/>
          </rPr>
          <t>Anchor:  A token useful to moor a craft in water so as to render it immobile for up to one day.</t>
        </r>
        <r>
          <rPr>
            <sz val="16"/>
            <rFont val="Times New Roman"/>
            <family val="1"/>
          </rPr>
          <t xml:space="preserve">
</t>
        </r>
        <r>
          <rPr>
            <sz val="12"/>
            <rFont val="Times New Roman"/>
            <family val="1"/>
          </rPr>
          <t>Bird:  A token that can be used to deliver a small written message unerringly to a designated target as would a carrier pigeon.  The token lasts as long as it takes to carry the message.
Fan:  A token that forms a huge flapping fan, causing a breeze of sufficient strength to propel one ship (about 25 mph).  This wind is not cumulative with existing wind speed—if a severe wind is already blowing, for example, this wind cannot be added to it to create a windstorm.  The token can, however, be used to lessen existing winds, creating an area of relative calm or lighter winds (but wave size in a storm is not affected).  The fan can be used for up to 8 hours. It does not function on land.
Swan Boat:  A token that forms a swanlike boat capable of moving on water at a speed of 60 feet. It can carry eight horses and gear or thirty-two Medium characters or any equivalent combination.  The boat lasts for one day.
Tree: A token that causes a great oak to spring into being (5-footdiameter trunk, 60-foot height, 40-foot top diameter).  This is an instantaneous effect.
Whip: A token that forms into a huge leather whip and wields itself against any opponent desired just like a dancing weapon (see page 224). The weapon has a +10 base attack bonus, does 1d6+1 points of damage, has a +1 enhancement bonus on attack and damage rolls, and a makes a free grapple attack (with a +15 attack bonus) if it hits.  The whip lasts no longer than 1 hour.Moderate conjuration; CL 12th; Craft Wondrous Item, major creation; Price 50 gp (anchor), 300 gp (bird), 200 gp (fan), 450 gp
(swan boat), 400 gp (tree), 500 gp (whip).
DMG 264</t>
        </r>
      </text>
    </comment>
    <comment ref="A27" authorId="0">
      <text>
        <r>
          <rPr>
            <sz val="12"/>
            <rFont val="Times New Roman"/>
            <family val="1"/>
          </rPr>
          <t>A 60-foot-long rope of climbing is no thicker than a wand, but it is strong enough to support 3,000 pounds.  Upon command, the rope snakes forward, upward, downward, or in any other direction at 10 feet per round, attaching itself securely wherever its owner desires. It can unfasten itself and return in the same manner.
A rope of climbing can be commanded to knot or unknot itself.  This causes large knots to appear at 1-foot intervals along the rope.  Knotting shortens the rope to a 50-foot length until the knots are untied but lowers the DC of Climb checks while using it by 10.  A creature must hold one end of the rope when its magic is invoked.
Faint transmutation; CL 3rd; Craft Wondrous Item, animate rope; Price 3,000 gp;Weight 3 lb.
DMG 266</t>
        </r>
      </text>
    </comment>
  </commentList>
</comments>
</file>

<file path=xl/sharedStrings.xml><?xml version="1.0" encoding="utf-8"?>
<sst xmlns="http://schemas.openxmlformats.org/spreadsheetml/2006/main" count="801" uniqueCount="492">
  <si>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</si>
  <si>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</si>
  <si>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</si>
  <si>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</si>
  <si>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</si>
  <si>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</si>
  <si>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</si>
  <si>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</si>
  <si>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</si>
  <si>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</si>
  <si>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</si>
  <si>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</si>
  <si>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</si>
  <si>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</si>
  <si>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</si>
  <si>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</si>
  <si>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</si>
  <si>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</si>
  <si>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</si>
  <si>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</si>
  <si>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</si>
  <si>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</si>
  <si>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</si>
  <si>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</si>
  <si>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</si>
  <si>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</si>
  <si>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</si>
  <si>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</si>
  <si>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</si>
  <si>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</si>
  <si>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</si>
  <si>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</si>
  <si>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</si>
  <si>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</si>
  <si>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</si>
  <si>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</si>
  <si>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</si>
  <si>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</si>
  <si>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</si>
  <si>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</si>
  <si>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</si>
  <si>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</si>
  <si>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</si>
  <si>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</si>
  <si>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</si>
  <si>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</si>
  <si>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</si>
  <si>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</si>
  <si>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</si>
  <si>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</si>
  <si>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</si>
  <si>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</si>
  <si>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</si>
  <si>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</si>
  <si>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</si>
  <si>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</si>
  <si>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</si>
  <si>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</si>
  <si>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</si>
  <si>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</si>
  <si>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</si>
  <si>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</si>
  <si>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</si>
  <si>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</si>
  <si>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</si>
  <si>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</si>
  <si>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</si>
  <si>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</si>
  <si>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</si>
  <si>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</si>
  <si>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</si>
  <si>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</si>
  <si>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</si>
  <si>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</si>
  <si>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</si>
  <si>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</si>
  <si>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</si>
  <si>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</si>
  <si>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</si>
  <si>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</si>
  <si>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</si>
  <si>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</si>
  <si>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</si>
  <si>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</si>
  <si>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</si>
  <si>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</si>
  <si>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</si>
  <si>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</si>
  <si>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</si>
  <si>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</si>
  <si>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</si>
  <si>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</si>
  <si>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</si>
  <si>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</si>
  <si>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</si>
  <si>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</si>
  <si>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Weight on Hand:</t>
  </si>
  <si>
    <t>Horse Encumbrance:</t>
  </si>
  <si>
    <t>Check</t>
  </si>
  <si>
    <t>Arcane</t>
  </si>
  <si>
    <t>Speed</t>
  </si>
  <si>
    <t>Age:</t>
  </si>
  <si>
    <t>Region:</t>
  </si>
  <si>
    <t>Speak Language</t>
  </si>
  <si>
    <t>Knowledge:  Nature</t>
  </si>
  <si>
    <t>Knowledge:  Religion</t>
  </si>
  <si>
    <t>Perform:  (type)</t>
  </si>
  <si>
    <t>Male</t>
  </si>
  <si>
    <t>x3</t>
  </si>
  <si>
    <t>Sleight of Hand</t>
  </si>
  <si>
    <t>Survival</t>
  </si>
  <si>
    <t>Human</t>
  </si>
  <si>
    <t>Chaotic Good</t>
  </si>
  <si>
    <t>Right</t>
  </si>
  <si>
    <t>Common</t>
  </si>
  <si>
    <t>18-20, x2</t>
  </si>
  <si>
    <t>Slashing</t>
  </si>
  <si>
    <t>1d6</t>
  </si>
  <si>
    <t>70'</t>
  </si>
  <si>
    <t>Touch AC:</t>
  </si>
  <si>
    <t>Dagger</t>
  </si>
  <si>
    <t>1d4</t>
  </si>
  <si>
    <t>Piercing</t>
  </si>
  <si>
    <t>30'</t>
  </si>
  <si>
    <t>Deity:</t>
  </si>
  <si>
    <t>General Feats</t>
  </si>
  <si>
    <t>Urban Feats</t>
  </si>
  <si>
    <t>Dungeon Feats</t>
  </si>
  <si>
    <t>Wilderness Feats</t>
  </si>
  <si>
    <t>Class Features</t>
  </si>
  <si>
    <t>Bag Encumbrance:</t>
  </si>
  <si>
    <t>Attack Bonus:</t>
  </si>
  <si>
    <t>Weapon Proficiencies</t>
  </si>
  <si>
    <t>Armor (all)</t>
  </si>
  <si>
    <t>Atk</t>
  </si>
  <si>
    <t>Weapon Focus bonus included</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</si>
  <si>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</si>
  <si>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</si>
  <si>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</si>
  <si>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</si>
  <si>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</si>
  <si>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</si>
  <si>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</si>
  <si>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</si>
  <si>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</si>
  <si>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</si>
  <si>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</si>
  <si>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</si>
  <si>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</si>
  <si>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</si>
  <si>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</si>
  <si>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</si>
  <si>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</si>
  <si>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</si>
  <si>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</si>
  <si>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</si>
  <si>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Leadership Score:</t>
  </si>
  <si>
    <t>Armor</t>
  </si>
  <si>
    <t>Weapons</t>
  </si>
  <si>
    <t>HP</t>
  </si>
  <si>
    <t>AC</t>
  </si>
  <si>
    <t>BAB</t>
  </si>
  <si>
    <t>Thing</t>
  </si>
  <si>
    <t>Mount</t>
  </si>
  <si>
    <t>Region</t>
  </si>
  <si>
    <t>Born</t>
  </si>
  <si>
    <t>Align</t>
  </si>
  <si>
    <t>Sex</t>
  </si>
  <si>
    <t>Race</t>
  </si>
  <si>
    <t>Name</t>
  </si>
  <si>
    <t>Arrows</t>
  </si>
  <si>
    <t>Bedroll</t>
  </si>
  <si>
    <t>Grappling Hook</t>
  </si>
  <si>
    <t>Small Steel Mirror</t>
  </si>
  <si>
    <t>Traveler’s Outfit</t>
  </si>
  <si>
    <t>Class</t>
  </si>
  <si>
    <t>Fighter</t>
  </si>
  <si>
    <t>Played by Mike Brown</t>
  </si>
  <si>
    <t>Cutter</t>
  </si>
  <si>
    <t>220 lbs</t>
  </si>
  <si>
    <t>Profession:  Boater</t>
  </si>
  <si>
    <t>Profession:  Sailor</t>
  </si>
  <si>
    <t>Weapons (all)</t>
  </si>
  <si>
    <t>Shields (all)</t>
  </si>
  <si>
    <t>Leadership</t>
  </si>
  <si>
    <t>Landlord</t>
  </si>
  <si>
    <t>Full Plate Armor +4</t>
  </si>
  <si>
    <t>Base 3</t>
  </si>
  <si>
    <t>Bit and Bridle</t>
  </si>
  <si>
    <t>Military Saddle</t>
  </si>
  <si>
    <t>Saddlebags</t>
  </si>
  <si>
    <t>Composite Shortbow</t>
  </si>
  <si>
    <t>Backpack</t>
  </si>
  <si>
    <t>Flint and Steel</t>
  </si>
  <si>
    <t>50' Silk Rope</t>
  </si>
  <si>
    <t>Urban Tracking</t>
  </si>
  <si>
    <t>Craft:  Boatbuilding</t>
  </si>
  <si>
    <t>from Stormwrack</t>
  </si>
  <si>
    <t>Tunnel Fighting</t>
  </si>
  <si>
    <t>Expert Swimmer</t>
  </si>
  <si>
    <t>Sea Legs</t>
  </si>
  <si>
    <t>Studded Leather Barding</t>
  </si>
  <si>
    <t>+3 AC</t>
  </si>
  <si>
    <t>Candles</t>
  </si>
  <si>
    <t>Fishhooks</t>
  </si>
  <si>
    <t>Sewing Needles</t>
  </si>
  <si>
    <t>Waterskins</t>
  </si>
  <si>
    <t>+4 on a running jump (from Run feat)</t>
  </si>
  <si>
    <t>Selûne</t>
  </si>
  <si>
    <t>CROSS-CLASS</t>
  </si>
  <si>
    <t>Power Attack</t>
  </si>
  <si>
    <t>Cleave</t>
  </si>
  <si>
    <t>Great Cleave</t>
  </si>
  <si>
    <t>16-20, x2</t>
  </si>
  <si>
    <t>2d6</t>
  </si>
  <si>
    <t>20'</t>
  </si>
  <si>
    <t>-</t>
  </si>
  <si>
    <t>Stronghold:</t>
  </si>
  <si>
    <t>Good</t>
  </si>
  <si>
    <t>6’</t>
  </si>
  <si>
    <t>Flask of Oil</t>
  </si>
  <si>
    <t xml:space="preserve">1 pint </t>
  </si>
  <si>
    <t>Trail Rations</t>
  </si>
  <si>
    <t>Commodore of the Plungepool</t>
  </si>
  <si>
    <t>Cutter,</t>
  </si>
  <si>
    <t>Sea of Fallen Stars</t>
  </si>
  <si>
    <t>Regional Feat:  Mariner</t>
  </si>
  <si>
    <t>+3 aboard ships (Mariner feat)</t>
  </si>
  <si>
    <t>Class skill (Mariner feat)</t>
  </si>
  <si>
    <t>Knowledge:  Geography</t>
  </si>
  <si>
    <r>
      <rPr>
        <sz val="13"/>
        <color rgb="FFFF0000"/>
        <rFont val="Times New Roman"/>
        <family val="1"/>
      </rPr>
      <t>CROSS-CLASS</t>
    </r>
    <r>
      <rPr>
        <sz val="13"/>
        <rFont val="Times New Roman"/>
        <family val="1"/>
      </rPr>
      <t>; +3 on ships (Mariner)</t>
    </r>
  </si>
  <si>
    <t>Flaming Burst Greatsword +2</t>
  </si>
  <si>
    <t>Spiked Gauntlet +1</t>
  </si>
  <si>
    <t>Halfling</t>
  </si>
  <si>
    <t>M</t>
  </si>
  <si>
    <t>N</t>
  </si>
  <si>
    <t>none</t>
  </si>
  <si>
    <t>Heward’s Greater Haverpack</t>
  </si>
  <si>
    <t>Garrotte +1</t>
  </si>
  <si>
    <t>Guisarme +1</t>
  </si>
  <si>
    <r>
      <t xml:space="preserve">2 </t>
    </r>
    <r>
      <rPr>
        <sz val="12"/>
        <rFont val="Times New Roman"/>
        <family val="1"/>
      </rPr>
      <t>+</t>
    </r>
    <r>
      <rPr>
        <sz val="12"/>
        <color indexed="20"/>
        <rFont val="Times New Roman"/>
        <family val="1"/>
      </rPr>
      <t xml:space="preserve"> </t>
    </r>
    <r>
      <rPr>
        <sz val="12"/>
        <color rgb="FFFF0000"/>
        <rFont val="Times New Roman"/>
        <family val="1"/>
      </rPr>
      <t>2d6*</t>
    </r>
  </si>
  <si>
    <t>Belt of the Champion</t>
  </si>
  <si>
    <t>Cloak of the Manta Ray</t>
  </si>
  <si>
    <t>Gauntlets of Ogre Power</t>
  </si>
  <si>
    <t>Ring of Feather Falling</t>
  </si>
  <si>
    <t>Ring of Protection +1</t>
  </si>
  <si>
    <t>Rope of Climbing</t>
  </si>
  <si>
    <t>Bolt Shirt</t>
  </si>
  <si>
    <t>Bracers of Armor +1</t>
  </si>
  <si>
    <t>Corsair’s Eyepatch</t>
  </si>
  <si>
    <t>Stash:  Folding Fleet</t>
  </si>
  <si>
    <r>
      <t>On Heavy Warhorse</t>
    </r>
    <r>
      <rPr>
        <i/>
        <sz val="18"/>
        <color rgb="FFFF0000"/>
        <rFont val="Times New Roman"/>
        <family val="1"/>
      </rPr>
      <t xml:space="preserve"> (stallion)</t>
    </r>
  </si>
  <si>
    <t>1</t>
  </si>
  <si>
    <t>Mortimer’s Stash</t>
  </si>
  <si>
    <t>Kayenga’s Stash</t>
  </si>
  <si>
    <t>Cutter’s Stash</t>
  </si>
  <si>
    <t>x2</t>
  </si>
  <si>
    <t>15-20, x2</t>
  </si>
  <si>
    <t>Keen Dagger +2</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</si>
  <si>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</si>
  <si>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can't be used with Ogre Gauntlets</t>
  </si>
  <si>
    <t>Base 7</t>
  </si>
  <si>
    <t>Avail.</t>
  </si>
  <si>
    <t>Actual</t>
  </si>
  <si>
    <t>Vacant</t>
  </si>
  <si>
    <t>1st</t>
  </si>
  <si>
    <t>2nd</t>
  </si>
  <si>
    <t>3rd</t>
  </si>
  <si>
    <t>4th</t>
  </si>
  <si>
    <t>5th</t>
  </si>
  <si>
    <t>6th</t>
  </si>
  <si>
    <t>Signature Powers</t>
  </si>
  <si>
    <t>Folding boat fleet</t>
  </si>
  <si>
    <t>+11</t>
  </si>
  <si>
    <t>Stronghold Followers</t>
  </si>
  <si>
    <t>Adventuring Party</t>
  </si>
  <si>
    <t>FF:  Improved Critical:  Greatsword</t>
  </si>
  <si>
    <t>FF:  Weapon Focus:  Greatsword</t>
  </si>
  <si>
    <t>FF:  Weapon Specialization:  Greatsword</t>
  </si>
  <si>
    <t>FF:  Greater Weapon Focus:  Greatsword</t>
  </si>
  <si>
    <t>FF:  Greater Weapon Specialization:  Greatsword</t>
  </si>
  <si>
    <t>HF:  Combat Expertise</t>
  </si>
  <si>
    <t>Endurance</t>
  </si>
  <si>
    <t>Run</t>
  </si>
  <si>
    <t>Rogue</t>
  </si>
  <si>
    <t>Triton-elf</t>
  </si>
  <si>
    <t>F</t>
  </si>
  <si>
    <t>Bard</t>
  </si>
  <si>
    <t>Swashbuckler</t>
  </si>
  <si>
    <t>NG</t>
  </si>
  <si>
    <t>CN</t>
  </si>
  <si>
    <t>LN</t>
  </si>
  <si>
    <t>CG</t>
  </si>
  <si>
    <r>
      <t>Elem.H</t>
    </r>
    <r>
      <rPr>
        <vertAlign val="subscript"/>
        <sz val="12"/>
        <rFont val="Times New Roman"/>
        <family val="1"/>
      </rPr>
      <t>2</t>
    </r>
    <r>
      <rPr>
        <sz val="12"/>
        <rFont val="Times New Roman"/>
        <family val="1"/>
      </rPr>
      <t>O</t>
    </r>
  </si>
  <si>
    <t>Sword Coast</t>
  </si>
  <si>
    <t>Amn</t>
  </si>
  <si>
    <t>Turmish</t>
  </si>
  <si>
    <t>Chondath</t>
  </si>
  <si>
    <t>Impiltur</t>
  </si>
  <si>
    <t>High Forest</t>
  </si>
  <si>
    <t>Tethyr</t>
  </si>
  <si>
    <t>Chalimber</t>
  </si>
  <si>
    <t>Reaching Woods</t>
  </si>
  <si>
    <t>Lethyr</t>
  </si>
  <si>
    <t>Rawlinswood</t>
  </si>
  <si>
    <t>Narfell</t>
  </si>
  <si>
    <t>Damara</t>
  </si>
  <si>
    <t>Pirate Isles</t>
  </si>
  <si>
    <t>Moonshaes</t>
  </si>
  <si>
    <t>Firedrake Bay</t>
  </si>
  <si>
    <t>Nelanther</t>
  </si>
  <si>
    <t>Evermeet</t>
  </si>
  <si>
    <t>Trademeet</t>
  </si>
  <si>
    <t>Saltmarsh</t>
  </si>
  <si>
    <t>The Moonsea</t>
  </si>
  <si>
    <t>Cormanthor</t>
  </si>
  <si>
    <t>The Ride</t>
  </si>
  <si>
    <t>Anauroch</t>
  </si>
  <si>
    <t>Farsea Marshes</t>
  </si>
  <si>
    <t>Vast Swamp</t>
  </si>
  <si>
    <t>Beregost</t>
  </si>
  <si>
    <t>The Greenfields</t>
  </si>
  <si>
    <t>Chessenta</t>
  </si>
  <si>
    <t>Spine of the World</t>
  </si>
  <si>
    <t>Dwarf</t>
  </si>
  <si>
    <t>Half-elf</t>
  </si>
  <si>
    <t>Elf</t>
  </si>
  <si>
    <t>Gnome</t>
  </si>
  <si>
    <t>Half-orc</t>
  </si>
  <si>
    <t>LG</t>
  </si>
  <si>
    <t>Lucky Number</t>
  </si>
  <si>
    <t>Wild Card</t>
  </si>
  <si>
    <t>Fortune’s Favor</t>
  </si>
  <si>
    <t>Garrard Helmsvinkl</t>
  </si>
  <si>
    <t>Layla Schpliffsuldar</t>
  </si>
  <si>
    <t>Hexblade</t>
  </si>
  <si>
    <t>Spellthief</t>
  </si>
  <si>
    <t>Scout</t>
  </si>
  <si>
    <t>Urban Ranger</t>
  </si>
  <si>
    <t>Duskblade</t>
  </si>
  <si>
    <t>Ranger</t>
  </si>
  <si>
    <t>Ulrich Fistlebars</t>
  </si>
  <si>
    <t>Fornik the Gallant</t>
  </si>
  <si>
    <t>Guido Malthus</t>
  </si>
  <si>
    <t>Svelenka Ogreslayer</t>
  </si>
  <si>
    <t>“Wasn’t Me” Nightcaps</t>
  </si>
  <si>
    <t>not being at the scene of a theft</t>
  </si>
  <si>
    <t>Muspel Grotinornik</t>
  </si>
  <si>
    <t>Arendörf Axeheavy</t>
  </si>
  <si>
    <t>Grogg bastardof Horde Garrn</t>
  </si>
  <si>
    <t>Frixlim Joyslitter</t>
  </si>
  <si>
    <t>Shizari Akun-Naha’a</t>
  </si>
  <si>
    <t>Malibongwe Nxumalo</t>
  </si>
  <si>
    <t>Spearwanderer DuLoup</t>
  </si>
  <si>
    <t>Duchess Sunset Mystrarnich</t>
  </si>
  <si>
    <t>Borealis Lareth</t>
  </si>
  <si>
    <t>Salirandar Bareclad</t>
  </si>
  <si>
    <t>Argent Flamevictor</t>
  </si>
  <si>
    <t>Qaleb Belothenes</t>
  </si>
  <si>
    <t>E. Craving Serpen</t>
  </si>
  <si>
    <t>Tlaloxu the Toxote</t>
  </si>
  <si>
    <t>“Slim” Grolef Stormwracker</t>
  </si>
  <si>
    <t>Velm Westfar</t>
  </si>
  <si>
    <t>Fyodor Lumino</t>
  </si>
  <si>
    <t>Neverleif Sparrowsong</t>
  </si>
  <si>
    <t>Snow Sevenwhite</t>
  </si>
  <si>
    <t>alchemy, drugs, non-lethal poisons</t>
  </si>
  <si>
    <t>Escape artistry, espionage</t>
  </si>
  <si>
    <t>Treetop skirmishing</t>
  </si>
  <si>
    <t>Subterfuge, economic innovation</t>
  </si>
  <si>
    <t>Tactical strategist, front-line leader</t>
  </si>
  <si>
    <t>Know:  Royalty &amp; Nobility</t>
  </si>
  <si>
    <t>Know:  History</t>
  </si>
  <si>
    <t>Know:  The Planes &amp; Religion</t>
  </si>
  <si>
    <t>Pain tolerance</t>
  </si>
  <si>
    <t>Arbitaria the Chaste</t>
  </si>
  <si>
    <t>Gossip, cartography, navigation</t>
  </si>
  <si>
    <t>Gambling, prostitutes, drink</t>
  </si>
  <si>
    <t>Brewing, counterespionage</t>
  </si>
  <si>
    <t>Darts and thrown blades</t>
  </si>
  <si>
    <t>Heartbreaker, vigilante, passionate</t>
  </si>
  <si>
    <t>Ex-con, loner, melancholy</t>
  </si>
  <si>
    <t>Athletics, fashion</t>
  </si>
  <si>
    <t>Lockpicking, pocket-picking</t>
  </si>
  <si>
    <t>Battle magic, aromatherapy</t>
  </si>
  <si>
    <t>Reading, hiking, long walks</t>
  </si>
  <si>
    <t>Archery, fletchery, philandering</t>
  </si>
  <si>
    <t>Executing lawbreakers</t>
  </si>
  <si>
    <t>Legislation, diplomacy, Shade lore</t>
  </si>
  <si>
    <t>Survivalist, guerrilla tactician</t>
  </si>
  <si>
    <t>Former infantry, ballista operator</t>
  </si>
  <si>
    <t>Cuisine, international relations</t>
  </si>
  <si>
    <t>Performance and somatic arts</t>
  </si>
  <si>
    <t>Profit motivated, mathematician</t>
  </si>
  <si>
    <t>Animal expert</t>
  </si>
  <si>
    <t>Armorer, smith</t>
  </si>
  <si>
    <t>Rapier</t>
  </si>
  <si>
    <t>Composite Longbow</t>
  </si>
  <si>
    <t>Composite Longbow +1</t>
  </si>
  <si>
    <t>Sling &amp; Dagger</t>
  </si>
  <si>
    <t>Kama &amp; Kukri</t>
  </si>
  <si>
    <t>Dart</t>
  </si>
  <si>
    <t>Darts, throwing knives</t>
  </si>
  <si>
    <t>Short Sword</t>
  </si>
  <si>
    <t>Longsword</t>
  </si>
  <si>
    <t>Blowgun &amp; Dagger</t>
  </si>
  <si>
    <t>Trident, harpoon, net</t>
  </si>
  <si>
    <t>Thrown explosives</t>
  </si>
  <si>
    <t>Quarterstaff &amp; crossbow</t>
  </si>
  <si>
    <t>Throwing Axes &amp; Javelins</t>
  </si>
  <si>
    <t>Spear</t>
  </si>
  <si>
    <t>Shortbow</t>
  </si>
  <si>
    <t>Handxe, Light Pick</t>
  </si>
  <si>
    <t>Warhammer</t>
  </si>
  <si>
    <t>Scimitar, spiked shield</t>
  </si>
  <si>
    <t>Half-plate &amp; spiked shield</t>
  </si>
  <si>
    <t>Full plate &amp; tower shield</t>
  </si>
  <si>
    <t>Full plate +1</t>
  </si>
  <si>
    <t>Studded Leather +1</t>
  </si>
  <si>
    <t>Studded Leather</t>
  </si>
  <si>
    <t>Chainmail</t>
  </si>
  <si>
    <t>Greateaxe, siege engine?</t>
  </si>
  <si>
    <t>Heavy Mace &amp; Flail</t>
  </si>
  <si>
    <t>Guisarme &amp; Halberd</t>
  </si>
  <si>
    <t>Scale Mail</t>
  </si>
  <si>
    <t>Breastplate +1</t>
  </si>
  <si>
    <t>Rapier +2</t>
  </si>
  <si>
    <t>Scepter +1</t>
  </si>
  <si>
    <t>Rapier +1</t>
  </si>
  <si>
    <t>Studded Leather &amp; LW Shield</t>
  </si>
  <si>
    <t>Breastplate +2 &amp; LS Shield</t>
  </si>
  <si>
    <t>Splint Mail</t>
  </si>
  <si>
    <t>Ka’iula Makhani</t>
  </si>
  <si>
    <t>Mykoh Bhak-Siar</t>
  </si>
  <si>
    <t>Archer Malnibur Nurmingdale</t>
  </si>
  <si>
    <t>“Handsome” Gilgamesh Neti</t>
  </si>
  <si>
    <t>Attention to detail, accounting</t>
  </si>
  <si>
    <t>Amphitrite “Triteia”</t>
  </si>
  <si>
    <t>Organization:</t>
  </si>
  <si>
    <t>Violence Check:</t>
  </si>
  <si>
    <t>Espionage Check:</t>
  </si>
  <si>
    <t>Negotiation Check:</t>
  </si>
  <si>
    <t>[name your fleet/crew/navy]</t>
  </si>
  <si>
    <t>Fighting Company (Social)</t>
  </si>
  <si>
    <t>Type (Category):</t>
  </si>
  <si>
    <t>Executive Powers:</t>
  </si>
  <si>
    <t>Plunder, Raid, War</t>
  </si>
  <si>
    <t>Fair</t>
  </si>
  <si>
    <t>Poor</t>
  </si>
  <si>
    <t>Average</t>
  </si>
  <si>
    <t>Affiliation Scale:</t>
  </si>
  <si>
    <t>Insightful Strike, Grace</t>
  </si>
  <si>
    <t>Architecture, infrastructure</t>
  </si>
  <si>
    <t>Steal Spell, Sneak Attack, Trapfinding</t>
  </si>
  <si>
    <t>Steal Spell, Effect, &amp; Energy Resistance, Sneak Attack, Trapfinding, Spellgrace</t>
  </si>
  <si>
    <t>Cure, Neutralize Poison, Charm</t>
  </si>
  <si>
    <t>Arcane Channeling, Firebolt, Blade of Blood</t>
  </si>
  <si>
    <t>Listen, Move Silently, Spot</t>
  </si>
  <si>
    <t>Listen, Tracking, Survival</t>
  </si>
  <si>
    <t>Escape Artist, Amphibious</t>
  </si>
  <si>
    <t>Grace, Run, Iron Will</t>
  </si>
  <si>
    <t>Cure, Light, Prestidigitation</t>
  </si>
  <si>
    <t>Flail &amp; Shield Focus</t>
  </si>
  <si>
    <t>Halberd Focus</t>
  </si>
  <si>
    <t>Scimitar &amp; Shield Focus</t>
  </si>
  <si>
    <t>Greataxe Focus, Siege Engine Proficiency</t>
  </si>
  <si>
    <t>Thrown Weapon Focus</t>
  </si>
  <si>
    <t>Open Locks, Dodge</t>
  </si>
  <si>
    <t>Move Silently, Sleight of Hand</t>
  </si>
  <si>
    <t>Hide, Longbow Focus</t>
  </si>
  <si>
    <t>Swim, Longbow Focus</t>
  </si>
  <si>
    <t>Cure, Hide, Sleep (spell)</t>
  </si>
  <si>
    <t>Survival, Tracking, Gather Info</t>
  </si>
  <si>
    <t>Cure, Ventriloquism, Disguise</t>
  </si>
  <si>
    <t>Insightful Strike, Grace, Forgery</t>
  </si>
  <si>
    <t>Cure, Mage Hand, Appraise</t>
  </si>
  <si>
    <t>Hide, Sense Motive, Trapfinding</t>
  </si>
  <si>
    <t>Grace, Balance</t>
  </si>
  <si>
    <t>Grace, Intimidate</t>
  </si>
  <si>
    <t>Grace, Spot, Listen</t>
  </si>
  <si>
    <t>Grace, Appraise</t>
  </si>
  <si>
    <t>Grace, Bluff, Diplomacy</t>
  </si>
  <si>
    <t>Gather Information, Sense Motive, Search, Track</t>
  </si>
  <si>
    <t>Rank/Title:</t>
  </si>
  <si>
    <t>Next Title:</t>
  </si>
  <si>
    <t>Affiliation Scores</t>
  </si>
  <si>
    <t>Followers chosen from preferred class list</t>
  </si>
  <si>
    <t>Captain</t>
  </si>
  <si>
    <t>Commodore</t>
  </si>
  <si>
    <t>your own organization</t>
  </si>
  <si>
    <t>Favored</t>
  </si>
  <si>
    <t>Quall's Feather Token, Anchor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</si>
</sst>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b/>
      <sz val="13"/>
      <color indexed="13"/>
      <name val="Times New Roman"/>
      <family val="1"/>
    </font>
    <font>
      <i/>
      <sz val="12"/>
      <color indexed="42"/>
      <name val="Times New Roman"/>
      <family val="1"/>
    </font>
    <font>
      <sz val="12"/>
      <color indexed="81"/>
      <name val="Times New Roman"/>
      <family val="1"/>
    </font>
    <font>
      <sz val="12"/>
      <color indexed="20"/>
      <name val="Times New Roman"/>
      <family val="1"/>
    </font>
    <font>
      <i/>
      <sz val="18"/>
      <color indexed="9"/>
      <name val="Times New Roman"/>
      <family val="1"/>
    </font>
    <font>
      <i/>
      <sz val="14"/>
      <color indexed="10"/>
      <name val="Times New Roman"/>
      <family val="1"/>
    </font>
    <font>
      <b/>
      <sz val="12"/>
      <color indexed="81"/>
      <name val="Times New Roman"/>
      <family val="1"/>
    </font>
    <font>
      <b/>
      <i/>
      <sz val="12"/>
      <name val="Times New Roman"/>
      <family val="1"/>
    </font>
    <font>
      <b/>
      <sz val="12"/>
      <color indexed="8"/>
      <name val="Times New Roman"/>
      <family val="1"/>
    </font>
    <font>
      <i/>
      <sz val="17"/>
      <name val="Times New Roman"/>
      <family val="1"/>
    </font>
    <font>
      <i/>
      <sz val="22"/>
      <color rgb="FFFF0000"/>
      <name val="Times New Roman"/>
      <family val="1"/>
    </font>
    <font>
      <i/>
      <sz val="18"/>
      <color rgb="FFFF0000"/>
      <name val="Times New Roman"/>
      <family val="1"/>
    </font>
    <font>
      <sz val="13"/>
      <color rgb="FF008000"/>
      <name val="Times New Roman"/>
      <family val="1"/>
    </font>
    <font>
      <sz val="13"/>
      <color rgb="FFFF0000"/>
      <name val="Times New Roman"/>
      <family val="1"/>
    </font>
    <font>
      <sz val="12"/>
      <color rgb="FFFF0000"/>
      <name val="Times New Roman"/>
      <family val="1"/>
    </font>
    <font>
      <b/>
      <sz val="16"/>
      <color indexed="81"/>
      <name val="Times New Roman"/>
      <family val="1"/>
    </font>
    <font>
      <sz val="16"/>
      <name val="Times New Roman"/>
      <family val="1"/>
    </font>
    <font>
      <b/>
      <sz val="10"/>
      <name val="Times New Roman"/>
      <family val="1"/>
    </font>
    <font>
      <vertAlign val="subscript"/>
      <sz val="12"/>
      <name val="Times New Roman"/>
      <family val="1"/>
    </font>
    <font>
      <b/>
      <sz val="13"/>
      <color rgb="FF00CC00"/>
      <name val="Times New Roman"/>
      <family val="1"/>
    </font>
    <font>
      <sz val="13"/>
      <color rgb="FF0000FF"/>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11"/>
        <bgColor indexed="64"/>
      </patternFill>
    </fill>
    <fill>
      <patternFill patternType="solid">
        <fgColor indexed="12"/>
        <bgColor indexed="64"/>
      </patternFill>
    </fill>
    <fill>
      <patternFill patternType="solid">
        <fgColor rgb="FF99FF99"/>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70C0"/>
        <bgColor indexed="64"/>
      </patternFill>
    </fill>
    <fill>
      <patternFill patternType="solid">
        <fgColor rgb="FF99FF99"/>
        <bgColor indexed="55"/>
      </patternFill>
    </fill>
    <fill>
      <patternFill patternType="solid">
        <fgColor theme="0" tint="-0.249977111117893"/>
        <bgColor indexed="64"/>
      </patternFill>
    </fill>
    <fill>
      <patternFill patternType="solid">
        <fgColor rgb="FFFFFF00"/>
        <bgColor indexed="64"/>
      </patternFill>
    </fill>
  </fills>
  <borders count="12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bottom style="double">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thick">
        <color rgb="FF7030A0"/>
      </bottom>
      <diagonal/>
    </border>
    <border>
      <left/>
      <right/>
      <top style="double">
        <color indexed="64"/>
      </top>
      <bottom style="thick">
        <color rgb="FF7030A0"/>
      </bottom>
      <diagonal/>
    </border>
    <border>
      <left/>
      <right style="double">
        <color indexed="64"/>
      </right>
      <top style="double">
        <color indexed="64"/>
      </top>
      <bottom style="thick">
        <color rgb="FF7030A0"/>
      </bottom>
      <diagonal/>
    </border>
    <border>
      <left style="thin">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double">
        <color indexed="64"/>
      </right>
      <top/>
      <bottom style="double">
        <color indexed="64"/>
      </bottom>
      <diagonal/>
    </border>
    <border>
      <left style="double">
        <color indexed="64"/>
      </left>
      <right/>
      <top style="medium">
        <color indexed="64"/>
      </top>
      <bottom style="thick">
        <color indexed="64"/>
      </bottom>
      <diagonal/>
    </border>
    <border>
      <left style="hair">
        <color indexed="64"/>
      </left>
      <right/>
      <top style="medium">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right/>
      <top style="medium">
        <color indexed="64"/>
      </top>
      <bottom style="thick">
        <color indexed="64"/>
      </bottom>
      <diagonal/>
    </border>
    <border>
      <left/>
      <right style="double">
        <color indexed="64"/>
      </right>
      <top style="medium">
        <color indexed="64"/>
      </top>
      <bottom style="thick">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s>
  <cellStyleXfs count="5">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414">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2" xfId="0" applyFont="1" applyFill="1" applyBorder="1" applyAlignment="1">
      <alignment horizontal="right"/>
    </xf>
    <xf numFmtId="0" fontId="6" fillId="0" borderId="14" xfId="0" applyFont="1" applyBorder="1" applyAlignment="1">
      <alignment horizontal="center"/>
    </xf>
    <xf numFmtId="0" fontId="13" fillId="2" borderId="15" xfId="0" applyFont="1" applyFill="1" applyBorder="1" applyAlignment="1">
      <alignment horizontal="right"/>
    </xf>
    <xf numFmtId="0" fontId="11" fillId="3" borderId="22" xfId="0" applyFont="1" applyFill="1" applyBorder="1" applyAlignment="1">
      <alignment horizontal="centerContinuous"/>
    </xf>
    <xf numFmtId="0" fontId="11" fillId="3" borderId="23" xfId="0" applyFont="1" applyFill="1" applyBorder="1" applyAlignment="1">
      <alignment horizontal="center"/>
    </xf>
    <xf numFmtId="0" fontId="11" fillId="3" borderId="24" xfId="0" applyFont="1" applyFill="1" applyBorder="1" applyAlignment="1">
      <alignment horizontal="center"/>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3" borderId="23" xfId="0" applyFont="1" applyFill="1" applyBorder="1" applyAlignment="1">
      <alignment horizontal="center" wrapText="1"/>
    </xf>
    <xf numFmtId="49" fontId="26" fillId="0" borderId="13" xfId="0" applyNumberFormat="1" applyFont="1" applyBorder="1" applyAlignment="1">
      <alignment horizontal="center"/>
    </xf>
    <xf numFmtId="164" fontId="4" fillId="0" borderId="11"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3" borderId="23" xfId="0" applyNumberFormat="1" applyFont="1" applyFill="1" applyBorder="1" applyAlignment="1">
      <alignment horizontal="center" wrapText="1"/>
    </xf>
    <xf numFmtId="0" fontId="4" fillId="0" borderId="0" xfId="0" applyNumberFormat="1" applyFont="1" applyBorder="1" applyAlignment="1">
      <alignment horizontal="left"/>
    </xf>
    <xf numFmtId="0" fontId="3" fillId="4" borderId="27" xfId="0" applyFont="1" applyFill="1" applyBorder="1" applyAlignment="1">
      <alignment horizontal="right"/>
    </xf>
    <xf numFmtId="49" fontId="6" fillId="0" borderId="28" xfId="0" applyNumberFormat="1" applyFont="1" applyBorder="1" applyAlignment="1">
      <alignment horizontal="centerContinuous"/>
    </xf>
    <xf numFmtId="0" fontId="6" fillId="0" borderId="0" xfId="0" applyFont="1" applyBorder="1" applyAlignment="1">
      <alignment horizontal="center"/>
    </xf>
    <xf numFmtId="0" fontId="6" fillId="5" borderId="29" xfId="0" applyNumberFormat="1" applyFont="1" applyFill="1" applyBorder="1" applyAlignment="1">
      <alignment horizontal="center"/>
    </xf>
    <xf numFmtId="49" fontId="6" fillId="5" borderId="30" xfId="0" applyNumberFormat="1" applyFont="1" applyFill="1" applyBorder="1" applyAlignment="1">
      <alignment horizontal="center"/>
    </xf>
    <xf numFmtId="0" fontId="33" fillId="5" borderId="30" xfId="0" applyNumberFormat="1" applyFont="1" applyFill="1" applyBorder="1" applyAlignment="1">
      <alignment horizontal="center"/>
    </xf>
    <xf numFmtId="0" fontId="6" fillId="5" borderId="31" xfId="0" applyNumberFormat="1" applyFont="1" applyFill="1" applyBorder="1" applyAlignment="1">
      <alignment horizontal="center"/>
    </xf>
    <xf numFmtId="0" fontId="13" fillId="5" borderId="1" xfId="0" applyFont="1" applyFill="1" applyBorder="1" applyAlignment="1"/>
    <xf numFmtId="49" fontId="23" fillId="5" borderId="29" xfId="0" applyNumberFormat="1" applyFont="1" applyFill="1" applyBorder="1" applyAlignment="1">
      <alignment horizontal="center"/>
    </xf>
    <xf numFmtId="0" fontId="23" fillId="5" borderId="30" xfId="0" applyNumberFormat="1" applyFont="1" applyFill="1" applyBorder="1" applyAlignment="1">
      <alignment horizontal="center"/>
    </xf>
    <xf numFmtId="0" fontId="5" fillId="0" borderId="32" xfId="0" applyFont="1" applyBorder="1" applyAlignment="1">
      <alignment horizontal="center"/>
    </xf>
    <xf numFmtId="49" fontId="6" fillId="0" borderId="32" xfId="0" applyNumberFormat="1" applyFont="1" applyBorder="1" applyAlignment="1">
      <alignment horizontal="center"/>
    </xf>
    <xf numFmtId="49" fontId="6" fillId="0" borderId="33" xfId="0" applyNumberFormat="1" applyFont="1" applyBorder="1" applyAlignment="1">
      <alignment horizontal="center"/>
    </xf>
    <xf numFmtId="164" fontId="5" fillId="6" borderId="34" xfId="0" applyNumberFormat="1" applyFont="1" applyFill="1" applyBorder="1" applyAlignment="1">
      <alignment horizontal="center"/>
    </xf>
    <xf numFmtId="164" fontId="4" fillId="0" borderId="35" xfId="0" applyNumberFormat="1" applyFont="1" applyFill="1" applyBorder="1" applyAlignment="1">
      <alignment horizontal="center"/>
    </xf>
    <xf numFmtId="0" fontId="4" fillId="0" borderId="35" xfId="0"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9" xfId="0" applyNumberFormat="1" applyFont="1" applyFill="1" applyBorder="1" applyAlignment="1">
      <alignment horizontal="center"/>
    </xf>
    <xf numFmtId="0" fontId="24" fillId="5" borderId="30" xfId="0" applyNumberFormat="1" applyFont="1" applyFill="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13" fillId="0" borderId="1" xfId="0" applyFont="1" applyFill="1" applyBorder="1" applyAlignment="1"/>
    <xf numFmtId="49" fontId="23" fillId="0" borderId="29" xfId="0" applyNumberFormat="1" applyFont="1" applyFill="1" applyBorder="1" applyAlignment="1">
      <alignment horizontal="center"/>
    </xf>
    <xf numFmtId="0" fontId="23" fillId="0" borderId="30" xfId="0" applyNumberFormat="1" applyFont="1" applyFill="1" applyBorder="1" applyAlignment="1">
      <alignment horizontal="center"/>
    </xf>
    <xf numFmtId="0" fontId="13" fillId="0" borderId="30" xfId="0" applyNumberFormat="1" applyFont="1" applyFill="1" applyBorder="1" applyAlignment="1">
      <alignment horizontal="center"/>
    </xf>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35" fillId="0" borderId="36" xfId="0" applyFont="1" applyBorder="1" applyAlignment="1">
      <alignment horizontal="centerContinuous"/>
    </xf>
    <xf numFmtId="0" fontId="17" fillId="0" borderId="39" xfId="0" applyFont="1" applyBorder="1" applyAlignment="1">
      <alignment horizontal="centerContinuous"/>
    </xf>
    <xf numFmtId="0" fontId="10" fillId="0" borderId="1" xfId="0" applyFont="1" applyFill="1" applyBorder="1" applyAlignment="1"/>
    <xf numFmtId="49" fontId="16" fillId="0" borderId="29" xfId="0" applyNumberFormat="1" applyFont="1" applyFill="1" applyBorder="1" applyAlignment="1">
      <alignment horizontal="center"/>
    </xf>
    <xf numFmtId="0" fontId="16" fillId="0" borderId="30"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0" xfId="0" applyFont="1" applyFill="1" applyBorder="1" applyAlignment="1">
      <alignment horizontal="center"/>
    </xf>
    <xf numFmtId="164" fontId="21" fillId="3" borderId="41" xfId="0" applyNumberFormat="1" applyFont="1" applyFill="1" applyBorder="1" applyAlignment="1">
      <alignment horizontal="center"/>
    </xf>
    <xf numFmtId="0" fontId="21" fillId="3" borderId="40" xfId="0" applyFont="1" applyFill="1" applyBorder="1" applyAlignment="1">
      <alignment horizontal="right"/>
    </xf>
    <xf numFmtId="0" fontId="4" fillId="0" borderId="42" xfId="0" applyFont="1" applyBorder="1" applyAlignment="1">
      <alignment horizontal="center" shrinkToFit="1"/>
    </xf>
    <xf numFmtId="164" fontId="4" fillId="0" borderId="43" xfId="0" applyNumberFormat="1" applyFont="1" applyBorder="1" applyAlignment="1">
      <alignment horizontal="center" shrinkToFit="1"/>
    </xf>
    <xf numFmtId="0" fontId="4" fillId="0" borderId="44" xfId="0" applyFont="1" applyBorder="1" applyAlignment="1">
      <alignment horizontal="left"/>
    </xf>
    <xf numFmtId="0" fontId="4" fillId="0" borderId="45" xfId="0" applyFont="1" applyBorder="1" applyAlignment="1">
      <alignment horizontal="left" shrinkToFit="1"/>
    </xf>
    <xf numFmtId="0" fontId="4" fillId="0" borderId="46" xfId="0" applyFont="1" applyBorder="1" applyAlignment="1">
      <alignment horizontal="center" shrinkToFit="1"/>
    </xf>
    <xf numFmtId="164" fontId="4" fillId="0" borderId="47" xfId="0" applyNumberFormat="1" applyFont="1" applyBorder="1" applyAlignment="1">
      <alignment horizontal="center" shrinkToFit="1"/>
    </xf>
    <xf numFmtId="0" fontId="4" fillId="0" borderId="48" xfId="0" applyFont="1" applyBorder="1" applyAlignment="1">
      <alignment horizontal="left"/>
    </xf>
    <xf numFmtId="0" fontId="4" fillId="0" borderId="49"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4" xfId="0" applyFont="1" applyBorder="1" applyAlignment="1">
      <alignment horizontal="left" shrinkToFit="1"/>
    </xf>
    <xf numFmtId="0" fontId="4" fillId="0" borderId="55" xfId="0" applyFont="1" applyBorder="1" applyAlignment="1">
      <alignment horizontal="left" shrinkToFit="1"/>
    </xf>
    <xf numFmtId="0" fontId="4" fillId="0" borderId="56" xfId="0" applyFont="1" applyBorder="1" applyAlignment="1">
      <alignment horizontal="center" shrinkToFit="1"/>
    </xf>
    <xf numFmtId="164" fontId="4" fillId="0" borderId="57" xfId="0" applyNumberFormat="1" applyFont="1" applyBorder="1" applyAlignment="1">
      <alignment horizontal="center" shrinkToFit="1"/>
    </xf>
    <xf numFmtId="0" fontId="4" fillId="0" borderId="58" xfId="0" applyFont="1" applyBorder="1" applyAlignment="1">
      <alignment horizontal="left"/>
    </xf>
    <xf numFmtId="164" fontId="4" fillId="0" borderId="59" xfId="0" applyNumberFormat="1" applyFont="1" applyBorder="1" applyAlignment="1">
      <alignment horizontal="center" shrinkToFit="1"/>
    </xf>
    <xf numFmtId="0" fontId="4" fillId="0" borderId="60" xfId="0" applyFont="1" applyBorder="1" applyAlignment="1">
      <alignment horizontal="left"/>
    </xf>
    <xf numFmtId="0" fontId="12" fillId="0" borderId="1" xfId="0" applyFont="1" applyFill="1" applyBorder="1" applyAlignment="1"/>
    <xf numFmtId="49" fontId="24" fillId="0" borderId="29" xfId="0" applyNumberFormat="1" applyFont="1" applyFill="1" applyBorder="1" applyAlignment="1">
      <alignment horizontal="center"/>
    </xf>
    <xf numFmtId="0" fontId="24" fillId="0" borderId="30" xfId="0" applyNumberFormat="1" applyFont="1" applyFill="1" applyBorder="1" applyAlignment="1">
      <alignment horizontal="center"/>
    </xf>
    <xf numFmtId="0" fontId="12" fillId="0" borderId="30" xfId="0" applyNumberFormat="1" applyFont="1" applyFill="1" applyBorder="1" applyAlignment="1">
      <alignment horizontal="center"/>
    </xf>
    <xf numFmtId="0" fontId="22" fillId="0" borderId="30" xfId="0" applyNumberFormat="1" applyFont="1" applyFill="1" applyBorder="1" applyAlignment="1">
      <alignment horizontal="center"/>
    </xf>
    <xf numFmtId="0" fontId="6" fillId="4" borderId="29" xfId="0" applyNumberFormat="1" applyFont="1" applyFill="1" applyBorder="1" applyAlignment="1">
      <alignment horizontal="center"/>
    </xf>
    <xf numFmtId="49" fontId="6" fillId="4" borderId="30" xfId="0" applyNumberFormat="1" applyFont="1" applyFill="1" applyBorder="1" applyAlignment="1">
      <alignment horizontal="center"/>
    </xf>
    <xf numFmtId="0" fontId="6" fillId="4" borderId="31" xfId="0" applyNumberFormat="1" applyFont="1" applyFill="1" applyBorder="1" applyAlignment="1">
      <alignment horizontal="center"/>
    </xf>
    <xf numFmtId="0" fontId="10" fillId="4" borderId="1" xfId="0" applyFont="1" applyFill="1" applyBorder="1" applyAlignment="1"/>
    <xf numFmtId="49" fontId="16" fillId="4" borderId="29" xfId="0" applyNumberFormat="1" applyFont="1" applyFill="1" applyBorder="1" applyAlignment="1">
      <alignment horizontal="center"/>
    </xf>
    <xf numFmtId="0" fontId="16" fillId="4" borderId="30" xfId="0" applyNumberFormat="1" applyFont="1" applyFill="1" applyBorder="1" applyAlignment="1">
      <alignment horizontal="center"/>
    </xf>
    <xf numFmtId="0" fontId="6" fillId="0" borderId="30"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5" borderId="30" xfId="0" applyNumberFormat="1" applyFont="1" applyFill="1" applyBorder="1" applyAlignment="1">
      <alignment horizontal="center"/>
    </xf>
    <xf numFmtId="0" fontId="12" fillId="5" borderId="30" xfId="0" applyNumberFormat="1" applyFont="1" applyFill="1" applyBorder="1" applyAlignment="1">
      <alignment horizontal="center"/>
    </xf>
    <xf numFmtId="0" fontId="10" fillId="4" borderId="30" xfId="0" applyNumberFormat="1" applyFont="1" applyFill="1" applyBorder="1" applyAlignment="1">
      <alignment horizontal="center"/>
    </xf>
    <xf numFmtId="0" fontId="10" fillId="0" borderId="30" xfId="0" applyNumberFormat="1" applyFont="1" applyFill="1" applyBorder="1" applyAlignment="1">
      <alignment horizontal="center"/>
    </xf>
    <xf numFmtId="0" fontId="4" fillId="0" borderId="33" xfId="0" applyFont="1" applyFill="1" applyBorder="1" applyAlignment="1">
      <alignment horizontal="center" shrinkToFit="1"/>
    </xf>
    <xf numFmtId="0" fontId="4" fillId="0" borderId="44" xfId="0" applyFont="1" applyFill="1" applyBorder="1" applyAlignment="1">
      <alignment horizontal="left"/>
    </xf>
    <xf numFmtId="0" fontId="4" fillId="0" borderId="55" xfId="0" applyFont="1" applyFill="1" applyBorder="1" applyAlignment="1">
      <alignment horizontal="left" shrinkToFit="1"/>
    </xf>
    <xf numFmtId="0" fontId="4" fillId="0" borderId="52" xfId="0" applyFont="1" applyFill="1" applyBorder="1" applyAlignment="1">
      <alignment horizontal="left"/>
    </xf>
    <xf numFmtId="0" fontId="4" fillId="0" borderId="53" xfId="0" applyFont="1" applyFill="1" applyBorder="1" applyAlignment="1">
      <alignment horizontal="left" shrinkToFit="1"/>
    </xf>
    <xf numFmtId="0" fontId="4" fillId="0" borderId="62" xfId="0" applyFont="1" applyFill="1" applyBorder="1" applyAlignment="1">
      <alignment horizontal="center"/>
    </xf>
    <xf numFmtId="49" fontId="4" fillId="0" borderId="35" xfId="2" applyNumberFormat="1" applyFont="1" applyFill="1" applyBorder="1" applyAlignment="1">
      <alignment horizontal="center"/>
    </xf>
    <xf numFmtId="0" fontId="4" fillId="0" borderId="61" xfId="0" applyFont="1" applyBorder="1" applyAlignment="1">
      <alignment horizontal="center"/>
    </xf>
    <xf numFmtId="49" fontId="4" fillId="0" borderId="61" xfId="0" applyNumberFormat="1" applyFont="1" applyBorder="1" applyAlignment="1">
      <alignment horizontal="center"/>
    </xf>
    <xf numFmtId="164" fontId="4" fillId="0" borderId="61" xfId="0" applyNumberFormat="1" applyFont="1" applyBorder="1" applyAlignment="1">
      <alignment horizontal="center"/>
    </xf>
    <xf numFmtId="0" fontId="4" fillId="0" borderId="38" xfId="0" applyFont="1" applyBorder="1" applyAlignment="1">
      <alignment horizontal="center"/>
    </xf>
    <xf numFmtId="0" fontId="4" fillId="0" borderId="65" xfId="0" applyFont="1" applyFill="1" applyBorder="1" applyAlignment="1">
      <alignment horizontal="center"/>
    </xf>
    <xf numFmtId="49" fontId="4" fillId="0" borderId="65" xfId="0" applyNumberFormat="1" applyFont="1" applyFill="1" applyBorder="1" applyAlignment="1">
      <alignment horizontal="center"/>
    </xf>
    <xf numFmtId="164" fontId="4" fillId="0" borderId="65" xfId="0" applyNumberFormat="1" applyFont="1" applyFill="1" applyBorder="1" applyAlignment="1">
      <alignment horizontal="center"/>
    </xf>
    <xf numFmtId="0" fontId="4" fillId="0" borderId="66" xfId="0" applyFont="1" applyFill="1" applyBorder="1" applyAlignment="1">
      <alignment horizontal="center"/>
    </xf>
    <xf numFmtId="0" fontId="4" fillId="0" borderId="15" xfId="0" applyFont="1" applyBorder="1" applyAlignment="1">
      <alignment horizontal="center" shrinkToFit="1"/>
    </xf>
    <xf numFmtId="0" fontId="3" fillId="0" borderId="62" xfId="0" applyFont="1" applyFill="1" applyBorder="1" applyAlignment="1">
      <alignment horizontal="center"/>
    </xf>
    <xf numFmtId="49" fontId="6" fillId="0" borderId="68" xfId="0" applyNumberFormat="1" applyFont="1" applyFill="1" applyBorder="1" applyAlignment="1">
      <alignment horizontal="center"/>
    </xf>
    <xf numFmtId="49" fontId="6" fillId="0" borderId="69" xfId="0" applyNumberFormat="1" applyFont="1" applyBorder="1" applyAlignment="1">
      <alignment horizontal="center"/>
    </xf>
    <xf numFmtId="49" fontId="6" fillId="0" borderId="33" xfId="0" applyNumberFormat="1" applyFont="1" applyFill="1" applyBorder="1" applyAlignment="1">
      <alignment horizontal="center"/>
    </xf>
    <xf numFmtId="0" fontId="36" fillId="0" borderId="70" xfId="0" applyFont="1" applyFill="1" applyBorder="1" applyAlignment="1">
      <alignment horizontal="centerContinuous"/>
    </xf>
    <xf numFmtId="0" fontId="37" fillId="0" borderId="71" xfId="0" applyNumberFormat="1" applyFont="1" applyBorder="1" applyAlignment="1">
      <alignment horizontal="center"/>
    </xf>
    <xf numFmtId="0" fontId="38" fillId="0" borderId="73" xfId="0" applyNumberFormat="1" applyFont="1" applyFill="1" applyBorder="1" applyAlignment="1">
      <alignment horizontal="centerContinuous"/>
    </xf>
    <xf numFmtId="0" fontId="37" fillId="0" borderId="74" xfId="0" applyNumberFormat="1" applyFont="1" applyBorder="1" applyAlignment="1">
      <alignment horizontal="center"/>
    </xf>
    <xf numFmtId="0" fontId="39" fillId="0" borderId="62" xfId="0" applyNumberFormat="1" applyFont="1" applyFill="1" applyBorder="1" applyAlignment="1">
      <alignment horizontal="centerContinuous"/>
    </xf>
    <xf numFmtId="0" fontId="37" fillId="0" borderId="35" xfId="0" applyNumberFormat="1" applyFont="1" applyBorder="1" applyAlignment="1">
      <alignment horizontal="center"/>
    </xf>
    <xf numFmtId="0" fontId="45" fillId="7" borderId="36" xfId="0" applyFont="1" applyFill="1" applyBorder="1" applyAlignment="1">
      <alignment horizontal="centerContinuous"/>
    </xf>
    <xf numFmtId="0" fontId="16" fillId="0" borderId="75" xfId="0" applyFont="1" applyFill="1" applyBorder="1" applyAlignment="1">
      <alignment horizontal="center" shrinkToFit="1"/>
    </xf>
    <xf numFmtId="0" fontId="45" fillId="2" borderId="36" xfId="0" applyFont="1" applyFill="1" applyBorder="1" applyAlignment="1">
      <alignment horizontal="centerContinuous"/>
    </xf>
    <xf numFmtId="0" fontId="45" fillId="3" borderId="36" xfId="0" applyFont="1" applyFill="1" applyBorder="1" applyAlignment="1">
      <alignment horizontal="centerContinuous"/>
    </xf>
    <xf numFmtId="0" fontId="5" fillId="4" borderId="77" xfId="0" applyFont="1" applyFill="1" applyBorder="1" applyAlignment="1">
      <alignment horizontal="right"/>
    </xf>
    <xf numFmtId="0" fontId="5" fillId="4" borderId="78" xfId="0" applyFont="1" applyFill="1" applyBorder="1" applyAlignment="1">
      <alignment horizontal="right"/>
    </xf>
    <xf numFmtId="0" fontId="5" fillId="4" borderId="79" xfId="0" applyFont="1" applyFill="1" applyBorder="1" applyAlignment="1">
      <alignment horizontal="right"/>
    </xf>
    <xf numFmtId="0" fontId="41" fillId="4" borderId="80" xfId="0" applyFont="1" applyFill="1" applyBorder="1" applyAlignment="1">
      <alignment horizontal="right"/>
    </xf>
    <xf numFmtId="0" fontId="7" fillId="4" borderId="81" xfId="0" applyFont="1" applyFill="1" applyBorder="1" applyAlignment="1">
      <alignment horizontal="right"/>
    </xf>
    <xf numFmtId="0" fontId="7" fillId="4" borderId="78" xfId="0" applyFont="1" applyFill="1" applyBorder="1" applyAlignment="1">
      <alignment horizontal="right"/>
    </xf>
    <xf numFmtId="0" fontId="10" fillId="4" borderId="78" xfId="0" applyFont="1" applyFill="1" applyBorder="1" applyAlignment="1">
      <alignment horizontal="right"/>
    </xf>
    <xf numFmtId="0" fontId="10" fillId="4" borderId="79" xfId="0" applyFont="1" applyFill="1" applyBorder="1" applyAlignment="1">
      <alignment horizontal="right"/>
    </xf>
    <xf numFmtId="164" fontId="4" fillId="0" borderId="3" xfId="0" applyNumberFormat="1" applyFont="1" applyBorder="1" applyAlignment="1">
      <alignment horizontal="center" vertical="center"/>
    </xf>
    <xf numFmtId="164" fontId="4" fillId="0" borderId="26" xfId="0" applyNumberFormat="1" applyFont="1" applyFill="1" applyBorder="1" applyAlignment="1">
      <alignment horizontal="center"/>
    </xf>
    <xf numFmtId="164" fontId="4" fillId="0" borderId="82" xfId="0" applyNumberFormat="1" applyFont="1" applyFill="1" applyBorder="1" applyAlignment="1">
      <alignment horizontal="centerContinuous"/>
    </xf>
    <xf numFmtId="164" fontId="4" fillId="0" borderId="26" xfId="0" applyNumberFormat="1" applyFont="1" applyBorder="1" applyAlignment="1">
      <alignment horizontal="centerContinuous"/>
    </xf>
    <xf numFmtId="0" fontId="4" fillId="0" borderId="84" xfId="0" applyFont="1" applyBorder="1" applyAlignment="1">
      <alignment horizontal="centerContinuous"/>
    </xf>
    <xf numFmtId="0" fontId="4" fillId="0" borderId="45" xfId="0" quotePrefix="1" applyFont="1" applyBorder="1" applyAlignment="1">
      <alignment horizontal="left" shrinkToFit="1"/>
    </xf>
    <xf numFmtId="0" fontId="6" fillId="0" borderId="86" xfId="0" applyFont="1" applyFill="1" applyBorder="1" applyAlignment="1">
      <alignment horizontal="centerContinuous"/>
    </xf>
    <xf numFmtId="0" fontId="6" fillId="0" borderId="87" xfId="0" applyFont="1" applyFill="1" applyBorder="1" applyAlignment="1">
      <alignment horizontal="centerContinuous"/>
    </xf>
    <xf numFmtId="0" fontId="6" fillId="0" borderId="88" xfId="0" applyFont="1" applyFill="1" applyBorder="1" applyAlignment="1">
      <alignment horizontal="centerContinuous"/>
    </xf>
    <xf numFmtId="0" fontId="10" fillId="8" borderId="1" xfId="0" applyFont="1" applyFill="1" applyBorder="1" applyAlignment="1"/>
    <xf numFmtId="0" fontId="6" fillId="8" borderId="29" xfId="0" applyNumberFormat="1" applyFont="1" applyFill="1" applyBorder="1" applyAlignment="1">
      <alignment horizontal="center"/>
    </xf>
    <xf numFmtId="49" fontId="16" fillId="8" borderId="29" xfId="0" applyNumberFormat="1" applyFont="1" applyFill="1" applyBorder="1" applyAlignment="1">
      <alignment horizontal="center"/>
    </xf>
    <xf numFmtId="0" fontId="16" fillId="8" borderId="30" xfId="0" applyNumberFormat="1" applyFont="1" applyFill="1" applyBorder="1" applyAlignment="1">
      <alignment horizontal="center"/>
    </xf>
    <xf numFmtId="0" fontId="10" fillId="8" borderId="30" xfId="0" applyNumberFormat="1" applyFont="1" applyFill="1" applyBorder="1" applyAlignment="1">
      <alignment horizontal="center"/>
    </xf>
    <xf numFmtId="49" fontId="6" fillId="8" borderId="30" xfId="0" applyNumberFormat="1" applyFont="1" applyFill="1" applyBorder="1" applyAlignment="1">
      <alignment horizontal="center"/>
    </xf>
    <xf numFmtId="0" fontId="6" fillId="8" borderId="31" xfId="0" applyNumberFormat="1" applyFont="1" applyFill="1" applyBorder="1" applyAlignment="1">
      <alignment horizontal="center"/>
    </xf>
    <xf numFmtId="0" fontId="13" fillId="8" borderId="1" xfId="0" applyFont="1" applyFill="1" applyBorder="1" applyAlignment="1"/>
    <xf numFmtId="49" fontId="23" fillId="8" borderId="29" xfId="0" applyNumberFormat="1" applyFont="1" applyFill="1" applyBorder="1" applyAlignment="1">
      <alignment horizontal="center"/>
    </xf>
    <xf numFmtId="0" fontId="23" fillId="8" borderId="30" xfId="0" applyNumberFormat="1" applyFont="1" applyFill="1" applyBorder="1" applyAlignment="1">
      <alignment horizontal="center"/>
    </xf>
    <xf numFmtId="0" fontId="13" fillId="8" borderId="30" xfId="0" applyNumberFormat="1" applyFont="1" applyFill="1" applyBorder="1" applyAlignment="1">
      <alignment horizontal="center"/>
    </xf>
    <xf numFmtId="0" fontId="12" fillId="8" borderId="1" xfId="0" applyFont="1" applyFill="1" applyBorder="1" applyAlignment="1"/>
    <xf numFmtId="49" fontId="24" fillId="8" borderId="29" xfId="0" applyNumberFormat="1" applyFont="1" applyFill="1" applyBorder="1" applyAlignment="1">
      <alignment horizontal="center"/>
    </xf>
    <xf numFmtId="0" fontId="24" fillId="8" borderId="30" xfId="0" applyNumberFormat="1" applyFont="1" applyFill="1" applyBorder="1" applyAlignment="1">
      <alignment horizontal="center"/>
    </xf>
    <xf numFmtId="0" fontId="12" fillId="8" borderId="30" xfId="0" applyNumberFormat="1" applyFont="1" applyFill="1" applyBorder="1" applyAlignment="1">
      <alignment horizontal="center"/>
    </xf>
    <xf numFmtId="0" fontId="4" fillId="0" borderId="0" xfId="0" applyFont="1" applyFill="1" applyBorder="1" applyAlignment="1"/>
    <xf numFmtId="0" fontId="4" fillId="0" borderId="0" xfId="3"/>
    <xf numFmtId="0" fontId="4" fillId="0" borderId="0" xfId="3" applyAlignment="1">
      <alignment horizontal="center"/>
    </xf>
    <xf numFmtId="0" fontId="4" fillId="0" borderId="0" xfId="3" applyFont="1"/>
    <xf numFmtId="1" fontId="3" fillId="0" borderId="0" xfId="3" applyNumberFormat="1" applyFont="1" applyAlignment="1">
      <alignment horizontal="center"/>
    </xf>
    <xf numFmtId="0" fontId="3" fillId="0" borderId="0" xfId="3" applyFont="1" applyAlignment="1">
      <alignment horizontal="right"/>
    </xf>
    <xf numFmtId="1" fontId="4" fillId="0" borderId="0" xfId="3" applyNumberFormat="1" applyAlignment="1">
      <alignment horizontal="center"/>
    </xf>
    <xf numFmtId="1" fontId="4" fillId="0" borderId="85" xfId="3" applyNumberFormat="1" applyFont="1" applyBorder="1" applyAlignment="1">
      <alignment horizontal="center"/>
    </xf>
    <xf numFmtId="1" fontId="4" fillId="0" borderId="0" xfId="3" applyNumberFormat="1" applyFont="1" applyAlignment="1">
      <alignment horizontal="center"/>
    </xf>
    <xf numFmtId="9" fontId="3" fillId="0" borderId="0" xfId="4" applyFont="1" applyAlignment="1">
      <alignment horizontal="center"/>
    </xf>
    <xf numFmtId="0" fontId="3" fillId="0" borderId="0" xfId="3" applyFont="1" applyAlignment="1">
      <alignment horizontal="center"/>
    </xf>
    <xf numFmtId="9" fontId="4" fillId="0" borderId="0" xfId="4" applyAlignment="1">
      <alignment horizontal="center"/>
    </xf>
    <xf numFmtId="0" fontId="4" fillId="0" borderId="0" xfId="3" applyFont="1" applyAlignment="1">
      <alignment horizontal="right"/>
    </xf>
    <xf numFmtId="0" fontId="4" fillId="0" borderId="0" xfId="3" applyAlignment="1">
      <alignment vertical="center" wrapText="1"/>
    </xf>
    <xf numFmtId="0" fontId="4" fillId="0" borderId="0" xfId="3" applyAlignment="1">
      <alignment horizontal="center" vertical="center" wrapText="1"/>
    </xf>
    <xf numFmtId="0" fontId="4" fillId="0" borderId="0" xfId="3" applyFont="1" applyAlignment="1">
      <alignment horizontal="center" vertical="center" wrapText="1"/>
    </xf>
    <xf numFmtId="0" fontId="50" fillId="0" borderId="0" xfId="0" applyFont="1" applyBorder="1" applyAlignment="1"/>
    <xf numFmtId="49" fontId="5" fillId="9" borderId="72"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5" fillId="11" borderId="26" xfId="0" applyNumberFormat="1" applyFont="1" applyFill="1" applyBorder="1" applyAlignment="1">
      <alignment horizontal="centerContinuous"/>
    </xf>
    <xf numFmtId="0" fontId="3" fillId="0" borderId="64" xfId="0" applyFont="1" applyFill="1" applyBorder="1" applyAlignment="1">
      <alignment horizontal="center" shrinkToFit="1"/>
    </xf>
    <xf numFmtId="0" fontId="4" fillId="0" borderId="11" xfId="0" applyFont="1" applyFill="1" applyBorder="1" applyAlignment="1">
      <alignment horizontal="center"/>
    </xf>
    <xf numFmtId="0" fontId="4" fillId="0" borderId="83" xfId="0" quotePrefix="1" applyFont="1" applyFill="1" applyBorder="1" applyAlignment="1">
      <alignment horizontal="centerContinuous"/>
    </xf>
    <xf numFmtId="0" fontId="4" fillId="0" borderId="92" xfId="0" applyFont="1" applyFill="1" applyBorder="1" applyAlignment="1">
      <alignment horizontal="centerContinuous"/>
    </xf>
    <xf numFmtId="0" fontId="4" fillId="0" borderId="93" xfId="0" applyFont="1" applyFill="1" applyBorder="1" applyAlignment="1">
      <alignment horizontal="centerContinuous"/>
    </xf>
    <xf numFmtId="164" fontId="4" fillId="0" borderId="94" xfId="0" applyNumberFormat="1" applyFont="1" applyFill="1" applyBorder="1" applyAlignment="1">
      <alignment horizontal="center"/>
    </xf>
    <xf numFmtId="0" fontId="4" fillId="0" borderId="95" xfId="0" applyFont="1" applyFill="1" applyBorder="1" applyAlignment="1">
      <alignment horizontal="center"/>
    </xf>
    <xf numFmtId="49" fontId="4" fillId="0" borderId="94" xfId="0" applyNumberFormat="1" applyFont="1" applyFill="1" applyBorder="1" applyAlignment="1">
      <alignment horizontal="center"/>
    </xf>
    <xf numFmtId="0" fontId="4" fillId="0" borderId="42" xfId="0" applyFont="1" applyFill="1" applyBorder="1" applyAlignment="1">
      <alignment horizontal="centerContinuous"/>
    </xf>
    <xf numFmtId="0" fontId="3" fillId="0" borderId="25" xfId="0" applyFont="1" applyBorder="1" applyAlignment="1">
      <alignment horizontal="center" vertical="center" wrapText="1"/>
    </xf>
    <xf numFmtId="0" fontId="49" fillId="0"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35" xfId="0" quotePrefix="1" applyFont="1" applyFill="1" applyBorder="1" applyAlignment="1">
      <alignment horizontal="center"/>
    </xf>
    <xf numFmtId="0" fontId="1" fillId="0" borderId="11" xfId="0" applyFont="1" applyFill="1" applyBorder="1" applyAlignment="1">
      <alignment horizontal="center"/>
    </xf>
    <xf numFmtId="9" fontId="1" fillId="0" borderId="11" xfId="0" applyNumberFormat="1" applyFont="1" applyFill="1" applyBorder="1" applyAlignment="1">
      <alignment horizontal="center"/>
    </xf>
    <xf numFmtId="49" fontId="1" fillId="0" borderId="61" xfId="0" applyNumberFormat="1" applyFont="1" applyBorder="1" applyAlignment="1">
      <alignment horizontal="center"/>
    </xf>
    <xf numFmtId="0" fontId="12" fillId="8" borderId="8" xfId="0" applyFont="1" applyFill="1" applyBorder="1" applyAlignment="1"/>
    <xf numFmtId="49" fontId="24" fillId="8" borderId="61" xfId="0" applyNumberFormat="1" applyFont="1" applyFill="1" applyBorder="1" applyAlignment="1">
      <alignment horizontal="center"/>
    </xf>
    <xf numFmtId="0" fontId="24" fillId="8" borderId="63" xfId="0" applyNumberFormat="1" applyFont="1" applyFill="1" applyBorder="1" applyAlignment="1">
      <alignment horizontal="center"/>
    </xf>
    <xf numFmtId="0" fontId="12" fillId="8" borderId="63" xfId="0" applyNumberFormat="1" applyFont="1" applyFill="1" applyBorder="1" applyAlignment="1">
      <alignment horizontal="center"/>
    </xf>
    <xf numFmtId="49" fontId="6" fillId="8" borderId="63" xfId="0" applyNumberFormat="1" applyFont="1" applyFill="1" applyBorder="1" applyAlignment="1">
      <alignment horizontal="center"/>
    </xf>
    <xf numFmtId="0" fontId="7" fillId="8" borderId="1" xfId="0" applyFont="1" applyFill="1" applyBorder="1" applyAlignment="1"/>
    <xf numFmtId="49" fontId="17" fillId="8" borderId="29" xfId="0" applyNumberFormat="1" applyFont="1" applyFill="1" applyBorder="1" applyAlignment="1">
      <alignment horizontal="center"/>
    </xf>
    <xf numFmtId="0" fontId="17" fillId="8" borderId="30" xfId="0" applyNumberFormat="1" applyFont="1" applyFill="1" applyBorder="1" applyAlignment="1">
      <alignment horizontal="center"/>
    </xf>
    <xf numFmtId="0" fontId="7" fillId="8" borderId="30" xfId="0" applyNumberFormat="1" applyFont="1" applyFill="1" applyBorder="1" applyAlignment="1">
      <alignment horizontal="center"/>
    </xf>
    <xf numFmtId="0" fontId="9" fillId="0" borderId="1" xfId="0" applyFont="1" applyFill="1" applyBorder="1" applyAlignment="1"/>
    <xf numFmtId="49"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9" fillId="0" borderId="30" xfId="0" applyNumberFormat="1" applyFont="1" applyFill="1" applyBorder="1" applyAlignment="1">
      <alignment horizontal="center"/>
    </xf>
    <xf numFmtId="0" fontId="4" fillId="0" borderId="50" xfId="0" applyFont="1" applyFill="1" applyBorder="1" applyAlignment="1">
      <alignment horizontal="centerContinuous"/>
    </xf>
    <xf numFmtId="0" fontId="4" fillId="0" borderId="96" xfId="0" applyFont="1" applyFill="1" applyBorder="1" applyAlignment="1">
      <alignment horizontal="centerContinuous"/>
    </xf>
    <xf numFmtId="0" fontId="4" fillId="0" borderId="97" xfId="0" applyFont="1" applyFill="1" applyBorder="1" applyAlignment="1">
      <alignment horizontal="centerContinuous"/>
    </xf>
    <xf numFmtId="164" fontId="4" fillId="0" borderId="98" xfId="0" applyNumberFormat="1" applyFont="1" applyFill="1" applyBorder="1" applyAlignment="1">
      <alignment horizontal="center"/>
    </xf>
    <xf numFmtId="49" fontId="4" fillId="0" borderId="98" xfId="0" applyNumberFormat="1" applyFont="1" applyFill="1" applyBorder="1" applyAlignment="1">
      <alignment horizontal="center"/>
    </xf>
    <xf numFmtId="0" fontId="4" fillId="0" borderId="99" xfId="0" applyFont="1" applyFill="1" applyBorder="1" applyAlignment="1">
      <alignment horizontal="center"/>
    </xf>
    <xf numFmtId="0" fontId="21" fillId="9" borderId="19" xfId="0" applyFont="1" applyFill="1" applyBorder="1" applyAlignment="1">
      <alignment horizontal="centerContinuous"/>
    </xf>
    <xf numFmtId="0" fontId="21" fillId="9" borderId="20" xfId="0" applyFont="1" applyFill="1" applyBorder="1" applyAlignment="1">
      <alignment horizontal="centerContinuous"/>
    </xf>
    <xf numFmtId="0" fontId="21" fillId="9" borderId="21" xfId="0" applyFont="1" applyFill="1" applyBorder="1" applyAlignment="1">
      <alignment horizontal="centerContinuous"/>
    </xf>
    <xf numFmtId="0" fontId="21" fillId="9" borderId="17" xfId="0" applyFont="1" applyFill="1" applyBorder="1" applyAlignment="1">
      <alignment horizontal="center"/>
    </xf>
    <xf numFmtId="0" fontId="21" fillId="9" borderId="21" xfId="0" applyFont="1" applyFill="1" applyBorder="1" applyAlignment="1">
      <alignment horizontal="center"/>
    </xf>
    <xf numFmtId="0" fontId="21" fillId="9" borderId="18" xfId="0" applyFont="1" applyFill="1" applyBorder="1" applyAlignment="1">
      <alignment horizontal="center"/>
    </xf>
    <xf numFmtId="0" fontId="21" fillId="9" borderId="16" xfId="0" applyFont="1" applyFill="1" applyBorder="1" applyAlignment="1">
      <alignment horizontal="center"/>
    </xf>
    <xf numFmtId="0" fontId="21" fillId="9" borderId="76" xfId="0" applyFont="1" applyFill="1" applyBorder="1" applyAlignment="1">
      <alignment horizontal="centerContinuous"/>
    </xf>
    <xf numFmtId="49" fontId="21" fillId="9" borderId="17" xfId="0" applyNumberFormat="1" applyFont="1" applyFill="1" applyBorder="1" applyAlignment="1">
      <alignment horizontal="center"/>
    </xf>
    <xf numFmtId="0" fontId="51" fillId="2" borderId="100" xfId="0" applyFont="1" applyFill="1" applyBorder="1" applyAlignment="1">
      <alignment horizontal="right"/>
    </xf>
    <xf numFmtId="0" fontId="20" fillId="2" borderId="101" xfId="0" applyFont="1" applyFill="1" applyBorder="1" applyAlignment="1">
      <alignment horizontal="left"/>
    </xf>
    <xf numFmtId="0" fontId="3" fillId="2" borderId="101" xfId="0" applyFont="1" applyFill="1" applyBorder="1" applyAlignment="1">
      <alignment horizontal="centerContinuous"/>
    </xf>
    <xf numFmtId="0" fontId="4" fillId="2" borderId="101" xfId="0" applyFont="1" applyFill="1" applyBorder="1" applyAlignment="1">
      <alignment horizontal="centerContinuous"/>
    </xf>
    <xf numFmtId="0" fontId="42" fillId="2" borderId="102" xfId="1" applyFont="1" applyFill="1" applyBorder="1" applyAlignment="1" applyProtection="1">
      <alignment horizontal="right"/>
    </xf>
    <xf numFmtId="0" fontId="1" fillId="0" borderId="67" xfId="0" applyFont="1" applyFill="1" applyBorder="1" applyAlignment="1">
      <alignment horizontal="center" shrinkToFit="1"/>
    </xf>
    <xf numFmtId="49" fontId="1" fillId="0" borderId="65" xfId="0" applyNumberFormat="1" applyFont="1" applyFill="1" applyBorder="1" applyAlignment="1">
      <alignment horizontal="center"/>
    </xf>
    <xf numFmtId="0" fontId="17" fillId="0" borderId="39" xfId="0" applyFont="1" applyFill="1" applyBorder="1" applyAlignment="1">
      <alignment horizontal="center" shrinkToFit="1"/>
    </xf>
    <xf numFmtId="0" fontId="17" fillId="0" borderId="75" xfId="0" applyFont="1" applyBorder="1" applyAlignment="1">
      <alignment horizontal="centerContinuous"/>
    </xf>
    <xf numFmtId="0" fontId="46" fillId="0" borderId="36" xfId="0" applyFont="1" applyBorder="1" applyAlignment="1">
      <alignment horizontal="centerContinuous" vertical="center"/>
    </xf>
    <xf numFmtId="0" fontId="40" fillId="0" borderId="36" xfId="0" applyFont="1" applyBorder="1" applyAlignment="1">
      <alignment horizontal="centerContinuous" vertical="center"/>
    </xf>
    <xf numFmtId="0" fontId="53" fillId="0" borderId="39" xfId="0" applyFont="1" applyBorder="1" applyAlignment="1">
      <alignment horizontal="centerContinuous"/>
    </xf>
    <xf numFmtId="0" fontId="54" fillId="0" borderId="75" xfId="0" applyFont="1" applyFill="1" applyBorder="1" applyAlignment="1">
      <alignment horizontal="center" shrinkToFit="1"/>
    </xf>
    <xf numFmtId="0" fontId="1" fillId="0" borderId="56" xfId="0" applyFont="1" applyBorder="1" applyAlignment="1">
      <alignment horizontal="center" shrinkToFit="1"/>
    </xf>
    <xf numFmtId="0" fontId="6" fillId="12" borderId="29" xfId="0" applyNumberFormat="1" applyFont="1" applyFill="1" applyBorder="1" applyAlignment="1">
      <alignment horizontal="center"/>
    </xf>
    <xf numFmtId="49" fontId="28" fillId="12" borderId="29" xfId="0" applyNumberFormat="1" applyFont="1" applyFill="1" applyBorder="1" applyAlignment="1">
      <alignment horizontal="center"/>
    </xf>
    <xf numFmtId="0" fontId="28" fillId="12" borderId="30" xfId="0" applyNumberFormat="1" applyFont="1" applyFill="1" applyBorder="1" applyAlignment="1">
      <alignment horizontal="center"/>
    </xf>
    <xf numFmtId="0" fontId="22" fillId="12" borderId="30" xfId="0" applyNumberFormat="1" applyFont="1" applyFill="1" applyBorder="1" applyAlignment="1">
      <alignment horizontal="center"/>
    </xf>
    <xf numFmtId="49" fontId="6" fillId="12" borderId="30" xfId="0" applyNumberFormat="1" applyFont="1" applyFill="1" applyBorder="1" applyAlignment="1">
      <alignment horizontal="center"/>
    </xf>
    <xf numFmtId="0" fontId="1" fillId="0" borderId="42" xfId="0" applyFont="1" applyBorder="1" applyAlignment="1">
      <alignment horizontal="center" shrinkToFit="1"/>
    </xf>
    <xf numFmtId="0" fontId="1" fillId="0" borderId="50" xfId="0" applyFont="1" applyBorder="1" applyAlignment="1">
      <alignment horizontal="center" shrinkToFit="1"/>
    </xf>
    <xf numFmtId="0" fontId="6" fillId="0" borderId="25" xfId="0" applyFont="1" applyBorder="1" applyAlignment="1">
      <alignment horizontal="centerContinuous"/>
    </xf>
    <xf numFmtId="0" fontId="6" fillId="8" borderId="31" xfId="0" quotePrefix="1" applyNumberFormat="1" applyFont="1" applyFill="1" applyBorder="1" applyAlignment="1">
      <alignment horizontal="center"/>
    </xf>
    <xf numFmtId="0" fontId="55" fillId="0" borderId="35" xfId="0" applyFont="1" applyFill="1" applyBorder="1" applyAlignment="1">
      <alignment horizontal="center"/>
    </xf>
    <xf numFmtId="0" fontId="3" fillId="0" borderId="25" xfId="0" applyFont="1" applyBorder="1" applyAlignment="1">
      <alignment horizontal="center" vertical="center"/>
    </xf>
    <xf numFmtId="0" fontId="48" fillId="0" borderId="91" xfId="0" applyFont="1" applyFill="1" applyBorder="1" applyAlignment="1">
      <alignment horizontal="right" vertical="center"/>
    </xf>
    <xf numFmtId="0" fontId="48" fillId="0" borderId="0" xfId="3" applyFont="1" applyAlignment="1">
      <alignment horizontal="right" vertical="center"/>
    </xf>
    <xf numFmtId="0" fontId="3" fillId="0" borderId="0" xfId="3" applyNumberFormat="1" applyFont="1" applyAlignment="1">
      <alignment horizontal="center" vertical="center"/>
    </xf>
    <xf numFmtId="0" fontId="48" fillId="0" borderId="0" xfId="3" applyFont="1" applyAlignment="1">
      <alignment vertical="center"/>
    </xf>
    <xf numFmtId="0" fontId="4" fillId="0" borderId="0" xfId="3" applyAlignment="1">
      <alignment vertical="center"/>
    </xf>
    <xf numFmtId="0" fontId="1" fillId="0" borderId="0" xfId="3" applyFont="1" applyAlignment="1">
      <alignment horizontal="center"/>
    </xf>
    <xf numFmtId="0" fontId="6" fillId="0" borderId="26" xfId="0" quotePrefix="1" applyFont="1" applyBorder="1" applyAlignment="1">
      <alignment horizontal="center"/>
    </xf>
    <xf numFmtId="164" fontId="1" fillId="0" borderId="43" xfId="0" applyNumberFormat="1" applyFont="1" applyBorder="1" applyAlignment="1">
      <alignment horizontal="center" shrinkToFit="1"/>
    </xf>
    <xf numFmtId="0" fontId="1" fillId="0" borderId="44" xfId="0" applyFont="1" applyBorder="1" applyAlignment="1">
      <alignment horizontal="left"/>
    </xf>
    <xf numFmtId="0" fontId="51" fillId="2" borderId="101" xfId="0" applyFont="1" applyFill="1" applyBorder="1" applyAlignment="1">
      <alignment horizontal="left"/>
    </xf>
    <xf numFmtId="0" fontId="6" fillId="0" borderId="31" xfId="0" quotePrefix="1" applyNumberFormat="1" applyFont="1" applyFill="1" applyBorder="1" applyAlignment="1">
      <alignment horizontal="center"/>
    </xf>
    <xf numFmtId="0" fontId="54" fillId="8" borderId="31" xfId="0" applyNumberFormat="1" applyFont="1" applyFill="1" applyBorder="1" applyAlignment="1">
      <alignment horizontal="center"/>
    </xf>
    <xf numFmtId="0" fontId="54" fillId="8" borderId="38" xfId="0" applyNumberFormat="1" applyFont="1" applyFill="1" applyBorder="1" applyAlignment="1">
      <alignment horizontal="center"/>
    </xf>
    <xf numFmtId="0" fontId="54" fillId="8" borderId="29" xfId="0" applyNumberFormat="1" applyFont="1" applyFill="1" applyBorder="1" applyAlignment="1">
      <alignment horizontal="center"/>
    </xf>
    <xf numFmtId="0" fontId="54" fillId="8" borderId="61" xfId="0" applyNumberFormat="1" applyFont="1" applyFill="1" applyBorder="1" applyAlignment="1">
      <alignment horizontal="center"/>
    </xf>
    <xf numFmtId="0" fontId="3" fillId="0" borderId="67" xfId="0" applyFont="1" applyBorder="1" applyAlignment="1">
      <alignment horizontal="center" vertical="center"/>
    </xf>
    <xf numFmtId="0" fontId="1" fillId="0" borderId="65" xfId="0" applyFont="1" applyBorder="1" applyAlignment="1">
      <alignment horizontal="center" vertical="center"/>
    </xf>
    <xf numFmtId="0" fontId="44" fillId="0" borderId="65" xfId="0" quotePrefix="1" applyFont="1" applyBorder="1" applyAlignment="1">
      <alignment horizontal="center" vertical="center" wrapText="1"/>
    </xf>
    <xf numFmtId="49" fontId="44" fillId="0" borderId="65" xfId="2" applyNumberFormat="1" applyFont="1" applyBorder="1" applyAlignment="1">
      <alignment horizontal="center" vertical="center"/>
    </xf>
    <xf numFmtId="49" fontId="55" fillId="0" borderId="65" xfId="2" applyNumberFormat="1" applyFont="1" applyBorder="1" applyAlignment="1">
      <alignment horizontal="center" vertical="center"/>
    </xf>
    <xf numFmtId="0" fontId="4" fillId="0" borderId="65" xfId="0" applyFont="1" applyBorder="1" applyAlignment="1">
      <alignment horizontal="center" vertical="center" shrinkToFit="1"/>
    </xf>
    <xf numFmtId="164" fontId="4" fillId="0" borderId="65" xfId="0" applyNumberFormat="1" applyFont="1" applyBorder="1" applyAlignment="1">
      <alignment horizontal="center" vertical="center"/>
    </xf>
    <xf numFmtId="164" fontId="4" fillId="0" borderId="103" xfId="0" applyNumberFormat="1" applyFont="1" applyBorder="1" applyAlignment="1">
      <alignment horizontal="center" vertical="center"/>
    </xf>
    <xf numFmtId="0" fontId="48" fillId="0" borderId="104" xfId="0" applyFont="1" applyFill="1" applyBorder="1" applyAlignment="1">
      <alignment horizontal="right" vertical="center"/>
    </xf>
    <xf numFmtId="0" fontId="1" fillId="0" borderId="59" xfId="0" applyFont="1" applyFill="1" applyBorder="1" applyAlignment="1">
      <alignment horizontal="center" vertical="center"/>
    </xf>
    <xf numFmtId="0" fontId="1" fillId="0" borderId="59"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59" xfId="0" applyFill="1" applyBorder="1" applyAlignment="1">
      <alignment horizontal="center" vertical="center"/>
    </xf>
    <xf numFmtId="0" fontId="0" fillId="0" borderId="105" xfId="0" applyFill="1" applyBorder="1" applyAlignment="1">
      <alignment horizontal="center" vertical="center" wrapText="1"/>
    </xf>
    <xf numFmtId="0" fontId="0" fillId="0" borderId="57" xfId="0" quotePrefix="1" applyFill="1" applyBorder="1" applyAlignment="1">
      <alignment horizontal="center" vertical="center" wrapText="1"/>
    </xf>
    <xf numFmtId="0" fontId="1" fillId="0" borderId="46" xfId="0" applyFont="1" applyBorder="1" applyAlignment="1">
      <alignment horizontal="center" shrinkToFit="1"/>
    </xf>
    <xf numFmtId="0" fontId="21" fillId="3" borderId="106" xfId="0" applyFont="1" applyFill="1" applyBorder="1" applyAlignment="1"/>
    <xf numFmtId="0" fontId="4" fillId="0" borderId="1" xfId="0" applyFont="1" applyBorder="1" applyAlignment="1">
      <alignment horizontal="center" shrinkToFit="1"/>
    </xf>
    <xf numFmtId="164" fontId="4" fillId="0" borderId="107" xfId="0" applyNumberFormat="1" applyFont="1" applyBorder="1" applyAlignment="1">
      <alignment horizontal="center" shrinkToFit="1"/>
    </xf>
    <xf numFmtId="0" fontId="4" fillId="0" borderId="108" xfId="0" applyFont="1" applyBorder="1" applyAlignment="1">
      <alignment horizontal="left"/>
    </xf>
    <xf numFmtId="0" fontId="4" fillId="0" borderId="109" xfId="0" applyFont="1" applyBorder="1" applyAlignment="1">
      <alignment horizontal="left" shrinkToFit="1"/>
    </xf>
    <xf numFmtId="0" fontId="3" fillId="0" borderId="110" xfId="0" applyFont="1" applyBorder="1" applyAlignment="1">
      <alignment horizontal="center" shrinkToFit="1"/>
    </xf>
    <xf numFmtId="0" fontId="4" fillId="0" borderId="8" xfId="0" applyFont="1" applyBorder="1" applyAlignment="1">
      <alignment horizontal="center" shrinkToFit="1"/>
    </xf>
    <xf numFmtId="164" fontId="4" fillId="0" borderId="112" xfId="0" applyNumberFormat="1" applyFont="1" applyBorder="1" applyAlignment="1">
      <alignment horizontal="center" shrinkToFit="1"/>
    </xf>
    <xf numFmtId="0" fontId="4" fillId="0" borderId="113" xfId="0" applyFont="1" applyBorder="1" applyAlignment="1">
      <alignment horizontal="left"/>
    </xf>
    <xf numFmtId="0" fontId="4" fillId="0" borderId="114" xfId="0" applyFont="1" applyBorder="1" applyAlignment="1">
      <alignment horizontal="left" shrinkToFit="1"/>
    </xf>
    <xf numFmtId="0" fontId="3" fillId="0" borderId="115" xfId="0" applyFont="1" applyBorder="1" applyAlignment="1">
      <alignment horizontal="center" shrinkToFit="1"/>
    </xf>
    <xf numFmtId="0" fontId="1" fillId="0" borderId="46" xfId="0" applyFont="1" applyFill="1" applyBorder="1" applyAlignment="1">
      <alignment horizontal="center" shrinkToFit="1"/>
    </xf>
    <xf numFmtId="164" fontId="4" fillId="0" borderId="47" xfId="0" applyNumberFormat="1" applyFont="1" applyFill="1" applyBorder="1" applyAlignment="1">
      <alignment horizontal="center" shrinkToFit="1"/>
    </xf>
    <xf numFmtId="0" fontId="4" fillId="0" borderId="48" xfId="0" applyFont="1" applyFill="1" applyBorder="1" applyAlignment="1">
      <alignment horizontal="left"/>
    </xf>
    <xf numFmtId="0" fontId="4" fillId="0" borderId="49" xfId="0" applyFont="1" applyFill="1" applyBorder="1" applyAlignment="1">
      <alignment horizontal="left" shrinkToFit="1"/>
    </xf>
    <xf numFmtId="0" fontId="1" fillId="0" borderId="50" xfId="0" applyFont="1" applyFill="1" applyBorder="1" applyAlignment="1">
      <alignment horizontal="center" shrinkToFit="1"/>
    </xf>
    <xf numFmtId="164" fontId="4" fillId="0" borderId="51" xfId="0" applyNumberFormat="1" applyFont="1" applyFill="1" applyBorder="1" applyAlignment="1">
      <alignment horizontal="center" shrinkToFit="1"/>
    </xf>
    <xf numFmtId="164" fontId="3" fillId="13" borderId="116" xfId="0" applyNumberFormat="1" applyFont="1" applyFill="1" applyBorder="1" applyAlignment="1">
      <alignment horizontal="centerContinuous" shrinkToFit="1"/>
    </xf>
    <xf numFmtId="0" fontId="3" fillId="13" borderId="119" xfId="0" applyFont="1" applyFill="1" applyBorder="1" applyAlignment="1">
      <alignment horizontal="centerContinuous"/>
    </xf>
    <xf numFmtId="0" fontId="3" fillId="13" borderId="120" xfId="0" applyFont="1" applyFill="1" applyBorder="1" applyAlignment="1">
      <alignment horizontal="centerContinuous" shrinkToFit="1"/>
    </xf>
    <xf numFmtId="164" fontId="3" fillId="13" borderId="111" xfId="0" applyNumberFormat="1" applyFont="1" applyFill="1" applyBorder="1" applyAlignment="1">
      <alignment horizontal="centerContinuous" shrinkToFit="1"/>
    </xf>
    <xf numFmtId="0" fontId="3" fillId="13" borderId="117" xfId="0" applyFont="1" applyFill="1" applyBorder="1" applyAlignment="1">
      <alignment horizontal="centerContinuous"/>
    </xf>
    <xf numFmtId="0" fontId="3" fillId="13" borderId="118" xfId="0" applyFont="1" applyFill="1" applyBorder="1" applyAlignment="1">
      <alignment horizontal="centerContinuous" shrinkToFit="1"/>
    </xf>
    <xf numFmtId="164" fontId="4" fillId="0" borderId="43" xfId="0" applyNumberFormat="1" applyFont="1" applyFill="1" applyBorder="1" applyAlignment="1">
      <alignment horizontal="center" shrinkToFit="1"/>
    </xf>
    <xf numFmtId="0" fontId="4" fillId="0" borderId="54" xfId="0" applyFont="1" applyFill="1" applyBorder="1" applyAlignment="1">
      <alignment horizontal="left" shrinkToFit="1"/>
    </xf>
    <xf numFmtId="0" fontId="1" fillId="0" borderId="74" xfId="0" applyFont="1" applyFill="1" applyBorder="1" applyAlignment="1">
      <alignment horizontal="center" vertical="center"/>
    </xf>
    <xf numFmtId="0" fontId="44" fillId="0" borderId="74" xfId="0" quotePrefix="1" applyFont="1" applyFill="1" applyBorder="1" applyAlignment="1">
      <alignment horizontal="center" vertical="center" wrapText="1"/>
    </xf>
    <xf numFmtId="49" fontId="44" fillId="0" borderId="74" xfId="2" applyNumberFormat="1" applyFont="1" applyFill="1" applyBorder="1" applyAlignment="1">
      <alignment horizontal="center" vertical="center"/>
    </xf>
    <xf numFmtId="49" fontId="55" fillId="0" borderId="74" xfId="2" applyNumberFormat="1" applyFont="1" applyFill="1" applyBorder="1" applyAlignment="1">
      <alignment horizontal="center" vertical="center"/>
    </xf>
    <xf numFmtId="0" fontId="1" fillId="0" borderId="74" xfId="0" applyFont="1" applyFill="1" applyBorder="1" applyAlignment="1">
      <alignment horizontal="center" vertical="center" shrinkToFit="1"/>
    </xf>
    <xf numFmtId="164" fontId="4" fillId="0" borderId="74" xfId="0" applyNumberFormat="1" applyFont="1" applyFill="1" applyBorder="1" applyAlignment="1">
      <alignment horizontal="center" vertical="center"/>
    </xf>
    <xf numFmtId="164" fontId="4" fillId="0" borderId="3" xfId="0" applyNumberFormat="1" applyFont="1" applyFill="1" applyBorder="1" applyAlignment="1">
      <alignment horizontal="center" vertical="center"/>
    </xf>
    <xf numFmtId="0" fontId="4" fillId="0" borderId="69" xfId="0" applyFont="1" applyFill="1" applyBorder="1" applyAlignment="1">
      <alignment horizontal="center"/>
    </xf>
    <xf numFmtId="0" fontId="1" fillId="0" borderId="12" xfId="0" applyFont="1" applyFill="1" applyBorder="1" applyAlignment="1">
      <alignment horizontal="center" vertical="center"/>
    </xf>
    <xf numFmtId="0" fontId="1" fillId="0" borderId="11" xfId="0" quotePrefix="1" applyFont="1" applyFill="1" applyBorder="1" applyAlignment="1">
      <alignment horizontal="center"/>
    </xf>
    <xf numFmtId="9" fontId="1" fillId="0" borderId="11" xfId="0" quotePrefix="1" applyNumberFormat="1" applyFont="1" applyFill="1" applyBorder="1" applyAlignment="1">
      <alignment horizontal="center"/>
    </xf>
    <xf numFmtId="0" fontId="8" fillId="14" borderId="13" xfId="0" applyFont="1" applyFill="1" applyBorder="1" applyAlignment="1">
      <alignment horizontal="center"/>
    </xf>
    <xf numFmtId="49" fontId="16" fillId="0" borderId="37" xfId="0" applyNumberFormat="1" applyFont="1" applyFill="1" applyBorder="1" applyAlignment="1">
      <alignment horizontal="center" shrinkToFit="1"/>
    </xf>
    <xf numFmtId="0" fontId="1" fillId="13" borderId="73" xfId="0" applyFont="1" applyFill="1" applyBorder="1" applyAlignment="1">
      <alignment horizontal="center" vertical="center"/>
    </xf>
    <xf numFmtId="0" fontId="1" fillId="13" borderId="74" xfId="0" applyFont="1" applyFill="1" applyBorder="1" applyAlignment="1">
      <alignment horizontal="center" vertical="center"/>
    </xf>
    <xf numFmtId="0" fontId="44" fillId="13" borderId="74" xfId="0" quotePrefix="1" applyFont="1" applyFill="1" applyBorder="1" applyAlignment="1">
      <alignment horizontal="center" vertical="center" wrapText="1"/>
    </xf>
    <xf numFmtId="49" fontId="44" fillId="13" borderId="74" xfId="2" applyNumberFormat="1" applyFont="1" applyFill="1" applyBorder="1" applyAlignment="1">
      <alignment horizontal="center" vertical="center"/>
    </xf>
    <xf numFmtId="49" fontId="55" fillId="13" borderId="74" xfId="2" applyNumberFormat="1" applyFont="1" applyFill="1" applyBorder="1" applyAlignment="1">
      <alignment horizontal="center" vertical="center"/>
    </xf>
    <xf numFmtId="0" fontId="1" fillId="13" borderId="74" xfId="0" applyFont="1" applyFill="1" applyBorder="1" applyAlignment="1">
      <alignment horizontal="center" vertical="center" shrinkToFit="1"/>
    </xf>
    <xf numFmtId="164" fontId="1" fillId="13" borderId="74" xfId="0" applyNumberFormat="1" applyFont="1" applyFill="1" applyBorder="1" applyAlignment="1">
      <alignment horizontal="center" vertical="center"/>
    </xf>
    <xf numFmtId="164" fontId="4" fillId="13" borderId="3" xfId="0" applyNumberFormat="1" applyFont="1" applyFill="1" applyBorder="1" applyAlignment="1">
      <alignment horizontal="center" vertical="center"/>
    </xf>
    <xf numFmtId="0" fontId="1" fillId="13" borderId="69" xfId="0" applyFont="1" applyFill="1" applyBorder="1" applyAlignment="1">
      <alignment horizontal="center"/>
    </xf>
    <xf numFmtId="9" fontId="1" fillId="0" borderId="35" xfId="0" quotePrefix="1" applyNumberFormat="1" applyFont="1" applyFill="1" applyBorder="1" applyAlignment="1">
      <alignment horizontal="center"/>
    </xf>
    <xf numFmtId="0" fontId="5" fillId="0" borderId="32" xfId="0" applyNumberFormat="1" applyFont="1" applyBorder="1" applyAlignment="1">
      <alignment horizontal="center"/>
    </xf>
    <xf numFmtId="0" fontId="58" fillId="0" borderId="0" xfId="3" applyFont="1" applyAlignment="1">
      <alignment horizontal="center" vertical="center" wrapText="1"/>
    </xf>
    <xf numFmtId="0" fontId="48" fillId="0" borderId="0" xfId="0" applyFont="1" applyAlignment="1">
      <alignment horizontal="right" vertical="center"/>
    </xf>
    <xf numFmtId="0" fontId="37" fillId="0" borderId="0" xfId="0" applyFont="1" applyAlignment="1">
      <alignment vertical="center"/>
    </xf>
    <xf numFmtId="0" fontId="1" fillId="0" borderId="89" xfId="0" applyFont="1" applyFill="1" applyBorder="1" applyAlignment="1">
      <alignment horizontal="center" vertical="center" wrapText="1"/>
    </xf>
    <xf numFmtId="0" fontId="3" fillId="0" borderId="0" xfId="0" applyFont="1" applyAlignment="1">
      <alignment horizontal="centerContinuous" vertical="center"/>
    </xf>
    <xf numFmtId="0" fontId="0" fillId="0" borderId="0" xfId="0" applyAlignment="1">
      <alignment horizontal="center" vertical="center"/>
    </xf>
    <xf numFmtId="0" fontId="48" fillId="0" borderId="0" xfId="0" applyFont="1" applyAlignment="1">
      <alignment vertical="center"/>
    </xf>
    <xf numFmtId="0" fontId="0" fillId="0" borderId="91" xfId="0" applyBorder="1" applyAlignment="1">
      <alignment horizontal="center" vertical="center"/>
    </xf>
    <xf numFmtId="0" fontId="0" fillId="0" borderId="43" xfId="0" applyBorder="1" applyAlignment="1">
      <alignment horizontal="center" vertical="center"/>
    </xf>
    <xf numFmtId="0" fontId="0" fillId="0" borderId="90" xfId="0" applyBorder="1" applyAlignment="1">
      <alignment horizontal="center" vertical="center"/>
    </xf>
    <xf numFmtId="0" fontId="0" fillId="0" borderId="44" xfId="0" applyBorder="1" applyAlignment="1">
      <alignment horizontal="center" vertical="center"/>
    </xf>
    <xf numFmtId="0" fontId="17" fillId="13" borderId="39" xfId="0" applyFont="1" applyFill="1" applyBorder="1" applyAlignment="1">
      <alignment horizontal="centerContinuous"/>
    </xf>
    <xf numFmtId="0" fontId="17" fillId="0" borderId="75" xfId="0" applyFont="1" applyFill="1" applyBorder="1" applyAlignment="1">
      <alignment horizontal="center" shrinkToFit="1"/>
    </xf>
    <xf numFmtId="0" fontId="17" fillId="0" borderId="39" xfId="0" applyFont="1" applyFill="1" applyBorder="1" applyAlignment="1">
      <alignment horizontal="centerContinuous"/>
    </xf>
    <xf numFmtId="0" fontId="0" fillId="0" borderId="59" xfId="0" applyFont="1" applyFill="1" applyBorder="1" applyAlignment="1">
      <alignment horizontal="center" vertical="center" wrapText="1"/>
    </xf>
    <xf numFmtId="0" fontId="48" fillId="0" borderId="25" xfId="0" applyFont="1" applyBorder="1" applyAlignment="1">
      <alignment horizontal="center" vertical="center"/>
    </xf>
    <xf numFmtId="0" fontId="7" fillId="0" borderId="25" xfId="0" applyFont="1" applyFill="1" applyBorder="1" applyAlignment="1">
      <alignment horizontal="center"/>
    </xf>
    <xf numFmtId="0" fontId="12" fillId="0" borderId="25" xfId="0" applyFont="1" applyFill="1" applyBorder="1" applyAlignment="1">
      <alignment horizontal="center"/>
    </xf>
    <xf numFmtId="0" fontId="9" fillId="0" borderId="25" xfId="0" applyFont="1" applyFill="1" applyBorder="1" applyAlignment="1">
      <alignment horizontal="center"/>
    </xf>
    <xf numFmtId="0" fontId="10" fillId="0" borderId="25" xfId="0" applyFont="1" applyFill="1" applyBorder="1" applyAlignment="1">
      <alignment horizontal="center"/>
    </xf>
    <xf numFmtId="0" fontId="22" fillId="0" borderId="25" xfId="0" applyFont="1" applyFill="1" applyBorder="1" applyAlignment="1">
      <alignment horizontal="center"/>
    </xf>
    <xf numFmtId="0" fontId="13" fillId="0" borderId="25" xfId="0" applyFont="1" applyFill="1" applyBorder="1" applyAlignment="1">
      <alignment horizontal="center"/>
    </xf>
    <xf numFmtId="0" fontId="5" fillId="0" borderId="25" xfId="0" applyFont="1" applyFill="1" applyBorder="1" applyAlignment="1">
      <alignment horizontal="center"/>
    </xf>
    <xf numFmtId="164" fontId="4" fillId="0" borderId="0" xfId="3" applyNumberFormat="1" applyAlignment="1">
      <alignment vertical="center" wrapText="1"/>
    </xf>
    <xf numFmtId="164" fontId="4" fillId="0" borderId="0" xfId="3" applyNumberFormat="1" applyAlignment="1">
      <alignment horizontal="center" vertical="center" wrapText="1"/>
    </xf>
    <xf numFmtId="0" fontId="1" fillId="0" borderId="57" xfId="0" applyFont="1" applyFill="1" applyBorder="1" applyAlignment="1">
      <alignment horizontal="center" vertical="center"/>
    </xf>
    <xf numFmtId="0" fontId="3" fillId="0" borderId="0" xfId="3" applyNumberFormat="1" applyFont="1" applyAlignment="1">
      <alignment vertical="center"/>
    </xf>
    <xf numFmtId="0" fontId="3" fillId="0" borderId="0" xfId="3" applyFont="1" applyAlignment="1">
      <alignment vertical="center"/>
    </xf>
    <xf numFmtId="0" fontId="48" fillId="0" borderId="85" xfId="0" applyFont="1" applyBorder="1" applyAlignment="1">
      <alignment horizontal="right" vertical="center"/>
    </xf>
    <xf numFmtId="0" fontId="37" fillId="0" borderId="85" xfId="0" applyFont="1" applyBorder="1" applyAlignment="1">
      <alignment vertical="center"/>
    </xf>
    <xf numFmtId="0" fontId="1" fillId="0" borderId="105" xfId="0" applyFont="1" applyFill="1" applyBorder="1" applyAlignment="1">
      <alignment horizontal="center" vertical="center" wrapText="1"/>
    </xf>
    <xf numFmtId="0" fontId="48" fillId="0" borderId="121" xfId="0" applyFont="1" applyFill="1" applyBorder="1" applyAlignment="1">
      <alignment horizontal="right" vertical="center"/>
    </xf>
    <xf numFmtId="0" fontId="1" fillId="0" borderId="51" xfId="0" applyFont="1" applyFill="1" applyBorder="1" applyAlignment="1">
      <alignment horizontal="center" vertical="center"/>
    </xf>
    <xf numFmtId="0" fontId="0" fillId="0" borderId="51" xfId="0" applyFill="1" applyBorder="1" applyAlignment="1">
      <alignment horizontal="center" vertical="center" wrapText="1"/>
    </xf>
    <xf numFmtId="0" fontId="0" fillId="0" borderId="51"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0" fillId="0" borderId="52" xfId="0" applyBorder="1" applyAlignment="1">
      <alignment horizontal="center" vertical="center"/>
    </xf>
    <xf numFmtId="0" fontId="0" fillId="0" borderId="121" xfId="0" applyBorder="1" applyAlignment="1">
      <alignment horizontal="center" vertical="center"/>
    </xf>
    <xf numFmtId="0" fontId="0" fillId="0" borderId="51" xfId="0" applyBorder="1" applyAlignment="1">
      <alignment horizontal="center" vertical="center"/>
    </xf>
    <xf numFmtId="0" fontId="0" fillId="0" borderId="122" xfId="0" applyBorder="1" applyAlignment="1">
      <alignment horizontal="center" vertical="center"/>
    </xf>
    <xf numFmtId="0" fontId="1" fillId="0" borderId="122" xfId="0" applyFont="1" applyFill="1" applyBorder="1" applyAlignment="1">
      <alignment horizontal="center" vertical="center" wrapText="1"/>
    </xf>
    <xf numFmtId="0" fontId="37" fillId="0" borderId="0" xfId="0" applyFont="1" applyAlignment="1">
      <alignment horizontal="right" vertical="center"/>
    </xf>
    <xf numFmtId="0" fontId="3" fillId="0" borderId="0" xfId="3" applyFont="1" applyAlignment="1">
      <alignment horizontal="center" vertical="center" wrapText="1"/>
    </xf>
    <xf numFmtId="0" fontId="1" fillId="0" borderId="0" xfId="3" applyFont="1"/>
    <xf numFmtId="0" fontId="60" fillId="2" borderId="4" xfId="0" applyFont="1" applyFill="1" applyBorder="1" applyAlignment="1">
      <alignment horizontal="right"/>
    </xf>
    <xf numFmtId="0" fontId="61" fillId="0" borderId="39" xfId="0" applyFont="1" applyFill="1" applyBorder="1" applyAlignment="1">
      <alignment horizontal="center" shrinkToFit="1"/>
    </xf>
    <xf numFmtId="0" fontId="61" fillId="0" borderId="39" xfId="0" applyFont="1" applyBorder="1" applyAlignment="1">
      <alignment horizontal="centerContinuous"/>
    </xf>
    <xf numFmtId="0" fontId="26" fillId="0" borderId="13" xfId="0" applyNumberFormat="1" applyFont="1" applyBorder="1" applyAlignment="1">
      <alignment horizontal="center"/>
    </xf>
  </cellXfs>
  <cellStyles count="5">
    <cellStyle name="Hyperlink" xfId="1" builtinId="8"/>
    <cellStyle name="Normal" xfId="0" builtinId="0"/>
    <cellStyle name="Normal 2" xfId="3"/>
    <cellStyle name="Percent" xfId="2" builtinId="5"/>
    <cellStyle name="Percent 2" xfId="4"/>
  </cellStyles>
  <dxfs count="5">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FF33CC"/>
      <color rgb="FF99FF99"/>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142308</xdr:colOff>
      <xdr:row>1</xdr:row>
      <xdr:rowOff>66674</xdr:rowOff>
    </xdr:from>
    <xdr:to>
      <xdr:col>6</xdr:col>
      <xdr:colOff>1184907</xdr:colOff>
      <xdr:row>16</xdr:row>
      <xdr:rowOff>238125</xdr:rowOff>
    </xdr:to>
    <xdr:pic>
      <xdr:nvPicPr>
        <xdr:cNvPr id="4" name="Picture 3" descr="C:\Users\Rebecca\Desktop\AAA\A\RPG\SoF\Images\NPC\Primes\Humans\Warriors\armored battl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6708" y="438149"/>
          <a:ext cx="2166549" cy="3381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17</xdr:row>
      <xdr:rowOff>47625</xdr:rowOff>
    </xdr:from>
    <xdr:to>
      <xdr:col>6</xdr:col>
      <xdr:colOff>1190625</xdr:colOff>
      <xdr:row>30</xdr:row>
      <xdr:rowOff>133350</xdr:rowOff>
    </xdr:to>
    <xdr:sp macro="" textlink="">
      <xdr:nvSpPr>
        <xdr:cNvPr id="1025" name="Text 6"/>
        <xdr:cNvSpPr txBox="1">
          <a:spLocks noChangeArrowheads="1"/>
        </xdr:cNvSpPr>
      </xdr:nvSpPr>
      <xdr:spPr bwMode="auto">
        <a:xfrm>
          <a:off x="47625" y="4152900"/>
          <a:ext cx="6886575" cy="32385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Reddish-brown hair, tall, well balanced.  Carries a huge greatsword on his back and a dagger on his belt.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Cutter hails from The Vast and has a background in boating, sailing and shipbuilding.  He has spent most of his life in ports or at sea, working with merchants and seafaring nobility or fighting pirates and sea monsters.  Looking for a different direction in life, he landed in Suzeil on the coast of Dragonmere and met up with a Cormyrian Bard named Mortimer.  Mortimer told Cutter that the Cormyrian government was looking for experienced adventurers to set up strongholds in various parts of their land.  One location was an island in the Plungepool near the village of Espar.  This opportunity to get funds for his own keep was too good to pass up.  So Cutter and Mortimer are now working out the details with the Cormyrian leadership.</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Cutter likes the feel of wind and rain and a rocking deck under his feet, but he also has an adventurous spirit that can lead him far from the sea that he grew up on.  Now that he is older, he is seeking his own kingdom and a place to settle and call home.  He gets along well with the Bard Mortimer, who he helped out of a jam during a street fight in Suzeil.</a:t>
          </a:r>
        </a:p>
      </xdr:txBody>
    </xdr:sp>
    <xdr:clientData/>
  </xdr:twoCellAnchor>
  <xdr:twoCellAnchor>
    <xdr:from>
      <xdr:col>5</xdr:col>
      <xdr:colOff>76200</xdr:colOff>
      <xdr:row>12</xdr:row>
      <xdr:rowOff>161925</xdr:rowOff>
    </xdr:from>
    <xdr:to>
      <xdr:col>6</xdr:col>
      <xdr:colOff>1247775</xdr:colOff>
      <xdr:row>16</xdr:row>
      <xdr:rowOff>266700</xdr:rowOff>
    </xdr:to>
    <xdr:sp macro="" textlink="">
      <xdr:nvSpPr>
        <xdr:cNvPr id="1088" name="Text Box 64"/>
        <xdr:cNvSpPr txBox="1">
          <a:spLocks noChangeArrowheads="1"/>
        </xdr:cNvSpPr>
      </xdr:nvSpPr>
      <xdr:spPr bwMode="auto">
        <a:xfrm>
          <a:off x="4800600" y="2895600"/>
          <a:ext cx="2295525" cy="95250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8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0485" name="Rectangle 1"/>
        <xdr:cNvSpPr>
          <a:spLocks noChangeArrowheads="1"/>
        </xdr:cNvSpPr>
      </xdr:nvSpPr>
      <xdr:spPr bwMode="auto">
        <a:xfrm>
          <a:off x="58674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476250</xdr:colOff>
      <xdr:row>1</xdr:row>
      <xdr:rowOff>123825</xdr:rowOff>
    </xdr:from>
    <xdr:to>
      <xdr:col>2</xdr:col>
      <xdr:colOff>514350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xdr:colOff>
      <xdr:row>39</xdr:row>
      <xdr:rowOff>0</xdr:rowOff>
    </xdr:from>
    <xdr:to>
      <xdr:col>8</xdr:col>
      <xdr:colOff>704850</xdr:colOff>
      <xdr:row>62</xdr:row>
      <xdr:rowOff>152401</xdr:rowOff>
    </xdr:to>
    <xdr:sp macro="" textlink="">
      <xdr:nvSpPr>
        <xdr:cNvPr id="2" name="TextBox 1"/>
        <xdr:cNvSpPr txBox="1"/>
      </xdr:nvSpPr>
      <xdr:spPr>
        <a:xfrm>
          <a:off x="6343650" y="8448675"/>
          <a:ext cx="4657725" cy="486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p>
        <a:p>
          <a:r>
            <a:rPr lang="en-US" sz="1100"/>
            <a:t>(ship)--line--(ship)--line--(ship) &gt;&gt;&gt; </a:t>
          </a:r>
        </a:p>
        <a:p>
          <a:r>
            <a:rPr lang="en-US" sz="1100"/>
            <a:t>formation used in poor visibility (fog, moonless nights, heavy rain)</a:t>
          </a:r>
        </a:p>
        <a:p>
          <a:endParaRPr lang="en-US" sz="1100"/>
        </a:p>
        <a:p>
          <a:r>
            <a:rPr lang="en-US" sz="1100"/>
            <a:t>#2 </a:t>
          </a:r>
        </a:p>
        <a:p>
          <a:r>
            <a:rPr lang="en-US" sz="1100"/>
            <a:t>[sea anchor]--line--(ship)--line--(ship)--line--(ship) &gt;&gt;&gt;</a:t>
          </a:r>
        </a:p>
        <a:p>
          <a:r>
            <a:rPr lang="en-US" sz="1100"/>
            <a:t>formation used in stormy weather</a:t>
          </a:r>
        </a:p>
        <a:p>
          <a:endParaRPr lang="en-US" sz="1100"/>
        </a:p>
        <a:p>
          <a:r>
            <a:rPr lang="en-US" sz="1100"/>
            <a:t>#3</a:t>
          </a:r>
        </a:p>
        <a:p>
          <a:r>
            <a:rPr lang="en-US" sz="1100"/>
            <a:t>(ship) &gt;&gt;&gt;</a:t>
          </a:r>
        </a:p>
        <a:p>
          <a:r>
            <a:rPr lang="en-US" sz="1100"/>
            <a:t>(ship) &gt;&gt;&gt;</a:t>
          </a:r>
        </a:p>
        <a:p>
          <a:r>
            <a:rPr lang="en-US" sz="1100"/>
            <a:t>(ship) &gt;&gt;&gt;</a:t>
          </a:r>
        </a:p>
        <a:p>
          <a:r>
            <a:rPr lang="en-US" sz="1100"/>
            <a:t>formation used on calm clear days in open water, or some battles</a:t>
          </a:r>
        </a:p>
        <a:p>
          <a:endParaRPr lang="en-US" sz="1100"/>
        </a:p>
        <a:p>
          <a:r>
            <a:rPr lang="en-US" sz="1100"/>
            <a:t>#4(ship) &gt;&gt;&gt; (ship) &gt;&gt;&gt; (ship) &gt;&gt;&gt;</a:t>
          </a:r>
        </a:p>
        <a:p>
          <a:r>
            <a:rPr lang="en-US" sz="1100"/>
            <a:t>formation used in narrow channels, or some battles</a:t>
          </a:r>
        </a:p>
        <a:p>
          <a:endParaRPr lang="en-US" sz="1100"/>
        </a:p>
        <a:p>
          <a:r>
            <a:rPr lang="en-US" sz="1100"/>
            <a:t>#5</a:t>
          </a:r>
        </a:p>
        <a:p>
          <a:r>
            <a:rPr lang="en-US" sz="1100"/>
            <a:t>(ship) &gt;&gt;&gt;</a:t>
          </a:r>
        </a:p>
        <a:p>
          <a:r>
            <a:rPr lang="en-US" sz="1100"/>
            <a:t>(ship) &gt;&gt;&gt;</a:t>
          </a:r>
        </a:p>
        <a:p>
          <a:r>
            <a:rPr lang="en-US" sz="1100"/>
            <a:t>(ship) &gt;&gt;&gt;</a:t>
          </a:r>
        </a:p>
        <a:p>
          <a:r>
            <a:rPr lang="en-US" sz="1100"/>
            <a:t>formation used in some battles</a:t>
          </a:r>
        </a:p>
        <a:p>
          <a:endParaRPr lang="en-US" sz="1100"/>
        </a:p>
        <a:p>
          <a:r>
            <a:rPr lang="en-US" sz="1100"/>
            <a:t>#6 </a:t>
          </a:r>
        </a:p>
        <a:p>
          <a:r>
            <a:rPr lang="en-US" sz="1100"/>
            <a:t>(ship) &gt;&gt;&gt;</a:t>
          </a:r>
        </a:p>
        <a:p>
          <a:r>
            <a:rPr lang="en-US" sz="1100"/>
            <a:t>(ship) &gt;&gt;&gt;</a:t>
          </a:r>
        </a:p>
        <a:p>
          <a:r>
            <a:rPr lang="en-US" sz="1100"/>
            <a:t>(ship) &gt;&gt;&gt;</a:t>
          </a:r>
        </a:p>
        <a:p>
          <a:r>
            <a:rPr lang="en-US" sz="1100"/>
            <a:t>formation used in some battles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46797</xdr:colOff>
      <xdr:row>9</xdr:row>
      <xdr:rowOff>152399</xdr:rowOff>
    </xdr:from>
    <xdr:to>
      <xdr:col>4</xdr:col>
      <xdr:colOff>952501</xdr:colOff>
      <xdr:row>27</xdr:row>
      <xdr:rowOff>1</xdr:rowOff>
    </xdr:to>
    <xdr:sp macro="" textlink="">
      <xdr:nvSpPr>
        <xdr:cNvPr id="2" name="TextBox 1"/>
        <xdr:cNvSpPr txBox="1"/>
      </xdr:nvSpPr>
      <xdr:spPr>
        <a:xfrm>
          <a:off x="1437447" y="2076449"/>
          <a:ext cx="5553904" cy="3448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itchFamily="18" charset="0"/>
              <a:cs typeface="Times New Roman" pitchFamily="18" charset="0"/>
            </a:rPr>
            <a:t>Teamwork Benefit:  Circle of Blades</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The members of your team can combine their attacks to slice through the defenses of a foe they have surrounded.</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Training: </a:t>
          </a:r>
          <a:r>
            <a:rPr lang="en-US" sz="1200">
              <a:latin typeface="Times New Roman" pitchFamily="18" charset="0"/>
              <a:cs typeface="Times New Roman" pitchFamily="18" charset="0"/>
            </a:rPr>
            <a:t> You and your teammates learn to anticipate each other's attacks and fighting maneuvers.  By correctly timing your blows, you can strike at a foe's vulnerable points.</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Task Leader Prerequisite: </a:t>
          </a:r>
          <a:r>
            <a:rPr lang="en-US" sz="1200">
              <a:latin typeface="Times New Roman" pitchFamily="18" charset="0"/>
              <a:cs typeface="Times New Roman" pitchFamily="18" charset="0"/>
            </a:rPr>
            <a:t> Weapon Specialization and base attack bonus +6.</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Team Member Prerequisite:</a:t>
          </a:r>
          <a:r>
            <a:rPr lang="en-US" sz="1200">
              <a:latin typeface="Times New Roman" pitchFamily="18" charset="0"/>
              <a:cs typeface="Times New Roman" pitchFamily="18" charset="0"/>
            </a:rPr>
            <a:t>  Sneak attack +1d6</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Benefit:  </a:t>
          </a:r>
          <a:r>
            <a:rPr lang="en-US" sz="1200">
              <a:latin typeface="Times New Roman" pitchFamily="18" charset="0"/>
              <a:cs typeface="Times New Roman" pitchFamily="18" charset="0"/>
            </a:rPr>
            <a:t>Any team member who readies an action to attack when the task leader does gains a +2 bonus on damage rolls against the same target.</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Tip:  </a:t>
          </a:r>
          <a:r>
            <a:rPr lang="en-US" sz="1200">
              <a:latin typeface="Times New Roman" pitchFamily="18" charset="0"/>
              <a:cs typeface="Times New Roman" pitchFamily="18" charset="0"/>
            </a:rPr>
            <a:t>The circle of blades teamwork benefit works best against undead, oozes, and other monsters that have immunity to extra damage from sneak attacks.</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PHB II 159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bfrontiers@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showGridLines="0" workbookViewId="0">
      <selection activeCell="C11" sqref="C11:C16"/>
    </sheetView>
  </sheetViews>
  <sheetFormatPr defaultColWidth="13" defaultRowHeight="15.75"/>
  <cols>
    <col min="1" max="1" width="22.625" style="20" customWidth="1"/>
    <col min="2" max="2" width="10.625" style="21" customWidth="1"/>
    <col min="3" max="3" width="5.87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8" ht="29.25" thickTop="1" thickBot="1">
      <c r="A1" s="261" t="s">
        <v>224</v>
      </c>
      <c r="B1" s="295" t="s">
        <v>223</v>
      </c>
      <c r="C1" s="262"/>
      <c r="D1" s="263"/>
      <c r="E1" s="264"/>
      <c r="F1" s="263"/>
      <c r="G1" s="265" t="s">
        <v>177</v>
      </c>
    </row>
    <row r="2" spans="1:8" ht="17.25" thickTop="1">
      <c r="A2" s="2" t="s">
        <v>0</v>
      </c>
      <c r="B2" s="16" t="s">
        <v>111</v>
      </c>
      <c r="C2" s="53"/>
      <c r="D2" s="4" t="s">
        <v>1</v>
      </c>
      <c r="E2" s="53" t="s">
        <v>107</v>
      </c>
      <c r="F2"/>
      <c r="G2" s="5"/>
    </row>
    <row r="3" spans="1:8" ht="16.5">
      <c r="A3" s="2" t="s">
        <v>74</v>
      </c>
      <c r="B3" s="16" t="s">
        <v>176</v>
      </c>
      <c r="C3" s="37"/>
      <c r="D3" s="4" t="s">
        <v>75</v>
      </c>
      <c r="E3" s="53">
        <v>11</v>
      </c>
      <c r="F3" s="4"/>
      <c r="G3" s="5"/>
    </row>
    <row r="4" spans="1:8" ht="16.5">
      <c r="A4" s="2" t="s">
        <v>102</v>
      </c>
      <c r="B4" s="16" t="s">
        <v>225</v>
      </c>
      <c r="C4" s="53"/>
      <c r="D4" s="4" t="s">
        <v>101</v>
      </c>
      <c r="E4" s="53">
        <f>1374-1335</f>
        <v>39</v>
      </c>
      <c r="F4" s="4"/>
      <c r="G4" s="5"/>
    </row>
    <row r="5" spans="1:8" ht="16.5">
      <c r="A5" s="2" t="s">
        <v>76</v>
      </c>
      <c r="B5" s="16" t="s">
        <v>112</v>
      </c>
      <c r="C5" s="53"/>
      <c r="D5" s="4" t="s">
        <v>2</v>
      </c>
      <c r="E5" s="53" t="s">
        <v>219</v>
      </c>
      <c r="F5" s="128"/>
      <c r="G5" s="129"/>
    </row>
    <row r="6" spans="1:8" ht="17.25" thickBot="1">
      <c r="A6" s="2" t="s">
        <v>77</v>
      </c>
      <c r="B6" s="16" t="s">
        <v>113</v>
      </c>
      <c r="C6" s="37"/>
      <c r="D6" s="4" t="s">
        <v>3</v>
      </c>
      <c r="E6" s="53" t="s">
        <v>179</v>
      </c>
      <c r="F6" s="128"/>
      <c r="G6" s="129"/>
    </row>
    <row r="7" spans="1:8" ht="17.25" thickTop="1">
      <c r="A7" s="154" t="s">
        <v>80</v>
      </c>
      <c r="B7" s="155" t="s">
        <v>261</v>
      </c>
      <c r="C7" s="213">
        <f>RIGHT(B7,1)+'Personal File'!C13</f>
        <v>9</v>
      </c>
      <c r="D7" s="164" t="s">
        <v>131</v>
      </c>
      <c r="E7" s="151" t="s">
        <v>273</v>
      </c>
      <c r="F7" s="128"/>
      <c r="G7" s="129"/>
    </row>
    <row r="8" spans="1:8" ht="16.5">
      <c r="A8" s="156" t="s">
        <v>81</v>
      </c>
      <c r="B8" s="157" t="s">
        <v>187</v>
      </c>
      <c r="C8" s="214">
        <f>RIGHT(B8,1)+'Personal File'!C12</f>
        <v>5</v>
      </c>
      <c r="D8" s="165" t="s">
        <v>87</v>
      </c>
      <c r="E8" s="152" t="s">
        <v>123</v>
      </c>
      <c r="F8" s="128"/>
      <c r="G8" s="129"/>
    </row>
    <row r="9" spans="1:8" ht="17.25" thickBot="1">
      <c r="A9" s="158" t="s">
        <v>82</v>
      </c>
      <c r="B9" s="159" t="s">
        <v>187</v>
      </c>
      <c r="C9" s="215">
        <f>RIGHT(B9,1)+'Personal File'!C15</f>
        <v>3</v>
      </c>
      <c r="D9" s="166" t="s">
        <v>124</v>
      </c>
      <c r="E9" s="153" t="s">
        <v>208</v>
      </c>
      <c r="F9" s="128"/>
      <c r="G9" s="129"/>
    </row>
    <row r="10" spans="1:8" ht="18" thickTop="1" thickBot="1">
      <c r="A10" s="51" t="s">
        <v>17</v>
      </c>
      <c r="B10" s="52">
        <v>52110</v>
      </c>
      <c r="C10" s="282"/>
      <c r="D10" s="167" t="s">
        <v>16</v>
      </c>
      <c r="E10" s="31">
        <v>1178</v>
      </c>
      <c r="F10" s="128"/>
      <c r="G10" s="129"/>
    </row>
    <row r="11" spans="1:8" ht="16.5">
      <c r="A11" s="30" t="s">
        <v>4</v>
      </c>
      <c r="B11" s="353">
        <v>16</v>
      </c>
      <c r="C11" s="413" t="str">
        <f t="shared" ref="C11:C16" si="0">IF(B11&gt;9.9,CONCATENATE("+",ROUNDDOWN((B11-10)/2,0)),ROUNDUP((B11-10)/2,0))</f>
        <v>+3</v>
      </c>
      <c r="D11" s="168" t="s">
        <v>85</v>
      </c>
      <c r="E11" s="354" t="s">
        <v>259</v>
      </c>
      <c r="F11" s="3"/>
      <c r="G11" s="5"/>
    </row>
    <row r="12" spans="1:8" ht="16.5">
      <c r="A12" s="7" t="s">
        <v>5</v>
      </c>
      <c r="B12" s="83">
        <v>14</v>
      </c>
      <c r="C12" s="46" t="str">
        <f t="shared" si="0"/>
        <v>+2</v>
      </c>
      <c r="D12" s="169" t="s">
        <v>86</v>
      </c>
      <c r="E12" s="64">
        <f>Martial!B17+Equipment!B21+(E10/100)</f>
        <v>90.28</v>
      </c>
      <c r="F12" s="3"/>
      <c r="G12" s="5"/>
    </row>
    <row r="13" spans="1:8" ht="16.5">
      <c r="A13" s="28" t="s">
        <v>20</v>
      </c>
      <c r="B13" s="84">
        <v>14</v>
      </c>
      <c r="C13" s="38" t="str">
        <f t="shared" si="0"/>
        <v>+2</v>
      </c>
      <c r="D13" s="169" t="s">
        <v>22</v>
      </c>
      <c r="E13" s="365">
        <f>ROUNDUP(((E3*10)*0.75)+(E3*C13),0)</f>
        <v>105</v>
      </c>
      <c r="F13" s="3"/>
      <c r="G13" s="5"/>
    </row>
    <row r="14" spans="1:8" ht="16.5">
      <c r="A14" s="410" t="s">
        <v>21</v>
      </c>
      <c r="B14" s="84">
        <v>12</v>
      </c>
      <c r="C14" s="46" t="str">
        <f t="shared" si="0"/>
        <v>+1</v>
      </c>
      <c r="D14" s="169" t="s">
        <v>73</v>
      </c>
      <c r="E14" s="61">
        <v>105</v>
      </c>
      <c r="F14" s="2"/>
      <c r="G14" s="5"/>
    </row>
    <row r="15" spans="1:8" ht="16.5">
      <c r="A15" s="29" t="s">
        <v>23</v>
      </c>
      <c r="B15" s="6">
        <v>10</v>
      </c>
      <c r="C15" s="46" t="str">
        <f t="shared" si="0"/>
        <v>+0</v>
      </c>
      <c r="D15" s="170" t="s">
        <v>119</v>
      </c>
      <c r="E15" s="62">
        <f>10+C12</f>
        <v>12</v>
      </c>
      <c r="F15" s="3"/>
      <c r="G15" s="5"/>
    </row>
    <row r="16" spans="1:8" ht="17.25" thickBot="1">
      <c r="A16" s="32" t="s">
        <v>19</v>
      </c>
      <c r="B16" s="292">
        <v>12</v>
      </c>
      <c r="C16" s="39" t="str">
        <f t="shared" si="0"/>
        <v>+1</v>
      </c>
      <c r="D16" s="171" t="s">
        <v>72</v>
      </c>
      <c r="E16" s="63">
        <f>E15+SUM(Martial!B13:B15)</f>
        <v>26</v>
      </c>
      <c r="F16" s="3"/>
      <c r="G16" s="5"/>
      <c r="H16" s="196"/>
    </row>
    <row r="17" spans="1:7" ht="24.75" thickTop="1" thickBot="1">
      <c r="A17" s="8" t="s">
        <v>33</v>
      </c>
      <c r="B17" s="9"/>
      <c r="C17" s="9"/>
      <c r="D17" s="10"/>
      <c r="E17" s="10"/>
      <c r="F17" s="10"/>
      <c r="G17" s="11"/>
    </row>
    <row r="18" spans="1:7" s="15" customFormat="1" ht="17.25" thickTop="1">
      <c r="A18" s="12"/>
      <c r="B18" s="13"/>
      <c r="C18" s="13"/>
      <c r="D18" s="13"/>
      <c r="E18" s="13"/>
      <c r="F18" s="13"/>
      <c r="G18" s="14"/>
    </row>
    <row r="19" spans="1:7" s="15" customFormat="1" ht="16.5">
      <c r="A19" s="81"/>
      <c r="B19" s="16"/>
      <c r="C19" s="16"/>
      <c r="D19" s="16"/>
      <c r="E19" s="16"/>
      <c r="F19" s="16"/>
      <c r="G19" s="82"/>
    </row>
    <row r="20" spans="1:7" s="15" customFormat="1" ht="16.5">
      <c r="A20" s="81"/>
      <c r="B20" s="16"/>
      <c r="C20" s="16"/>
      <c r="D20" s="16"/>
      <c r="E20" s="16"/>
      <c r="F20" s="16"/>
      <c r="G20" s="82"/>
    </row>
    <row r="21" spans="1:7" s="15" customFormat="1" ht="16.5">
      <c r="A21" s="81"/>
      <c r="B21" s="16"/>
      <c r="C21" s="16"/>
      <c r="D21" s="16"/>
      <c r="E21" s="16"/>
      <c r="F21" s="16"/>
      <c r="G21" s="82"/>
    </row>
    <row r="22" spans="1:7" s="15" customFormat="1" ht="16.5">
      <c r="A22" s="81"/>
      <c r="B22" s="16"/>
      <c r="C22" s="16"/>
      <c r="D22" s="16"/>
      <c r="E22" s="16"/>
      <c r="F22" s="16"/>
      <c r="G22" s="82"/>
    </row>
    <row r="23" spans="1:7" s="15" customFormat="1" ht="16.5">
      <c r="A23" s="81"/>
      <c r="B23" s="16"/>
      <c r="C23" s="16"/>
      <c r="D23" s="16"/>
      <c r="E23" s="16"/>
      <c r="F23" s="16"/>
      <c r="G23" s="82"/>
    </row>
    <row r="24" spans="1:7" s="15" customFormat="1" ht="16.5">
      <c r="A24" s="81"/>
      <c r="B24" s="16"/>
      <c r="C24" s="16"/>
      <c r="D24" s="16"/>
      <c r="E24" s="16"/>
      <c r="F24" s="16"/>
      <c r="G24" s="82"/>
    </row>
    <row r="25" spans="1:7" s="15" customFormat="1" ht="16.5">
      <c r="A25" s="81"/>
      <c r="B25" s="16"/>
      <c r="C25" s="16"/>
      <c r="D25" s="16"/>
      <c r="E25" s="16"/>
      <c r="F25" s="16"/>
      <c r="G25" s="82"/>
    </row>
    <row r="26" spans="1:7" s="15" customFormat="1" ht="16.5">
      <c r="A26" s="81"/>
      <c r="B26" s="16"/>
      <c r="C26" s="16"/>
      <c r="D26" s="16"/>
      <c r="E26" s="16"/>
      <c r="F26" s="16"/>
      <c r="G26" s="82"/>
    </row>
    <row r="27" spans="1:7" s="15" customFormat="1" ht="16.5">
      <c r="A27" s="81"/>
      <c r="B27" s="16"/>
      <c r="C27" s="16"/>
      <c r="D27" s="16"/>
      <c r="E27" s="16"/>
      <c r="F27" s="16"/>
      <c r="G27" s="82"/>
    </row>
    <row r="28" spans="1:7" s="15" customFormat="1" ht="16.5">
      <c r="A28" s="81"/>
      <c r="B28" s="16"/>
      <c r="C28" s="16"/>
      <c r="D28" s="16"/>
      <c r="E28" s="16"/>
      <c r="F28" s="16"/>
      <c r="G28" s="82"/>
    </row>
    <row r="29" spans="1:7" s="15" customFormat="1" ht="16.5">
      <c r="A29" s="81"/>
      <c r="B29" s="16"/>
      <c r="C29" s="16"/>
      <c r="D29" s="16"/>
      <c r="E29" s="16"/>
      <c r="F29" s="16"/>
      <c r="G29" s="82"/>
    </row>
    <row r="30" spans="1:7" s="15" customFormat="1" ht="16.5">
      <c r="A30" s="81"/>
      <c r="B30" s="16"/>
      <c r="C30" s="16"/>
      <c r="D30" s="16"/>
      <c r="E30" s="16"/>
      <c r="F30" s="16"/>
      <c r="G30" s="82"/>
    </row>
    <row r="31" spans="1:7" ht="17.25" thickBot="1">
      <c r="A31" s="17"/>
      <c r="B31" s="18"/>
      <c r="C31" s="18"/>
      <c r="D31" s="18"/>
      <c r="E31" s="18"/>
      <c r="F31" s="18"/>
      <c r="G31" s="19"/>
    </row>
    <row r="32" spans="1:7" ht="16.5" thickTop="1"/>
  </sheetData>
  <phoneticPr fontId="0" type="noConversion"/>
  <conditionalFormatting sqref="E14">
    <cfRule type="cellIs" dxfId="4" priority="1" stopIfTrue="1" operator="lessThan">
      <formula>$E$13/3</formula>
    </cfRule>
    <cfRule type="cellIs" dxfId="3" priority="2" stopIfTrue="1" operator="between">
      <formula>$E$13/3</formula>
      <formula>$E$13/2</formula>
    </cfRule>
    <cfRule type="cellIs" dxfId="2" priority="3" stopIfTrue="1" operator="greaterThan">
      <formula>$E$13/2</formula>
    </cfRule>
  </conditionalFormatting>
  <conditionalFormatting sqref="E12">
    <cfRule type="cellIs" dxfId="1" priority="4" stopIfTrue="1" operator="greaterThan">
      <formula>153</formula>
    </cfRule>
    <cfRule type="cellIs" dxfId="0" priority="5" stopIfTrue="1" operator="between">
      <formula>76</formula>
      <formula>153</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7" width="6.75" style="50" customWidth="1"/>
    <col min="8" max="8" width="40.625" style="20" customWidth="1"/>
    <col min="9" max="16384" width="13" style="1"/>
  </cols>
  <sheetData>
    <row r="1" spans="1:8" ht="24" thickBot="1">
      <c r="A1" s="36" t="s">
        <v>18</v>
      </c>
      <c r="B1" s="22"/>
      <c r="C1" s="22"/>
      <c r="D1" s="22"/>
      <c r="E1" s="22"/>
      <c r="F1" s="22"/>
      <c r="G1" s="48"/>
      <c r="H1" s="22"/>
    </row>
    <row r="2" spans="1:8" s="15" customFormat="1" ht="33">
      <c r="A2" s="33" t="s">
        <v>6</v>
      </c>
      <c r="B2" s="34" t="s">
        <v>38</v>
      </c>
      <c r="C2" s="34" t="s">
        <v>45</v>
      </c>
      <c r="D2" s="34" t="s">
        <v>37</v>
      </c>
      <c r="E2" s="45" t="s">
        <v>70</v>
      </c>
      <c r="F2" s="45" t="s">
        <v>46</v>
      </c>
      <c r="G2" s="49" t="s">
        <v>78</v>
      </c>
      <c r="H2" s="35" t="s">
        <v>8</v>
      </c>
    </row>
    <row r="3" spans="1:8" s="40" customFormat="1" ht="16.5">
      <c r="A3" s="87" t="s">
        <v>47</v>
      </c>
      <c r="B3" s="71">
        <v>0</v>
      </c>
      <c r="C3" s="88" t="s">
        <v>41</v>
      </c>
      <c r="D3" s="89" t="str">
        <f>IF(C3="Str",'Personal File'!$C$11,IF(C3="Dex",'Personal File'!$C$12,IF(C3="Con",'Personal File'!$C$13,IF(C3="Int",'Personal File'!$C$14,IF(C3="Wis",'Personal File'!$C$15,IF(C3="Cha",'Personal File'!$C$16))))))</f>
        <v>+1</v>
      </c>
      <c r="E3" s="133" t="str">
        <f t="shared" ref="E3:E41" si="0">CONCATENATE(C3," (",D3,")")</f>
        <v>Int (+1)</v>
      </c>
      <c r="F3" s="127" t="s">
        <v>71</v>
      </c>
      <c r="G3" s="72">
        <f t="shared" ref="G3:G8" si="1">B3+MID(E3,6,2)+F3</f>
        <v>1</v>
      </c>
      <c r="H3" s="73"/>
    </row>
    <row r="4" spans="1:8" s="44" customFormat="1" ht="16.5">
      <c r="A4" s="116" t="s">
        <v>48</v>
      </c>
      <c r="B4" s="71">
        <v>0</v>
      </c>
      <c r="C4" s="117" t="s">
        <v>43</v>
      </c>
      <c r="D4" s="118" t="str">
        <f>IF(C4="Str",'Personal File'!$C$11,IF(C4="Dex",'Personal File'!$C$12,IF(C4="Con",'Personal File'!$C$13,IF(C4="Int",'Personal File'!$C$14,IF(C4="Wis",'Personal File'!$C$15,IF(C4="Cha",'Personal File'!$C$16))))))</f>
        <v>+2</v>
      </c>
      <c r="E4" s="119" t="str">
        <f t="shared" si="0"/>
        <v>Dex (+2)</v>
      </c>
      <c r="F4" s="72" t="s">
        <v>71</v>
      </c>
      <c r="G4" s="72">
        <f t="shared" si="1"/>
        <v>2</v>
      </c>
      <c r="H4" s="73"/>
    </row>
    <row r="5" spans="1:8" s="42" customFormat="1" ht="16.5">
      <c r="A5" s="74" t="s">
        <v>49</v>
      </c>
      <c r="B5" s="71">
        <v>0</v>
      </c>
      <c r="C5" s="75" t="s">
        <v>39</v>
      </c>
      <c r="D5" s="76" t="str">
        <f>IF(C5="Str",'Personal File'!$C$11,IF(C5="Dex",'Personal File'!$C$12,IF(C5="Con",'Personal File'!$C$13,IF(C5="Int",'Personal File'!$C$14,IF(C5="Wis",'Personal File'!$C$15,IF(C5="Cha",'Personal File'!$C$16))))))</f>
        <v>+1</v>
      </c>
      <c r="E5" s="77" t="str">
        <f t="shared" si="0"/>
        <v>Cha (+1)</v>
      </c>
      <c r="F5" s="72" t="s">
        <v>71</v>
      </c>
      <c r="G5" s="72">
        <f t="shared" si="1"/>
        <v>1</v>
      </c>
      <c r="H5" s="73"/>
    </row>
    <row r="6" spans="1:8" s="41" customFormat="1" ht="16.5">
      <c r="A6" s="238" t="s">
        <v>50</v>
      </c>
      <c r="B6" s="182">
        <v>4</v>
      </c>
      <c r="C6" s="239" t="s">
        <v>44</v>
      </c>
      <c r="D6" s="240" t="str">
        <f>IF(C6="Str",'Personal File'!$C$11,IF(C6="Dex",'Personal File'!$C$12,IF(C6="Con",'Personal File'!$C$13,IF(C6="Int",'Personal File'!$C$14,IF(C6="Wis",'Personal File'!$C$15,IF(C6="Cha",'Personal File'!$C$16))))))</f>
        <v>+3</v>
      </c>
      <c r="E6" s="241" t="str">
        <f t="shared" si="0"/>
        <v>Str (+3)</v>
      </c>
      <c r="F6" s="186" t="s">
        <v>71</v>
      </c>
      <c r="G6" s="186">
        <f t="shared" si="1"/>
        <v>7</v>
      </c>
      <c r="H6" s="187"/>
    </row>
    <row r="7" spans="1:8" s="41" customFormat="1" ht="16.5">
      <c r="A7" s="242" t="s">
        <v>24</v>
      </c>
      <c r="B7" s="71">
        <v>0</v>
      </c>
      <c r="C7" s="243" t="s">
        <v>40</v>
      </c>
      <c r="D7" s="244" t="str">
        <f>IF(C7="Str",'Personal File'!$C$11,IF(C7="Dex",'Personal File'!$C$12,IF(C7="Con",'Personal File'!$C$13,IF(C7="Int",'Personal File'!$C$14,IF(C7="Wis",'Personal File'!$C$15,IF(C7="Cha",'Personal File'!$C$16))))))</f>
        <v>+2</v>
      </c>
      <c r="E7" s="245" t="str">
        <f t="shared" si="0"/>
        <v>Con (+2)</v>
      </c>
      <c r="F7" s="72" t="s">
        <v>71</v>
      </c>
      <c r="G7" s="72">
        <f t="shared" si="1"/>
        <v>2</v>
      </c>
      <c r="H7" s="73"/>
    </row>
    <row r="8" spans="1:8" s="40" customFormat="1" ht="16.5">
      <c r="A8" s="181" t="s">
        <v>196</v>
      </c>
      <c r="B8" s="275">
        <v>2</v>
      </c>
      <c r="C8" s="183" t="s">
        <v>41</v>
      </c>
      <c r="D8" s="184" t="str">
        <f>IF(C8="Str",'Personal File'!$C$11,IF(C8="Dex",'Personal File'!$C$12,IF(C8="Con",'Personal File'!$C$13,IF(C8="Int",'Personal File'!$C$14,IF(C8="Wis",'Personal File'!$C$15,IF(C8="Cha",'Personal File'!$C$16))))))</f>
        <v>+1</v>
      </c>
      <c r="E8" s="185" t="str">
        <f t="shared" si="0"/>
        <v>Int (+1)</v>
      </c>
      <c r="F8" s="186" t="s">
        <v>71</v>
      </c>
      <c r="G8" s="186">
        <f t="shared" si="1"/>
        <v>3</v>
      </c>
      <c r="H8" s="187" t="s">
        <v>197</v>
      </c>
    </row>
    <row r="9" spans="1:8" s="43" customFormat="1" ht="16.5">
      <c r="A9" s="124" t="s">
        <v>51</v>
      </c>
      <c r="B9" s="121">
        <v>0</v>
      </c>
      <c r="C9" s="125" t="s">
        <v>41</v>
      </c>
      <c r="D9" s="126" t="str">
        <f>IF(C9="Str",'Personal File'!$C$11,IF(C9="Dex",'Personal File'!$C$12,IF(C9="Con",'Personal File'!$C$13,IF(C9="Int",'Personal File'!$C$14,IF(C9="Wis",'Personal File'!$C$15,IF(C9="Cha",'Personal File'!$C$16))))))</f>
        <v>+1</v>
      </c>
      <c r="E9" s="132" t="str">
        <f t="shared" si="0"/>
        <v>Int (+1)</v>
      </c>
      <c r="F9" s="122" t="s">
        <v>71</v>
      </c>
      <c r="G9" s="56">
        <v>0</v>
      </c>
      <c r="H9" s="123"/>
    </row>
    <row r="10" spans="1:8" s="44" customFormat="1" ht="16.5">
      <c r="A10" s="74" t="s">
        <v>52</v>
      </c>
      <c r="B10" s="71">
        <v>0</v>
      </c>
      <c r="C10" s="75" t="s">
        <v>39</v>
      </c>
      <c r="D10" s="76" t="str">
        <f>IF(C10="Str",'Personal File'!$C$11,IF(C10="Dex",'Personal File'!$C$12,IF(C10="Con",'Personal File'!$C$13,IF(C10="Int",'Personal File'!$C$14,IF(C10="Wis",'Personal File'!$C$15,IF(C10="Cha",'Personal File'!$C$16))))))</f>
        <v>+1</v>
      </c>
      <c r="E10" s="77" t="str">
        <f t="shared" si="0"/>
        <v>Cha (+1)</v>
      </c>
      <c r="F10" s="72" t="s">
        <v>71</v>
      </c>
      <c r="G10" s="72">
        <f>B10+MID(E10,6,2)+F10</f>
        <v>1</v>
      </c>
      <c r="H10" s="73"/>
    </row>
    <row r="11" spans="1:8" s="44" customFormat="1" ht="16.5">
      <c r="A11" s="124" t="s">
        <v>53</v>
      </c>
      <c r="B11" s="121">
        <v>0</v>
      </c>
      <c r="C11" s="125" t="s">
        <v>41</v>
      </c>
      <c r="D11" s="126" t="str">
        <f>IF(C11="Str",'Personal File'!$C$11,IF(C11="Dex",'Personal File'!$C$12,IF(C11="Con",'Personal File'!$C$13,IF(C11="Int",'Personal File'!$C$14,IF(C11="Wis",'Personal File'!$C$15,IF(C11="Cha",'Personal File'!$C$16))))))</f>
        <v>+1</v>
      </c>
      <c r="E11" s="132" t="str">
        <f t="shared" si="0"/>
        <v>Int (+1)</v>
      </c>
      <c r="F11" s="122" t="s">
        <v>71</v>
      </c>
      <c r="G11" s="56">
        <v>0</v>
      </c>
      <c r="H11" s="123"/>
    </row>
    <row r="12" spans="1:8" s="44" customFormat="1" ht="16.5">
      <c r="A12" s="74" t="s">
        <v>54</v>
      </c>
      <c r="B12" s="71">
        <v>0</v>
      </c>
      <c r="C12" s="75" t="s">
        <v>39</v>
      </c>
      <c r="D12" s="76" t="str">
        <f>IF(C12="Str",'Personal File'!$C$11,IF(C12="Dex",'Personal File'!$C$12,IF(C12="Con",'Personal File'!$C$13,IF(C12="Int",'Personal File'!$C$14,IF(C12="Wis",'Personal File'!$C$15,IF(C12="Cha",'Personal File'!$C$16))))))</f>
        <v>+1</v>
      </c>
      <c r="E12" s="77" t="str">
        <f t="shared" si="0"/>
        <v>Cha (+1)</v>
      </c>
      <c r="F12" s="72" t="s">
        <v>71</v>
      </c>
      <c r="G12" s="72">
        <f t="shared" ref="G12:G18" si="2">B12+MID(E12,6,2)+F12</f>
        <v>1</v>
      </c>
      <c r="H12" s="73"/>
    </row>
    <row r="13" spans="1:8" s="44" customFormat="1" ht="16.5">
      <c r="A13" s="116" t="s">
        <v>55</v>
      </c>
      <c r="B13" s="71">
        <v>0</v>
      </c>
      <c r="C13" s="117" t="s">
        <v>43</v>
      </c>
      <c r="D13" s="118" t="str">
        <f>IF(C13="Str",'Personal File'!$C$11,IF(C13="Dex",'Personal File'!$C$12,IF(C13="Con",'Personal File'!$C$13,IF(C13="Int",'Personal File'!$C$14,IF(C13="Wis",'Personal File'!$C$15,IF(C13="Cha",'Personal File'!$C$16))))))</f>
        <v>+2</v>
      </c>
      <c r="E13" s="119" t="str">
        <f t="shared" si="0"/>
        <v>Dex (+2)</v>
      </c>
      <c r="F13" s="72" t="s">
        <v>71</v>
      </c>
      <c r="G13" s="72">
        <f t="shared" si="2"/>
        <v>2</v>
      </c>
      <c r="H13" s="73"/>
    </row>
    <row r="14" spans="1:8" s="44" customFormat="1" ht="16.5">
      <c r="A14" s="87" t="s">
        <v>56</v>
      </c>
      <c r="B14" s="71">
        <v>0</v>
      </c>
      <c r="C14" s="88" t="s">
        <v>41</v>
      </c>
      <c r="D14" s="89" t="str">
        <f>IF(C14="Str",'Personal File'!$C$11,IF(C14="Dex",'Personal File'!$C$12,IF(C14="Con",'Personal File'!$C$13,IF(C14="Int",'Personal File'!$C$14,IF(C14="Wis",'Personal File'!$C$15,IF(C14="Cha",'Personal File'!$C$16))))))</f>
        <v>+1</v>
      </c>
      <c r="E14" s="133" t="str">
        <f t="shared" si="0"/>
        <v>Int (+1)</v>
      </c>
      <c r="F14" s="72" t="s">
        <v>71</v>
      </c>
      <c r="G14" s="72">
        <f t="shared" si="2"/>
        <v>1</v>
      </c>
      <c r="H14" s="73"/>
    </row>
    <row r="15" spans="1:8" s="44" customFormat="1" ht="16.5">
      <c r="A15" s="74" t="s">
        <v>57</v>
      </c>
      <c r="B15" s="71">
        <v>0</v>
      </c>
      <c r="C15" s="75" t="s">
        <v>39</v>
      </c>
      <c r="D15" s="76" t="str">
        <f>IF(C15="Str",'Personal File'!$C$11,IF(C15="Dex",'Personal File'!$C$12,IF(C15="Con",'Personal File'!$C$13,IF(C15="Int",'Personal File'!$C$14,IF(C15="Wis",'Personal File'!$C$15,IF(C15="Cha",'Personal File'!$C$16))))))</f>
        <v>+1</v>
      </c>
      <c r="E15" s="77" t="str">
        <f t="shared" si="0"/>
        <v>Cha (+1)</v>
      </c>
      <c r="F15" s="72" t="s">
        <v>71</v>
      </c>
      <c r="G15" s="72">
        <f t="shared" si="2"/>
        <v>1</v>
      </c>
      <c r="H15" s="73"/>
    </row>
    <row r="16" spans="1:8" s="44" customFormat="1" ht="16.5">
      <c r="A16" s="74" t="s">
        <v>26</v>
      </c>
      <c r="B16" s="71">
        <v>0</v>
      </c>
      <c r="C16" s="75" t="s">
        <v>39</v>
      </c>
      <c r="D16" s="76" t="str">
        <f>IF(C16="Str",'Personal File'!$C$11,IF(C16="Dex",'Personal File'!$C$12,IF(C16="Con",'Personal File'!$C$13,IF(C16="Int",'Personal File'!$C$14,IF(C16="Wis",'Personal File'!$C$15,IF(C16="Cha",'Personal File'!$C$16))))))</f>
        <v>+1</v>
      </c>
      <c r="E16" s="77" t="str">
        <f t="shared" si="0"/>
        <v>Cha (+1)</v>
      </c>
      <c r="F16" s="72" t="s">
        <v>71</v>
      </c>
      <c r="G16" s="72">
        <f t="shared" si="2"/>
        <v>1</v>
      </c>
      <c r="H16" s="73"/>
    </row>
    <row r="17" spans="1:8" s="44" customFormat="1" ht="16.5">
      <c r="A17" s="78" t="s">
        <v>58</v>
      </c>
      <c r="B17" s="71">
        <v>0</v>
      </c>
      <c r="C17" s="79" t="s">
        <v>42</v>
      </c>
      <c r="D17" s="80" t="str">
        <f>IF(C17="Str",'Personal File'!$C$11,IF(C17="Dex",'Personal File'!$C$12,IF(C17="Con",'Personal File'!$C$13,IF(C17="Int",'Personal File'!$C$14,IF(C17="Wis",'Personal File'!$C$15,IF(C17="Cha",'Personal File'!$C$16))))))</f>
        <v>+0</v>
      </c>
      <c r="E17" s="120" t="str">
        <f t="shared" si="0"/>
        <v>Wis (+0)</v>
      </c>
      <c r="F17" s="72" t="s">
        <v>71</v>
      </c>
      <c r="G17" s="72">
        <f t="shared" si="2"/>
        <v>0</v>
      </c>
      <c r="H17" s="73"/>
    </row>
    <row r="18" spans="1:8" s="44" customFormat="1" ht="16.5">
      <c r="A18" s="116" t="s">
        <v>59</v>
      </c>
      <c r="B18" s="71">
        <v>0</v>
      </c>
      <c r="C18" s="117" t="s">
        <v>43</v>
      </c>
      <c r="D18" s="118" t="str">
        <f>IF(C18="Str",'Personal File'!$C$11,IF(C18="Dex",'Personal File'!$C$12,IF(C18="Con",'Personal File'!$C$13,IF(C18="Int",'Personal File'!$C$14,IF(C18="Wis",'Personal File'!$C$15,IF(C18="Cha",'Personal File'!$C$16))))))</f>
        <v>+2</v>
      </c>
      <c r="E18" s="119" t="str">
        <f t="shared" si="0"/>
        <v>Dex (+2)</v>
      </c>
      <c r="F18" s="72" t="s">
        <v>71</v>
      </c>
      <c r="G18" s="72">
        <f t="shared" si="2"/>
        <v>2</v>
      </c>
      <c r="H18" s="73"/>
    </row>
    <row r="19" spans="1:8" s="44" customFormat="1" ht="16.5">
      <c r="A19" s="188" t="s">
        <v>60</v>
      </c>
      <c r="B19" s="182">
        <v>2</v>
      </c>
      <c r="C19" s="189" t="s">
        <v>39</v>
      </c>
      <c r="D19" s="190" t="str">
        <f>IF(C19="Str",'Personal File'!$C$11,IF(C19="Dex",'Personal File'!$C$12,IF(C19="Con",'Personal File'!$C$13,IF(C19="Int",'Personal File'!$C$14,IF(C19="Wis",'Personal File'!$C$15,IF(C19="Cha",'Personal File'!$C$16))))))</f>
        <v>+1</v>
      </c>
      <c r="E19" s="191" t="str">
        <f t="shared" si="0"/>
        <v>Cha (+1)</v>
      </c>
      <c r="F19" s="186" t="s">
        <v>71</v>
      </c>
      <c r="G19" s="186">
        <f>B19+MID(E19,6,2)+F19</f>
        <v>3</v>
      </c>
      <c r="H19" s="187"/>
    </row>
    <row r="20" spans="1:8" s="44" customFormat="1" ht="16.5">
      <c r="A20" s="238" t="s">
        <v>61</v>
      </c>
      <c r="B20" s="182">
        <v>5</v>
      </c>
      <c r="C20" s="239" t="s">
        <v>44</v>
      </c>
      <c r="D20" s="240" t="str">
        <f>IF(C20="Str",'Personal File'!$C$11,IF(C20="Dex",'Personal File'!$C$12,IF(C20="Con",'Personal File'!$C$13,IF(C20="Int",'Personal File'!$C$14,IF(C20="Wis",'Personal File'!$C$15,IF(C20="Cha",'Personal File'!$C$16))))))</f>
        <v>+3</v>
      </c>
      <c r="E20" s="241" t="str">
        <f t="shared" si="0"/>
        <v>Str (+3)</v>
      </c>
      <c r="F20" s="186" t="s">
        <v>71</v>
      </c>
      <c r="G20" s="186">
        <f>B20+MID(E20,6,2)+F20</f>
        <v>8</v>
      </c>
      <c r="H20" s="283" t="s">
        <v>207</v>
      </c>
    </row>
    <row r="21" spans="1:8" s="44" customFormat="1" ht="16.5">
      <c r="A21" s="181" t="s">
        <v>229</v>
      </c>
      <c r="B21" s="275">
        <v>1</v>
      </c>
      <c r="C21" s="183" t="s">
        <v>41</v>
      </c>
      <c r="D21" s="184" t="str">
        <f>IF(C21="Str",'Personal File'!$C$11,IF(C21="Dex",'Personal File'!$C$12,IF(C21="Con",'Personal File'!$C$13,IF(C21="Int",'Personal File'!$C$14,IF(C21="Wis",'Personal File'!$C$15,IF(C21="Cha",'Personal File'!$C$16))))))</f>
        <v>+1</v>
      </c>
      <c r="E21" s="185" t="str">
        <f t="shared" si="0"/>
        <v>Int (+1)</v>
      </c>
      <c r="F21" s="186" t="s">
        <v>71</v>
      </c>
      <c r="G21" s="186">
        <f t="shared" ref="G21:G22" si="3">B21+MID(E21,6,2)+F21</f>
        <v>2</v>
      </c>
      <c r="H21" s="187" t="s">
        <v>230</v>
      </c>
    </row>
    <row r="22" spans="1:8" s="44" customFormat="1" ht="16.5">
      <c r="A22" s="181" t="s">
        <v>104</v>
      </c>
      <c r="B22" s="299">
        <v>1</v>
      </c>
      <c r="C22" s="183" t="s">
        <v>41</v>
      </c>
      <c r="D22" s="184" t="str">
        <f>IF(C22="Str",'Personal File'!$C$11,IF(C22="Dex",'Personal File'!$C$12,IF(C22="Con",'Personal File'!$C$13,IF(C22="Int",'Personal File'!$C$14,IF(C22="Wis",'Personal File'!$C$15,IF(C22="Cha",'Personal File'!$C$16))))))</f>
        <v>+1</v>
      </c>
      <c r="E22" s="185" t="str">
        <f t="shared" si="0"/>
        <v>Int (+1)</v>
      </c>
      <c r="F22" s="186" t="s">
        <v>71</v>
      </c>
      <c r="G22" s="186">
        <f t="shared" si="3"/>
        <v>2</v>
      </c>
      <c r="H22" s="187" t="s">
        <v>230</v>
      </c>
    </row>
    <row r="23" spans="1:8" s="44" customFormat="1" ht="16.5">
      <c r="A23" s="124" t="s">
        <v>105</v>
      </c>
      <c r="B23" s="121">
        <v>0</v>
      </c>
      <c r="C23" s="125" t="s">
        <v>41</v>
      </c>
      <c r="D23" s="126" t="str">
        <f>IF(C23="Str",'Personal File'!$C$11,IF(C23="Dex",'Personal File'!$C$12,IF(C23="Con",'Personal File'!$C$13,IF(C23="Int",'Personal File'!$C$14,IF(C23="Wis",'Personal File'!$C$15,IF(C23="Cha",'Personal File'!$C$16))))))</f>
        <v>+1</v>
      </c>
      <c r="E23" s="132" t="str">
        <f t="shared" si="0"/>
        <v>Int (+1)</v>
      </c>
      <c r="F23" s="122" t="s">
        <v>71</v>
      </c>
      <c r="G23" s="56">
        <v>0</v>
      </c>
      <c r="H23" s="123"/>
    </row>
    <row r="24" spans="1:8" s="44" customFormat="1" ht="16.5">
      <c r="A24" s="78" t="s">
        <v>62</v>
      </c>
      <c r="B24" s="71">
        <v>0</v>
      </c>
      <c r="C24" s="79" t="s">
        <v>42</v>
      </c>
      <c r="D24" s="80" t="str">
        <f>IF(C24="Str",'Personal File'!$C$11,IF(C24="Dex",'Personal File'!$C$12,IF(C24="Con",'Personal File'!$C$13,IF(C24="Int",'Personal File'!$C$14,IF(C24="Wis",'Personal File'!$C$15,IF(C24="Cha",'Personal File'!$C$16))))))</f>
        <v>+0</v>
      </c>
      <c r="E24" s="120" t="str">
        <f t="shared" si="0"/>
        <v>Wis (+0)</v>
      </c>
      <c r="F24" s="72" t="s">
        <v>71</v>
      </c>
      <c r="G24" s="72">
        <f>B24+MID(E24,6,2)+F24</f>
        <v>0</v>
      </c>
      <c r="H24" s="73"/>
    </row>
    <row r="25" spans="1:8" s="44" customFormat="1" ht="16.5">
      <c r="A25" s="116" t="s">
        <v>27</v>
      </c>
      <c r="B25" s="71">
        <v>0</v>
      </c>
      <c r="C25" s="117" t="s">
        <v>43</v>
      </c>
      <c r="D25" s="118" t="str">
        <f>IF(C25="Str",'Personal File'!$C$11,IF(C25="Dex",'Personal File'!$C$12,IF(C25="Con",'Personal File'!$C$13,IF(C25="Int",'Personal File'!$C$14,IF(C25="Wis",'Personal File'!$C$15,IF(C25="Cha",'Personal File'!$C$16))))))</f>
        <v>+2</v>
      </c>
      <c r="E25" s="119" t="str">
        <f t="shared" si="0"/>
        <v>Dex (+2)</v>
      </c>
      <c r="F25" s="72" t="s">
        <v>71</v>
      </c>
      <c r="G25" s="72">
        <f>B25+MID(E25,6,2)+F25</f>
        <v>2</v>
      </c>
      <c r="H25" s="73"/>
    </row>
    <row r="26" spans="1:8" s="44" customFormat="1" ht="16.5">
      <c r="A26" s="68" t="s">
        <v>63</v>
      </c>
      <c r="B26" s="54">
        <v>0</v>
      </c>
      <c r="C26" s="69" t="s">
        <v>43</v>
      </c>
      <c r="D26" s="70" t="str">
        <f>IF(C26="Str",'Personal File'!$C$11,IF(C26="Dex",'Personal File'!$C$12,IF(C26="Con",'Personal File'!$C$13,IF(C26="Int",'Personal File'!$C$14,IF(C26="Wis",'Personal File'!$C$15,IF(C26="Cha",'Personal File'!$C$16))))))</f>
        <v>+2</v>
      </c>
      <c r="E26" s="131" t="str">
        <f t="shared" si="0"/>
        <v>Dex (+2)</v>
      </c>
      <c r="F26" s="55" t="s">
        <v>71</v>
      </c>
      <c r="G26" s="56">
        <v>0</v>
      </c>
      <c r="H26" s="57"/>
    </row>
    <row r="27" spans="1:8" ht="16.5">
      <c r="A27" s="74" t="s">
        <v>106</v>
      </c>
      <c r="B27" s="71">
        <v>0</v>
      </c>
      <c r="C27" s="75" t="s">
        <v>39</v>
      </c>
      <c r="D27" s="76" t="str">
        <f>IF(C27="Str",'Personal File'!$C$11,IF(C27="Dex",'Personal File'!$C$12,IF(C27="Con",'Personal File'!$C$13,IF(C27="Int",'Personal File'!$C$14,IF(C27="Wis",'Personal File'!$C$15,IF(C27="Cha",'Personal File'!$C$16))))))</f>
        <v>+1</v>
      </c>
      <c r="E27" s="77" t="str">
        <f t="shared" si="0"/>
        <v>Cha (+1)</v>
      </c>
      <c r="F27" s="72" t="s">
        <v>71</v>
      </c>
      <c r="G27" s="72">
        <f>B27+MID(E27,6,2)+F27</f>
        <v>1</v>
      </c>
      <c r="H27" s="73"/>
    </row>
    <row r="28" spans="1:8" ht="16.5">
      <c r="A28" s="188" t="s">
        <v>180</v>
      </c>
      <c r="B28" s="275">
        <v>2</v>
      </c>
      <c r="C28" s="276" t="s">
        <v>42</v>
      </c>
      <c r="D28" s="277" t="str">
        <f>IF(C28="Str",'Personal File'!$C$11,IF(C28="Dex",'Personal File'!$C$12,IF(C28="Con",'Personal File'!$C$13,IF(C28="Int",'Personal File'!$C$14,IF(C28="Wis",'Personal File'!$C$15,IF(C28="Cha",'Personal File'!$C$16))))))</f>
        <v>+0</v>
      </c>
      <c r="E28" s="278" t="str">
        <f t="shared" si="0"/>
        <v>Wis (+0)</v>
      </c>
      <c r="F28" s="279" t="s">
        <v>71</v>
      </c>
      <c r="G28" s="186">
        <f t="shared" ref="G28:G29" si="4">B28+MID(E28,6,2)+F28</f>
        <v>2</v>
      </c>
      <c r="H28" s="283" t="s">
        <v>228</v>
      </c>
    </row>
    <row r="29" spans="1:8" ht="16.5">
      <c r="A29" s="188" t="s">
        <v>181</v>
      </c>
      <c r="B29" s="275">
        <v>14</v>
      </c>
      <c r="C29" s="276" t="s">
        <v>42</v>
      </c>
      <c r="D29" s="277" t="str">
        <f>IF(C29="Str",'Personal File'!$C$11,IF(C29="Dex",'Personal File'!$C$12,IF(C29="Con",'Personal File'!$C$13,IF(C29="Int",'Personal File'!$C$14,IF(C29="Wis",'Personal File'!$C$15,IF(C29="Cha",'Personal File'!$C$16))))))</f>
        <v>+0</v>
      </c>
      <c r="E29" s="278" t="str">
        <f t="shared" ref="E29" si="5">CONCATENATE(C29," (",D29,")")</f>
        <v>Wis (+0)</v>
      </c>
      <c r="F29" s="279" t="s">
        <v>71</v>
      </c>
      <c r="G29" s="186">
        <f t="shared" si="4"/>
        <v>14</v>
      </c>
      <c r="H29" s="283" t="s">
        <v>228</v>
      </c>
    </row>
    <row r="30" spans="1:8" ht="16.5">
      <c r="A30" s="116" t="s">
        <v>28</v>
      </c>
      <c r="B30" s="71">
        <v>0</v>
      </c>
      <c r="C30" s="117" t="s">
        <v>43</v>
      </c>
      <c r="D30" s="118" t="str">
        <f>IF(C30="Str",'Personal File'!$C$11,IF(C30="Dex",'Personal File'!$C$12,IF(C30="Con",'Personal File'!$C$13,IF(C30="Int",'Personal File'!$C$14,IF(C30="Wis",'Personal File'!$C$15,IF(C30="Cha",'Personal File'!$C$16))))))</f>
        <v>+2</v>
      </c>
      <c r="E30" s="119" t="str">
        <f t="shared" si="0"/>
        <v>Dex (+2)</v>
      </c>
      <c r="F30" s="72" t="s">
        <v>71</v>
      </c>
      <c r="G30" s="72">
        <f>B30+MID(E30,6,2)+F30</f>
        <v>2</v>
      </c>
      <c r="H30" s="73"/>
    </row>
    <row r="31" spans="1:8" ht="16.5">
      <c r="A31" s="87" t="s">
        <v>29</v>
      </c>
      <c r="B31" s="71">
        <v>0</v>
      </c>
      <c r="C31" s="88" t="s">
        <v>41</v>
      </c>
      <c r="D31" s="89" t="str">
        <f>IF(C31="Str",'Personal File'!$C$11,IF(C31="Dex",'Personal File'!$C$12,IF(C31="Con",'Personal File'!$C$13,IF(C31="Int",'Personal File'!$C$14,IF(C31="Wis",'Personal File'!$C$15,IF(C31="Cha",'Personal File'!$C$16))))))</f>
        <v>+1</v>
      </c>
      <c r="E31" s="133" t="str">
        <f t="shared" si="0"/>
        <v>Int (+1)</v>
      </c>
      <c r="F31" s="72" t="s">
        <v>71</v>
      </c>
      <c r="G31" s="72">
        <f>B31+MID(E31,6,2)+F31</f>
        <v>1</v>
      </c>
      <c r="H31" s="73"/>
    </row>
    <row r="32" spans="1:8" ht="16.5">
      <c r="A32" s="78" t="s">
        <v>64</v>
      </c>
      <c r="B32" s="71">
        <v>0</v>
      </c>
      <c r="C32" s="79" t="s">
        <v>42</v>
      </c>
      <c r="D32" s="80" t="str">
        <f>IF(C32="Str",'Personal File'!$C$11,IF(C32="Dex",'Personal File'!$C$12,IF(C32="Con",'Personal File'!$C$13,IF(C32="Int",'Personal File'!$C$14,IF(C32="Wis",'Personal File'!$C$15,IF(C32="Cha",'Personal File'!$C$16))))))</f>
        <v>+0</v>
      </c>
      <c r="E32" s="120" t="str">
        <f t="shared" si="0"/>
        <v>Wis (+0)</v>
      </c>
      <c r="F32" s="72" t="s">
        <v>71</v>
      </c>
      <c r="G32" s="72">
        <f>B32+MID(E32,6,2)+F32</f>
        <v>0</v>
      </c>
      <c r="H32" s="73"/>
    </row>
    <row r="33" spans="1:8" ht="16.5">
      <c r="A33" s="68" t="s">
        <v>109</v>
      </c>
      <c r="B33" s="54">
        <v>0</v>
      </c>
      <c r="C33" s="69" t="s">
        <v>43</v>
      </c>
      <c r="D33" s="70" t="str">
        <f>IF(C33="Str",'Personal File'!$C$11,IF(C33="Dex",'Personal File'!$C$12,IF(C33="Con",'Personal File'!$C$13,IF(C33="Int",'Personal File'!$C$14,IF(C33="Wis",'Personal File'!$C$15,IF(C33="Cha",'Personal File'!$C$16))))))</f>
        <v>+2</v>
      </c>
      <c r="E33" s="131" t="str">
        <f t="shared" si="0"/>
        <v>Dex (+2)</v>
      </c>
      <c r="F33" s="55" t="s">
        <v>71</v>
      </c>
      <c r="G33" s="56">
        <v>0</v>
      </c>
      <c r="H33" s="57"/>
    </row>
    <row r="34" spans="1:8" ht="16.5">
      <c r="A34" s="124" t="s">
        <v>103</v>
      </c>
      <c r="B34" s="121">
        <v>0</v>
      </c>
      <c r="C34" s="125" t="s">
        <v>41</v>
      </c>
      <c r="D34" s="126" t="str">
        <f>IF(C34="Str",'Personal File'!$C$11,IF(C34="Dex",'Personal File'!$C$12,IF(C34="Con",'Personal File'!$C$13,IF(C34="Int",'Personal File'!$C$14,IF(C34="Wis",'Personal File'!$C$15,IF(C34="Cha",'Personal File'!$C$16))))))</f>
        <v>+1</v>
      </c>
      <c r="E34" s="132" t="str">
        <f t="shared" si="0"/>
        <v>Int (+1)</v>
      </c>
      <c r="F34" s="122" t="s">
        <v>71</v>
      </c>
      <c r="G34" s="56">
        <v>0</v>
      </c>
      <c r="H34" s="123"/>
    </row>
    <row r="35" spans="1:8" ht="16.5">
      <c r="A35" s="124" t="s">
        <v>65</v>
      </c>
      <c r="B35" s="121">
        <v>0</v>
      </c>
      <c r="C35" s="125" t="s">
        <v>41</v>
      </c>
      <c r="D35" s="126" t="str">
        <f>IF(C35="Str",'Personal File'!$C$11,IF(C35="Dex",'Personal File'!$C$12,IF(C35="Con",'Personal File'!$C$13,IF(C35="Int",'Personal File'!$C$14,IF(C35="Wis",'Personal File'!$C$15,IF(C35="Cha",'Personal File'!$C$16))))))</f>
        <v>+1</v>
      </c>
      <c r="E35" s="132" t="str">
        <f t="shared" si="0"/>
        <v>Int (+1)</v>
      </c>
      <c r="F35" s="122" t="s">
        <v>71</v>
      </c>
      <c r="G35" s="56">
        <v>0</v>
      </c>
      <c r="H35" s="123"/>
    </row>
    <row r="36" spans="1:8" ht="16.5">
      <c r="A36" s="78" t="s">
        <v>66</v>
      </c>
      <c r="B36" s="71">
        <v>0</v>
      </c>
      <c r="C36" s="79" t="s">
        <v>42</v>
      </c>
      <c r="D36" s="80" t="str">
        <f>IF(C36="Str",'Personal File'!$C$11,IF(C36="Dex",'Personal File'!$C$12,IF(C36="Con",'Personal File'!$C$13,IF(C36="Int",'Personal File'!$C$14,IF(C36="Wis",'Personal File'!$C$15,IF(C36="Cha",'Personal File'!$C$16))))))</f>
        <v>+0</v>
      </c>
      <c r="E36" s="120" t="str">
        <f t="shared" si="0"/>
        <v>Wis (+0)</v>
      </c>
      <c r="F36" s="72" t="s">
        <v>71</v>
      </c>
      <c r="G36" s="72">
        <f>B36+MID(E36,6,2)+F36</f>
        <v>0</v>
      </c>
      <c r="H36" s="73"/>
    </row>
    <row r="37" spans="1:8" ht="16.5">
      <c r="A37" s="78" t="s">
        <v>110</v>
      </c>
      <c r="B37" s="71">
        <v>0</v>
      </c>
      <c r="C37" s="79" t="s">
        <v>42</v>
      </c>
      <c r="D37" s="80" t="str">
        <f>IF(C37="Str",'Personal File'!$C$11,IF(C37="Dex",'Personal File'!$C$12,IF(C37="Con",'Personal File'!$C$13,IF(C37="Int",'Personal File'!$C$14,IF(C37="Wis",'Personal File'!$C$15,IF(C37="Cha",'Personal File'!$C$16))))))</f>
        <v>+0</v>
      </c>
      <c r="E37" s="120" t="str">
        <f t="shared" si="0"/>
        <v>Wis (+0)</v>
      </c>
      <c r="F37" s="72" t="s">
        <v>71</v>
      </c>
      <c r="G37" s="72">
        <f>B37+MID(E37,6,2)+F37</f>
        <v>0</v>
      </c>
      <c r="H37" s="296" t="s">
        <v>227</v>
      </c>
    </row>
    <row r="38" spans="1:8" ht="16.5">
      <c r="A38" s="238" t="s">
        <v>30</v>
      </c>
      <c r="B38" s="275">
        <v>5</v>
      </c>
      <c r="C38" s="239" t="s">
        <v>44</v>
      </c>
      <c r="D38" s="240" t="str">
        <f>IF(C38="Str",'Personal File'!$C$11,IF(C38="Dex",'Personal File'!$C$12,IF(C38="Con",'Personal File'!$C$13,IF(C38="Int",'Personal File'!$C$14,IF(C38="Wis",'Personal File'!$C$15,IF(C38="Cha",'Personal File'!$C$16))))))</f>
        <v>+3</v>
      </c>
      <c r="E38" s="241" t="str">
        <f t="shared" si="0"/>
        <v>Str (+3)</v>
      </c>
      <c r="F38" s="186" t="s">
        <v>71</v>
      </c>
      <c r="G38" s="186">
        <f t="shared" ref="G38:G39" si="6">B38+MID(E38,6,2)+F38</f>
        <v>8</v>
      </c>
      <c r="H38" s="187"/>
    </row>
    <row r="39" spans="1:8" ht="16.5">
      <c r="A39" s="192" t="s">
        <v>67</v>
      </c>
      <c r="B39" s="299">
        <v>1</v>
      </c>
      <c r="C39" s="193" t="s">
        <v>43</v>
      </c>
      <c r="D39" s="194" t="str">
        <f>IF(C39="Str",'Personal File'!$C$11,IF(C39="Dex",'Personal File'!$C$12,IF(C39="Con",'Personal File'!$C$13,IF(C39="Int",'Personal File'!$C$14,IF(C39="Wis",'Personal File'!$C$15,IF(C39="Cha",'Personal File'!$C$16))))))</f>
        <v>+2</v>
      </c>
      <c r="E39" s="195" t="str">
        <f t="shared" si="0"/>
        <v>Dex (+2)</v>
      </c>
      <c r="F39" s="186" t="s">
        <v>71</v>
      </c>
      <c r="G39" s="186">
        <f t="shared" si="6"/>
        <v>3</v>
      </c>
      <c r="H39" s="297" t="s">
        <v>209</v>
      </c>
    </row>
    <row r="40" spans="1:8" ht="16.5">
      <c r="A40" s="58" t="s">
        <v>68</v>
      </c>
      <c r="B40" s="54">
        <v>0</v>
      </c>
      <c r="C40" s="59" t="s">
        <v>39</v>
      </c>
      <c r="D40" s="60" t="str">
        <f>IF(C40="Str",'Personal File'!$C$11,IF(C40="Dex",'Personal File'!$C$12,IF(C40="Con",'Personal File'!$C$13,IF(C40="Int",'Personal File'!$C$14,IF(C40="Wis",'Personal File'!$C$15,IF(C40="Cha",'Personal File'!$C$16))))))</f>
        <v>+1</v>
      </c>
      <c r="E40" s="130" t="str">
        <f t="shared" si="0"/>
        <v>Cha (+1)</v>
      </c>
      <c r="F40" s="55" t="s">
        <v>71</v>
      </c>
      <c r="G40" s="56">
        <v>0</v>
      </c>
      <c r="H40" s="57"/>
    </row>
    <row r="41" spans="1:8" ht="17.25" thickBot="1">
      <c r="A41" s="233" t="s">
        <v>69</v>
      </c>
      <c r="B41" s="300">
        <v>1</v>
      </c>
      <c r="C41" s="234" t="s">
        <v>43</v>
      </c>
      <c r="D41" s="235" t="str">
        <f>IF(C41="Str",'Personal File'!$C$11,IF(C41="Dex",'Personal File'!$C$12,IF(C41="Con",'Personal File'!$C$13,IF(C41="Int",'Personal File'!$C$14,IF(C41="Wis",'Personal File'!$C$15,IF(C41="Cha",'Personal File'!$C$16))))))</f>
        <v>+2</v>
      </c>
      <c r="E41" s="236" t="str">
        <f t="shared" si="0"/>
        <v>Dex (+2)</v>
      </c>
      <c r="F41" s="237" t="s">
        <v>71</v>
      </c>
      <c r="G41" s="237">
        <f>B41+MID(E41,6,2)+F41</f>
        <v>3</v>
      </c>
      <c r="H41" s="298" t="s">
        <v>209</v>
      </c>
    </row>
    <row r="42" spans="1:8" ht="16.5" thickTop="1">
      <c r="B42" s="67">
        <f>SUM(B3:B41)</f>
        <v>38</v>
      </c>
      <c r="E42" s="21">
        <v>42</v>
      </c>
    </row>
    <row r="43" spans="1:8">
      <c r="B43" s="67"/>
    </row>
    <row r="44" spans="1:8">
      <c r="G44" s="21"/>
      <c r="H44" s="21"/>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8"/>
  <sheetViews>
    <sheetView showGridLines="0" workbookViewId="0"/>
  </sheetViews>
  <sheetFormatPr defaultColWidth="13" defaultRowHeight="15.75"/>
  <cols>
    <col min="1" max="1" width="45" style="21" bestFit="1" customWidth="1"/>
    <col min="2" max="2" width="1.875" style="20" customWidth="1"/>
    <col min="3" max="3" width="25.625" style="1" bestFit="1" customWidth="1"/>
    <col min="4" max="16384" width="13" style="1"/>
  </cols>
  <sheetData>
    <row r="1" spans="1:3" ht="24.75" thickTop="1" thickBot="1">
      <c r="A1" s="85" t="s">
        <v>125</v>
      </c>
      <c r="B1" s="1"/>
      <c r="C1" s="160" t="s">
        <v>126</v>
      </c>
    </row>
    <row r="2" spans="1:3" ht="16.5">
      <c r="A2" s="268" t="s">
        <v>281</v>
      </c>
      <c r="B2" s="1"/>
      <c r="C2" s="272" t="s">
        <v>195</v>
      </c>
    </row>
    <row r="3" spans="1:3" ht="17.25" thickBot="1">
      <c r="A3" s="86" t="s">
        <v>210</v>
      </c>
      <c r="B3" s="1"/>
      <c r="C3" s="161"/>
    </row>
    <row r="4" spans="1:3" ht="18" thickTop="1" thickBot="1">
      <c r="A4" s="86" t="s">
        <v>282</v>
      </c>
      <c r="B4" s="1"/>
    </row>
    <row r="5" spans="1:3" ht="24.75" thickTop="1" thickBot="1">
      <c r="A5" s="269" t="s">
        <v>283</v>
      </c>
      <c r="B5" s="1"/>
      <c r="C5" s="163" t="s">
        <v>128</v>
      </c>
    </row>
    <row r="6" spans="1:3" ht="18" thickTop="1" thickBot="1">
      <c r="B6" s="1"/>
      <c r="C6" s="272" t="s">
        <v>199</v>
      </c>
    </row>
    <row r="7" spans="1:3" ht="24.75" thickTop="1" thickBot="1">
      <c r="A7" s="85" t="s">
        <v>129</v>
      </c>
      <c r="B7" s="1"/>
      <c r="C7" s="161" t="s">
        <v>200</v>
      </c>
    </row>
    <row r="8" spans="1:3" ht="17.25" thickBot="1">
      <c r="A8" s="379" t="s">
        <v>211</v>
      </c>
      <c r="B8" s="1"/>
      <c r="C8" s="21"/>
    </row>
    <row r="9" spans="1:3" ht="24.75" thickTop="1" thickBot="1">
      <c r="A9" s="379" t="s">
        <v>212</v>
      </c>
      <c r="B9" s="1"/>
      <c r="C9" s="162" t="s">
        <v>127</v>
      </c>
    </row>
    <row r="10" spans="1:3" ht="17.25" thickBot="1">
      <c r="A10" s="86" t="s">
        <v>279</v>
      </c>
      <c r="B10" s="1"/>
      <c r="C10" s="273" t="s">
        <v>198</v>
      </c>
    </row>
    <row r="11" spans="1:3" ht="18" thickTop="1" thickBot="1">
      <c r="A11" s="377" t="s">
        <v>280</v>
      </c>
      <c r="B11" s="1"/>
    </row>
    <row r="12" spans="1:3" ht="20.25" thickTop="1" thickBot="1">
      <c r="A12" s="86" t="s">
        <v>276</v>
      </c>
      <c r="B12" s="1"/>
      <c r="C12" s="270" t="s">
        <v>132</v>
      </c>
    </row>
    <row r="13" spans="1:3" ht="16.5">
      <c r="A13" s="86" t="s">
        <v>277</v>
      </c>
      <c r="C13" s="178" t="s">
        <v>133</v>
      </c>
    </row>
    <row r="14" spans="1:3" ht="16.5">
      <c r="A14" s="86" t="s">
        <v>278</v>
      </c>
      <c r="C14" s="179" t="s">
        <v>182</v>
      </c>
    </row>
    <row r="15" spans="1:3" ht="17.25" thickBot="1">
      <c r="A15" s="411" t="s">
        <v>185</v>
      </c>
      <c r="C15" s="180" t="s">
        <v>183</v>
      </c>
    </row>
    <row r="16" spans="1:3" ht="18" thickTop="1" thickBot="1">
      <c r="A16" s="412" t="s">
        <v>184</v>
      </c>
    </row>
    <row r="17" spans="1:3" ht="20.25" thickTop="1" thickBot="1">
      <c r="A17" s="411" t="s">
        <v>490</v>
      </c>
      <c r="C17" s="271" t="s">
        <v>89</v>
      </c>
    </row>
    <row r="18" spans="1:3" ht="17.25" thickBot="1">
      <c r="A18" s="378" t="s">
        <v>226</v>
      </c>
      <c r="C18" s="180" t="s">
        <v>114</v>
      </c>
    </row>
    <row r="19" spans="1:3" ht="16.5" thickTop="1"/>
    <row r="23" spans="1:3">
      <c r="A23" s="1"/>
      <c r="B23" s="1"/>
    </row>
    <row r="25" spans="1:3">
      <c r="B25" s="1"/>
    </row>
    <row r="26" spans="1:3">
      <c r="B26" s="1"/>
    </row>
    <row r="27" spans="1:3">
      <c r="A27" s="1"/>
      <c r="B27" s="1"/>
    </row>
    <row r="28" spans="1:3">
      <c r="A28" s="1"/>
      <c r="B28" s="1"/>
    </row>
  </sheetData>
  <sortState ref="A8:A18">
    <sortCondition ref="A8:A1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
  <sheetViews>
    <sheetView showGridLines="0" workbookViewId="0"/>
  </sheetViews>
  <sheetFormatPr defaultColWidth="13" defaultRowHeight="15.75"/>
  <cols>
    <col min="1" max="1" width="26.25" style="24" bestFit="1" customWidth="1"/>
    <col min="2" max="2" width="8.625" style="24" customWidth="1"/>
    <col min="3" max="3" width="11.375" style="24" customWidth="1"/>
    <col min="4" max="4" width="8.25" style="24" customWidth="1"/>
    <col min="5" max="5" width="8.375" style="24" customWidth="1"/>
    <col min="6" max="6" width="8.375" style="24" bestFit="1" customWidth="1"/>
    <col min="7" max="8" width="5.625" style="24" customWidth="1"/>
    <col min="9" max="9" width="26.625" style="24" customWidth="1"/>
    <col min="10" max="16384" width="13" style="1"/>
  </cols>
  <sheetData>
    <row r="1" spans="1:9" ht="24" thickBot="1">
      <c r="A1" s="23" t="s">
        <v>31</v>
      </c>
      <c r="B1" s="23"/>
      <c r="C1" s="23"/>
      <c r="D1" s="23"/>
      <c r="E1" s="23"/>
      <c r="F1" s="23"/>
      <c r="G1" s="23"/>
      <c r="H1" s="23"/>
      <c r="I1" s="23"/>
    </row>
    <row r="2" spans="1:9" ht="17.25" thickTop="1" thickBot="1">
      <c r="A2" s="258" t="s">
        <v>9</v>
      </c>
      <c r="B2" s="255" t="s">
        <v>10</v>
      </c>
      <c r="C2" s="255" t="s">
        <v>34</v>
      </c>
      <c r="D2" s="255" t="s">
        <v>35</v>
      </c>
      <c r="E2" s="260" t="s">
        <v>79</v>
      </c>
      <c r="F2" s="255" t="s">
        <v>32</v>
      </c>
      <c r="G2" s="255" t="s">
        <v>36</v>
      </c>
      <c r="H2" s="256" t="s">
        <v>134</v>
      </c>
      <c r="I2" s="257" t="s">
        <v>8</v>
      </c>
    </row>
    <row r="3" spans="1:9">
      <c r="A3" s="301" t="s">
        <v>231</v>
      </c>
      <c r="B3" s="302" t="s">
        <v>214</v>
      </c>
      <c r="C3" s="303" t="s">
        <v>240</v>
      </c>
      <c r="D3" s="304">
        <v>2</v>
      </c>
      <c r="E3" s="305" t="s">
        <v>213</v>
      </c>
      <c r="F3" s="306" t="s">
        <v>116</v>
      </c>
      <c r="G3" s="307">
        <v>8</v>
      </c>
      <c r="H3" s="308" t="str">
        <f>CONCATENATE("+",RIGHT('Personal File'!$E$7,2)+RIGHT('Personal File'!$C$11,1)+D3+1)</f>
        <v>+17</v>
      </c>
      <c r="I3" s="148" t="s">
        <v>135</v>
      </c>
    </row>
    <row r="4" spans="1:9">
      <c r="A4" s="355" t="s">
        <v>232</v>
      </c>
      <c r="B4" s="356" t="s">
        <v>121</v>
      </c>
      <c r="C4" s="357">
        <v>1</v>
      </c>
      <c r="D4" s="358" t="s">
        <v>252</v>
      </c>
      <c r="E4" s="359" t="s">
        <v>256</v>
      </c>
      <c r="F4" s="360" t="s">
        <v>122</v>
      </c>
      <c r="G4" s="361">
        <v>1</v>
      </c>
      <c r="H4" s="362" t="str">
        <f>CONCATENATE("+",RIGHT('Personal File'!$E$7,2)+RIGHT('Personal File'!$C$11,1)+D4)</f>
        <v>+15</v>
      </c>
      <c r="I4" s="363" t="s">
        <v>260</v>
      </c>
    </row>
    <row r="5" spans="1:9">
      <c r="A5" s="350" t="s">
        <v>258</v>
      </c>
      <c r="B5" s="342" t="s">
        <v>121</v>
      </c>
      <c r="C5" s="343">
        <v>2</v>
      </c>
      <c r="D5" s="344">
        <v>2</v>
      </c>
      <c r="E5" s="345" t="s">
        <v>257</v>
      </c>
      <c r="F5" s="346" t="s">
        <v>122</v>
      </c>
      <c r="G5" s="347">
        <v>1</v>
      </c>
      <c r="H5" s="348" t="str">
        <f>CONCATENATE("+",RIGHT('Personal File'!$E$7,2)+RIGHT('Personal File'!$C$11,1)+D5)</f>
        <v>+16</v>
      </c>
      <c r="I5" s="349"/>
    </row>
    <row r="6" spans="1:9" ht="16.5" thickBot="1">
      <c r="A6" s="139" t="s">
        <v>120</v>
      </c>
      <c r="B6" s="66" t="s">
        <v>121</v>
      </c>
      <c r="C6" s="140">
        <v>0</v>
      </c>
      <c r="D6" s="66" t="s">
        <v>71</v>
      </c>
      <c r="E6" s="284" t="s">
        <v>115</v>
      </c>
      <c r="F6" s="66" t="s">
        <v>122</v>
      </c>
      <c r="G6" s="65">
        <v>1</v>
      </c>
      <c r="H6" s="173" t="str">
        <f>CONCATENATE("+",RIGHT('Personal File'!$E$7,2)+RIGHT('Personal File'!$C$11,1)+D6)</f>
        <v>+14</v>
      </c>
      <c r="I6" s="134"/>
    </row>
    <row r="7" spans="1:9" ht="6" customHeight="1" thickTop="1" thickBot="1"/>
    <row r="8" spans="1:9" ht="17.25" thickTop="1" thickBot="1">
      <c r="A8" s="258" t="s">
        <v>12</v>
      </c>
      <c r="B8" s="255" t="s">
        <v>13</v>
      </c>
      <c r="C8" s="255" t="s">
        <v>34</v>
      </c>
      <c r="D8" s="255" t="s">
        <v>35</v>
      </c>
      <c r="E8" s="260" t="s">
        <v>79</v>
      </c>
      <c r="F8" s="255" t="s">
        <v>14</v>
      </c>
      <c r="G8" s="255" t="s">
        <v>36</v>
      </c>
      <c r="H8" s="256" t="s">
        <v>134</v>
      </c>
      <c r="I8" s="257" t="s">
        <v>8</v>
      </c>
    </row>
    <row r="9" spans="1:9">
      <c r="A9" s="266" t="s">
        <v>191</v>
      </c>
      <c r="B9" s="145" t="s">
        <v>117</v>
      </c>
      <c r="C9" s="146" t="s">
        <v>71</v>
      </c>
      <c r="D9" s="267" t="s">
        <v>71</v>
      </c>
      <c r="E9" s="145" t="s">
        <v>108</v>
      </c>
      <c r="F9" s="146" t="s">
        <v>118</v>
      </c>
      <c r="G9" s="147">
        <v>2</v>
      </c>
      <c r="H9" s="172" t="str">
        <f>CONCATENATE("+",RIGHT('Personal File'!$E$7,2)+RIGHT('Personal File'!$C$12,1)+D9)</f>
        <v>+13</v>
      </c>
      <c r="I9" s="148"/>
    </row>
    <row r="10" spans="1:9" ht="16.5" thickBot="1">
      <c r="A10" s="149"/>
      <c r="B10" s="141"/>
      <c r="C10" s="142"/>
      <c r="D10" s="232"/>
      <c r="E10" s="141"/>
      <c r="F10" s="142"/>
      <c r="G10" s="143"/>
      <c r="H10" s="173"/>
      <c r="I10" s="144"/>
    </row>
    <row r="11" spans="1:9" ht="6" customHeight="1" thickTop="1" thickBot="1">
      <c r="D11" s="25"/>
      <c r="E11" s="25"/>
      <c r="G11" s="26"/>
      <c r="H11" s="26"/>
    </row>
    <row r="12" spans="1:9" ht="17.25" thickTop="1" thickBot="1">
      <c r="A12" s="258" t="s">
        <v>83</v>
      </c>
      <c r="B12" s="255" t="s">
        <v>25</v>
      </c>
      <c r="C12" s="255" t="s">
        <v>43</v>
      </c>
      <c r="D12" s="255" t="s">
        <v>98</v>
      </c>
      <c r="E12" s="255" t="s">
        <v>99</v>
      </c>
      <c r="F12" s="255" t="s">
        <v>100</v>
      </c>
      <c r="G12" s="255" t="s">
        <v>36</v>
      </c>
      <c r="H12" s="254" t="s">
        <v>8</v>
      </c>
      <c r="I12" s="259"/>
    </row>
    <row r="13" spans="1:9">
      <c r="A13" s="216" t="s">
        <v>186</v>
      </c>
      <c r="B13" s="217">
        <v>12</v>
      </c>
      <c r="C13" s="230">
        <v>1</v>
      </c>
      <c r="D13" s="230">
        <v>-6</v>
      </c>
      <c r="E13" s="231">
        <v>0.35</v>
      </c>
      <c r="F13" s="230" t="s">
        <v>215</v>
      </c>
      <c r="G13" s="47">
        <v>50</v>
      </c>
      <c r="H13" s="174"/>
      <c r="I13" s="218"/>
    </row>
    <row r="14" spans="1:9">
      <c r="A14" s="216" t="s">
        <v>248</v>
      </c>
      <c r="B14" s="217">
        <v>1</v>
      </c>
      <c r="C14" s="351" t="s">
        <v>216</v>
      </c>
      <c r="D14" s="351" t="s">
        <v>216</v>
      </c>
      <c r="E14" s="352" t="s">
        <v>216</v>
      </c>
      <c r="F14" s="351" t="s">
        <v>216</v>
      </c>
      <c r="G14" s="47">
        <v>1</v>
      </c>
      <c r="H14" s="174"/>
      <c r="I14" s="218"/>
    </row>
    <row r="15" spans="1:9" ht="16.5" thickBot="1">
      <c r="A15" s="150" t="s">
        <v>245</v>
      </c>
      <c r="B15" s="229">
        <v>1</v>
      </c>
      <c r="C15" s="229" t="s">
        <v>216</v>
      </c>
      <c r="D15" s="229" t="s">
        <v>216</v>
      </c>
      <c r="E15" s="364" t="s">
        <v>216</v>
      </c>
      <c r="F15" s="229" t="s">
        <v>216</v>
      </c>
      <c r="G15" s="65">
        <v>0</v>
      </c>
      <c r="H15" s="175"/>
      <c r="I15" s="176"/>
    </row>
    <row r="16" spans="1:9" ht="6.75" customHeight="1" thickTop="1" thickBot="1"/>
    <row r="17" spans="1:9" ht="17.25" thickTop="1" thickBot="1">
      <c r="A17" s="27" t="s">
        <v>15</v>
      </c>
      <c r="B17" s="26">
        <f>SUM(G3:G17)</f>
        <v>64</v>
      </c>
      <c r="D17" s="252" t="s">
        <v>84</v>
      </c>
      <c r="E17" s="253"/>
      <c r="F17" s="254" t="s">
        <v>11</v>
      </c>
      <c r="G17" s="255" t="s">
        <v>36</v>
      </c>
      <c r="H17" s="256" t="s">
        <v>134</v>
      </c>
      <c r="I17" s="257" t="s">
        <v>8</v>
      </c>
    </row>
    <row r="18" spans="1:9">
      <c r="D18" s="224" t="s">
        <v>170</v>
      </c>
      <c r="E18" s="219"/>
      <c r="F18" s="220">
        <v>20</v>
      </c>
      <c r="G18" s="221">
        <f>F18*0.05</f>
        <v>1</v>
      </c>
      <c r="H18" s="223" t="s">
        <v>88</v>
      </c>
      <c r="I18" s="222"/>
    </row>
    <row r="19" spans="1:9" ht="16.5" thickBot="1">
      <c r="D19" s="246"/>
      <c r="E19" s="247"/>
      <c r="F19" s="248"/>
      <c r="G19" s="249"/>
      <c r="H19" s="250"/>
      <c r="I19" s="251"/>
    </row>
    <row r="20"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showGridLines="0" tabSelected="1" topLeftCell="A4" workbookViewId="0">
      <selection activeCell="A5" sqref="A5"/>
    </sheetView>
  </sheetViews>
  <sheetFormatPr defaultColWidth="13" defaultRowHeight="15.75"/>
  <cols>
    <col min="1" max="1" width="24.25" style="24" customWidth="1"/>
    <col min="2" max="2" width="5.625" style="26" bestFit="1" customWidth="1"/>
    <col min="3" max="4" width="26.625" style="1" customWidth="1"/>
    <col min="5" max="16384" width="13" style="1"/>
  </cols>
  <sheetData>
    <row r="1" spans="1:4" ht="24" thickBot="1">
      <c r="A1" s="23" t="s">
        <v>90</v>
      </c>
      <c r="B1" s="90"/>
      <c r="C1" s="23"/>
      <c r="D1" s="23"/>
    </row>
    <row r="2" spans="1:4" s="24" customFormat="1" ht="16.5" thickBot="1">
      <c r="A2" s="91" t="s">
        <v>91</v>
      </c>
      <c r="B2" s="92" t="s">
        <v>92</v>
      </c>
      <c r="C2" s="93" t="s">
        <v>93</v>
      </c>
      <c r="D2" s="317" t="s">
        <v>94</v>
      </c>
    </row>
    <row r="3" spans="1:4">
      <c r="A3" s="94" t="s">
        <v>174</v>
      </c>
      <c r="B3" s="95">
        <v>5</v>
      </c>
      <c r="C3" s="96"/>
      <c r="D3" s="97"/>
    </row>
    <row r="4" spans="1:4">
      <c r="A4" s="316" t="s">
        <v>249</v>
      </c>
      <c r="B4" s="99">
        <v>0</v>
      </c>
      <c r="C4" s="100"/>
      <c r="D4" s="101"/>
    </row>
    <row r="5" spans="1:4">
      <c r="A5" s="98" t="s">
        <v>241</v>
      </c>
      <c r="B5" s="99">
        <v>1</v>
      </c>
      <c r="C5" s="100"/>
      <c r="D5" s="101"/>
    </row>
    <row r="6" spans="1:4">
      <c r="A6" s="316" t="s">
        <v>247</v>
      </c>
      <c r="B6" s="99">
        <v>0</v>
      </c>
      <c r="C6" s="100"/>
      <c r="D6" s="101"/>
    </row>
    <row r="7" spans="1:4">
      <c r="A7" s="328" t="s">
        <v>244</v>
      </c>
      <c r="B7" s="329">
        <v>0</v>
      </c>
      <c r="C7" s="330"/>
      <c r="D7" s="331"/>
    </row>
    <row r="8" spans="1:4">
      <c r="A8" s="328" t="s">
        <v>243</v>
      </c>
      <c r="B8" s="329">
        <v>4</v>
      </c>
      <c r="C8" s="330"/>
      <c r="D8" s="331"/>
    </row>
    <row r="9" spans="1:4" ht="16.5" thickBot="1">
      <c r="A9" s="332" t="s">
        <v>242</v>
      </c>
      <c r="B9" s="333">
        <v>1</v>
      </c>
      <c r="C9" s="137"/>
      <c r="D9" s="138"/>
    </row>
    <row r="10" spans="1:4" ht="24.75" thickTop="1" thickBot="1">
      <c r="A10" s="23" t="s">
        <v>95</v>
      </c>
      <c r="B10" s="106"/>
      <c r="C10" s="23"/>
      <c r="D10" s="107"/>
    </row>
    <row r="11" spans="1:4" ht="16.5" thickBot="1">
      <c r="A11" s="91" t="s">
        <v>91</v>
      </c>
      <c r="B11" s="92" t="s">
        <v>92</v>
      </c>
      <c r="C11" s="93" t="s">
        <v>93</v>
      </c>
      <c r="D11" s="317" t="s">
        <v>94</v>
      </c>
    </row>
    <row r="12" spans="1:4">
      <c r="A12" s="94" t="s">
        <v>192</v>
      </c>
      <c r="B12" s="95">
        <v>2</v>
      </c>
      <c r="C12" s="96"/>
      <c r="D12" s="97"/>
    </row>
    <row r="13" spans="1:4">
      <c r="A13" s="280" t="s">
        <v>203</v>
      </c>
      <c r="B13" s="95">
        <v>0</v>
      </c>
      <c r="C13" s="96">
        <v>3</v>
      </c>
      <c r="D13" s="97"/>
    </row>
    <row r="14" spans="1:4">
      <c r="A14" s="280" t="s">
        <v>204</v>
      </c>
      <c r="B14" s="95">
        <v>0</v>
      </c>
      <c r="C14" s="96">
        <v>10</v>
      </c>
      <c r="D14" s="97"/>
    </row>
    <row r="15" spans="1:4">
      <c r="A15" s="94" t="s">
        <v>193</v>
      </c>
      <c r="B15" s="95">
        <v>0</v>
      </c>
      <c r="C15" s="96"/>
      <c r="D15" s="97"/>
    </row>
    <row r="16" spans="1:4">
      <c r="A16" s="94" t="s">
        <v>173</v>
      </c>
      <c r="B16" s="95">
        <v>0.5</v>
      </c>
      <c r="C16" s="96"/>
      <c r="D16" s="97"/>
    </row>
    <row r="17" spans="1:4">
      <c r="A17" s="280" t="s">
        <v>220</v>
      </c>
      <c r="B17" s="293">
        <v>1</v>
      </c>
      <c r="C17" s="294" t="s">
        <v>221</v>
      </c>
      <c r="D17" s="97"/>
    </row>
    <row r="18" spans="1:4">
      <c r="A18" s="280" t="s">
        <v>491</v>
      </c>
      <c r="B18" s="293">
        <v>0</v>
      </c>
      <c r="C18" s="294">
        <v>12</v>
      </c>
      <c r="D18" s="97"/>
    </row>
    <row r="19" spans="1:4">
      <c r="A19" s="280" t="s">
        <v>205</v>
      </c>
      <c r="B19" s="95">
        <v>0</v>
      </c>
      <c r="C19" s="96">
        <v>3</v>
      </c>
      <c r="D19" s="177"/>
    </row>
    <row r="20" spans="1:4" ht="16.5" thickBot="1">
      <c r="A20" s="281"/>
      <c r="B20" s="103"/>
      <c r="C20" s="104"/>
      <c r="D20" s="105"/>
    </row>
    <row r="21" spans="1:4" ht="24.75" thickTop="1" thickBot="1">
      <c r="A21" s="20" t="s">
        <v>96</v>
      </c>
      <c r="B21" s="26">
        <f>SUM(B3:B20)</f>
        <v>14.5</v>
      </c>
      <c r="C21" s="212" t="s">
        <v>237</v>
      </c>
      <c r="D21" s="107"/>
    </row>
    <row r="22" spans="1:4" s="24" customFormat="1" ht="16.5" thickBot="1">
      <c r="A22" s="91" t="s">
        <v>91</v>
      </c>
      <c r="B22" s="92" t="s">
        <v>92</v>
      </c>
      <c r="C22" s="93" t="s">
        <v>93</v>
      </c>
      <c r="D22" s="317" t="s">
        <v>94</v>
      </c>
    </row>
    <row r="23" spans="1:4">
      <c r="A23" s="280" t="s">
        <v>238</v>
      </c>
      <c r="B23" s="340">
        <v>8</v>
      </c>
      <c r="C23" s="135"/>
      <c r="D23" s="341"/>
    </row>
    <row r="24" spans="1:4">
      <c r="A24" s="280" t="s">
        <v>239</v>
      </c>
      <c r="B24" s="340">
        <v>12</v>
      </c>
      <c r="C24" s="135"/>
      <c r="D24" s="136"/>
    </row>
    <row r="25" spans="1:4">
      <c r="A25" s="94" t="s">
        <v>171</v>
      </c>
      <c r="B25" s="95">
        <v>5</v>
      </c>
      <c r="C25" s="135"/>
      <c r="D25" s="136"/>
    </row>
    <row r="26" spans="1:4">
      <c r="A26" s="94" t="s">
        <v>172</v>
      </c>
      <c r="B26" s="95">
        <v>4</v>
      </c>
      <c r="C26" s="135"/>
      <c r="D26" s="136"/>
    </row>
    <row r="27" spans="1:4">
      <c r="A27" s="98" t="s">
        <v>246</v>
      </c>
      <c r="B27" s="95">
        <v>3</v>
      </c>
      <c r="C27" s="135"/>
      <c r="D27" s="136"/>
    </row>
    <row r="28" spans="1:4">
      <c r="A28" s="94" t="s">
        <v>194</v>
      </c>
      <c r="B28" s="95">
        <v>5</v>
      </c>
      <c r="C28" s="135"/>
      <c r="D28" s="136"/>
    </row>
    <row r="29" spans="1:4">
      <c r="A29" s="280" t="s">
        <v>222</v>
      </c>
      <c r="B29" s="293">
        <f>C29</f>
        <v>12</v>
      </c>
      <c r="C29" s="294">
        <v>12</v>
      </c>
      <c r="D29" s="136"/>
    </row>
    <row r="30" spans="1:4" ht="16.5" thickBot="1">
      <c r="A30" s="281" t="s">
        <v>206</v>
      </c>
      <c r="B30" s="103">
        <f>4*C30</f>
        <v>12</v>
      </c>
      <c r="C30" s="104">
        <v>3</v>
      </c>
      <c r="D30" s="138"/>
    </row>
    <row r="31" spans="1:4" ht="24.75" thickTop="1" thickBot="1">
      <c r="A31" s="20" t="s">
        <v>130</v>
      </c>
      <c r="B31" s="26">
        <f>(SUM(B23:B30)/600)*5</f>
        <v>0.5083333333333333</v>
      </c>
      <c r="C31" s="108" t="s">
        <v>251</v>
      </c>
      <c r="D31" s="107"/>
    </row>
    <row r="32" spans="1:4" ht="16.5" thickBot="1">
      <c r="A32" s="91" t="s">
        <v>91</v>
      </c>
      <c r="B32" s="92" t="s">
        <v>92</v>
      </c>
      <c r="C32" s="93" t="s">
        <v>93</v>
      </c>
      <c r="D32" s="317" t="s">
        <v>94</v>
      </c>
    </row>
    <row r="33" spans="1:4">
      <c r="A33" s="274" t="s">
        <v>201</v>
      </c>
      <c r="B33" s="112">
        <v>40</v>
      </c>
      <c r="C33" s="113" t="s">
        <v>202</v>
      </c>
      <c r="D33" s="109"/>
    </row>
    <row r="34" spans="1:4">
      <c r="A34" s="111" t="s">
        <v>188</v>
      </c>
      <c r="B34" s="114">
        <v>1</v>
      </c>
      <c r="C34" s="115"/>
      <c r="D34" s="110"/>
    </row>
    <row r="35" spans="1:4">
      <c r="A35" s="111" t="s">
        <v>189</v>
      </c>
      <c r="B35" s="114">
        <v>30</v>
      </c>
      <c r="C35" s="115"/>
      <c r="D35" s="110"/>
    </row>
    <row r="36" spans="1:4">
      <c r="A36" s="111" t="s">
        <v>190</v>
      </c>
      <c r="B36" s="114">
        <v>8</v>
      </c>
      <c r="C36" s="115"/>
      <c r="D36" s="110"/>
    </row>
    <row r="37" spans="1:4" ht="16.5" thickBot="1">
      <c r="A37" s="102"/>
      <c r="B37" s="103"/>
      <c r="C37" s="104"/>
      <c r="D37" s="105"/>
    </row>
    <row r="38" spans="1:4" ht="24.75" thickTop="1" thickBot="1">
      <c r="A38" s="20" t="s">
        <v>97</v>
      </c>
      <c r="B38" s="26">
        <f>SUM(B33:B37)</f>
        <v>79</v>
      </c>
      <c r="C38" s="108" t="s">
        <v>250</v>
      </c>
      <c r="D38" s="107"/>
    </row>
    <row r="39" spans="1:4" s="24" customFormat="1" ht="16.5" thickBot="1">
      <c r="A39" s="91" t="s">
        <v>91</v>
      </c>
      <c r="B39" s="92" t="s">
        <v>92</v>
      </c>
      <c r="C39" s="93" t="s">
        <v>93</v>
      </c>
      <c r="D39" s="317" t="s">
        <v>94</v>
      </c>
    </row>
    <row r="40" spans="1:4" ht="16.5" thickBot="1">
      <c r="A40" s="327" t="s">
        <v>332</v>
      </c>
      <c r="B40" s="334" t="s">
        <v>255</v>
      </c>
      <c r="C40" s="335"/>
      <c r="D40" s="336"/>
    </row>
    <row r="41" spans="1:4" ht="16.5" thickTop="1">
      <c r="A41" s="274"/>
      <c r="B41" s="114"/>
      <c r="C41" s="115"/>
      <c r="D41" s="110"/>
    </row>
    <row r="42" spans="1:4">
      <c r="A42" s="280"/>
      <c r="B42" s="95"/>
      <c r="C42" s="115"/>
      <c r="D42" s="110"/>
    </row>
    <row r="43" spans="1:4">
      <c r="A43" s="111"/>
      <c r="B43" s="114"/>
      <c r="C43" s="115"/>
      <c r="D43" s="110"/>
    </row>
    <row r="44" spans="1:4" ht="16.5" thickBot="1">
      <c r="A44" s="318"/>
      <c r="B44" s="319"/>
      <c r="C44" s="320"/>
      <c r="D44" s="321"/>
    </row>
    <row r="45" spans="1:4" ht="17.25" thickTop="1" thickBot="1">
      <c r="A45" s="322" t="s">
        <v>330</v>
      </c>
      <c r="B45" s="337" t="s">
        <v>253</v>
      </c>
      <c r="C45" s="338"/>
      <c r="D45" s="339"/>
    </row>
    <row r="46" spans="1:4" ht="16.5" thickTop="1">
      <c r="A46" s="111"/>
      <c r="B46" s="114"/>
      <c r="C46" s="115"/>
      <c r="D46" s="110"/>
    </row>
    <row r="47" spans="1:4">
      <c r="A47" s="111"/>
      <c r="B47" s="114"/>
      <c r="C47" s="115"/>
      <c r="D47" s="110"/>
    </row>
    <row r="48" spans="1:4">
      <c r="A48" s="111"/>
      <c r="B48" s="114"/>
      <c r="C48" s="115"/>
      <c r="D48" s="110"/>
    </row>
    <row r="49" spans="1:4" ht="16.5" thickBot="1">
      <c r="A49" s="318"/>
      <c r="B49" s="319"/>
      <c r="C49" s="320"/>
      <c r="D49" s="321"/>
    </row>
    <row r="50" spans="1:4" ht="17.25" thickTop="1" thickBot="1">
      <c r="A50" s="322" t="s">
        <v>331</v>
      </c>
      <c r="B50" s="337" t="s">
        <v>254</v>
      </c>
      <c r="C50" s="338"/>
      <c r="D50" s="339"/>
    </row>
    <row r="51" spans="1:4" ht="17.25" thickTop="1" thickBot="1">
      <c r="A51" s="323"/>
      <c r="B51" s="324"/>
      <c r="C51" s="325"/>
      <c r="D51" s="326"/>
    </row>
    <row r="52" spans="1:4" ht="16.5" thickTop="1"/>
    <row r="53" spans="1:4">
      <c r="A53" s="1"/>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8.875" defaultRowHeight="15.75"/>
  <cols>
    <col min="1" max="1" width="27.875" style="289" bestFit="1" customWidth="1"/>
    <col min="2" max="2" width="24.375" style="290" bestFit="1" customWidth="1"/>
    <col min="3" max="3" width="11.5" style="209" bestFit="1" customWidth="1"/>
    <col min="4" max="4" width="5.625" style="209" bestFit="1" customWidth="1"/>
    <col min="5" max="5" width="4" style="209" bestFit="1" customWidth="1"/>
    <col min="6" max="6" width="5.25" style="210" bestFit="1" customWidth="1"/>
    <col min="7" max="7" width="5" style="209" bestFit="1" customWidth="1"/>
    <col min="8" max="8" width="14" style="209" bestFit="1" customWidth="1"/>
    <col min="9" max="9" width="6.5" style="209" bestFit="1" customWidth="1"/>
    <col min="10" max="10" width="27.375" style="209" bestFit="1" customWidth="1"/>
    <col min="11" max="11" width="4" style="209" bestFit="1" customWidth="1"/>
    <col min="12" max="12" width="6.125" style="209" bestFit="1" customWidth="1"/>
    <col min="13" max="13" width="4.875" style="210" bestFit="1" customWidth="1"/>
    <col min="14" max="14" width="5.375" style="210" bestFit="1" customWidth="1"/>
    <col min="15" max="15" width="5.625" style="210" bestFit="1" customWidth="1"/>
    <col min="16" max="16" width="4.75" style="210" bestFit="1" customWidth="1"/>
    <col min="17" max="17" width="6.125" style="210" bestFit="1" customWidth="1"/>
    <col min="18" max="18" width="4.75" style="210" bestFit="1" customWidth="1"/>
    <col min="19" max="19" width="5.375" style="210" bestFit="1" customWidth="1"/>
    <col min="20" max="20" width="18" style="211" bestFit="1" customWidth="1"/>
    <col min="21" max="21" width="19.625" style="211" bestFit="1" customWidth="1"/>
    <col min="22" max="22" width="24.75" style="210" bestFit="1" customWidth="1"/>
    <col min="23" max="16384" width="8.875" style="209"/>
  </cols>
  <sheetData>
    <row r="1" spans="1:22" s="210" customFormat="1" ht="17.25" thickBot="1">
      <c r="A1" s="381" t="s">
        <v>169</v>
      </c>
      <c r="B1" s="285" t="s">
        <v>168</v>
      </c>
      <c r="C1" s="225" t="s">
        <v>175</v>
      </c>
      <c r="D1" s="225" t="s">
        <v>7</v>
      </c>
      <c r="E1" s="225" t="s">
        <v>167</v>
      </c>
      <c r="F1" s="225" t="s">
        <v>166</v>
      </c>
      <c r="G1" s="225" t="s">
        <v>165</v>
      </c>
      <c r="H1" s="225" t="s">
        <v>164</v>
      </c>
      <c r="I1" s="225" t="s">
        <v>163</v>
      </c>
      <c r="J1" s="225" t="s">
        <v>162</v>
      </c>
      <c r="K1" s="382" t="s">
        <v>44</v>
      </c>
      <c r="L1" s="383" t="s">
        <v>43</v>
      </c>
      <c r="M1" s="384" t="s">
        <v>40</v>
      </c>
      <c r="N1" s="385" t="s">
        <v>41</v>
      </c>
      <c r="O1" s="386" t="s">
        <v>42</v>
      </c>
      <c r="P1" s="387" t="s">
        <v>39</v>
      </c>
      <c r="Q1" s="388" t="s">
        <v>161</v>
      </c>
      <c r="R1" s="388" t="s">
        <v>160</v>
      </c>
      <c r="S1" s="226" t="s">
        <v>159</v>
      </c>
      <c r="T1" s="227" t="s">
        <v>158</v>
      </c>
      <c r="U1" s="227" t="s">
        <v>157</v>
      </c>
      <c r="V1" s="226" t="s">
        <v>271</v>
      </c>
    </row>
    <row r="2" spans="1:22" ht="31.5">
      <c r="A2" s="286" t="s">
        <v>333</v>
      </c>
      <c r="B2" s="391" t="s">
        <v>111</v>
      </c>
      <c r="C2" s="228" t="s">
        <v>288</v>
      </c>
      <c r="D2" s="315">
        <v>5</v>
      </c>
      <c r="E2" s="228" t="s">
        <v>234</v>
      </c>
      <c r="F2" s="391" t="s">
        <v>235</v>
      </c>
      <c r="G2" s="312">
        <v>1346</v>
      </c>
      <c r="H2" s="228" t="s">
        <v>294</v>
      </c>
      <c r="I2" s="228" t="s">
        <v>236</v>
      </c>
      <c r="J2" s="376" t="s">
        <v>395</v>
      </c>
      <c r="K2" s="373">
        <v>14</v>
      </c>
      <c r="L2" s="312">
        <v>17</v>
      </c>
      <c r="M2" s="312">
        <v>10</v>
      </c>
      <c r="N2" s="312">
        <v>10</v>
      </c>
      <c r="O2" s="312">
        <v>12</v>
      </c>
      <c r="P2" s="312">
        <v>11</v>
      </c>
      <c r="Q2" s="373">
        <v>5</v>
      </c>
      <c r="R2" s="374">
        <v>13</v>
      </c>
      <c r="S2" s="375">
        <v>40</v>
      </c>
      <c r="T2" s="228" t="s">
        <v>426</v>
      </c>
      <c r="U2" s="228" t="s">
        <v>430</v>
      </c>
      <c r="V2" s="369" t="s">
        <v>474</v>
      </c>
    </row>
    <row r="3" spans="1:22" ht="47.25">
      <c r="A3" s="286" t="s">
        <v>354</v>
      </c>
      <c r="B3" s="310" t="s">
        <v>111</v>
      </c>
      <c r="C3" s="310" t="s">
        <v>336</v>
      </c>
      <c r="D3" s="312">
        <v>4</v>
      </c>
      <c r="E3" s="311" t="s">
        <v>286</v>
      </c>
      <c r="F3" s="313" t="s">
        <v>291</v>
      </c>
      <c r="G3" s="312">
        <v>1332</v>
      </c>
      <c r="H3" s="311" t="s">
        <v>298</v>
      </c>
      <c r="I3" s="311" t="s">
        <v>236</v>
      </c>
      <c r="J3" s="376" t="s">
        <v>371</v>
      </c>
      <c r="K3" s="373">
        <v>14</v>
      </c>
      <c r="L3" s="312">
        <v>14</v>
      </c>
      <c r="M3" s="312">
        <v>13</v>
      </c>
      <c r="N3" s="312">
        <v>12</v>
      </c>
      <c r="O3" s="312">
        <v>10</v>
      </c>
      <c r="P3" s="312">
        <v>13</v>
      </c>
      <c r="Q3" s="373">
        <v>3</v>
      </c>
      <c r="R3" s="374">
        <v>12</v>
      </c>
      <c r="S3" s="375">
        <v>20</v>
      </c>
      <c r="T3" s="311" t="s">
        <v>427</v>
      </c>
      <c r="U3" s="312" t="s">
        <v>418</v>
      </c>
      <c r="V3" s="314" t="s">
        <v>454</v>
      </c>
    </row>
    <row r="4" spans="1:22">
      <c r="A4" s="309" t="s">
        <v>334</v>
      </c>
      <c r="B4" s="310" t="s">
        <v>325</v>
      </c>
      <c r="C4" s="310" t="s">
        <v>288</v>
      </c>
      <c r="D4" s="312">
        <v>4</v>
      </c>
      <c r="E4" s="311" t="s">
        <v>286</v>
      </c>
      <c r="F4" s="311" t="s">
        <v>292</v>
      </c>
      <c r="G4" s="312">
        <v>1324</v>
      </c>
      <c r="H4" s="311" t="s">
        <v>297</v>
      </c>
      <c r="I4" s="311" t="s">
        <v>236</v>
      </c>
      <c r="J4" s="376" t="s">
        <v>394</v>
      </c>
      <c r="K4" s="373">
        <v>11</v>
      </c>
      <c r="L4" s="312">
        <v>15</v>
      </c>
      <c r="M4" s="312">
        <v>12</v>
      </c>
      <c r="N4" s="312">
        <v>13</v>
      </c>
      <c r="O4" s="312">
        <v>14</v>
      </c>
      <c r="P4" s="312">
        <v>11</v>
      </c>
      <c r="Q4" s="373">
        <v>4</v>
      </c>
      <c r="R4" s="374">
        <v>13</v>
      </c>
      <c r="S4" s="375">
        <v>36</v>
      </c>
      <c r="T4" s="311" t="s">
        <v>428</v>
      </c>
      <c r="U4" s="312" t="s">
        <v>425</v>
      </c>
      <c r="V4" s="314" t="s">
        <v>451</v>
      </c>
    </row>
    <row r="5" spans="1:22" ht="31.5">
      <c r="A5" s="309" t="s">
        <v>355</v>
      </c>
      <c r="B5" s="310" t="s">
        <v>326</v>
      </c>
      <c r="C5" s="310" t="s">
        <v>287</v>
      </c>
      <c r="D5" s="312">
        <v>3</v>
      </c>
      <c r="E5" s="380" t="s">
        <v>234</v>
      </c>
      <c r="F5" s="313" t="s">
        <v>289</v>
      </c>
      <c r="G5" s="312">
        <v>1343</v>
      </c>
      <c r="H5" s="311" t="s">
        <v>299</v>
      </c>
      <c r="I5" s="311" t="s">
        <v>236</v>
      </c>
      <c r="J5" s="376" t="s">
        <v>368</v>
      </c>
      <c r="K5" s="373">
        <v>12</v>
      </c>
      <c r="L5" s="312">
        <v>12</v>
      </c>
      <c r="M5" s="312">
        <v>12</v>
      </c>
      <c r="N5" s="312">
        <v>13</v>
      </c>
      <c r="O5" s="312">
        <v>12</v>
      </c>
      <c r="P5" s="312">
        <v>13</v>
      </c>
      <c r="Q5" s="373">
        <v>2</v>
      </c>
      <c r="R5" s="374">
        <v>11</v>
      </c>
      <c r="S5" s="375">
        <v>15</v>
      </c>
      <c r="T5" s="311" t="s">
        <v>398</v>
      </c>
      <c r="U5" s="312" t="s">
        <v>418</v>
      </c>
      <c r="V5" s="314" t="s">
        <v>455</v>
      </c>
    </row>
    <row r="6" spans="1:22" ht="31.5">
      <c r="A6" s="309" t="s">
        <v>357</v>
      </c>
      <c r="B6" s="310" t="s">
        <v>324</v>
      </c>
      <c r="C6" s="310" t="s">
        <v>339</v>
      </c>
      <c r="D6" s="312">
        <v>3</v>
      </c>
      <c r="E6" s="380" t="s">
        <v>234</v>
      </c>
      <c r="F6" s="310" t="s">
        <v>289</v>
      </c>
      <c r="G6" s="312">
        <v>1349</v>
      </c>
      <c r="H6" s="311" t="s">
        <v>301</v>
      </c>
      <c r="I6" s="311" t="s">
        <v>236</v>
      </c>
      <c r="J6" s="376" t="s">
        <v>370</v>
      </c>
      <c r="K6" s="373">
        <v>14</v>
      </c>
      <c r="L6" s="312">
        <v>14</v>
      </c>
      <c r="M6" s="312">
        <v>13</v>
      </c>
      <c r="N6" s="312">
        <v>11</v>
      </c>
      <c r="O6" s="312">
        <v>11</v>
      </c>
      <c r="P6" s="312">
        <v>13</v>
      </c>
      <c r="Q6" s="373">
        <v>3</v>
      </c>
      <c r="R6" s="374">
        <v>10</v>
      </c>
      <c r="S6" s="375">
        <v>18</v>
      </c>
      <c r="T6" s="311" t="s">
        <v>413</v>
      </c>
      <c r="U6" s="312" t="s">
        <v>417</v>
      </c>
      <c r="V6" s="314" t="s">
        <v>456</v>
      </c>
    </row>
    <row r="7" spans="1:22">
      <c r="A7" s="309" t="s">
        <v>356</v>
      </c>
      <c r="B7" s="310" t="s">
        <v>233</v>
      </c>
      <c r="C7" s="310" t="s">
        <v>284</v>
      </c>
      <c r="D7" s="312">
        <v>3</v>
      </c>
      <c r="E7" s="380" t="s">
        <v>234</v>
      </c>
      <c r="F7" s="313" t="s">
        <v>292</v>
      </c>
      <c r="G7" s="312">
        <v>1348</v>
      </c>
      <c r="H7" s="311" t="s">
        <v>300</v>
      </c>
      <c r="I7" s="311" t="s">
        <v>236</v>
      </c>
      <c r="J7" s="376" t="s">
        <v>378</v>
      </c>
      <c r="K7" s="373">
        <v>14</v>
      </c>
      <c r="L7" s="312">
        <v>17</v>
      </c>
      <c r="M7" s="312">
        <v>10</v>
      </c>
      <c r="N7" s="312">
        <v>10</v>
      </c>
      <c r="O7" s="312">
        <v>12</v>
      </c>
      <c r="P7" s="312">
        <v>11</v>
      </c>
      <c r="Q7" s="373">
        <v>2</v>
      </c>
      <c r="R7" s="374">
        <v>13</v>
      </c>
      <c r="S7" s="375">
        <v>12</v>
      </c>
      <c r="T7" s="311" t="s">
        <v>399</v>
      </c>
      <c r="U7" s="312" t="s">
        <v>418</v>
      </c>
      <c r="V7" s="314" t="s">
        <v>457</v>
      </c>
    </row>
    <row r="8" spans="1:22">
      <c r="A8" s="309" t="s">
        <v>432</v>
      </c>
      <c r="B8" s="310" t="s">
        <v>327</v>
      </c>
      <c r="C8" s="310" t="s">
        <v>288</v>
      </c>
      <c r="D8" s="312">
        <v>3</v>
      </c>
      <c r="E8" s="311" t="s">
        <v>286</v>
      </c>
      <c r="F8" s="313" t="s">
        <v>290</v>
      </c>
      <c r="G8" s="312">
        <v>1346</v>
      </c>
      <c r="H8" s="311" t="s">
        <v>296</v>
      </c>
      <c r="I8" s="311" t="s">
        <v>236</v>
      </c>
      <c r="J8" s="376" t="s">
        <v>369</v>
      </c>
      <c r="K8" s="373">
        <v>15</v>
      </c>
      <c r="L8" s="312">
        <v>15</v>
      </c>
      <c r="M8" s="312">
        <v>13</v>
      </c>
      <c r="N8" s="312">
        <v>16</v>
      </c>
      <c r="O8" s="312">
        <v>15</v>
      </c>
      <c r="P8" s="312">
        <v>13</v>
      </c>
      <c r="Q8" s="373">
        <v>3</v>
      </c>
      <c r="R8" s="374">
        <v>12</v>
      </c>
      <c r="S8" s="375">
        <v>27</v>
      </c>
      <c r="T8" s="311" t="s">
        <v>400</v>
      </c>
      <c r="U8" s="312" t="s">
        <v>419</v>
      </c>
      <c r="V8" s="314" t="s">
        <v>451</v>
      </c>
    </row>
    <row r="9" spans="1:22">
      <c r="A9" s="309" t="s">
        <v>363</v>
      </c>
      <c r="B9" s="310" t="s">
        <v>111</v>
      </c>
      <c r="C9" s="310" t="s">
        <v>287</v>
      </c>
      <c r="D9" s="312">
        <v>2</v>
      </c>
      <c r="E9" s="311" t="s">
        <v>286</v>
      </c>
      <c r="F9" s="313" t="s">
        <v>235</v>
      </c>
      <c r="G9" s="312">
        <v>1351</v>
      </c>
      <c r="H9" s="311" t="s">
        <v>306</v>
      </c>
      <c r="I9" s="311" t="s">
        <v>236</v>
      </c>
      <c r="J9" s="376" t="s">
        <v>373</v>
      </c>
      <c r="K9" s="373">
        <v>10</v>
      </c>
      <c r="L9" s="312">
        <v>13</v>
      </c>
      <c r="M9" s="312">
        <v>7</v>
      </c>
      <c r="N9" s="312">
        <v>13</v>
      </c>
      <c r="O9" s="312">
        <v>13</v>
      </c>
      <c r="P9" s="312">
        <v>14</v>
      </c>
      <c r="Q9" s="373">
        <v>1</v>
      </c>
      <c r="R9" s="374">
        <v>11</v>
      </c>
      <c r="S9" s="375">
        <v>6</v>
      </c>
      <c r="T9" s="311" t="s">
        <v>396</v>
      </c>
      <c r="U9" s="312" t="s">
        <v>419</v>
      </c>
      <c r="V9" s="396" t="s">
        <v>473</v>
      </c>
    </row>
    <row r="10" spans="1:22">
      <c r="A10" s="309" t="s">
        <v>433</v>
      </c>
      <c r="B10" s="310" t="s">
        <v>327</v>
      </c>
      <c r="C10" s="310" t="s">
        <v>287</v>
      </c>
      <c r="D10" s="312">
        <v>2</v>
      </c>
      <c r="E10" s="380" t="s">
        <v>234</v>
      </c>
      <c r="F10" s="310" t="s">
        <v>289</v>
      </c>
      <c r="G10" s="312">
        <v>1350</v>
      </c>
      <c r="H10" s="311" t="s">
        <v>302</v>
      </c>
      <c r="I10" s="311" t="s">
        <v>236</v>
      </c>
      <c r="J10" s="376" t="s">
        <v>372</v>
      </c>
      <c r="K10" s="373">
        <v>11</v>
      </c>
      <c r="L10" s="312">
        <v>15</v>
      </c>
      <c r="M10" s="312">
        <v>13</v>
      </c>
      <c r="N10" s="312">
        <v>9</v>
      </c>
      <c r="O10" s="312">
        <v>12</v>
      </c>
      <c r="P10" s="312">
        <v>12</v>
      </c>
      <c r="Q10" s="373">
        <v>1</v>
      </c>
      <c r="R10" s="374">
        <v>12</v>
      </c>
      <c r="S10" s="375">
        <v>10</v>
      </c>
      <c r="T10" s="311" t="s">
        <v>401</v>
      </c>
      <c r="U10" s="312" t="s">
        <v>419</v>
      </c>
      <c r="V10" s="396" t="s">
        <v>471</v>
      </c>
    </row>
    <row r="11" spans="1:22" ht="31.5">
      <c r="A11" s="309" t="s">
        <v>365</v>
      </c>
      <c r="B11" s="310" t="s">
        <v>324</v>
      </c>
      <c r="C11" s="310" t="s">
        <v>284</v>
      </c>
      <c r="D11" s="312">
        <v>2</v>
      </c>
      <c r="E11" s="311" t="s">
        <v>286</v>
      </c>
      <c r="F11" s="310" t="s">
        <v>290</v>
      </c>
      <c r="G11" s="312">
        <v>1350</v>
      </c>
      <c r="H11" s="311" t="s">
        <v>303</v>
      </c>
      <c r="I11" s="311" t="s">
        <v>236</v>
      </c>
      <c r="J11" s="376" t="s">
        <v>366</v>
      </c>
      <c r="K11" s="373">
        <v>17</v>
      </c>
      <c r="L11" s="312">
        <v>16</v>
      </c>
      <c r="M11" s="312">
        <v>13</v>
      </c>
      <c r="N11" s="312">
        <v>15</v>
      </c>
      <c r="O11" s="312">
        <v>15</v>
      </c>
      <c r="P11" s="312">
        <v>12</v>
      </c>
      <c r="Q11" s="373">
        <v>1</v>
      </c>
      <c r="R11" s="374">
        <v>13</v>
      </c>
      <c r="S11" s="375">
        <v>9</v>
      </c>
      <c r="T11" s="311" t="s">
        <v>405</v>
      </c>
      <c r="U11" s="312" t="s">
        <v>429</v>
      </c>
      <c r="V11" s="314" t="s">
        <v>458</v>
      </c>
    </row>
    <row r="12" spans="1:22">
      <c r="A12" s="309" t="s">
        <v>359</v>
      </c>
      <c r="B12" s="310" t="s">
        <v>328</v>
      </c>
      <c r="C12" s="310" t="s">
        <v>288</v>
      </c>
      <c r="D12" s="312">
        <v>2</v>
      </c>
      <c r="E12" s="311" t="s">
        <v>286</v>
      </c>
      <c r="F12" s="310" t="s">
        <v>290</v>
      </c>
      <c r="G12" s="312">
        <v>1351</v>
      </c>
      <c r="H12" s="311" t="s">
        <v>294</v>
      </c>
      <c r="I12" s="311" t="s">
        <v>236</v>
      </c>
      <c r="J12" s="376" t="s">
        <v>374</v>
      </c>
      <c r="K12" s="373">
        <v>12</v>
      </c>
      <c r="L12" s="312">
        <v>12</v>
      </c>
      <c r="M12" s="312">
        <v>14</v>
      </c>
      <c r="N12" s="312">
        <v>9</v>
      </c>
      <c r="O12" s="312">
        <v>9</v>
      </c>
      <c r="P12" s="312">
        <v>8</v>
      </c>
      <c r="Q12" s="373">
        <v>2</v>
      </c>
      <c r="R12" s="374">
        <v>11</v>
      </c>
      <c r="S12" s="375">
        <v>20</v>
      </c>
      <c r="T12" s="311" t="s">
        <v>396</v>
      </c>
      <c r="U12" s="312" t="s">
        <v>419</v>
      </c>
      <c r="V12" s="314" t="s">
        <v>460</v>
      </c>
    </row>
    <row r="13" spans="1:22" ht="18.75">
      <c r="A13" s="309" t="s">
        <v>437</v>
      </c>
      <c r="B13" s="313" t="s">
        <v>285</v>
      </c>
      <c r="C13" s="313" t="s">
        <v>285</v>
      </c>
      <c r="D13" s="312">
        <v>2</v>
      </c>
      <c r="E13" s="311" t="s">
        <v>286</v>
      </c>
      <c r="F13" s="310" t="s">
        <v>235</v>
      </c>
      <c r="G13" s="312">
        <v>1350</v>
      </c>
      <c r="H13" s="311" t="s">
        <v>293</v>
      </c>
      <c r="I13" s="311" t="s">
        <v>236</v>
      </c>
      <c r="J13" s="376" t="s">
        <v>367</v>
      </c>
      <c r="K13" s="373">
        <v>12</v>
      </c>
      <c r="L13" s="312">
        <v>10</v>
      </c>
      <c r="M13" s="312">
        <v>14</v>
      </c>
      <c r="N13" s="312">
        <v>10</v>
      </c>
      <c r="O13" s="312">
        <v>16</v>
      </c>
      <c r="P13" s="312">
        <v>10</v>
      </c>
      <c r="Q13" s="373">
        <v>1</v>
      </c>
      <c r="R13" s="374">
        <v>10</v>
      </c>
      <c r="S13" s="375">
        <v>9</v>
      </c>
      <c r="T13" s="311" t="s">
        <v>406</v>
      </c>
      <c r="U13" s="312" t="s">
        <v>59</v>
      </c>
      <c r="V13" s="314" t="s">
        <v>459</v>
      </c>
    </row>
    <row r="14" spans="1:22" ht="31.5">
      <c r="A14" s="309" t="s">
        <v>361</v>
      </c>
      <c r="B14" s="310" t="s">
        <v>324</v>
      </c>
      <c r="C14" s="310" t="s">
        <v>287</v>
      </c>
      <c r="D14" s="312">
        <v>1</v>
      </c>
      <c r="E14" s="312" t="s">
        <v>234</v>
      </c>
      <c r="F14" s="312" t="s">
        <v>290</v>
      </c>
      <c r="G14" s="312">
        <v>1358</v>
      </c>
      <c r="H14" s="311" t="s">
        <v>323</v>
      </c>
      <c r="I14" s="311" t="s">
        <v>236</v>
      </c>
      <c r="J14" s="376" t="s">
        <v>393</v>
      </c>
      <c r="K14" s="373">
        <v>9</v>
      </c>
      <c r="L14" s="312">
        <v>10</v>
      </c>
      <c r="M14" s="312">
        <v>10</v>
      </c>
      <c r="N14" s="312">
        <v>15</v>
      </c>
      <c r="O14" s="312">
        <v>13</v>
      </c>
      <c r="P14" s="312">
        <v>9</v>
      </c>
      <c r="Q14" s="373">
        <v>0</v>
      </c>
      <c r="R14" s="374">
        <v>10</v>
      </c>
      <c r="S14" s="375">
        <v>4</v>
      </c>
      <c r="T14" s="311" t="s">
        <v>407</v>
      </c>
      <c r="U14" s="312" t="s">
        <v>419</v>
      </c>
      <c r="V14" s="314" t="s">
        <v>461</v>
      </c>
    </row>
    <row r="15" spans="1:22" ht="31.5">
      <c r="A15" s="309" t="s">
        <v>352</v>
      </c>
      <c r="B15" s="310" t="s">
        <v>111</v>
      </c>
      <c r="C15" s="310" t="s">
        <v>287</v>
      </c>
      <c r="D15" s="312">
        <v>1</v>
      </c>
      <c r="E15" s="380" t="s">
        <v>234</v>
      </c>
      <c r="F15" s="313" t="s">
        <v>235</v>
      </c>
      <c r="G15" s="312">
        <v>1358</v>
      </c>
      <c r="H15" s="311" t="s">
        <v>322</v>
      </c>
      <c r="I15" s="311" t="s">
        <v>236</v>
      </c>
      <c r="J15" s="376" t="s">
        <v>392</v>
      </c>
      <c r="K15" s="373">
        <v>13</v>
      </c>
      <c r="L15" s="312">
        <v>12</v>
      </c>
      <c r="M15" s="312">
        <v>13</v>
      </c>
      <c r="N15" s="312">
        <v>11</v>
      </c>
      <c r="O15" s="312">
        <v>12</v>
      </c>
      <c r="P15" s="312">
        <v>12</v>
      </c>
      <c r="Q15" s="373">
        <v>0</v>
      </c>
      <c r="R15" s="374">
        <v>11</v>
      </c>
      <c r="S15" s="375">
        <v>5</v>
      </c>
      <c r="T15" s="311" t="s">
        <v>408</v>
      </c>
      <c r="U15" s="312" t="s">
        <v>419</v>
      </c>
      <c r="V15" s="396" t="s">
        <v>475</v>
      </c>
    </row>
    <row r="16" spans="1:22">
      <c r="A16" s="309" t="s">
        <v>375</v>
      </c>
      <c r="B16" s="310" t="s">
        <v>111</v>
      </c>
      <c r="C16" s="310" t="s">
        <v>176</v>
      </c>
      <c r="D16" s="312">
        <v>1</v>
      </c>
      <c r="E16" s="311" t="s">
        <v>286</v>
      </c>
      <c r="F16" s="310" t="s">
        <v>329</v>
      </c>
      <c r="G16" s="312">
        <v>1354</v>
      </c>
      <c r="H16" s="311" t="s">
        <v>314</v>
      </c>
      <c r="I16" s="311" t="s">
        <v>236</v>
      </c>
      <c r="J16" s="376" t="s">
        <v>385</v>
      </c>
      <c r="K16" s="373">
        <v>14</v>
      </c>
      <c r="L16" s="312">
        <v>14</v>
      </c>
      <c r="M16" s="312">
        <v>9</v>
      </c>
      <c r="N16" s="312">
        <v>13</v>
      </c>
      <c r="O16" s="312">
        <v>10</v>
      </c>
      <c r="P16" s="312">
        <v>8</v>
      </c>
      <c r="Q16" s="373">
        <v>1</v>
      </c>
      <c r="R16" s="374">
        <v>12</v>
      </c>
      <c r="S16" s="375">
        <v>7</v>
      </c>
      <c r="T16" s="311" t="s">
        <v>422</v>
      </c>
      <c r="U16" s="312" t="s">
        <v>416</v>
      </c>
      <c r="V16" s="314" t="s">
        <v>462</v>
      </c>
    </row>
    <row r="17" spans="1:22">
      <c r="A17" s="309" t="s">
        <v>350</v>
      </c>
      <c r="B17" s="310" t="s">
        <v>233</v>
      </c>
      <c r="C17" s="310" t="s">
        <v>176</v>
      </c>
      <c r="D17" s="312">
        <v>1</v>
      </c>
      <c r="E17" s="380" t="s">
        <v>234</v>
      </c>
      <c r="F17" s="310" t="s">
        <v>290</v>
      </c>
      <c r="G17" s="312">
        <v>1355</v>
      </c>
      <c r="H17" s="311" t="s">
        <v>316</v>
      </c>
      <c r="I17" s="311" t="s">
        <v>236</v>
      </c>
      <c r="J17" s="376" t="s">
        <v>381</v>
      </c>
      <c r="K17" s="373">
        <v>10</v>
      </c>
      <c r="L17" s="312">
        <v>10</v>
      </c>
      <c r="M17" s="312">
        <v>10</v>
      </c>
      <c r="N17" s="312">
        <v>11</v>
      </c>
      <c r="O17" s="312">
        <v>15</v>
      </c>
      <c r="P17" s="312">
        <v>12</v>
      </c>
      <c r="Q17" s="373">
        <v>1</v>
      </c>
      <c r="R17" s="374">
        <v>10</v>
      </c>
      <c r="S17" s="375">
        <v>8</v>
      </c>
      <c r="T17" s="311" t="s">
        <v>423</v>
      </c>
      <c r="U17" s="312" t="s">
        <v>420</v>
      </c>
      <c r="V17" s="314" t="s">
        <v>463</v>
      </c>
    </row>
    <row r="18" spans="1:22" ht="31.5">
      <c r="A18" s="309" t="s">
        <v>351</v>
      </c>
      <c r="B18" s="310" t="s">
        <v>111</v>
      </c>
      <c r="C18" s="310" t="s">
        <v>176</v>
      </c>
      <c r="D18" s="312">
        <v>1</v>
      </c>
      <c r="E18" s="311" t="s">
        <v>286</v>
      </c>
      <c r="F18" s="310" t="s">
        <v>291</v>
      </c>
      <c r="G18" s="312">
        <v>1355</v>
      </c>
      <c r="H18" s="311" t="s">
        <v>317</v>
      </c>
      <c r="I18" s="311" t="s">
        <v>236</v>
      </c>
      <c r="J18" s="376" t="s">
        <v>388</v>
      </c>
      <c r="K18" s="373">
        <v>10</v>
      </c>
      <c r="L18" s="312">
        <v>15</v>
      </c>
      <c r="M18" s="312">
        <v>16</v>
      </c>
      <c r="N18" s="312">
        <v>10</v>
      </c>
      <c r="O18" s="312">
        <v>14</v>
      </c>
      <c r="P18" s="312">
        <v>17</v>
      </c>
      <c r="Q18" s="373">
        <v>1</v>
      </c>
      <c r="R18" s="374">
        <v>12</v>
      </c>
      <c r="S18" s="375">
        <v>11</v>
      </c>
      <c r="T18" s="311" t="s">
        <v>414</v>
      </c>
      <c r="U18" s="312" t="s">
        <v>415</v>
      </c>
      <c r="V18" s="314" t="s">
        <v>464</v>
      </c>
    </row>
    <row r="19" spans="1:22">
      <c r="A19" s="309" t="s">
        <v>360</v>
      </c>
      <c r="B19" s="310" t="s">
        <v>325</v>
      </c>
      <c r="C19" s="310" t="s">
        <v>176</v>
      </c>
      <c r="D19" s="312">
        <v>1</v>
      </c>
      <c r="E19" s="380" t="s">
        <v>234</v>
      </c>
      <c r="F19" s="310" t="s">
        <v>292</v>
      </c>
      <c r="G19" s="312">
        <v>1355</v>
      </c>
      <c r="H19" s="311" t="s">
        <v>315</v>
      </c>
      <c r="I19" s="311" t="s">
        <v>236</v>
      </c>
      <c r="J19" s="376" t="s">
        <v>386</v>
      </c>
      <c r="K19" s="373">
        <v>13</v>
      </c>
      <c r="L19" s="312">
        <v>13</v>
      </c>
      <c r="M19" s="312">
        <v>10</v>
      </c>
      <c r="N19" s="312">
        <v>7</v>
      </c>
      <c r="O19" s="312">
        <v>10</v>
      </c>
      <c r="P19" s="312">
        <v>13</v>
      </c>
      <c r="Q19" s="373">
        <v>1</v>
      </c>
      <c r="R19" s="374">
        <v>11</v>
      </c>
      <c r="S19" s="375">
        <v>8</v>
      </c>
      <c r="T19" s="311" t="s">
        <v>397</v>
      </c>
      <c r="U19" s="312" t="s">
        <v>424</v>
      </c>
      <c r="V19" s="396" t="s">
        <v>470</v>
      </c>
    </row>
    <row r="20" spans="1:22" ht="31.5">
      <c r="A20" s="309" t="s">
        <v>362</v>
      </c>
      <c r="B20" s="310" t="s">
        <v>111</v>
      </c>
      <c r="C20" s="310" t="s">
        <v>176</v>
      </c>
      <c r="D20" s="312">
        <v>1</v>
      </c>
      <c r="E20" s="380" t="s">
        <v>234</v>
      </c>
      <c r="F20" s="310" t="s">
        <v>290</v>
      </c>
      <c r="G20" s="312">
        <v>1357</v>
      </c>
      <c r="H20" s="311" t="s">
        <v>320</v>
      </c>
      <c r="I20" s="311" t="s">
        <v>236</v>
      </c>
      <c r="J20" s="376" t="s">
        <v>390</v>
      </c>
      <c r="K20" s="373">
        <v>15</v>
      </c>
      <c r="L20" s="312">
        <v>13</v>
      </c>
      <c r="M20" s="312">
        <v>12</v>
      </c>
      <c r="N20" s="312">
        <v>13</v>
      </c>
      <c r="O20" s="312">
        <v>12</v>
      </c>
      <c r="P20" s="312">
        <v>13</v>
      </c>
      <c r="Q20" s="373">
        <v>1</v>
      </c>
      <c r="R20" s="374">
        <v>11</v>
      </c>
      <c r="S20" s="375">
        <v>8</v>
      </c>
      <c r="T20" s="311" t="s">
        <v>421</v>
      </c>
      <c r="U20" s="312" t="s">
        <v>420</v>
      </c>
      <c r="V20" s="314" t="s">
        <v>465</v>
      </c>
    </row>
    <row r="21" spans="1:22" ht="31.5">
      <c r="A21" s="309" t="s">
        <v>349</v>
      </c>
      <c r="B21" s="310" t="s">
        <v>328</v>
      </c>
      <c r="C21" s="310" t="s">
        <v>335</v>
      </c>
      <c r="D21" s="312">
        <v>1</v>
      </c>
      <c r="E21" s="380" t="s">
        <v>234</v>
      </c>
      <c r="F21" s="310" t="s">
        <v>235</v>
      </c>
      <c r="G21" s="312">
        <v>1354</v>
      </c>
      <c r="H21" s="311" t="s">
        <v>313</v>
      </c>
      <c r="I21" s="311" t="s">
        <v>236</v>
      </c>
      <c r="J21" s="376" t="s">
        <v>384</v>
      </c>
      <c r="K21" s="373">
        <v>13</v>
      </c>
      <c r="L21" s="312">
        <v>17</v>
      </c>
      <c r="M21" s="312">
        <v>15</v>
      </c>
      <c r="N21" s="312">
        <v>12</v>
      </c>
      <c r="O21" s="312">
        <v>13</v>
      </c>
      <c r="P21" s="312">
        <v>15</v>
      </c>
      <c r="Q21" s="373">
        <v>1</v>
      </c>
      <c r="R21" s="374">
        <v>13</v>
      </c>
      <c r="S21" s="375">
        <v>11</v>
      </c>
      <c r="T21" s="311" t="s">
        <v>409</v>
      </c>
      <c r="U21" s="312" t="s">
        <v>59</v>
      </c>
      <c r="V21" s="314" t="s">
        <v>466</v>
      </c>
    </row>
    <row r="22" spans="1:22">
      <c r="A22" s="309" t="s">
        <v>434</v>
      </c>
      <c r="B22" s="310" t="s">
        <v>326</v>
      </c>
      <c r="C22" s="310" t="s">
        <v>340</v>
      </c>
      <c r="D22" s="312">
        <v>1</v>
      </c>
      <c r="E22" s="380" t="s">
        <v>234</v>
      </c>
      <c r="F22" s="310" t="s">
        <v>291</v>
      </c>
      <c r="G22" s="312">
        <v>1355</v>
      </c>
      <c r="H22" s="311" t="s">
        <v>318</v>
      </c>
      <c r="I22" s="311" t="s">
        <v>236</v>
      </c>
      <c r="J22" s="376" t="s">
        <v>387</v>
      </c>
      <c r="K22" s="373">
        <v>10</v>
      </c>
      <c r="L22" s="312">
        <v>11</v>
      </c>
      <c r="M22" s="312">
        <v>10</v>
      </c>
      <c r="N22" s="312">
        <v>12</v>
      </c>
      <c r="O22" s="312">
        <v>12</v>
      </c>
      <c r="P22" s="312">
        <v>12</v>
      </c>
      <c r="Q22" s="373">
        <v>1</v>
      </c>
      <c r="R22" s="374">
        <v>10</v>
      </c>
      <c r="S22" s="375">
        <v>6</v>
      </c>
      <c r="T22" s="311" t="s">
        <v>397</v>
      </c>
      <c r="U22" s="312" t="s">
        <v>419</v>
      </c>
      <c r="V22" s="396" t="s">
        <v>469</v>
      </c>
    </row>
    <row r="23" spans="1:22">
      <c r="A23" s="309" t="s">
        <v>345</v>
      </c>
      <c r="B23" s="310" t="s">
        <v>233</v>
      </c>
      <c r="C23" s="310" t="s">
        <v>284</v>
      </c>
      <c r="D23" s="312">
        <v>1</v>
      </c>
      <c r="E23" s="380" t="s">
        <v>234</v>
      </c>
      <c r="F23" s="310" t="s">
        <v>235</v>
      </c>
      <c r="G23" s="312">
        <v>1354</v>
      </c>
      <c r="H23" s="311" t="s">
        <v>310</v>
      </c>
      <c r="I23" s="311" t="s">
        <v>236</v>
      </c>
      <c r="J23" s="376" t="s">
        <v>346</v>
      </c>
      <c r="K23" s="373">
        <v>9</v>
      </c>
      <c r="L23" s="312">
        <v>13</v>
      </c>
      <c r="M23" s="312">
        <v>14</v>
      </c>
      <c r="N23" s="312">
        <v>12</v>
      </c>
      <c r="O23" s="312">
        <v>15</v>
      </c>
      <c r="P23" s="312">
        <v>9</v>
      </c>
      <c r="Q23" s="373">
        <v>0</v>
      </c>
      <c r="R23" s="374">
        <v>11</v>
      </c>
      <c r="S23" s="375">
        <v>6</v>
      </c>
      <c r="T23" s="311" t="s">
        <v>410</v>
      </c>
      <c r="U23" s="312" t="s">
        <v>419</v>
      </c>
      <c r="V23" s="314" t="s">
        <v>467</v>
      </c>
    </row>
    <row r="24" spans="1:22">
      <c r="A24" s="309" t="s">
        <v>348</v>
      </c>
      <c r="B24" s="310" t="s">
        <v>324</v>
      </c>
      <c r="C24" s="310" t="s">
        <v>284</v>
      </c>
      <c r="D24" s="312">
        <v>1</v>
      </c>
      <c r="E24" s="311" t="s">
        <v>234</v>
      </c>
      <c r="F24" s="310" t="s">
        <v>289</v>
      </c>
      <c r="G24" s="312">
        <v>1354</v>
      </c>
      <c r="H24" s="311" t="s">
        <v>312</v>
      </c>
      <c r="I24" s="311" t="s">
        <v>236</v>
      </c>
      <c r="J24" s="376" t="s">
        <v>383</v>
      </c>
      <c r="K24" s="373">
        <v>14</v>
      </c>
      <c r="L24" s="312">
        <v>10</v>
      </c>
      <c r="M24" s="312">
        <v>17</v>
      </c>
      <c r="N24" s="312">
        <v>14</v>
      </c>
      <c r="O24" s="312">
        <v>12</v>
      </c>
      <c r="P24" s="312">
        <v>9</v>
      </c>
      <c r="Q24" s="373">
        <v>0</v>
      </c>
      <c r="R24" s="374">
        <v>10</v>
      </c>
      <c r="S24" s="375">
        <v>7</v>
      </c>
      <c r="T24" s="311" t="s">
        <v>412</v>
      </c>
      <c r="U24" s="312" t="s">
        <v>419</v>
      </c>
      <c r="V24" s="396" t="s">
        <v>468</v>
      </c>
    </row>
    <row r="25" spans="1:22" ht="31.5">
      <c r="A25" s="309" t="s">
        <v>347</v>
      </c>
      <c r="B25" s="310" t="s">
        <v>327</v>
      </c>
      <c r="C25" s="310" t="s">
        <v>284</v>
      </c>
      <c r="D25" s="312">
        <v>1</v>
      </c>
      <c r="E25" s="380" t="s">
        <v>286</v>
      </c>
      <c r="F25" s="310" t="s">
        <v>290</v>
      </c>
      <c r="G25" s="312">
        <v>1354</v>
      </c>
      <c r="H25" s="311" t="s">
        <v>311</v>
      </c>
      <c r="I25" s="311" t="s">
        <v>236</v>
      </c>
      <c r="J25" s="376" t="s">
        <v>452</v>
      </c>
      <c r="K25" s="373">
        <v>14</v>
      </c>
      <c r="L25" s="312">
        <v>13</v>
      </c>
      <c r="M25" s="312">
        <v>12</v>
      </c>
      <c r="N25" s="312">
        <v>15</v>
      </c>
      <c r="O25" s="312">
        <v>12</v>
      </c>
      <c r="P25" s="312">
        <v>12</v>
      </c>
      <c r="Q25" s="373">
        <v>0</v>
      </c>
      <c r="R25" s="374">
        <v>11</v>
      </c>
      <c r="S25" s="375">
        <v>5</v>
      </c>
      <c r="T25" s="311" t="s">
        <v>404</v>
      </c>
      <c r="U25" s="312" t="s">
        <v>419</v>
      </c>
      <c r="V25" s="396" t="s">
        <v>476</v>
      </c>
    </row>
    <row r="26" spans="1:22">
      <c r="A26" s="309" t="s">
        <v>364</v>
      </c>
      <c r="B26" s="310" t="s">
        <v>325</v>
      </c>
      <c r="C26" s="310" t="s">
        <v>337</v>
      </c>
      <c r="D26" s="312">
        <v>1</v>
      </c>
      <c r="E26" s="380" t="s">
        <v>234</v>
      </c>
      <c r="F26" s="310" t="s">
        <v>292</v>
      </c>
      <c r="G26" s="312">
        <v>1356</v>
      </c>
      <c r="H26" s="311" t="s">
        <v>319</v>
      </c>
      <c r="I26" s="311" t="s">
        <v>236</v>
      </c>
      <c r="J26" s="376" t="s">
        <v>389</v>
      </c>
      <c r="K26" s="373">
        <v>15</v>
      </c>
      <c r="L26" s="312">
        <v>14</v>
      </c>
      <c r="M26" s="312">
        <v>11</v>
      </c>
      <c r="N26" s="312">
        <v>8</v>
      </c>
      <c r="O26" s="312">
        <v>9</v>
      </c>
      <c r="P26" s="312">
        <v>9</v>
      </c>
      <c r="Q26" s="373">
        <v>0</v>
      </c>
      <c r="R26" s="374">
        <v>12</v>
      </c>
      <c r="S26" s="375">
        <v>6</v>
      </c>
      <c r="T26" s="311" t="s">
        <v>411</v>
      </c>
      <c r="U26" s="312" t="s">
        <v>59</v>
      </c>
      <c r="V26" s="396" t="s">
        <v>472</v>
      </c>
    </row>
    <row r="27" spans="1:22" ht="31.5">
      <c r="A27" s="309" t="s">
        <v>353</v>
      </c>
      <c r="B27" s="310" t="s">
        <v>325</v>
      </c>
      <c r="C27" s="310" t="s">
        <v>336</v>
      </c>
      <c r="D27" s="312">
        <v>1</v>
      </c>
      <c r="E27" s="311" t="s">
        <v>286</v>
      </c>
      <c r="F27" s="313" t="s">
        <v>290</v>
      </c>
      <c r="G27" s="312">
        <v>1357</v>
      </c>
      <c r="H27" s="311" t="s">
        <v>321</v>
      </c>
      <c r="I27" s="311" t="s">
        <v>236</v>
      </c>
      <c r="J27" s="376" t="s">
        <v>391</v>
      </c>
      <c r="K27" s="373">
        <v>17</v>
      </c>
      <c r="L27" s="312">
        <v>10</v>
      </c>
      <c r="M27" s="312">
        <v>10</v>
      </c>
      <c r="N27" s="312">
        <v>12</v>
      </c>
      <c r="O27" s="312">
        <v>11</v>
      </c>
      <c r="P27" s="312">
        <v>18</v>
      </c>
      <c r="Q27" s="373">
        <v>0</v>
      </c>
      <c r="R27" s="374">
        <v>10</v>
      </c>
      <c r="S27" s="375">
        <v>4</v>
      </c>
      <c r="T27" s="311" t="s">
        <v>120</v>
      </c>
      <c r="U27" s="312" t="s">
        <v>419</v>
      </c>
      <c r="V27" s="396" t="s">
        <v>453</v>
      </c>
    </row>
    <row r="28" spans="1:22">
      <c r="A28" s="309" t="s">
        <v>435</v>
      </c>
      <c r="B28" s="310" t="s">
        <v>111</v>
      </c>
      <c r="C28" s="310" t="s">
        <v>288</v>
      </c>
      <c r="D28" s="312">
        <v>1</v>
      </c>
      <c r="E28" s="380" t="s">
        <v>234</v>
      </c>
      <c r="F28" s="310" t="s">
        <v>291</v>
      </c>
      <c r="G28" s="312">
        <v>1352</v>
      </c>
      <c r="H28" s="311" t="s">
        <v>307</v>
      </c>
      <c r="I28" s="311" t="s">
        <v>236</v>
      </c>
      <c r="J28" s="376" t="s">
        <v>377</v>
      </c>
      <c r="K28" s="373">
        <v>9</v>
      </c>
      <c r="L28" s="312">
        <v>9</v>
      </c>
      <c r="M28" s="312">
        <v>12</v>
      </c>
      <c r="N28" s="312">
        <v>10</v>
      </c>
      <c r="O28" s="312">
        <v>9</v>
      </c>
      <c r="P28" s="312">
        <v>14</v>
      </c>
      <c r="Q28" s="373">
        <v>1</v>
      </c>
      <c r="R28" s="374">
        <v>9</v>
      </c>
      <c r="S28" s="375">
        <v>9</v>
      </c>
      <c r="T28" s="311" t="s">
        <v>404</v>
      </c>
      <c r="U28" s="312" t="s">
        <v>431</v>
      </c>
      <c r="V28" s="396" t="s">
        <v>477</v>
      </c>
    </row>
    <row r="29" spans="1:22">
      <c r="A29" s="309" t="s">
        <v>342</v>
      </c>
      <c r="B29" s="310" t="s">
        <v>327</v>
      </c>
      <c r="C29" s="310" t="s">
        <v>288</v>
      </c>
      <c r="D29" s="312">
        <v>1</v>
      </c>
      <c r="E29" s="380" t="s">
        <v>234</v>
      </c>
      <c r="F29" s="310" t="s">
        <v>292</v>
      </c>
      <c r="G29" s="312">
        <v>1354</v>
      </c>
      <c r="H29" s="311" t="s">
        <v>304</v>
      </c>
      <c r="I29" s="311" t="s">
        <v>236</v>
      </c>
      <c r="J29" s="376" t="s">
        <v>380</v>
      </c>
      <c r="K29" s="373">
        <v>15</v>
      </c>
      <c r="L29" s="312">
        <v>16</v>
      </c>
      <c r="M29" s="312">
        <v>12</v>
      </c>
      <c r="N29" s="312">
        <v>14</v>
      </c>
      <c r="O29" s="312">
        <v>7</v>
      </c>
      <c r="P29" s="312">
        <v>15</v>
      </c>
      <c r="Q29" s="373">
        <v>1</v>
      </c>
      <c r="R29" s="374">
        <v>11</v>
      </c>
      <c r="S29" s="375">
        <v>9</v>
      </c>
      <c r="T29" s="311" t="s">
        <v>403</v>
      </c>
      <c r="U29" s="312" t="s">
        <v>419</v>
      </c>
      <c r="V29" s="396" t="s">
        <v>481</v>
      </c>
    </row>
    <row r="30" spans="1:22">
      <c r="A30" s="309" t="s">
        <v>343</v>
      </c>
      <c r="B30" s="310" t="s">
        <v>111</v>
      </c>
      <c r="C30" s="310" t="s">
        <v>288</v>
      </c>
      <c r="D30" s="312">
        <v>1</v>
      </c>
      <c r="E30" s="380" t="s">
        <v>234</v>
      </c>
      <c r="F30" s="310" t="s">
        <v>289</v>
      </c>
      <c r="G30" s="312">
        <v>1354</v>
      </c>
      <c r="H30" s="311" t="s">
        <v>305</v>
      </c>
      <c r="I30" s="311" t="s">
        <v>236</v>
      </c>
      <c r="J30" s="376" t="s">
        <v>436</v>
      </c>
      <c r="K30" s="373">
        <v>15</v>
      </c>
      <c r="L30" s="312">
        <v>11</v>
      </c>
      <c r="M30" s="312">
        <v>10</v>
      </c>
      <c r="N30" s="312">
        <v>15</v>
      </c>
      <c r="O30" s="312">
        <v>16</v>
      </c>
      <c r="P30" s="312">
        <v>14</v>
      </c>
      <c r="Q30" s="373">
        <v>1</v>
      </c>
      <c r="R30" s="374">
        <v>10</v>
      </c>
      <c r="S30" s="375">
        <v>8</v>
      </c>
      <c r="T30" s="311" t="s">
        <v>396</v>
      </c>
      <c r="U30" s="312" t="s">
        <v>419</v>
      </c>
      <c r="V30" s="396" t="s">
        <v>479</v>
      </c>
    </row>
    <row r="31" spans="1:22">
      <c r="A31" s="309" t="s">
        <v>344</v>
      </c>
      <c r="B31" s="310" t="s">
        <v>111</v>
      </c>
      <c r="C31" s="310" t="s">
        <v>288</v>
      </c>
      <c r="D31" s="312">
        <v>1</v>
      </c>
      <c r="E31" s="311" t="s">
        <v>286</v>
      </c>
      <c r="F31" s="310" t="s">
        <v>291</v>
      </c>
      <c r="G31" s="312">
        <v>1354</v>
      </c>
      <c r="H31" s="311" t="s">
        <v>309</v>
      </c>
      <c r="I31" s="311" t="s">
        <v>236</v>
      </c>
      <c r="J31" s="376" t="s">
        <v>382</v>
      </c>
      <c r="K31" s="373">
        <v>13</v>
      </c>
      <c r="L31" s="312">
        <v>14</v>
      </c>
      <c r="M31" s="312">
        <v>11</v>
      </c>
      <c r="N31" s="312">
        <v>9</v>
      </c>
      <c r="O31" s="312">
        <v>8</v>
      </c>
      <c r="P31" s="312">
        <v>9</v>
      </c>
      <c r="Q31" s="373">
        <v>1</v>
      </c>
      <c r="R31" s="374">
        <v>10</v>
      </c>
      <c r="S31" s="375">
        <v>8</v>
      </c>
      <c r="T31" s="311" t="s">
        <v>396</v>
      </c>
      <c r="U31" s="312" t="s">
        <v>419</v>
      </c>
      <c r="V31" s="396" t="s">
        <v>480</v>
      </c>
    </row>
    <row r="32" spans="1:22">
      <c r="A32" s="309" t="s">
        <v>341</v>
      </c>
      <c r="B32" s="310" t="s">
        <v>324</v>
      </c>
      <c r="C32" s="310" t="s">
        <v>288</v>
      </c>
      <c r="D32" s="312">
        <v>1</v>
      </c>
      <c r="E32" s="380" t="s">
        <v>234</v>
      </c>
      <c r="F32" s="310" t="s">
        <v>290</v>
      </c>
      <c r="G32" s="312">
        <v>1353</v>
      </c>
      <c r="H32" s="311" t="s">
        <v>308</v>
      </c>
      <c r="I32" s="311" t="s">
        <v>236</v>
      </c>
      <c r="J32" s="376" t="s">
        <v>379</v>
      </c>
      <c r="K32" s="373">
        <v>11</v>
      </c>
      <c r="L32" s="312">
        <v>14</v>
      </c>
      <c r="M32" s="312">
        <v>11</v>
      </c>
      <c r="N32" s="312">
        <v>13</v>
      </c>
      <c r="O32" s="312">
        <v>13</v>
      </c>
      <c r="P32" s="312">
        <v>12</v>
      </c>
      <c r="Q32" s="373">
        <v>1</v>
      </c>
      <c r="R32" s="374">
        <v>10</v>
      </c>
      <c r="S32" s="375">
        <v>8</v>
      </c>
      <c r="T32" s="311" t="s">
        <v>402</v>
      </c>
      <c r="U32" s="312" t="s">
        <v>419</v>
      </c>
      <c r="V32" s="396" t="s">
        <v>478</v>
      </c>
    </row>
    <row r="33" spans="1:22" ht="32.25" thickBot="1">
      <c r="A33" s="397" t="s">
        <v>358</v>
      </c>
      <c r="B33" s="398" t="s">
        <v>111</v>
      </c>
      <c r="C33" s="398" t="s">
        <v>338</v>
      </c>
      <c r="D33" s="399">
        <v>1</v>
      </c>
      <c r="E33" s="400" t="s">
        <v>234</v>
      </c>
      <c r="F33" s="398" t="s">
        <v>289</v>
      </c>
      <c r="G33" s="399">
        <v>1352</v>
      </c>
      <c r="H33" s="401" t="s">
        <v>295</v>
      </c>
      <c r="I33" s="401" t="s">
        <v>236</v>
      </c>
      <c r="J33" s="402" t="s">
        <v>376</v>
      </c>
      <c r="K33" s="403">
        <v>15</v>
      </c>
      <c r="L33" s="399">
        <v>15</v>
      </c>
      <c r="M33" s="399">
        <v>11</v>
      </c>
      <c r="N33" s="399">
        <v>13</v>
      </c>
      <c r="O33" s="399">
        <v>15</v>
      </c>
      <c r="P33" s="399">
        <v>13</v>
      </c>
      <c r="Q33" s="403">
        <v>1</v>
      </c>
      <c r="R33" s="404">
        <v>10</v>
      </c>
      <c r="S33" s="405">
        <v>6</v>
      </c>
      <c r="T33" s="401" t="s">
        <v>404</v>
      </c>
      <c r="U33" s="399" t="s">
        <v>419</v>
      </c>
      <c r="V33" s="406" t="s">
        <v>482</v>
      </c>
    </row>
    <row r="34" spans="1:22" ht="16.5" thickTop="1">
      <c r="K34" s="389"/>
      <c r="L34" s="389"/>
      <c r="M34" s="390"/>
      <c r="N34" s="390"/>
      <c r="O34" s="390"/>
      <c r="P34" s="390"/>
    </row>
  </sheetData>
  <sortState ref="A2:V33">
    <sortCondition descending="1" ref="D2:D33"/>
    <sortCondition ref="C2:C33"/>
    <sortCondition ref="A2:A33"/>
  </sortState>
  <pageMargins left="0.15" right="0.75" top="0.32" bottom="0.33" header="0.25" footer="0.25"/>
  <pageSetup orientation="landscape"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zoomScaleNormal="100" workbookViewId="0"/>
  </sheetViews>
  <sheetFormatPr defaultColWidth="8.875" defaultRowHeight="15.75"/>
  <cols>
    <col min="1" max="1" width="18.25" style="289" bestFit="1" customWidth="1"/>
    <col min="2" max="2" width="24.375" style="290" bestFit="1" customWidth="1"/>
    <col min="3" max="3" width="4.5" style="209" customWidth="1"/>
    <col min="4" max="4" width="32.125" style="209" bestFit="1" customWidth="1"/>
    <col min="5" max="5" width="12.875" style="210" bestFit="1" customWidth="1"/>
    <col min="6" max="6" width="4.25" style="210" customWidth="1"/>
    <col min="7" max="7" width="6.125" style="210" bestFit="1" customWidth="1"/>
    <col min="8" max="8" width="4.75" style="210" bestFit="1" customWidth="1"/>
    <col min="9" max="9" width="5.375" style="210" bestFit="1" customWidth="1"/>
    <col min="10" max="10" width="5.625" style="210" bestFit="1" customWidth="1"/>
    <col min="11" max="11" width="5.375" style="210" bestFit="1" customWidth="1"/>
    <col min="12" max="12" width="6.125" style="211" bestFit="1" customWidth="1"/>
    <col min="13" max="13" width="4.75" style="211" bestFit="1" customWidth="1"/>
    <col min="14" max="14" width="5.375" style="210" bestFit="1" customWidth="1"/>
    <col min="15" max="15" width="5.625" style="209" bestFit="1" customWidth="1"/>
    <col min="16" max="16384" width="8.875" style="209"/>
  </cols>
  <sheetData>
    <row r="1" spans="1:15">
      <c r="A1" s="287" t="s">
        <v>438</v>
      </c>
      <c r="B1" s="392" t="s">
        <v>442</v>
      </c>
      <c r="D1" s="367" t="s">
        <v>156</v>
      </c>
      <c r="E1" s="288">
        <f>SUM('Personal File'!E3:E3,RIGHT('Personal File'!C16,1))</f>
        <v>12</v>
      </c>
      <c r="F1" s="209"/>
      <c r="G1" s="370" t="s">
        <v>274</v>
      </c>
      <c r="H1" s="370"/>
      <c r="I1" s="370"/>
      <c r="J1" s="370"/>
      <c r="K1" s="371"/>
      <c r="L1" s="370" t="s">
        <v>275</v>
      </c>
      <c r="M1" s="370"/>
      <c r="N1" s="370"/>
      <c r="O1" s="370"/>
    </row>
    <row r="2" spans="1:15">
      <c r="A2" s="287" t="s">
        <v>217</v>
      </c>
      <c r="B2" s="392" t="s">
        <v>272</v>
      </c>
      <c r="D2" s="367" t="s">
        <v>483</v>
      </c>
      <c r="E2" s="368" t="s">
        <v>487</v>
      </c>
      <c r="F2" s="209"/>
      <c r="G2" s="366" t="s">
        <v>7</v>
      </c>
      <c r="H2" s="366" t="s">
        <v>262</v>
      </c>
      <c r="I2" s="366" t="s">
        <v>263</v>
      </c>
      <c r="J2" s="366" t="s">
        <v>264</v>
      </c>
      <c r="L2" s="366" t="s">
        <v>7</v>
      </c>
      <c r="M2" s="366" t="s">
        <v>262</v>
      </c>
      <c r="N2" s="366" t="s">
        <v>263</v>
      </c>
      <c r="O2" s="366" t="s">
        <v>264</v>
      </c>
    </row>
    <row r="3" spans="1:15">
      <c r="A3" s="287" t="s">
        <v>444</v>
      </c>
      <c r="B3" s="392" t="s">
        <v>443</v>
      </c>
      <c r="D3" s="367" t="s">
        <v>484</v>
      </c>
      <c r="E3" s="368" t="s">
        <v>488</v>
      </c>
      <c r="F3" s="209"/>
      <c r="G3" s="367" t="s">
        <v>265</v>
      </c>
      <c r="H3" s="368">
        <v>20</v>
      </c>
      <c r="I3" s="368">
        <f>COUNTIF(Leadership!$D$2:$D$33,1)</f>
        <v>20</v>
      </c>
      <c r="J3" s="368">
        <f t="shared" ref="J3:J9" si="0">H3-I3</f>
        <v>0</v>
      </c>
      <c r="L3" s="367" t="s">
        <v>265</v>
      </c>
      <c r="M3" s="368">
        <v>6</v>
      </c>
      <c r="N3" s="368">
        <v>0</v>
      </c>
      <c r="O3" s="368">
        <f t="shared" ref="O3:O9" si="1">M3-N3</f>
        <v>6</v>
      </c>
    </row>
    <row r="4" spans="1:15">
      <c r="A4" s="367" t="s">
        <v>450</v>
      </c>
      <c r="B4" s="288">
        <f>ROUNDUP((E1-10)*2,0)-2</f>
        <v>2</v>
      </c>
      <c r="D4" s="371"/>
      <c r="E4" s="367"/>
      <c r="F4" s="209"/>
      <c r="G4" s="367" t="s">
        <v>266</v>
      </c>
      <c r="H4" s="368">
        <v>5</v>
      </c>
      <c r="I4" s="368">
        <f>COUNTIF(Leadership!$D$2:$D$33,2)</f>
        <v>5</v>
      </c>
      <c r="J4" s="368">
        <f t="shared" si="0"/>
        <v>0</v>
      </c>
      <c r="L4" s="367" t="s">
        <v>266</v>
      </c>
      <c r="M4" s="368">
        <v>0</v>
      </c>
      <c r="N4" s="368">
        <v>0</v>
      </c>
      <c r="O4" s="368">
        <f t="shared" si="1"/>
        <v>0</v>
      </c>
    </row>
    <row r="5" spans="1:15">
      <c r="A5" s="287" t="s">
        <v>439</v>
      </c>
      <c r="B5" s="288">
        <f>ROUNDUP($B$4/2,0)</f>
        <v>1</v>
      </c>
      <c r="D5" s="367" t="s">
        <v>485</v>
      </c>
      <c r="E5" s="408"/>
      <c r="F5" s="209"/>
      <c r="G5" s="367" t="s">
        <v>267</v>
      </c>
      <c r="H5" s="368">
        <v>4</v>
      </c>
      <c r="I5" s="368">
        <f>COUNTIF(Leadership!$D$2:$D$33,3)</f>
        <v>4</v>
      </c>
      <c r="J5" s="368">
        <f t="shared" si="0"/>
        <v>0</v>
      </c>
      <c r="L5" s="367" t="s">
        <v>267</v>
      </c>
      <c r="M5" s="368">
        <v>0</v>
      </c>
      <c r="N5" s="368">
        <v>0</v>
      </c>
      <c r="O5" s="368">
        <f t="shared" si="1"/>
        <v>0</v>
      </c>
    </row>
    <row r="6" spans="1:15">
      <c r="A6" s="287" t="s">
        <v>440</v>
      </c>
      <c r="B6" s="288">
        <f>ROUNDUP($B$4/4,0)</f>
        <v>1</v>
      </c>
      <c r="D6" s="407" t="s">
        <v>489</v>
      </c>
      <c r="E6" s="408"/>
      <c r="F6" s="209"/>
      <c r="G6" s="367" t="s">
        <v>268</v>
      </c>
      <c r="H6" s="368">
        <v>2</v>
      </c>
      <c r="I6" s="368">
        <f>COUNTIF(Leadership!$D$2:$D$33,4)</f>
        <v>2</v>
      </c>
      <c r="J6" s="368">
        <f t="shared" si="0"/>
        <v>0</v>
      </c>
      <c r="L6" s="367" t="s">
        <v>268</v>
      </c>
      <c r="M6" s="368">
        <v>0</v>
      </c>
      <c r="N6" s="368">
        <v>0</v>
      </c>
      <c r="O6" s="368">
        <f t="shared" si="1"/>
        <v>0</v>
      </c>
    </row>
    <row r="7" spans="1:15">
      <c r="A7" s="287" t="s">
        <v>441</v>
      </c>
      <c r="B7" s="288">
        <f>ROUNDUP($B$4/4,0)</f>
        <v>1</v>
      </c>
      <c r="D7" s="407"/>
      <c r="E7" s="408"/>
      <c r="F7" s="209"/>
      <c r="G7" s="367" t="s">
        <v>269</v>
      </c>
      <c r="H7" s="368">
        <v>1</v>
      </c>
      <c r="I7" s="368">
        <f>COUNTIF(Leadership!$D$2:$D$33,5)</f>
        <v>1</v>
      </c>
      <c r="J7" s="368">
        <f t="shared" si="0"/>
        <v>0</v>
      </c>
      <c r="L7" s="367" t="s">
        <v>269</v>
      </c>
      <c r="M7" s="368">
        <v>0</v>
      </c>
      <c r="N7" s="368">
        <v>0</v>
      </c>
      <c r="O7" s="368">
        <f t="shared" si="1"/>
        <v>0</v>
      </c>
    </row>
    <row r="8" spans="1:15">
      <c r="A8" s="287" t="s">
        <v>445</v>
      </c>
      <c r="B8" s="393" t="s">
        <v>446</v>
      </c>
      <c r="E8" s="209"/>
      <c r="F8" s="209"/>
      <c r="G8" s="394" t="s">
        <v>270</v>
      </c>
      <c r="H8" s="395">
        <v>0</v>
      </c>
      <c r="I8" s="395">
        <f>COUNTIF(Leadership!$D$2:$D$33,6)</f>
        <v>0</v>
      </c>
      <c r="J8" s="395">
        <f t="shared" si="0"/>
        <v>0</v>
      </c>
      <c r="L8" s="394" t="s">
        <v>270</v>
      </c>
      <c r="M8" s="395">
        <v>0</v>
      </c>
      <c r="N8" s="395">
        <v>0</v>
      </c>
      <c r="O8" s="395">
        <f t="shared" si="1"/>
        <v>0</v>
      </c>
    </row>
    <row r="9" spans="1:15">
      <c r="A9" s="209"/>
      <c r="B9" s="209"/>
      <c r="E9" s="209"/>
      <c r="F9" s="209"/>
      <c r="G9" s="367" t="s">
        <v>78</v>
      </c>
      <c r="H9" s="372">
        <f>SUM(H3:H8)</f>
        <v>32</v>
      </c>
      <c r="I9" s="372">
        <f>SUM(I3:I8)</f>
        <v>32</v>
      </c>
      <c r="J9" s="372">
        <f t="shared" si="0"/>
        <v>0</v>
      </c>
      <c r="L9" s="367" t="s">
        <v>78</v>
      </c>
      <c r="M9" s="372">
        <f>SUM(M3:M8)</f>
        <v>6</v>
      </c>
      <c r="N9" s="372">
        <f>SUM(N3:N8)</f>
        <v>0</v>
      </c>
      <c r="O9" s="372">
        <f t="shared" si="1"/>
        <v>6</v>
      </c>
    </row>
  </sheetData>
  <pageMargins left="0.15" right="0.75" top="0.32" bottom="0.33" header="0.25" footer="0.25"/>
  <pageSetup orientation="landscape" horizontalDpi="4294967293"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75"/>
  <cols>
    <col min="1" max="1" width="50.125" style="197" customWidth="1"/>
    <col min="2" max="2" width="10.25" style="198" bestFit="1" customWidth="1"/>
    <col min="3" max="3" width="6.375" style="197" customWidth="1"/>
    <col min="4" max="16384" width="9" style="197"/>
  </cols>
  <sheetData>
    <row r="1" spans="1:3">
      <c r="A1" s="201" t="s">
        <v>155</v>
      </c>
      <c r="B1" s="206" t="s">
        <v>178</v>
      </c>
      <c r="C1" s="205" t="s">
        <v>154</v>
      </c>
    </row>
    <row r="2" spans="1:3">
      <c r="A2" s="208" t="s">
        <v>153</v>
      </c>
      <c r="B2" s="291" t="s">
        <v>218</v>
      </c>
      <c r="C2" s="207">
        <v>0.08</v>
      </c>
    </row>
    <row r="3" spans="1:3">
      <c r="A3" s="208" t="s">
        <v>152</v>
      </c>
      <c r="B3" s="198" t="s">
        <v>143</v>
      </c>
      <c r="C3" s="207">
        <v>0.1</v>
      </c>
    </row>
    <row r="4" spans="1:3">
      <c r="A4" s="208" t="s">
        <v>151</v>
      </c>
      <c r="B4" s="291" t="s">
        <v>447</v>
      </c>
      <c r="C4" s="207">
        <v>0.04</v>
      </c>
    </row>
    <row r="5" spans="1:3">
      <c r="A5" s="208" t="s">
        <v>150</v>
      </c>
      <c r="B5" s="291" t="s">
        <v>447</v>
      </c>
      <c r="C5" s="207">
        <v>0.04</v>
      </c>
    </row>
    <row r="6" spans="1:3">
      <c r="A6" s="208" t="s">
        <v>149</v>
      </c>
      <c r="B6" s="291" t="s">
        <v>448</v>
      </c>
      <c r="C6" s="207">
        <v>0.02</v>
      </c>
    </row>
    <row r="7" spans="1:3">
      <c r="A7" s="208" t="s">
        <v>148</v>
      </c>
      <c r="B7" s="291" t="s">
        <v>449</v>
      </c>
      <c r="C7" s="207">
        <v>0.06</v>
      </c>
    </row>
    <row r="8" spans="1:3">
      <c r="A8" s="208" t="s">
        <v>147</v>
      </c>
      <c r="B8" s="291" t="s">
        <v>218</v>
      </c>
      <c r="C8" s="207">
        <v>0.08</v>
      </c>
    </row>
    <row r="9" spans="1:3">
      <c r="A9" s="208" t="s">
        <v>146</v>
      </c>
      <c r="B9" s="291" t="s">
        <v>447</v>
      </c>
      <c r="C9" s="207">
        <v>0.04</v>
      </c>
    </row>
    <row r="10" spans="1:3">
      <c r="A10" s="208" t="s">
        <v>145</v>
      </c>
      <c r="B10" s="291" t="s">
        <v>448</v>
      </c>
      <c r="C10" s="207">
        <v>0.02</v>
      </c>
    </row>
    <row r="11" spans="1:3">
      <c r="A11" s="208" t="s">
        <v>144</v>
      </c>
      <c r="B11" s="291" t="s">
        <v>449</v>
      </c>
      <c r="C11" s="207">
        <v>0.06</v>
      </c>
    </row>
    <row r="12" spans="1:3">
      <c r="A12" s="201" t="s">
        <v>78</v>
      </c>
      <c r="B12" s="206"/>
      <c r="C12" s="205">
        <f>SUM(C2:C11)</f>
        <v>0.54</v>
      </c>
    </row>
    <row r="13" spans="1:3">
      <c r="A13" s="201"/>
      <c r="B13" s="206"/>
      <c r="C13" s="205"/>
    </row>
    <row r="14" spans="1:3">
      <c r="A14" s="201" t="s">
        <v>142</v>
      </c>
      <c r="B14" s="202">
        <v>0</v>
      </c>
    </row>
    <row r="15" spans="1:3">
      <c r="A15" s="201" t="s">
        <v>141</v>
      </c>
      <c r="B15" s="202">
        <v>2000</v>
      </c>
    </row>
    <row r="16" spans="1:3">
      <c r="A16" s="201" t="s">
        <v>140</v>
      </c>
      <c r="B16" s="204">
        <f>B15*C12/(1+B14)</f>
        <v>1080</v>
      </c>
    </row>
    <row r="17" spans="1:3">
      <c r="A17" s="201" t="s">
        <v>139</v>
      </c>
      <c r="B17" s="203">
        <v>3850</v>
      </c>
      <c r="C17" s="409" t="s">
        <v>486</v>
      </c>
    </row>
    <row r="18" spans="1:3">
      <c r="A18" s="201" t="s">
        <v>78</v>
      </c>
      <c r="B18" s="200">
        <f>SUM(B16:B17)</f>
        <v>4930</v>
      </c>
    </row>
    <row r="19" spans="1:3">
      <c r="A19" s="201" t="s">
        <v>138</v>
      </c>
      <c r="B19" s="202">
        <v>47180</v>
      </c>
    </row>
    <row r="20" spans="1:3">
      <c r="A20" s="201" t="s">
        <v>137</v>
      </c>
      <c r="B20" s="200">
        <f>SUM(B18:B19)</f>
        <v>52110</v>
      </c>
    </row>
    <row r="22" spans="1:3">
      <c r="A22" s="199" t="s">
        <v>136</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Feats</vt:lpstr>
      <vt:lpstr>Martial</vt:lpstr>
      <vt:lpstr>Equipment</vt:lpstr>
      <vt:lpstr>Leadership</vt:lpstr>
      <vt:lpstr>Organization</vt:lpstr>
      <vt:lpstr>XP Awards</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2014-07-24T23:38:27Z</dcterms:modified>
</cp:coreProperties>
</file>