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A\Jue\Armario\SoF\Characters\"/>
    </mc:Choice>
  </mc:AlternateContent>
  <xr:revisionPtr revIDLastSave="0" documentId="13_ncr:1_{C190CCA6-7743-4928-8A70-AF7FA4EDCBE1}"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21" r:id="rId3"/>
    <sheet name="Feats" sheetId="20" r:id="rId4"/>
    <sheet name="Martial" sheetId="6" r:id="rId5"/>
    <sheet name="Equipment" sheetId="19" r:id="rId6"/>
  </sheets>
  <definedNames>
    <definedName name="OLE_LINK1" localSheetId="3">Feats!$F$12</definedName>
    <definedName name="_xlnm.Print_Area" localSheetId="5">Equipment!#REF!</definedName>
    <definedName name="_xlnm.Print_Area" localSheetId="3">Feats!#REF!</definedName>
    <definedName name="_xlnm.Print_Area" localSheetId="4">Martial!#REF!</definedName>
    <definedName name="_xlnm.Print_Area" localSheetId="0">'Personal File'!$A$1:$H$95</definedName>
    <definedName name="_xlnm.Print_Area" localSheetId="1">Skills!$A$1:$K$28</definedName>
    <definedName name="_xlnm.Print_Area" localSheetId="2">Spells!$A$1:$I$12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4" l="1"/>
  <c r="C15" i="4"/>
  <c r="C14" i="4"/>
  <c r="C13" i="4"/>
  <c r="C12" i="4"/>
  <c r="C11" i="4"/>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I41" i="15" l="1"/>
  <c r="I40" i="15"/>
  <c r="I35" i="15"/>
  <c r="I34" i="15"/>
  <c r="I30" i="15"/>
  <c r="I28" i="15"/>
  <c r="I24" i="15"/>
  <c r="I23" i="15"/>
  <c r="I21" i="15"/>
  <c r="I16" i="15"/>
  <c r="I11" i="15"/>
  <c r="I9" i="15"/>
  <c r="E4" i="4" l="1"/>
  <c r="B44" i="19" l="1"/>
  <c r="F16" i="20" l="1"/>
  <c r="H3" i="6" l="1"/>
  <c r="H4" i="6"/>
  <c r="C3" i="20" l="1"/>
  <c r="C4" i="20"/>
  <c r="C5" i="20"/>
  <c r="C6" i="20"/>
  <c r="D23" i="15" l="1"/>
  <c r="E23" i="15" s="1"/>
  <c r="D22" i="15"/>
  <c r="E22" i="15" s="1"/>
  <c r="G22" i="15" s="1"/>
  <c r="I22" i="15" s="1"/>
  <c r="H7" i="6"/>
  <c r="B47" i="19"/>
  <c r="B23" i="19"/>
  <c r="C9" i="4"/>
  <c r="D36" i="15"/>
  <c r="E36" i="15" s="1"/>
  <c r="G36" i="15" s="1"/>
  <c r="I36" i="15" s="1"/>
  <c r="B19" i="19"/>
  <c r="B30" i="19"/>
  <c r="G19" i="6"/>
  <c r="B17" i="6"/>
  <c r="C8" i="4"/>
  <c r="C7" i="4"/>
  <c r="D25" i="15"/>
  <c r="E25" i="15" s="1"/>
  <c r="G25" i="15" s="1"/>
  <c r="I25" i="15" s="1"/>
  <c r="D24" i="15"/>
  <c r="E24" i="15" s="1"/>
  <c r="D21" i="15"/>
  <c r="E21" i="15" s="1"/>
  <c r="D38" i="15"/>
  <c r="E38" i="15" s="1"/>
  <c r="G38" i="15" s="1"/>
  <c r="I38" i="15" s="1"/>
  <c r="D35" i="15"/>
  <c r="E35" i="15" s="1"/>
  <c r="B42" i="19"/>
  <c r="D30" i="15"/>
  <c r="E30" i="15" s="1"/>
  <c r="D40" i="15"/>
  <c r="E40" i="15" s="1"/>
  <c r="E15" i="4"/>
  <c r="E16" i="4" s="1"/>
  <c r="D37" i="15"/>
  <c r="E37" i="15" s="1"/>
  <c r="G37" i="15" s="1"/>
  <c r="I37" i="15" s="1"/>
  <c r="D39" i="15"/>
  <c r="E39" i="15" s="1"/>
  <c r="G39" i="15" s="1"/>
  <c r="I39" i="15" s="1"/>
  <c r="D32" i="15"/>
  <c r="E32" i="15" s="1"/>
  <c r="G32" i="15" s="1"/>
  <c r="I32" i="15" s="1"/>
  <c r="D16" i="15"/>
  <c r="E16" i="15" s="1"/>
  <c r="D41" i="15"/>
  <c r="E41" i="15" s="1"/>
  <c r="D28" i="15"/>
  <c r="E28" i="15" s="1"/>
  <c r="D34" i="15"/>
  <c r="E34" i="15" s="1"/>
  <c r="D11" i="15"/>
  <c r="E11" i="15" s="1"/>
  <c r="D9" i="15"/>
  <c r="E9" i="15" s="1"/>
  <c r="D42" i="15"/>
  <c r="E42" i="15" s="1"/>
  <c r="G42" i="15" s="1"/>
  <c r="I42" i="15" s="1"/>
  <c r="D33" i="15"/>
  <c r="E33" i="15" s="1"/>
  <c r="G33" i="15" s="1"/>
  <c r="I33" i="15" s="1"/>
  <c r="D31" i="15"/>
  <c r="E31" i="15" s="1"/>
  <c r="G31" i="15" s="1"/>
  <c r="I31" i="15" s="1"/>
  <c r="D29" i="15"/>
  <c r="E29" i="15" s="1"/>
  <c r="G29" i="15" s="1"/>
  <c r="I29" i="15" s="1"/>
  <c r="D27" i="15"/>
  <c r="E27" i="15" s="1"/>
  <c r="G27" i="15" s="1"/>
  <c r="I27" i="15" s="1"/>
  <c r="D26" i="15"/>
  <c r="E26" i="15" s="1"/>
  <c r="G26" i="15" s="1"/>
  <c r="I26" i="15" s="1"/>
  <c r="D20" i="15"/>
  <c r="E20" i="15" s="1"/>
  <c r="G20" i="15" s="1"/>
  <c r="I20" i="15" s="1"/>
  <c r="D19" i="15"/>
  <c r="E19" i="15" s="1"/>
  <c r="G19" i="15" s="1"/>
  <c r="I19" i="15" s="1"/>
  <c r="D18" i="15"/>
  <c r="E18" i="15" s="1"/>
  <c r="G18" i="15" s="1"/>
  <c r="I18" i="15" s="1"/>
  <c r="D17" i="15"/>
  <c r="E17" i="15" s="1"/>
  <c r="G17" i="15" s="1"/>
  <c r="I17" i="15" s="1"/>
  <c r="D15" i="15"/>
  <c r="E15" i="15" s="1"/>
  <c r="G15" i="15" s="1"/>
  <c r="I15" i="15" s="1"/>
  <c r="D14" i="15"/>
  <c r="E14" i="15" s="1"/>
  <c r="G14" i="15" s="1"/>
  <c r="I14" i="15" s="1"/>
  <c r="D13" i="15"/>
  <c r="E13" i="15" s="1"/>
  <c r="G13" i="15" s="1"/>
  <c r="I13" i="15" s="1"/>
  <c r="D12" i="15"/>
  <c r="E12" i="15" s="1"/>
  <c r="G12" i="15" s="1"/>
  <c r="I12" i="15" s="1"/>
  <c r="D10" i="15"/>
  <c r="E10" i="15" s="1"/>
  <c r="G10" i="15" s="1"/>
  <c r="I10"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B32" i="19" l="1"/>
  <c r="E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sz val="12"/>
            <color indexed="81"/>
            <rFont val="Times New Roman"/>
            <family val="1"/>
          </rPr>
          <t xml:space="preserve">+2 in dungeons </t>
        </r>
      </text>
    </comment>
    <comment ref="E7" authorId="0" shapeId="0" xr:uid="{00000000-0006-0000-0000-000002000000}">
      <text>
        <r>
          <rPr>
            <sz val="12"/>
            <color indexed="81"/>
            <rFont val="Times New Roman"/>
            <family val="1"/>
          </rPr>
          <t>+6/+1</t>
        </r>
      </text>
    </comment>
    <comment ref="C9" authorId="0" shapeId="0" xr:uid="{00000000-0006-0000-0000-000003000000}">
      <text>
        <r>
          <rPr>
            <sz val="12"/>
            <color indexed="81"/>
            <rFont val="Times New Roman"/>
            <family val="1"/>
          </rPr>
          <t>Iron Will +2</t>
        </r>
      </text>
    </comment>
    <comment ref="E11" authorId="0" shapeId="0" xr:uid="{00000000-0006-0000-0000-000004000000}">
      <text>
        <r>
          <rPr>
            <sz val="12"/>
            <color indexed="81"/>
            <rFont val="Times New Roman"/>
            <family val="1"/>
          </rPr>
          <t>See PHB 162</t>
        </r>
      </text>
    </comment>
    <comment ref="E13" authorId="0" shapeId="0" xr:uid="{00000000-0006-0000-0000-000005000000}">
      <text>
        <r>
          <rPr>
            <sz val="12"/>
            <color indexed="81"/>
            <rFont val="Times New Roman"/>
            <family val="1"/>
          </rPr>
          <t>[(9 * 10 Paladin) * 75%] + (9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0" authorId="0" shapeId="0" xr:uid="{00000000-0006-0000-0100-000001000000}">
      <text>
        <r>
          <rPr>
            <sz val="12"/>
            <color indexed="81"/>
            <rFont val="Times New Roman"/>
            <family val="1"/>
          </rPr>
          <t>* +2 competence bonus on Diplomacy checks (Commander Plate)</t>
        </r>
      </text>
    </comment>
    <comment ref="F18" authorId="0" shapeId="0" xr:uid="{00000000-0006-0000-0100-000002000000}">
      <text>
        <r>
          <rPr>
            <sz val="12"/>
            <color indexed="81"/>
            <rFont val="Times New Roman"/>
            <family val="1"/>
          </rPr>
          <t xml:space="preserve">–5 Commander Plate penalty </t>
        </r>
      </text>
    </comment>
    <comment ref="F22" authorId="0" shapeId="0" xr:uid="{00000000-0006-0000-0100-000003000000}">
      <text>
        <r>
          <rPr>
            <sz val="12"/>
            <color indexed="81"/>
            <rFont val="Times New Roman"/>
            <family val="1"/>
          </rPr>
          <t>Education bonus</t>
        </r>
      </text>
    </comment>
    <comment ref="F23" authorId="0" shapeId="0" xr:uid="{00000000-0006-0000-0100-000004000000}">
      <text>
        <r>
          <rPr>
            <sz val="12"/>
            <color indexed="81"/>
            <rFont val="Times New Roman"/>
            <family val="1"/>
          </rPr>
          <t>Education bonus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200-000001000000}">
      <text>
        <r>
          <rPr>
            <sz val="12"/>
            <color indexed="81"/>
            <rFont val="Times New Roman"/>
            <family val="1"/>
          </rPr>
          <t>Pure Water</t>
        </r>
      </text>
    </comment>
    <comment ref="D10" authorId="0" shapeId="0" xr:uid="{00000000-0006-0000-0200-000002000000}">
      <text>
        <r>
          <rPr>
            <sz val="12"/>
            <color indexed="81"/>
            <rFont val="Times New Roman"/>
            <family val="1"/>
          </rPr>
          <t>Earth from grave</t>
        </r>
      </text>
    </comment>
    <comment ref="D14" authorId="0" shapeId="0" xr:uid="{00000000-0006-0000-0200-000003000000}">
      <text>
        <r>
          <rPr>
            <sz val="12"/>
            <color indexed="81"/>
            <rFont val="Times New Roman"/>
            <family val="1"/>
          </rPr>
          <t>Imbued weapon</t>
        </r>
      </text>
    </comment>
    <comment ref="D16" authorId="0" shapeId="0" xr:uid="{00000000-0006-0000-0200-000004000000}">
      <text>
        <r>
          <rPr>
            <sz val="12"/>
            <color indexed="81"/>
            <rFont val="Times New Roman"/>
            <family val="1"/>
          </rPr>
          <t>Prism, lens, or monocle</t>
        </r>
      </text>
    </comment>
    <comment ref="D25" authorId="0" shapeId="0" xr:uid="{00000000-0006-0000-0200-000005000000}">
      <text>
        <r>
          <rPr>
            <sz val="12"/>
            <color indexed="81"/>
            <rFont val="Times New Roman"/>
            <family val="1"/>
          </rPr>
          <t>Eagle feathers or droppings</t>
        </r>
      </text>
    </comment>
    <comment ref="D27" authorId="0" shapeId="0" xr:uid="{00000000-0006-0000-0200-000006000000}">
      <text>
        <r>
          <rPr>
            <sz val="12"/>
            <color indexed="81"/>
            <rFont val="Times New Roman"/>
            <family val="1"/>
          </rPr>
          <t>Feathers or pinch of owl droppings</t>
        </r>
      </text>
    </comment>
    <comment ref="D30" authorId="0" shapeId="0" xr:uid="{00000000-0006-0000-0200-000007000000}">
      <text>
        <r>
          <rPr>
            <sz val="12"/>
            <color indexed="81"/>
            <rFont val="Times New Roman"/>
            <family val="1"/>
          </rPr>
          <t>25 gp of sticks and bones</t>
        </r>
      </text>
    </comment>
    <comment ref="D34" authorId="0" shapeId="0" xr:uid="{00000000-0006-0000-0200-000008000000}">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2" authorId="0" shapeId="0" xr:uid="{00000000-0006-0000-0300-000001000000}">
      <text>
        <r>
          <rPr>
            <sz val="12"/>
            <color indexed="81"/>
            <rFont val="Times New Roman"/>
            <family val="1"/>
          </rPr>
          <t xml:space="preserve">You hail from a land where the pen is held in higher regard than the sword.  In your youth, you received the benefit of formal schooling of some type.
</t>
        </r>
        <r>
          <rPr>
            <b/>
            <sz val="12"/>
            <color indexed="81"/>
            <rFont val="Times New Roman"/>
            <family val="1"/>
          </rPr>
          <t xml:space="preserve">Prerequisite:  </t>
        </r>
        <r>
          <rPr>
            <sz val="12"/>
            <color indexed="81"/>
            <rFont val="Times New Roman"/>
            <family val="1"/>
          </rPr>
          <t xml:space="preserve">Elf (Evermeet, Silverymoon, or Snow Eagle Aerie), gnome (Lantan), half-elf (Silverymoon), or human (Chessenta, Lantan, Silverymoon, or Waterdeep).
</t>
        </r>
        <r>
          <rPr>
            <b/>
            <sz val="12"/>
            <color indexed="81"/>
            <rFont val="Times New Roman"/>
            <family val="1"/>
          </rPr>
          <t xml:space="preserve">Benefit:  </t>
        </r>
        <r>
          <rPr>
            <sz val="12"/>
            <color indexed="81"/>
            <rFont val="Times New Roman"/>
            <family val="1"/>
          </rPr>
          <t xml:space="preserve">All Knowledge skills are class skills for your current and all your future classes.  You may also select two Knowledge skills to develop more fully.  You get a +2 bonus on all checks you make with those skills.  If you select a Knowledge skill in which you do not yet have ranks, you gain no immediate benefit, since Knowledge skills can be used only with training.  But the selection still represents your improved potential for that skill.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38</t>
        </r>
      </text>
    </comment>
    <comment ref="H2" authorId="0" shapeId="0" xr:uid="{00000000-0006-0000-0300-000002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F3" authorId="0" shapeId="0" xr:uid="{00000000-0006-0000-0300-000003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F4" authorId="0" shapeId="0" xr:uid="{00000000-0006-0000-0300-00000400000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t>
        </r>
      </text>
    </comment>
    <comment ref="F5" authorId="0" shapeId="0" xr:uid="{00000000-0006-0000-0300-000005000000}">
      <text>
        <r>
          <rPr>
            <sz val="12"/>
            <rFont val="Times New Roman"/>
            <family val="1"/>
          </rPr>
          <t xml:space="preserve">Choose a type of crossbow (hand, light, or heavy).  You can reload a crossbow of that type more quickly than normal.
</t>
        </r>
        <r>
          <rPr>
            <b/>
            <sz val="12"/>
            <color indexed="81"/>
            <rFont val="Times New Roman"/>
            <family val="1"/>
          </rPr>
          <t xml:space="preserve">Prerequisite:  </t>
        </r>
        <r>
          <rPr>
            <sz val="12"/>
            <rFont val="Times New Roman"/>
            <family val="1"/>
          </rPr>
          <t xml:space="preserve">Weapon Proficiency (crossbow type chosen).
</t>
        </r>
        <r>
          <rPr>
            <b/>
            <sz val="12"/>
            <color indexed="81"/>
            <rFont val="Times New Roman"/>
            <family val="1"/>
          </rPr>
          <t xml:space="preserve">Benefit:  </t>
        </r>
        <r>
          <rPr>
            <sz val="12"/>
            <rFont val="Times New Roman"/>
            <family val="1"/>
          </rPr>
          <t xml:space="preserve">The time required for you to reload your chosen type of crossbow is reduced to a free action (for a hand or light crossbow) or a move action (for a heavy crossbow).
Reloading a crossbow still provokes an attack of opportunity.  If you have selected this feat for hand crossbow or light crossbow, you may fire that weapon as many times in a full attack action as you could attack if you were using a bow.
</t>
        </r>
        <r>
          <rPr>
            <b/>
            <sz val="12"/>
            <color indexed="81"/>
            <rFont val="Times New Roman"/>
            <family val="1"/>
          </rPr>
          <t xml:space="preserve">Normal:  </t>
        </r>
        <r>
          <rPr>
            <sz val="12"/>
            <rFont val="Times New Roman"/>
            <family val="1"/>
          </rPr>
          <t xml:space="preserve">A character without this feat needs a move action to reload a hand or light crossbow, or a full round action to reload a heavy crossbow.
</t>
        </r>
        <r>
          <rPr>
            <b/>
            <sz val="12"/>
            <color indexed="81"/>
            <rFont val="Times New Roman"/>
            <family val="1"/>
          </rPr>
          <t xml:space="preserve">Special: </t>
        </r>
        <r>
          <rPr>
            <sz val="12"/>
            <rFont val="Times New Roman"/>
            <family val="1"/>
          </rPr>
          <t xml:space="preserve"> You can gain Rapid Reload multiple times.  Each time you take the feat, it applies to a new type of crossbow.
A fighter may select Rapid Reload as one of his fighter bonus feats (see page 38).
PHB 99</t>
        </r>
      </text>
    </comment>
    <comment ref="F6" authorId="0" shapeId="0" xr:uid="{00000000-0006-0000-0300-000006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H6" authorId="0" shapeId="0" xr:uid="{00000000-0006-0000-0300-000007000000}">
      <text>
        <r>
          <rPr>
            <sz val="12"/>
            <color indexed="81"/>
            <rFont val="Times New Roman"/>
            <family val="1"/>
          </rPr>
          <t>Rather than a regular paladin's mount, you can conjure at hippogriff.  At 10th level, you can conjure a griffon or a flying mount of your choice with 6 or less HDs.
House Rule</t>
        </r>
      </text>
    </comment>
    <comment ref="F7" authorId="0" shapeId="0" xr:uid="{00000000-0006-0000-0300-000008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F10" authorId="0" shapeId="0" xr:uid="{00000000-0006-0000-0300-000009000000}">
      <text>
        <r>
          <rPr>
            <sz val="12"/>
            <color indexed="81"/>
            <rFont val="Times New Roman"/>
            <family val="1"/>
          </rPr>
          <t>The power of a paladin’s aura of good (see the detect good spell) is equal to her paladin level, just like the aura of a cleric of a good deity.
PHB 44</t>
        </r>
      </text>
    </comment>
    <comment ref="H10" authorId="0" shapeId="0" xr:uid="{00000000-0006-0000-0300-00000A000000}">
      <text>
        <r>
          <rPr>
            <sz val="12"/>
            <color indexed="81"/>
            <rFont val="Times New Roman"/>
            <family val="1"/>
          </rPr>
          <t xml:space="preserve">Your people thrive in regions that others find uninhabitable, and excel at uncovering the secrets of the wilderness and surviving to tell the tale.
</t>
        </r>
        <r>
          <rPr>
            <b/>
            <sz val="12"/>
            <color indexed="81"/>
            <rFont val="Times New Roman"/>
            <family val="1"/>
          </rPr>
          <t xml:space="preserve">Benefit:  </t>
        </r>
        <r>
          <rPr>
            <sz val="12"/>
            <color indexed="81"/>
            <rFont val="Times New Roman"/>
            <family val="1"/>
          </rPr>
          <t>You get a +1 bonus on Fortitude saves and a +2 bonus on all Survival checks.
FRCS 38</t>
        </r>
      </text>
    </comment>
    <comment ref="F11" authorId="0" shapeId="0" xr:uid="{00000000-0006-0000-0300-00000B000000}">
      <text>
        <r>
          <rPr>
            <sz val="12"/>
            <color indexed="81"/>
            <rFont val="Times New Roman"/>
            <family val="1"/>
          </rPr>
          <t xml:space="preserve">Immunity to </t>
        </r>
        <r>
          <rPr>
            <i/>
            <sz val="12"/>
            <color indexed="81"/>
            <rFont val="Times New Roman"/>
            <family val="1"/>
          </rPr>
          <t>compulsion</t>
        </r>
        <r>
          <rPr>
            <sz val="12"/>
            <color indexed="81"/>
            <rFont val="Times New Roman"/>
            <family val="1"/>
          </rPr>
          <t xml:space="preserve"> effects.  Allies within 10' gain +4 morale on saves versus </t>
        </r>
        <r>
          <rPr>
            <i/>
            <sz val="12"/>
            <color indexed="81"/>
            <rFont val="Times New Roman"/>
            <family val="1"/>
          </rPr>
          <t>compulsion</t>
        </r>
        <r>
          <rPr>
            <sz val="12"/>
            <color indexed="81"/>
            <rFont val="Times New Roman"/>
            <family val="1"/>
          </rPr>
          <t>.</t>
        </r>
      </text>
    </comment>
    <comment ref="F12" authorId="0" shapeId="0" xr:uid="{00000000-0006-0000-0300-00000C000000}">
      <text>
        <r>
          <rPr>
            <sz val="12"/>
            <color indexed="81"/>
            <rFont val="Times New Roman"/>
            <family val="1"/>
          </rPr>
          <t>A paladin of freedom must be of chaotic good alignment and loses all class abilities if he ever willingly commits an evil act. Additionally, a paladin of freedom’s code requires that he respect individual liberty, help those in need (provided they do not use the help for lawful or evil ends), and punish those who threaten or curtail personal liberty.
Unearthed Arcana 53</t>
        </r>
      </text>
    </comment>
    <comment ref="F13" authorId="0" shapeId="0" xr:uid="{00000000-0006-0000-0300-00000D000000}">
      <text>
        <r>
          <rPr>
            <sz val="12"/>
            <color indexed="81"/>
            <rFont val="Times New Roman"/>
            <family val="1"/>
          </rPr>
          <t>At will, a paladin can use detect evil, as the spell.
PHB 44</t>
        </r>
      </text>
    </comment>
    <comment ref="F14" authorId="0" shapeId="0" xr:uid="{00000000-0006-0000-0300-00000E000000}">
      <text>
        <r>
          <rPr>
            <sz val="12"/>
            <color indexed="81"/>
            <rFont val="Times New Roman"/>
            <family val="1"/>
          </rPr>
          <t>At 2nd level, a paladin gains a bonus equal to her Charisma bonus (if any) on all saving throws.
PHB 44</t>
        </r>
      </text>
    </comment>
    <comment ref="F15" authorId="0" shapeId="0" xr:uid="{00000000-0006-0000-0300-00000F000000}">
      <text>
        <r>
          <rPr>
            <sz val="12"/>
            <color indexed="81"/>
            <rFont val="Times New Roman"/>
            <family val="1"/>
          </rPr>
          <t>At 3rd level, a paladin gains immunity to all diseases, including supernatural and magical diseases (such as mummy rot and lycanthropy).
PHB 44</t>
        </r>
      </text>
    </comment>
    <comment ref="F16" authorId="0" shapeId="0" xr:uid="{00000000-0006-0000-0300-000010000000}">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F18" authorId="0" shapeId="0" xr:uid="{00000000-0006-0000-0300-000011000000}">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F19" authorId="0" shapeId="0" xr:uid="{00000000-0006-0000-0300-000012000000}">
      <text>
        <r>
          <rPr>
            <sz val="12"/>
            <color indexed="81"/>
            <rFont val="Times New Roman"/>
            <family val="1"/>
          </rPr>
          <t>Upon reaching 5th level, a paladin gains the service of an unusually intelligent, strong, and loyal steed to serve her in her crusade against evil (see the sidebar).  This mount is usually a heavy warhorse (for a Medium paladin) or a warpony (for a Small paladin).
Once per day, as a full-round action, a paladin may magically call her mount from the celestial realms in which it resides.  The mount immediately appears adjacent to the paladin and remains for 2 hours per paladin level; it may be dismissed at any time as a free action. The mount is the same creature each time it is summoned, though the paladin may release a particular mount from service (if it has grown too old to join her crusade, for instance). Each time the mount is called, it appears in full health, regardless of any damage it may have taken previously. The mount also appears wearing or carrying any gear it had when it was last dismissed (including barding, saddle, saddlebags, and the like). Calling a mount is a conjuration (calling) effect equal to a spell level 1/3 the paladin level.  Should the paladin’s mount die, it immediately disappears, leaving behind any equipment it was carrying.  The paladin may not summon another mount for thirty days or until she gains a paladin level, whichever comes first, even if the mount is somehow returned from the dead.  During this thirty-day period, the paladin takes a –1 penalty on attack and weapon damage rolls.
PHB 44</t>
        </r>
      </text>
    </comment>
    <comment ref="F20" authorId="0" shapeId="0" xr:uid="{00000000-0006-0000-0300-000013000000}">
      <text>
        <r>
          <rPr>
            <sz val="12"/>
            <color indexed="81"/>
            <rFont val="Times New Roman"/>
            <family val="1"/>
          </rPr>
          <t>When a paladin reaches 4th level, she gains the supernatural ability to turn undead.  She may use this ability a number of times per day equal to 3 + her Charisma modifier.  She turns undead as a cleric of three levels lower would. (See Turn or Rebuke Undead, page 159.)
PHB 44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3" authorId="0" shapeId="0" xr:uid="{00000000-0006-0000-0400-000001000000}">
      <text>
        <r>
          <rPr>
            <sz val="12"/>
            <color indexed="81"/>
            <rFont val="Times New Roman"/>
            <family val="1"/>
          </rPr>
          <t>Weapon Focus +1 included</t>
        </r>
      </text>
    </comment>
    <comment ref="A4" authorId="0" shapeId="0" xr:uid="{00000000-0006-0000-0400-000002000000}">
      <text>
        <r>
          <rPr>
            <sz val="12"/>
            <color indexed="81"/>
            <rFont val="Times New Roman"/>
            <family val="1"/>
          </rPr>
          <t>Any charging creature hit by a chargebreaker weapon must succeed on a DC 14 Fortitude save or be knocked prone.</t>
        </r>
      </text>
    </comment>
    <comment ref="H4" authorId="0" shapeId="0" xr:uid="{00000000-0006-0000-0400-000003000000}">
      <text>
        <r>
          <rPr>
            <sz val="12"/>
            <color indexed="81"/>
            <rFont val="Times New Roman"/>
            <family val="1"/>
          </rPr>
          <t>Weapon Focus +1 included</t>
        </r>
      </text>
    </comment>
    <comment ref="D10" authorId="0" shapeId="0" xr:uid="{00000000-0006-0000-0400-000004000000}">
      <text>
        <r>
          <rPr>
            <sz val="12"/>
            <color indexed="81"/>
            <rFont val="Times New Roman"/>
            <family val="1"/>
          </rPr>
          <t>Balance, Climb, Escape Artist, Hide, Jump, Move Silently, Sleight of Hand, Tumble.</t>
        </r>
      </text>
    </comment>
    <comment ref="A12" authorId="0" shapeId="0" xr:uid="{00000000-0006-0000-0400-000005000000}">
      <text>
        <r>
          <rPr>
            <b/>
            <sz val="12"/>
            <color indexed="81"/>
            <rFont val="Times New Roman"/>
            <family val="1"/>
          </rPr>
          <t xml:space="preserve">Price:  </t>
        </r>
        <r>
          <rPr>
            <sz val="12"/>
            <color indexed="81"/>
            <rFont val="Times New Roman"/>
            <family val="1"/>
          </rPr>
          <t xml:space="preserve">+2,000 gp
</t>
        </r>
        <r>
          <rPr>
            <b/>
            <sz val="12"/>
            <color indexed="81"/>
            <rFont val="Times New Roman"/>
            <family val="1"/>
          </rPr>
          <t xml:space="preserve">Property:  </t>
        </r>
        <r>
          <rPr>
            <sz val="12"/>
            <color indexed="81"/>
            <rFont val="Times New Roman"/>
            <family val="1"/>
          </rPr>
          <t xml:space="preserve">Armor or shield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item looks particularly clean and bright—in fact, it almost seems to shine with its own light.
A suit of armor or shield that has this property always appears brilliant and gleaming, even in filthy or squalid conditions, though it doesn’t shed any useful light.  Attempts to paint over or obscure its finish do not diminish its brightness.  While wearing commander armor or carrying a commander shield, you gain a +2 competence bonus on Diplomacy checks, and each ally within 30 feet of you (not including yourself) gains a +1 morale bonus on Will saves.  However, the
shiny finish makes you so noticeable that you also take a –5 penalty on Hide checks (in addition to the normal armor check penalty).
MIC 9</t>
        </r>
      </text>
    </comment>
    <comment ref="A13" authorId="0" shapeId="0" xr:uid="{00000000-0006-0000-0400-000006000000}">
      <text>
        <r>
          <rPr>
            <sz val="12"/>
            <color indexed="81"/>
            <rFont val="Times New Roman"/>
            <family val="1"/>
          </rPr>
          <t>These items appear to be wrist or arm guards.  They surround the wearer with an invisible but tangible field of force, granting him an armor bonus of +1 to +8, just as though he were wearing armor.  Both bracers must be worn for the magic to be effective.
DMG 250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9" authorId="0" shapeId="0" xr:uid="{00000000-0006-0000-0500-000001000000}">
      <text>
        <r>
          <rPr>
            <b/>
            <sz val="12"/>
            <color indexed="81"/>
            <rFont val="Times New Roman"/>
            <family val="1"/>
          </rPr>
          <t xml:space="preserve">Price (Item Level):  </t>
        </r>
        <r>
          <rPr>
            <sz val="12"/>
            <color indexed="81"/>
            <rFont val="Times New Roman"/>
            <family val="1"/>
          </rPr>
          <t xml:space="preserve">5,000 gp (9th)
</t>
        </r>
        <r>
          <rPr>
            <b/>
            <sz val="12"/>
            <color indexed="81"/>
            <rFont val="Times New Roman"/>
            <family val="1"/>
          </rPr>
          <t xml:space="preserve">Body Slot:  </t>
        </r>
        <r>
          <rPr>
            <sz val="12"/>
            <color indexed="81"/>
            <rFont val="Times New Roman"/>
            <family val="1"/>
          </rPr>
          <t xml:space="preserve">—; see text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enchantment
</t>
        </r>
        <r>
          <rPr>
            <b/>
            <sz val="12"/>
            <color indexed="81"/>
            <rFont val="Times New Roman"/>
            <family val="1"/>
          </rPr>
          <t xml:space="preserve">Activation:  </t>
        </r>
        <r>
          <rPr>
            <sz val="12"/>
            <color indexed="81"/>
            <rFont val="Times New Roman"/>
            <family val="1"/>
          </rPr>
          <t xml:space="preserve">Immediate (mental)
</t>
        </r>
        <r>
          <rPr>
            <b/>
            <sz val="12"/>
            <color indexed="81"/>
            <rFont val="Times New Roman"/>
            <family val="1"/>
          </rPr>
          <t xml:space="preserve">Weight:  </t>
        </r>
        <r>
          <rPr>
            <sz val="12"/>
            <color indexed="81"/>
            <rFont val="Times New Roman"/>
            <family val="1"/>
          </rPr>
          <t xml:space="preserve">—
A lion rampant adorns this narrow, finely woven streamer.
At the touch of a paladin or knight (PH2 24), the image on this narrow banner changes to represent the coat of arms of its bearer. Once claimed, it can be transferred to a new owner only if the current owner is willing or the current owner dies. A pennon can be attached to a lance, carried by a cohort or follower, or flown as a standard from a saddle or any fixed object.  Mounting a pennon is a standard action.  As long as a noble pennon flies within 60 feet of the knight or paladin who owns it, the save DC for his knight’s challenge increases by 1, and his smite evil attacks deal an extra 2 points of damage.
In addition, a pennon has 3 charges, which are renewed each day at dawn.  Activating a pennon and spending 1 or more charges grants you a morale bonus on Fortitude or Will saves (your choice when activated) for 3 rounds.
</t>
        </r>
        <r>
          <rPr>
            <b/>
            <sz val="12"/>
            <color indexed="81"/>
            <rFont val="Times New Roman"/>
            <family val="1"/>
          </rPr>
          <t xml:space="preserve">1 charge:  </t>
        </r>
        <r>
          <rPr>
            <sz val="12"/>
            <color indexed="81"/>
            <rFont val="Times New Roman"/>
            <family val="1"/>
          </rPr>
          <t>+2 morale bonus.
MIC 166</t>
        </r>
      </text>
    </comment>
    <comment ref="A10" authorId="0" shapeId="0" xr:uid="{00000000-0006-0000-0500-000002000000}">
      <text>
        <r>
          <rPr>
            <b/>
            <sz val="12"/>
            <color indexed="81"/>
            <rFont val="Times New Roman"/>
            <family val="1"/>
          </rPr>
          <t xml:space="preserve">Price (Item Level):  </t>
        </r>
        <r>
          <rPr>
            <sz val="12"/>
            <color indexed="81"/>
            <rFont val="Times New Roman"/>
            <family val="1"/>
          </rPr>
          <t xml:space="preserve">5,000 gp (9th)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Resistance:  </t>
        </r>
        <r>
          <rPr>
            <sz val="12"/>
            <color indexed="81"/>
            <rFont val="Times New Roman"/>
            <family val="1"/>
          </rPr>
          <t xml:space="preserve">Fire/5 or Sleep (+10 to saves vs.) (switch w/ command word)
</t>
        </r>
        <r>
          <rPr>
            <b/>
            <sz val="12"/>
            <color indexed="81"/>
            <rFont val="Times New Roman"/>
            <family val="1"/>
          </rPr>
          <t xml:space="preserve">Works on alignments:  </t>
        </r>
        <r>
          <rPr>
            <sz val="12"/>
            <color indexed="81"/>
            <rFont val="Times New Roman"/>
            <family val="1"/>
          </rPr>
          <t xml:space="preserve">CG, CN, NG
</t>
        </r>
        <r>
          <rPr>
            <b/>
            <sz val="12"/>
            <color indexed="81"/>
            <rFont val="Times New Roman"/>
            <family val="1"/>
          </rPr>
          <t xml:space="preserve">RELIC POWER </t>
        </r>
        <r>
          <rPr>
            <sz val="12"/>
            <color indexed="81"/>
            <rFont val="Times New Roman"/>
            <family val="1"/>
          </rPr>
          <t>(w/ proper divine connection)</t>
        </r>
        <r>
          <rPr>
            <b/>
            <sz val="12"/>
            <color indexed="81"/>
            <rFont val="Times New Roman"/>
            <family val="1"/>
          </rPr>
          <t>:</t>
        </r>
        <r>
          <rPr>
            <sz val="12"/>
            <color indexed="81"/>
            <rFont val="Times New Roman"/>
            <family val="1"/>
          </rPr>
          <t xml:space="preserve">  Up to 2 hrs/day cloak becomes dragon wings (60', avg. maveuv., resistance above becomes 20)
</t>
        </r>
        <r>
          <rPr>
            <b/>
            <sz val="12"/>
            <color indexed="81"/>
            <rFont val="Times New Roman"/>
            <family val="1"/>
          </rPr>
          <t xml:space="preserve">Divine connection:  </t>
        </r>
        <r>
          <rPr>
            <sz val="12"/>
            <color indexed="81"/>
            <rFont val="Times New Roman"/>
            <family val="1"/>
          </rPr>
          <t>user must worship of Bahamut, have 11+ HD, and sacrifice a 6th-level cleric spell or a 3rd-level paladin spell.
MIC 95 (modified for brass dragon)</t>
        </r>
      </text>
    </comment>
    <comment ref="A11" authorId="0" shapeId="0" xr:uid="{00000000-0006-0000-0500-000003000000}">
      <text>
        <r>
          <rPr>
            <sz val="12"/>
            <color indexed="81"/>
            <rFont val="Times New Roman"/>
            <family val="1"/>
          </rPr>
          <t>A well hung pack can make the difference between stamina and fatigue.  This equipment frame (10 gp) is a light (5 lb) steel harness that centers weight upon the hips rather than the shoulders.  Bristling with one-way hooks, the frame can be loaded with rucksack, waterskins, weaponry, map scrolls, and all manner of equipment in easy reach.  For an added 3 sp, a canvas fly drapes over the frame, protecting equipment and body alike from even torrential rains.  Shifts encumbrance level down one category when used.</t>
        </r>
      </text>
    </comment>
    <comment ref="A12" authorId="0" shapeId="0" xr:uid="{00000000-0006-0000-0500-000004000000}">
      <text>
        <r>
          <rPr>
            <sz val="12"/>
            <color indexed="81"/>
            <rFont val="Times New Roman"/>
            <family val="1"/>
          </rPr>
          <t xml:space="preserve">1,000 gp (4th)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see text
The clear crystal set into this silver ring glows faintly with a holy light.
A ring of brief blessing, which functions only if you are good-aligned, allows your attacks to pierce the defenses of evil foes.  When you activate this ring, choose a single melee weapon you hold (or your unarmed strike).  Until the end of your turn, that weapon is considered both magic and good-aligned for the purpose of overcoming the damage reduction of an evil creature, as well as for the purpose of affecting incorporeal evil creatures.  A ring of brief blessing functions once per day.  Once it is activated, its glow fades. However, while wearing the ring you can expend a turn undead attempt as a standard (command) action to recharge it (which also restores its glow).
</t>
        </r>
        <r>
          <rPr>
            <b/>
            <sz val="12"/>
            <color indexed="81"/>
            <rFont val="Times New Roman"/>
            <family val="1"/>
          </rPr>
          <t xml:space="preserve">Prerequisites:  </t>
        </r>
        <r>
          <rPr>
            <sz val="12"/>
            <color indexed="81"/>
            <rFont val="Times New Roman"/>
            <family val="1"/>
          </rPr>
          <t>Forge Ring, bless weapon.
Cost to Create: 500 gp, 40 XP, 1 day.
Magic Item Compendium 122</t>
        </r>
      </text>
    </comment>
    <comment ref="A29" authorId="0" shapeId="0" xr:uid="{00000000-0006-0000-0500-000005000000}">
      <text>
        <r>
          <rPr>
            <sz val="12"/>
            <color indexed="81"/>
            <rFont val="Times New Roman"/>
            <family val="1"/>
          </rPr>
          <t>A spellstone replaces any material component for any spell of level 4 or lower, and is not used up in the casting of a spell as a material component is.  It cannot be used to brew potions, scribe scrolls or craft items, but it also gives a spellcaster the ability to prepare or spontaneously cast a spell using a spell slot one level lower than normal.  This means a wizard, cleric, druid, etc. can prepare a single 2nd-level spell in a 1st-level spell slot, or a 1st-level spell enhanced by an Empower Spell metamagic feat (which normally takes up a spell slot 2 levels higher than the spell’s actual level) as a 2nd-level spell rather than a 3rd-level spell.  A sorcerer, bard or other spontaneous spellcaster can similarly cast a spell using a spell slot one level lower than normal.</t>
        </r>
      </text>
    </comment>
  </commentList>
</comments>
</file>

<file path=xl/sharedStrings.xml><?xml version="1.0" encoding="utf-8"?>
<sst xmlns="http://schemas.openxmlformats.org/spreadsheetml/2006/main" count="611" uniqueCount="347">
  <si>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</si>
  <si>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</si>
  <si>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</si>
  <si>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</si>
  <si>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</si>
  <si>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</si>
  <si>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</si>
  <si>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</si>
  <si>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</si>
  <si>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</si>
  <si>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</si>
  <si>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</si>
  <si>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</si>
  <si>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</si>
  <si>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</si>
  <si>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</si>
  <si>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</si>
  <si>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</si>
  <si>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</si>
  <si>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</si>
  <si>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</si>
  <si>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</si>
  <si>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</si>
  <si>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</si>
  <si>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</si>
  <si>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</si>
  <si>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</si>
  <si>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</si>
  <si>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</si>
  <si>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</si>
  <si>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</si>
  <si>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</si>
  <si>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</si>
  <si>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</si>
  <si>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</si>
  <si>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</si>
  <si>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</si>
  <si>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</si>
  <si>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</si>
  <si>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</si>
  <si>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</si>
  <si>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</si>
  <si>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</si>
  <si>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</si>
  <si>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</si>
  <si>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</si>
  <si>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</si>
  <si>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</si>
  <si>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</si>
  <si>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</si>
  <si>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</si>
  <si>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</si>
  <si>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</si>
  <si>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</si>
  <si>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</si>
  <si>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</si>
  <si>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</si>
  <si>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</si>
  <si>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</si>
  <si>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</si>
  <si>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</si>
  <si>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</si>
  <si>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</si>
  <si>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</si>
  <si>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</si>
  <si>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</si>
  <si>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</si>
  <si>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</si>
  <si>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</si>
  <si>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</si>
  <si>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</si>
  <si>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</si>
  <si>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</si>
  <si>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</si>
  <si>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</si>
  <si>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</si>
  <si>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</si>
  <si>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</si>
  <si>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Handedness:</t>
  </si>
  <si>
    <t>Total</t>
  </si>
  <si>
    <t>Right</t>
  </si>
  <si>
    <t>Critical</t>
  </si>
  <si>
    <t>Fortitude</t>
  </si>
  <si>
    <t>Reflex</t>
  </si>
  <si>
    <t>Will</t>
  </si>
  <si>
    <t>Armor &amp; Shield</t>
  </si>
  <si>
    <t>Missiles</t>
  </si>
  <si>
    <t>Lb. Capacity:</t>
  </si>
  <si>
    <t>Lb. Carried:</t>
  </si>
  <si>
    <t>Base Speed:</t>
  </si>
  <si>
    <t>+0</t>
  </si>
  <si>
    <t>Spell</t>
  </si>
  <si>
    <t>Cast?</t>
  </si>
  <si>
    <t>¨</t>
  </si>
  <si>
    <t>Languages</t>
  </si>
  <si>
    <t>Equipment Worn</t>
  </si>
  <si>
    <t>Item</t>
  </si>
  <si>
    <t>Mass</t>
  </si>
  <si>
    <t>Effects/</t>
  </si>
  <si>
    <t>Notes</t>
  </si>
  <si>
    <t>Equipment Carried</t>
  </si>
  <si>
    <t>Weight on Hand:</t>
  </si>
  <si>
    <t>Horse Encumbrance:</t>
  </si>
  <si>
    <t>Check</t>
  </si>
  <si>
    <t>Arcane</t>
  </si>
  <si>
    <t>Speed</t>
  </si>
  <si>
    <t>1d8</t>
  </si>
  <si>
    <t>Age:</t>
  </si>
  <si>
    <t>Region:</t>
  </si>
  <si>
    <t>Human</t>
  </si>
  <si>
    <t>Stash (not available)</t>
  </si>
  <si>
    <t>Craft:  (type)</t>
  </si>
  <si>
    <t>Chaotic Good</t>
  </si>
  <si>
    <t>Male</t>
  </si>
  <si>
    <t>+1</t>
  </si>
  <si>
    <t>Speak Language</t>
  </si>
  <si>
    <t>Knowledge:  Nature</t>
  </si>
  <si>
    <t>Knowledge:  Arcana</t>
  </si>
  <si>
    <t>Knowledge:  Religion</t>
  </si>
  <si>
    <t>Perform:  (type)</t>
  </si>
  <si>
    <t>Sleight of Hand</t>
  </si>
  <si>
    <t>Survival</t>
  </si>
  <si>
    <t>Riding Saddle</t>
  </si>
  <si>
    <t>Arrows</t>
  </si>
  <si>
    <t>Cyrus</t>
  </si>
  <si>
    <t>Ahnkan</t>
  </si>
  <si>
    <t>6' 1"</t>
  </si>
  <si>
    <t>190 lbs.</t>
  </si>
  <si>
    <t>Chessenta</t>
  </si>
  <si>
    <t>Paladin of Freedom</t>
  </si>
  <si>
    <r>
      <t>66</t>
    </r>
    <r>
      <rPr>
        <sz val="13"/>
        <rFont val="Times New Roman"/>
        <family val="1"/>
      </rPr>
      <t>/</t>
    </r>
    <r>
      <rPr>
        <sz val="13"/>
        <color indexed="51"/>
        <rFont val="Times New Roman"/>
        <family val="1"/>
      </rPr>
      <t>133</t>
    </r>
    <r>
      <rPr>
        <sz val="13"/>
        <rFont val="Times New Roman"/>
        <family val="1"/>
      </rPr>
      <t>/</t>
    </r>
    <r>
      <rPr>
        <sz val="13"/>
        <color indexed="10"/>
        <rFont val="Times New Roman"/>
        <family val="1"/>
      </rPr>
      <t>200</t>
    </r>
  </si>
  <si>
    <t>Power Attack</t>
  </si>
  <si>
    <t>Traveler's Outfit</t>
  </si>
  <si>
    <t>Slashing</t>
  </si>
  <si>
    <t>18-20, x2</t>
  </si>
  <si>
    <t>2d4+3</t>
  </si>
  <si>
    <t>Bag Encumbrance:</t>
  </si>
  <si>
    <t>Anhur Symbol</t>
  </si>
  <si>
    <t>Played by JR Roberts</t>
  </si>
  <si>
    <t>Light Crossbow</t>
  </si>
  <si>
    <t>19-20, x2</t>
  </si>
  <si>
    <t>80'</t>
  </si>
  <si>
    <t>Bolt Conjurer</t>
  </si>
  <si>
    <t>Bolt Conjurer affixed</t>
  </si>
  <si>
    <t>Touch AC:</t>
  </si>
  <si>
    <t>Aura of Good 1/day</t>
  </si>
  <si>
    <t>CROSS-CLASS SKILL</t>
  </si>
  <si>
    <t>20'</t>
  </si>
  <si>
    <t>Aura of Resolve</t>
  </si>
  <si>
    <t>Code of Conduct:  Liberator</t>
  </si>
  <si>
    <t>Turn Undead</t>
  </si>
  <si>
    <t>Divine Grace (+2 to all saves)</t>
  </si>
  <si>
    <t>1</t>
  </si>
  <si>
    <t>Falchion +1</t>
  </si>
  <si>
    <t>Deity:</t>
  </si>
  <si>
    <t>Anhur</t>
  </si>
  <si>
    <t>Attack Bonus:</t>
  </si>
  <si>
    <t>Prepared Spells</t>
  </si>
  <si>
    <t>Divine Health</t>
  </si>
  <si>
    <t>General Feats</t>
  </si>
  <si>
    <t>Urban Feats</t>
  </si>
  <si>
    <t>Dungeon Feats</t>
  </si>
  <si>
    <t>Wilderness Feats</t>
  </si>
  <si>
    <t>Class Features</t>
  </si>
  <si>
    <t>Weapon Focus:  Falchion</t>
  </si>
  <si>
    <t>DC</t>
  </si>
  <si>
    <t>Weapon Proficiencies</t>
  </si>
  <si>
    <t>Shields (not tower)</t>
  </si>
  <si>
    <t>Armor (All)</t>
  </si>
  <si>
    <t>Simple Weapons</t>
  </si>
  <si>
    <t>Martial Weapons</t>
  </si>
  <si>
    <t>School</t>
  </si>
  <si>
    <t>Components</t>
  </si>
  <si>
    <t>Casting</t>
  </si>
  <si>
    <t>Range</t>
  </si>
  <si>
    <t>Duration</t>
  </si>
  <si>
    <t>Create Water</t>
  </si>
  <si>
    <t>Conjuration</t>
  </si>
  <si>
    <t>V S</t>
  </si>
  <si>
    <t>1 SA</t>
  </si>
  <si>
    <t>25’ + 2½’/lvl</t>
  </si>
  <si>
    <t>Instant</t>
  </si>
  <si>
    <t>2 gallons/level</t>
  </si>
  <si>
    <t>Universal</t>
  </si>
  <si>
    <t>Touch</t>
  </si>
  <si>
    <t>1 min/lvl</t>
  </si>
  <si>
    <t>Detect Poison</t>
  </si>
  <si>
    <t>Divination</t>
  </si>
  <si>
    <t>1 minute</t>
  </si>
  <si>
    <t>Evocation</t>
  </si>
  <si>
    <t>10 min/lvl</t>
  </si>
  <si>
    <t>Transmut.</t>
  </si>
  <si>
    <t>Read Magic</t>
  </si>
  <si>
    <t>V S F</t>
  </si>
  <si>
    <t>Personal</t>
  </si>
  <si>
    <t>Resistance</t>
  </si>
  <si>
    <t>Abjuration</t>
  </si>
  <si>
    <t>V S M/DF</t>
  </si>
  <si>
    <t>+1 all saves</t>
  </si>
  <si>
    <t>Virtue</t>
  </si>
  <si>
    <t>V S DF</t>
  </si>
  <si>
    <t>+1 HP to target</t>
  </si>
  <si>
    <t>Bane/Bless</t>
  </si>
  <si>
    <t>Enchant</t>
  </si>
  <si>
    <t>50’</t>
  </si>
  <si>
    <t>+/-1 Att. &amp; vs Fear</t>
  </si>
  <si>
    <t>Bless Water</t>
  </si>
  <si>
    <t>V S M</t>
  </si>
  <si>
    <t>1 liter</t>
  </si>
  <si>
    <t>Command</t>
  </si>
  <si>
    <t>V</t>
  </si>
  <si>
    <t>1 round</t>
  </si>
  <si>
    <t>Single word command, PHB 211</t>
  </si>
  <si>
    <t>Cure Light Wounds</t>
  </si>
  <si>
    <t>1d8 + 5 HP</t>
  </si>
  <si>
    <t>Divine Favor</t>
  </si>
  <si>
    <t>+1 Luck bonus / 3 levels</t>
  </si>
  <si>
    <t>Endure Elements</t>
  </si>
  <si>
    <t>24 hours</t>
  </si>
  <si>
    <t>Element (5)</t>
  </si>
  <si>
    <t>Magic Weapon</t>
  </si>
  <si>
    <t>V S F/DF</t>
  </si>
  <si>
    <t>+1 enhancement</t>
  </si>
  <si>
    <t>Bless Weapon</t>
  </si>
  <si>
    <t>Detect Undead</t>
  </si>
  <si>
    <t>PHB 205</t>
  </si>
  <si>
    <t>40'</t>
  </si>
  <si>
    <t>PHB 220</t>
  </si>
  <si>
    <t>PHB 219</t>
  </si>
  <si>
    <t>PHB 266</t>
  </si>
  <si>
    <t>PHB 269</t>
  </si>
  <si>
    <t>Spells Granted by Anhur</t>
  </si>
  <si>
    <t>Atk</t>
  </si>
  <si>
    <t>Weapon Focus bonus included</t>
  </si>
  <si>
    <t>Conduit of Life</t>
  </si>
  <si>
    <t>Complete Champion 118</t>
  </si>
  <si>
    <t>Divine Presence</t>
  </si>
  <si>
    <t>Complete Champion 119</t>
  </si>
  <si>
    <t>Master Cavalier</t>
  </si>
  <si>
    <t>1 rnd/lvl</t>
  </si>
  <si>
    <t>Complete Champion 125</t>
  </si>
  <si>
    <t>Summon Holy Symbol</t>
  </si>
  <si>
    <t>0'</t>
  </si>
  <si>
    <t>Complete Champion 128</t>
  </si>
  <si>
    <t>Touch of Restoration</t>
  </si>
  <si>
    <t>Complete Champion 129</t>
  </si>
  <si>
    <t>Turn Anathema</t>
  </si>
  <si>
    <t>Enchant.</t>
  </si>
  <si>
    <t>10 minutes</t>
  </si>
  <si>
    <t>War Mount</t>
  </si>
  <si>
    <t>Pack Frame</t>
  </si>
  <si>
    <t>Razor Kit</t>
  </si>
  <si>
    <t>Light Steel Shield</t>
  </si>
  <si>
    <t>-</t>
  </si>
  <si>
    <t>Survivor</t>
  </si>
  <si>
    <t>Ring of Brief Blessing</t>
  </si>
  <si>
    <t>Benediction</t>
  </si>
  <si>
    <t>1 FR</t>
  </si>
  <si>
    <t>Complete Champion 116</t>
  </si>
  <si>
    <t>Flour, 5 lb.</t>
  </si>
  <si>
    <t>Pepper, 1/4 lb.</t>
  </si>
  <si>
    <t>Salt, 1/2 lb.</t>
  </si>
  <si>
    <t>Backpack</t>
  </si>
  <si>
    <t>Bedroll</t>
  </si>
  <si>
    <t>Lantern, bullseye</t>
  </si>
  <si>
    <t>Mirror, small steel</t>
  </si>
  <si>
    <t>Candle</t>
  </si>
  <si>
    <t>Scroll Case</t>
  </si>
  <si>
    <t>Soap</t>
  </si>
  <si>
    <t>Sack</t>
  </si>
  <si>
    <t>Pouch, belt</t>
  </si>
  <si>
    <t>Flask of Oil</t>
  </si>
  <si>
    <t>Torches</t>
  </si>
  <si>
    <t>Rope, 50' Hemp</t>
  </si>
  <si>
    <t>Rations, trail</t>
  </si>
  <si>
    <t>Mess Kit</t>
  </si>
  <si>
    <t>Flasks of Shadowlight Oil</t>
  </si>
  <si>
    <t>Smite Evil 2/day (+2 Attack, +1 Damage)</t>
  </si>
  <si>
    <t>Prot. fr. Law/Evil</t>
  </si>
  <si>
    <t>Lesser Restoration</t>
  </si>
  <si>
    <t>Restores attribute pts.</t>
  </si>
  <si>
    <t>Infinite</t>
  </si>
  <si>
    <t>+2 in dungeon environments</t>
  </si>
  <si>
    <t>Spellstone</t>
  </si>
  <si>
    <t>Iron Will</t>
  </si>
  <si>
    <t>Protection fr. Evil</t>
  </si>
  <si>
    <t>Base 2</t>
  </si>
  <si>
    <t>Extra Smiting</t>
  </si>
  <si>
    <t>Street Smart</t>
  </si>
  <si>
    <t>Chargebreaker Falchion</t>
  </si>
  <si>
    <t>Half Plate</t>
  </si>
  <si>
    <t>thirty</t>
  </si>
  <si>
    <t>30' (20')</t>
  </si>
  <si>
    <t>Flying Mount</t>
  </si>
  <si>
    <t>Special Mount (see Flying Mount above)</t>
  </si>
  <si>
    <t>Waterskin</t>
  </si>
  <si>
    <t>six</t>
  </si>
  <si>
    <t>Commander's Plate</t>
  </si>
  <si>
    <t>Heward’s Greater Haverpack (600-lb. limit)</t>
  </si>
  <si>
    <t>Bracers of Armor +1</t>
  </si>
  <si>
    <t>Knowledge:  History</t>
  </si>
  <si>
    <t>Knowledge:  Local</t>
  </si>
  <si>
    <t>2</t>
  </si>
  <si>
    <t>Noble Pennon</t>
  </si>
  <si>
    <t>-5</t>
  </si>
  <si>
    <t>+1 to allies' Will saves (30' range)</t>
  </si>
  <si>
    <t>Detect Evil at will</t>
  </si>
  <si>
    <t>+8</t>
  </si>
  <si>
    <t>Base 6</t>
  </si>
  <si>
    <t>Bull’s Strength</t>
  </si>
  <si>
    <t>1 hour/lvl</t>
  </si>
  <si>
    <t>1d4+1 Str. bonus</t>
  </si>
  <si>
    <t>Delay Poison</t>
  </si>
  <si>
    <t>Does not cure damage</t>
  </si>
  <si>
    <t>Eagle’s Splendor</t>
  </si>
  <si>
    <t>PHB 225</t>
  </si>
  <si>
    <t>Owl’s Wisdom</t>
  </si>
  <si>
    <t>PHB 259</t>
  </si>
  <si>
    <t>Remove Paralysis</t>
  </si>
  <si>
    <t>PHB 271</t>
  </si>
  <si>
    <t>Resist Energy</t>
  </si>
  <si>
    <t>PHB 272</t>
  </si>
  <si>
    <t>Shield Other</t>
  </si>
  <si>
    <t>1 hr/lvl</t>
  </si>
  <si>
    <t>PHB 278</t>
  </si>
  <si>
    <t>Undetectable Alignment</t>
  </si>
  <si>
    <t>PHB 297</t>
  </si>
  <si>
    <t>Zone of Truth</t>
  </si>
  <si>
    <t>PHB 303</t>
  </si>
  <si>
    <t>eight</t>
  </si>
  <si>
    <t>fifty</t>
  </si>
  <si>
    <t>Common, Chessentan</t>
  </si>
  <si>
    <t>On Vabadus (Hippogriff Stallion)</t>
  </si>
  <si>
    <t>MW Breastplate</t>
  </si>
  <si>
    <t>one</t>
  </si>
  <si>
    <t>Remove Disease 2/week</t>
  </si>
  <si>
    <t>Regional:  Education</t>
  </si>
  <si>
    <t>Rapid Reload:  Light Crossbow</t>
  </si>
  <si>
    <t>Ring of Feather Falling</t>
  </si>
  <si>
    <t>Greater Life Drinking Augment Crystal</t>
  </si>
  <si>
    <t>Lesser Truedeath Augment Crystal</t>
  </si>
  <si>
    <t>Gold Pieces</t>
  </si>
  <si>
    <t>Dragonscale Cloak, Brass</t>
  </si>
  <si>
    <t>Flint and Steel</t>
  </si>
  <si>
    <t>Roll</t>
  </si>
  <si>
    <t>hanging on bedroom wall</t>
  </si>
  <si>
    <t>in armoire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</si>
</sst>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3"/>
      <name val="Wingdings"/>
      <charset val="2"/>
    </font>
    <font>
      <i/>
      <sz val="14"/>
      <color indexed="57"/>
      <name val="Times New Roman"/>
      <family val="1"/>
    </font>
    <font>
      <sz val="13"/>
      <color indexed="12"/>
      <name val="Times New Roman"/>
      <family val="1"/>
    </font>
    <font>
      <b/>
      <sz val="13"/>
      <color indexed="13"/>
      <name val="Times New Roman"/>
      <family val="1"/>
    </font>
    <font>
      <i/>
      <sz val="22"/>
      <color indexed="61"/>
      <name val="Times New Roman"/>
      <family val="1"/>
    </font>
    <font>
      <i/>
      <sz val="12"/>
      <color indexed="42"/>
      <name val="Times New Roman"/>
      <family val="1"/>
    </font>
    <font>
      <sz val="12"/>
      <color indexed="81"/>
      <name val="Times New Roman"/>
      <family val="1"/>
    </font>
    <font>
      <i/>
      <sz val="12"/>
      <color indexed="81"/>
      <name val="Times New Roman"/>
      <family val="1"/>
    </font>
    <font>
      <sz val="12"/>
      <color indexed="20"/>
      <name val="Times New Roman"/>
      <family val="1"/>
    </font>
    <font>
      <i/>
      <sz val="18"/>
      <color indexed="9"/>
      <name val="Times New Roman"/>
      <family val="1"/>
    </font>
    <font>
      <i/>
      <sz val="14"/>
      <color indexed="10"/>
      <name val="Times New Roman"/>
      <family val="1"/>
    </font>
    <font>
      <b/>
      <sz val="12"/>
      <color indexed="81"/>
      <name val="Times New Roman"/>
      <family val="1"/>
    </font>
    <font>
      <sz val="18"/>
      <color indexed="12"/>
      <name val="Times New Roman"/>
      <family val="1"/>
    </font>
    <font>
      <i/>
      <sz val="18"/>
      <color indexed="21"/>
      <name val="Times New Roman"/>
      <family val="1"/>
    </font>
    <font>
      <i/>
      <sz val="17"/>
      <name val="Times New Roman"/>
      <family val="1"/>
    </font>
    <font>
      <sz val="13"/>
      <color rgb="FFFF0000"/>
      <name val="Times New Roman"/>
      <family val="1"/>
    </font>
    <font>
      <sz val="13"/>
      <color rgb="FF00B050"/>
      <name val="Times New Roman"/>
      <family val="1"/>
    </font>
    <font>
      <b/>
      <sz val="13"/>
      <color rgb="FF00CC00"/>
      <name val="Times New Roman"/>
      <family val="1"/>
    </font>
  </fonts>
  <fills count="18">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10"/>
        <bgColor indexed="64"/>
      </patternFill>
    </fill>
    <fill>
      <patternFill patternType="solid">
        <fgColor indexed="46"/>
        <bgColor indexed="64"/>
      </patternFill>
    </fill>
    <fill>
      <patternFill patternType="solid">
        <fgColor theme="0"/>
        <bgColor indexed="64"/>
      </patternFill>
    </fill>
    <fill>
      <patternFill patternType="solid">
        <fgColor theme="0" tint="-0.249977111117893"/>
        <bgColor indexed="64"/>
      </patternFill>
    </fill>
    <fill>
      <patternFill patternType="solid">
        <fgColor rgb="FFCCFFCC"/>
        <bgColor indexed="64"/>
      </patternFill>
    </fill>
    <fill>
      <patternFill patternType="solid">
        <fgColor theme="7" tint="0.39997558519241921"/>
        <bgColor indexed="64"/>
      </patternFill>
    </fill>
  </fills>
  <borders count="11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double">
        <color indexed="64"/>
      </right>
      <top style="thin">
        <color indexed="64"/>
      </top>
      <bottom style="double">
        <color indexed="64"/>
      </bottom>
      <diagonal/>
    </border>
    <border>
      <left style="double">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double">
        <color indexed="64"/>
      </right>
      <top style="thin">
        <color indexed="64"/>
      </top>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right style="double">
        <color indexed="64"/>
      </right>
      <top style="double">
        <color indexed="64"/>
      </top>
      <bottom style="thick">
        <color theme="8" tint="0.59996337778862885"/>
      </bottom>
      <diagonal/>
    </border>
    <border>
      <left/>
      <right/>
      <top style="double">
        <color indexed="64"/>
      </top>
      <bottom style="thick">
        <color theme="8" tint="0.59996337778862885"/>
      </bottom>
      <diagonal/>
    </border>
    <border>
      <left style="medium">
        <color indexed="64"/>
      </left>
      <right/>
      <top style="medium">
        <color indexed="64"/>
      </top>
      <bottom style="thin">
        <color indexed="64"/>
      </bottom>
      <diagonal/>
    </border>
  </borders>
  <cellStyleXfs count="3">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cellStyleXfs>
  <cellXfs count="425">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1"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2" xfId="0" applyFont="1" applyFill="1" applyBorder="1" applyAlignment="1">
      <alignment horizontal="right"/>
    </xf>
    <xf numFmtId="0" fontId="8" fillId="0" borderId="13" xfId="0" applyFont="1" applyBorder="1" applyAlignment="1">
      <alignment horizontal="center"/>
    </xf>
    <xf numFmtId="0" fontId="6" fillId="0" borderId="14" xfId="0" applyFont="1" applyBorder="1" applyAlignment="1">
      <alignment horizontal="center"/>
    </xf>
    <xf numFmtId="0" fontId="13" fillId="2" borderId="15"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21" fillId="3" borderId="16" xfId="0" applyFont="1" applyFill="1" applyBorder="1" applyAlignment="1">
      <alignment horizontal="center"/>
    </xf>
    <xf numFmtId="0" fontId="21" fillId="3" borderId="17" xfId="0" applyFont="1" applyFill="1" applyBorder="1" applyAlignment="1">
      <alignment horizontal="center"/>
    </xf>
    <xf numFmtId="49" fontId="21" fillId="3" borderId="17" xfId="0" applyNumberFormat="1" applyFont="1" applyFill="1" applyBorder="1" applyAlignment="1">
      <alignment horizontal="center"/>
    </xf>
    <xf numFmtId="0" fontId="21" fillId="3" borderId="18" xfId="0" applyFont="1" applyFill="1" applyBorder="1" applyAlignment="1">
      <alignment horizontal="center"/>
    </xf>
    <xf numFmtId="0" fontId="21" fillId="3" borderId="19" xfId="0" applyFont="1" applyFill="1" applyBorder="1" applyAlignment="1">
      <alignment horizontal="centerContinuous"/>
    </xf>
    <xf numFmtId="0" fontId="21" fillId="3" borderId="20" xfId="0" applyFont="1" applyFill="1" applyBorder="1" applyAlignment="1">
      <alignment horizontal="centerContinuous"/>
    </xf>
    <xf numFmtId="0" fontId="21" fillId="3" borderId="21" xfId="0" applyFont="1" applyFill="1" applyBorder="1" applyAlignment="1">
      <alignment horizontal="centerContinuous"/>
    </xf>
    <xf numFmtId="0" fontId="11" fillId="4" borderId="22" xfId="0" applyFont="1" applyFill="1" applyBorder="1" applyAlignment="1">
      <alignment horizontal="centerContinuous"/>
    </xf>
    <xf numFmtId="0" fontId="11" fillId="4" borderId="23" xfId="0" applyFont="1" applyFill="1" applyBorder="1" applyAlignment="1">
      <alignment horizontal="center"/>
    </xf>
    <xf numFmtId="0" fontId="11" fillId="4" borderId="24" xfId="0" applyFont="1" applyFill="1" applyBorder="1" applyAlignment="1">
      <alignment horizontal="center"/>
    </xf>
    <xf numFmtId="0" fontId="25" fillId="0" borderId="25"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6"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3" xfId="0" applyFont="1" applyFill="1" applyBorder="1" applyAlignment="1">
      <alignment horizontal="center" wrapText="1"/>
    </xf>
    <xf numFmtId="49" fontId="26" fillId="0" borderId="13" xfId="0" applyNumberFormat="1" applyFont="1" applyBorder="1" applyAlignment="1">
      <alignment horizontal="center"/>
    </xf>
    <xf numFmtId="164" fontId="4" fillId="0" borderId="27"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4" borderId="23" xfId="0" applyNumberFormat="1" applyFont="1" applyFill="1" applyBorder="1" applyAlignment="1">
      <alignment horizontal="center" wrapText="1"/>
    </xf>
    <xf numFmtId="0" fontId="4" fillId="0" borderId="0" xfId="0" applyNumberFormat="1" applyFont="1" applyBorder="1" applyAlignment="1">
      <alignment horizontal="left"/>
    </xf>
    <xf numFmtId="0" fontId="3" fillId="5" borderId="28" xfId="0" applyFont="1" applyFill="1" applyBorder="1" applyAlignment="1">
      <alignment horizontal="right"/>
    </xf>
    <xf numFmtId="0" fontId="6" fillId="0" borderId="0" xfId="0" applyFont="1" applyBorder="1" applyAlignment="1">
      <alignment horizontal="center"/>
    </xf>
    <xf numFmtId="0" fontId="10" fillId="6" borderId="1" xfId="0" applyFont="1" applyFill="1" applyBorder="1" applyAlignment="1"/>
    <xf numFmtId="0" fontId="6" fillId="6" borderId="29" xfId="0" applyNumberFormat="1" applyFont="1" applyFill="1" applyBorder="1" applyAlignment="1">
      <alignment horizontal="center"/>
    </xf>
    <xf numFmtId="49" fontId="16" fillId="6" borderId="29" xfId="0" applyNumberFormat="1" applyFont="1" applyFill="1" applyBorder="1" applyAlignment="1">
      <alignment horizontal="center"/>
    </xf>
    <xf numFmtId="0" fontId="16" fillId="6" borderId="30" xfId="0" applyNumberFormat="1" applyFont="1" applyFill="1" applyBorder="1" applyAlignment="1">
      <alignment horizontal="center"/>
    </xf>
    <xf numFmtId="49" fontId="6" fillId="6" borderId="30" xfId="0" applyNumberFormat="1" applyFont="1" applyFill="1" applyBorder="1" applyAlignment="1">
      <alignment horizontal="center"/>
    </xf>
    <xf numFmtId="0" fontId="33" fillId="6" borderId="30" xfId="0" applyNumberFormat="1" applyFont="1" applyFill="1" applyBorder="1" applyAlignment="1">
      <alignment horizontal="center"/>
    </xf>
    <xf numFmtId="0" fontId="6" fillId="6" borderId="31" xfId="0" applyNumberFormat="1" applyFont="1" applyFill="1" applyBorder="1" applyAlignment="1">
      <alignment horizontal="center"/>
    </xf>
    <xf numFmtId="0" fontId="13" fillId="6" borderId="1" xfId="0" applyFont="1" applyFill="1" applyBorder="1" applyAlignment="1"/>
    <xf numFmtId="49" fontId="23" fillId="6" borderId="29" xfId="0" applyNumberFormat="1" applyFont="1" applyFill="1" applyBorder="1" applyAlignment="1">
      <alignment horizontal="center"/>
    </xf>
    <xf numFmtId="0" fontId="23" fillId="6" borderId="30" xfId="0" applyNumberFormat="1" applyFont="1" applyFill="1" applyBorder="1" applyAlignment="1">
      <alignment horizontal="center"/>
    </xf>
    <xf numFmtId="0" fontId="10" fillId="7" borderId="1" xfId="0" applyFont="1" applyFill="1" applyBorder="1" applyAlignment="1"/>
    <xf numFmtId="0" fontId="6" fillId="7" borderId="29" xfId="0" applyNumberFormat="1" applyFont="1" applyFill="1" applyBorder="1" applyAlignment="1">
      <alignment horizontal="center"/>
    </xf>
    <xf numFmtId="49" fontId="16" fillId="7" borderId="29" xfId="0" applyNumberFormat="1" applyFont="1" applyFill="1" applyBorder="1" applyAlignment="1">
      <alignment horizontal="center"/>
    </xf>
    <xf numFmtId="0" fontId="16" fillId="7" borderId="30" xfId="0" applyNumberFormat="1" applyFont="1" applyFill="1" applyBorder="1" applyAlignment="1">
      <alignment horizontal="center"/>
    </xf>
    <xf numFmtId="49" fontId="6" fillId="7" borderId="30" xfId="0" applyNumberFormat="1" applyFont="1" applyFill="1" applyBorder="1" applyAlignment="1">
      <alignment horizontal="center"/>
    </xf>
    <xf numFmtId="0" fontId="6" fillId="7" borderId="31" xfId="0" applyNumberFormat="1" applyFont="1" applyFill="1" applyBorder="1" applyAlignment="1">
      <alignment horizontal="center"/>
    </xf>
    <xf numFmtId="0" fontId="13" fillId="7" borderId="1" xfId="0" applyFont="1" applyFill="1" applyBorder="1" applyAlignment="1"/>
    <xf numFmtId="0" fontId="23" fillId="7" borderId="30" xfId="0" applyNumberFormat="1" applyFont="1" applyFill="1" applyBorder="1" applyAlignment="1">
      <alignment horizontal="center"/>
    </xf>
    <xf numFmtId="49" fontId="23" fillId="8" borderId="29" xfId="0" applyNumberFormat="1" applyFont="1" applyFill="1" applyBorder="1" applyAlignment="1">
      <alignment horizontal="center"/>
    </xf>
    <xf numFmtId="0" fontId="23" fillId="8" borderId="30" xfId="0" applyNumberFormat="1" applyFont="1" applyFill="1" applyBorder="1" applyAlignment="1">
      <alignment horizontal="center"/>
    </xf>
    <xf numFmtId="49" fontId="28" fillId="6" borderId="29" xfId="0" applyNumberFormat="1" applyFont="1" applyFill="1" applyBorder="1" applyAlignment="1">
      <alignment horizontal="center"/>
    </xf>
    <xf numFmtId="0" fontId="28" fillId="6" borderId="30" xfId="0" applyNumberFormat="1" applyFont="1" applyFill="1" applyBorder="1" applyAlignment="1">
      <alignment horizontal="center"/>
    </xf>
    <xf numFmtId="0" fontId="5" fillId="0" borderId="32" xfId="0" applyFont="1" applyBorder="1" applyAlignment="1">
      <alignment horizontal="center"/>
    </xf>
    <xf numFmtId="0" fontId="6" fillId="9" borderId="29" xfId="0" applyNumberFormat="1" applyFont="1" applyFill="1" applyBorder="1" applyAlignment="1">
      <alignment horizontal="center"/>
    </xf>
    <xf numFmtId="49" fontId="6" fillId="9" borderId="30" xfId="0" applyNumberFormat="1" applyFont="1" applyFill="1" applyBorder="1" applyAlignment="1">
      <alignment horizontal="center"/>
    </xf>
    <xf numFmtId="0" fontId="6" fillId="9" borderId="31" xfId="0" applyNumberFormat="1" applyFont="1" applyFill="1" applyBorder="1" applyAlignment="1">
      <alignment horizontal="center"/>
    </xf>
    <xf numFmtId="49" fontId="6" fillId="0" borderId="32" xfId="0" applyNumberFormat="1" applyFont="1" applyBorder="1" applyAlignment="1">
      <alignment horizontal="center"/>
    </xf>
    <xf numFmtId="49" fontId="6" fillId="0" borderId="33" xfId="0" applyNumberFormat="1" applyFont="1" applyBorder="1" applyAlignment="1">
      <alignment horizontal="center"/>
    </xf>
    <xf numFmtId="164" fontId="5" fillId="10" borderId="34" xfId="0" applyNumberFormat="1" applyFont="1" applyFill="1" applyBorder="1" applyAlignment="1">
      <alignment horizontal="center"/>
    </xf>
    <xf numFmtId="0" fontId="4" fillId="0" borderId="35" xfId="0" applyFont="1" applyFill="1" applyBorder="1" applyAlignment="1">
      <alignment horizontal="centerContinuous"/>
    </xf>
    <xf numFmtId="0" fontId="4" fillId="0" borderId="36" xfId="0" applyFont="1" applyFill="1" applyBorder="1" applyAlignment="1">
      <alignment horizontal="centerContinuous"/>
    </xf>
    <xf numFmtId="0" fontId="4" fillId="0" borderId="26" xfId="0" applyFont="1" applyFill="1" applyBorder="1" applyAlignment="1">
      <alignment horizontal="centerContinuous"/>
    </xf>
    <xf numFmtId="164" fontId="4" fillId="0" borderId="11" xfId="0" applyNumberFormat="1" applyFont="1" applyFill="1" applyBorder="1" applyAlignment="1">
      <alignment horizontal="center"/>
    </xf>
    <xf numFmtId="0" fontId="4" fillId="0" borderId="33" xfId="0" applyFont="1" applyFill="1" applyBorder="1" applyAlignment="1">
      <alignment horizontal="center"/>
    </xf>
    <xf numFmtId="0" fontId="4" fillId="0" borderId="11" xfId="0" applyFont="1" applyFill="1" applyBorder="1" applyAlignment="1">
      <alignment horizontal="center"/>
    </xf>
    <xf numFmtId="0" fontId="3" fillId="0" borderId="0" xfId="0" applyFont="1" applyBorder="1" applyAlignment="1">
      <alignment horizontal="center"/>
    </xf>
    <xf numFmtId="0" fontId="12" fillId="6" borderId="1" xfId="0" applyFont="1" applyFill="1" applyBorder="1" applyAlignment="1"/>
    <xf numFmtId="49" fontId="24" fillId="6" borderId="29" xfId="0" applyNumberFormat="1" applyFont="1" applyFill="1" applyBorder="1" applyAlignment="1">
      <alignment horizontal="center"/>
    </xf>
    <xf numFmtId="0" fontId="24" fillId="6" borderId="30" xfId="0" applyNumberFormat="1" applyFont="1" applyFill="1" applyBorder="1" applyAlignment="1">
      <alignment horizontal="center"/>
    </xf>
    <xf numFmtId="0" fontId="6" fillId="0" borderId="29" xfId="0" applyNumberFormat="1" applyFont="1" applyFill="1" applyBorder="1" applyAlignment="1">
      <alignment horizontal="center"/>
    </xf>
    <xf numFmtId="49" fontId="6" fillId="0" borderId="30" xfId="0" applyNumberFormat="1" applyFont="1" applyFill="1" applyBorder="1" applyAlignment="1">
      <alignment horizontal="center"/>
    </xf>
    <xf numFmtId="0" fontId="6" fillId="0" borderId="31" xfId="0" applyNumberFormat="1" applyFont="1" applyFill="1" applyBorder="1" applyAlignment="1">
      <alignment horizontal="center"/>
    </xf>
    <xf numFmtId="0" fontId="13" fillId="0" borderId="1" xfId="0" applyFont="1" applyFill="1" applyBorder="1" applyAlignment="1"/>
    <xf numFmtId="49" fontId="23" fillId="0" borderId="29" xfId="0" applyNumberFormat="1" applyFont="1" applyFill="1" applyBorder="1" applyAlignment="1">
      <alignment horizontal="center"/>
    </xf>
    <xf numFmtId="0" fontId="23" fillId="0" borderId="30" xfId="0" applyNumberFormat="1" applyFont="1" applyFill="1" applyBorder="1" applyAlignment="1">
      <alignment horizontal="center"/>
    </xf>
    <xf numFmtId="0" fontId="13" fillId="0" borderId="30" xfId="0" applyNumberFormat="1" applyFont="1" applyFill="1" applyBorder="1" applyAlignment="1">
      <alignment horizontal="center"/>
    </xf>
    <xf numFmtId="0" fontId="7" fillId="0" borderId="1" xfId="0" applyFont="1" applyFill="1" applyBorder="1" applyAlignment="1"/>
    <xf numFmtId="49" fontId="17" fillId="0" borderId="29" xfId="0" applyNumberFormat="1" applyFont="1" applyFill="1" applyBorder="1" applyAlignment="1">
      <alignment horizontal="center"/>
    </xf>
    <xf numFmtId="0" fontId="17" fillId="0" borderId="30" xfId="0" applyNumberFormat="1" applyFont="1" applyFill="1" applyBorder="1" applyAlignment="1">
      <alignment horizontal="center"/>
    </xf>
    <xf numFmtId="0" fontId="22" fillId="0" borderId="1" xfId="0" applyFont="1" applyFill="1" applyBorder="1" applyAlignment="1"/>
    <xf numFmtId="49" fontId="28" fillId="0" borderId="29" xfId="0" applyNumberFormat="1" applyFont="1" applyFill="1" applyBorder="1" applyAlignment="1">
      <alignment horizontal="center"/>
    </xf>
    <xf numFmtId="0" fontId="28" fillId="0" borderId="30"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6" xfId="0" quotePrefix="1" applyFont="1" applyBorder="1" applyAlignment="1">
      <alignment horizontal="center"/>
    </xf>
    <xf numFmtId="0" fontId="35" fillId="0" borderId="37" xfId="0" applyFont="1" applyBorder="1" applyAlignment="1">
      <alignment horizontal="centerContinuous" wrapText="1"/>
    </xf>
    <xf numFmtId="0" fontId="15" fillId="0" borderId="38" xfId="0" applyFont="1" applyBorder="1" applyAlignment="1">
      <alignment horizontal="centerContinuous" wrapText="1"/>
    </xf>
    <xf numFmtId="0" fontId="15" fillId="0" borderId="39" xfId="0" applyFont="1" applyBorder="1" applyAlignment="1">
      <alignment horizontal="centerContinuous" wrapText="1"/>
    </xf>
    <xf numFmtId="0" fontId="36" fillId="0" borderId="40" xfId="0" applyFont="1" applyBorder="1" applyAlignment="1">
      <alignment horizontal="centerContinuous"/>
    </xf>
    <xf numFmtId="0" fontId="11" fillId="11" borderId="41" xfId="0" applyFont="1" applyFill="1" applyBorder="1" applyAlignment="1">
      <alignment horizontal="centerContinuous" wrapText="1"/>
    </xf>
    <xf numFmtId="0" fontId="11" fillId="11" borderId="42" xfId="0" applyFont="1" applyFill="1" applyBorder="1" applyAlignment="1">
      <alignment horizontal="center" wrapText="1"/>
    </xf>
    <xf numFmtId="0" fontId="11" fillId="11" borderId="43" xfId="0" applyFont="1" applyFill="1" applyBorder="1" applyAlignment="1">
      <alignment horizontal="center" wrapText="1"/>
    </xf>
    <xf numFmtId="0" fontId="41" fillId="10" borderId="44" xfId="2" applyNumberFormat="1" applyFont="1" applyFill="1" applyBorder="1" applyAlignment="1">
      <alignment horizontal="center" shrinkToFit="1"/>
    </xf>
    <xf numFmtId="0" fontId="41" fillId="10" borderId="45" xfId="2" applyNumberFormat="1" applyFont="1" applyFill="1" applyBorder="1" applyAlignment="1">
      <alignment horizontal="center" shrinkToFit="1"/>
    </xf>
    <xf numFmtId="0" fontId="17" fillId="0" borderId="46" xfId="0" applyFont="1" applyBorder="1" applyAlignment="1">
      <alignment horizontal="centerContinuous"/>
    </xf>
    <xf numFmtId="0" fontId="43" fillId="0" borderId="46" xfId="0" applyFont="1" applyBorder="1" applyAlignment="1">
      <alignment horizontal="centerContinuous"/>
    </xf>
    <xf numFmtId="0" fontId="10" fillId="0" borderId="1" xfId="0" applyFont="1" applyFill="1" applyBorder="1" applyAlignment="1"/>
    <xf numFmtId="49" fontId="16" fillId="0" borderId="29" xfId="0" applyNumberFormat="1" applyFont="1" applyFill="1" applyBorder="1" applyAlignment="1">
      <alignment horizontal="center"/>
    </xf>
    <xf numFmtId="0" fontId="16" fillId="0" borderId="30"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47" xfId="0" applyFont="1" applyFill="1" applyBorder="1" applyAlignment="1">
      <alignment horizontal="center"/>
    </xf>
    <xf numFmtId="164" fontId="21" fillId="4" borderId="48" xfId="0" applyNumberFormat="1" applyFont="1" applyFill="1" applyBorder="1" applyAlignment="1">
      <alignment horizontal="center"/>
    </xf>
    <xf numFmtId="0" fontId="21" fillId="4" borderId="47" xfId="0" applyFont="1" applyFill="1" applyBorder="1" applyAlignment="1">
      <alignment horizontal="right"/>
    </xf>
    <xf numFmtId="0" fontId="21" fillId="4" borderId="49" xfId="0" applyFont="1" applyFill="1" applyBorder="1" applyAlignment="1"/>
    <xf numFmtId="0" fontId="4" fillId="0" borderId="50" xfId="0" applyFont="1" applyBorder="1" applyAlignment="1">
      <alignment horizontal="center" shrinkToFit="1"/>
    </xf>
    <xf numFmtId="164" fontId="4" fillId="0" borderId="51" xfId="0" applyNumberFormat="1" applyFont="1" applyBorder="1" applyAlignment="1">
      <alignment horizontal="center" shrinkToFit="1"/>
    </xf>
    <xf numFmtId="0" fontId="4" fillId="0" borderId="52" xfId="0" applyFont="1" applyBorder="1" applyAlignment="1">
      <alignment horizontal="left"/>
    </xf>
    <xf numFmtId="0" fontId="4" fillId="0" borderId="53" xfId="0" applyFont="1" applyBorder="1" applyAlignment="1">
      <alignment horizontal="left" shrinkToFit="1"/>
    </xf>
    <xf numFmtId="0" fontId="4" fillId="0" borderId="54" xfId="0" applyFont="1" applyBorder="1" applyAlignment="1">
      <alignment horizontal="center" shrinkToFit="1"/>
    </xf>
    <xf numFmtId="164" fontId="4" fillId="0" borderId="55" xfId="0" applyNumberFormat="1" applyFont="1" applyBorder="1" applyAlignment="1">
      <alignment horizontal="center" shrinkToFit="1"/>
    </xf>
    <xf numFmtId="0" fontId="4" fillId="0" borderId="56" xfId="0" applyFont="1" applyBorder="1" applyAlignment="1">
      <alignment horizontal="left"/>
    </xf>
    <xf numFmtId="0" fontId="4" fillId="0" borderId="57" xfId="0" applyFont="1" applyBorder="1" applyAlignment="1">
      <alignment horizontal="left" shrinkToFit="1"/>
    </xf>
    <xf numFmtId="0" fontId="4" fillId="0" borderId="58" xfId="0" applyFont="1" applyBorder="1" applyAlignment="1">
      <alignment horizontal="center" shrinkToFit="1"/>
    </xf>
    <xf numFmtId="164" fontId="4" fillId="0" borderId="59" xfId="0" applyNumberFormat="1" applyFont="1" applyBorder="1" applyAlignment="1">
      <alignment horizontal="center" shrinkToFit="1"/>
    </xf>
    <xf numFmtId="0" fontId="4" fillId="0" borderId="60" xfId="0" applyFont="1" applyBorder="1" applyAlignment="1">
      <alignment horizontal="left"/>
    </xf>
    <xf numFmtId="0" fontId="4" fillId="0" borderId="61"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62" xfId="0" applyFont="1" applyBorder="1" applyAlignment="1">
      <alignment horizontal="left" shrinkToFit="1"/>
    </xf>
    <xf numFmtId="0" fontId="4" fillId="0" borderId="63" xfId="0" applyFont="1" applyBorder="1" applyAlignment="1">
      <alignment horizontal="left" shrinkToFit="1"/>
    </xf>
    <xf numFmtId="0" fontId="4" fillId="0" borderId="64" xfId="0" applyFont="1" applyBorder="1" applyAlignment="1">
      <alignment horizontal="center" shrinkToFit="1"/>
    </xf>
    <xf numFmtId="164" fontId="4" fillId="0" borderId="65" xfId="0" applyNumberFormat="1" applyFont="1" applyBorder="1" applyAlignment="1">
      <alignment horizontal="center" shrinkToFit="1"/>
    </xf>
    <xf numFmtId="0" fontId="4" fillId="0" borderId="66" xfId="0" applyFont="1" applyBorder="1" applyAlignment="1">
      <alignment horizontal="left"/>
    </xf>
    <xf numFmtId="164" fontId="4" fillId="0" borderId="67" xfId="0" applyNumberFormat="1" applyFont="1" applyBorder="1" applyAlignment="1">
      <alignment horizontal="center" shrinkToFit="1"/>
    </xf>
    <xf numFmtId="0" fontId="4" fillId="0" borderId="68" xfId="0" applyFont="1" applyBorder="1" applyAlignment="1">
      <alignment horizontal="left"/>
    </xf>
    <xf numFmtId="0" fontId="13" fillId="5" borderId="1" xfId="0" applyFont="1" applyFill="1" applyBorder="1" applyAlignment="1"/>
    <xf numFmtId="49" fontId="4" fillId="0" borderId="11" xfId="2" applyNumberFormat="1" applyFont="1" applyFill="1" applyBorder="1" applyAlignment="1">
      <alignment horizontal="center"/>
    </xf>
    <xf numFmtId="0" fontId="12" fillId="0" borderId="1" xfId="0" applyFont="1" applyFill="1" applyBorder="1" applyAlignment="1"/>
    <xf numFmtId="49" fontId="24" fillId="0" borderId="29" xfId="0" applyNumberFormat="1" applyFont="1" applyFill="1" applyBorder="1" applyAlignment="1">
      <alignment horizontal="center"/>
    </xf>
    <xf numFmtId="0" fontId="24" fillId="0" borderId="30" xfId="0" applyNumberFormat="1" applyFont="1" applyFill="1" applyBorder="1" applyAlignment="1">
      <alignment horizontal="center"/>
    </xf>
    <xf numFmtId="0" fontId="12" fillId="0" borderId="30" xfId="0" applyNumberFormat="1" applyFont="1" applyFill="1" applyBorder="1" applyAlignment="1">
      <alignment horizontal="center"/>
    </xf>
    <xf numFmtId="0" fontId="6" fillId="5" borderId="29" xfId="0" applyNumberFormat="1" applyFont="1" applyFill="1" applyBorder="1" applyAlignment="1">
      <alignment horizontal="center"/>
    </xf>
    <xf numFmtId="49" fontId="6" fillId="5" borderId="30" xfId="0" applyNumberFormat="1" applyFont="1" applyFill="1" applyBorder="1" applyAlignment="1">
      <alignment horizontal="center"/>
    </xf>
    <xf numFmtId="0" fontId="6" fillId="5" borderId="31" xfId="0" applyNumberFormat="1" applyFont="1" applyFill="1" applyBorder="1" applyAlignment="1">
      <alignment horizontal="center"/>
    </xf>
    <xf numFmtId="0" fontId="10" fillId="5" borderId="1" xfId="0" applyFont="1" applyFill="1" applyBorder="1" applyAlignment="1"/>
    <xf numFmtId="49" fontId="16" fillId="5" borderId="29" xfId="0" applyNumberFormat="1" applyFont="1" applyFill="1" applyBorder="1" applyAlignment="1">
      <alignment horizontal="center"/>
    </xf>
    <xf numFmtId="0" fontId="16" fillId="5" borderId="30" xfId="0" applyNumberFormat="1" applyFont="1" applyFill="1" applyBorder="1" applyAlignment="1">
      <alignment horizontal="center"/>
    </xf>
    <xf numFmtId="0" fontId="12" fillId="5" borderId="1" xfId="0" applyFont="1" applyFill="1" applyBorder="1" applyAlignment="1"/>
    <xf numFmtId="49" fontId="24" fillId="5" borderId="29" xfId="0" applyNumberFormat="1" applyFont="1" applyFill="1" applyBorder="1" applyAlignment="1">
      <alignment horizontal="center"/>
    </xf>
    <xf numFmtId="0" fontId="24" fillId="5" borderId="30" xfId="0" applyNumberFormat="1" applyFont="1" applyFill="1" applyBorder="1" applyAlignment="1">
      <alignment horizontal="center"/>
    </xf>
    <xf numFmtId="0" fontId="6" fillId="5" borderId="8" xfId="0" applyFont="1" applyFill="1" applyBorder="1" applyAlignment="1">
      <alignment horizontal="center" shrinkToFit="1"/>
    </xf>
    <xf numFmtId="0" fontId="6" fillId="5" borderId="69" xfId="0" applyFont="1" applyFill="1" applyBorder="1" applyAlignment="1">
      <alignment horizontal="center"/>
    </xf>
    <xf numFmtId="0" fontId="6" fillId="0" borderId="30" xfId="0" applyNumberFormat="1" applyFont="1" applyFill="1" applyBorder="1" applyAlignment="1">
      <alignment horizontal="center"/>
    </xf>
    <xf numFmtId="0" fontId="9" fillId="0" borderId="1" xfId="0" applyFont="1" applyFill="1" applyBorder="1" applyAlignment="1"/>
    <xf numFmtId="49"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13" fillId="9" borderId="1" xfId="0" applyFont="1" applyFill="1" applyBorder="1" applyAlignment="1"/>
    <xf numFmtId="49" fontId="23" fillId="9" borderId="29" xfId="0" applyNumberFormat="1" applyFont="1" applyFill="1" applyBorder="1" applyAlignment="1">
      <alignment horizontal="center"/>
    </xf>
    <xf numFmtId="0" fontId="23" fillId="9" borderId="30" xfId="0" applyNumberFormat="1" applyFont="1" applyFill="1" applyBorder="1" applyAlignment="1">
      <alignment horizontal="center"/>
    </xf>
    <xf numFmtId="0" fontId="13" fillId="9" borderId="30" xfId="0" applyNumberFormat="1" applyFont="1" applyFill="1" applyBorder="1" applyAlignment="1">
      <alignment horizontal="center"/>
    </xf>
    <xf numFmtId="0" fontId="12" fillId="7" borderId="8" xfId="0" applyFont="1" applyFill="1" applyBorder="1" applyAlignment="1"/>
    <xf numFmtId="0" fontId="22" fillId="9" borderId="1" xfId="0" applyFont="1" applyFill="1" applyBorder="1" applyAlignment="1"/>
    <xf numFmtId="0" fontId="6" fillId="7" borderId="69" xfId="0" applyNumberFormat="1" applyFont="1" applyFill="1" applyBorder="1" applyAlignment="1">
      <alignment horizontal="center"/>
    </xf>
    <xf numFmtId="49" fontId="24" fillId="7" borderId="69" xfId="0" applyNumberFormat="1" applyFont="1" applyFill="1" applyBorder="1" applyAlignment="1">
      <alignment horizontal="center"/>
    </xf>
    <xf numFmtId="49" fontId="28" fillId="9" borderId="29" xfId="0" applyNumberFormat="1" applyFont="1" applyFill="1" applyBorder="1" applyAlignment="1">
      <alignment horizontal="center"/>
    </xf>
    <xf numFmtId="0" fontId="24" fillId="7" borderId="70" xfId="0" applyNumberFormat="1" applyFont="1" applyFill="1" applyBorder="1" applyAlignment="1">
      <alignment horizontal="center"/>
    </xf>
    <xf numFmtId="0" fontId="28" fillId="9" borderId="30" xfId="0" applyNumberFormat="1" applyFont="1" applyFill="1" applyBorder="1" applyAlignment="1">
      <alignment horizontal="center"/>
    </xf>
    <xf numFmtId="49" fontId="6" fillId="7" borderId="70" xfId="0" applyNumberFormat="1" applyFont="1" applyFill="1" applyBorder="1" applyAlignment="1">
      <alignment horizontal="center"/>
    </xf>
    <xf numFmtId="0" fontId="6" fillId="7" borderId="45" xfId="0" applyNumberFormat="1" applyFont="1" applyFill="1" applyBorder="1" applyAlignment="1">
      <alignment horizontal="center"/>
    </xf>
    <xf numFmtId="0" fontId="4" fillId="0" borderId="15" xfId="0" applyFont="1" applyBorder="1" applyAlignment="1">
      <alignment horizontal="center"/>
    </xf>
    <xf numFmtId="0" fontId="4" fillId="0" borderId="69" xfId="0" applyFont="1" applyBorder="1" applyAlignment="1">
      <alignment horizontal="center"/>
    </xf>
    <xf numFmtId="49" fontId="4" fillId="0" borderId="69" xfId="0" applyNumberFormat="1" applyFont="1" applyBorder="1" applyAlignment="1">
      <alignment horizontal="center"/>
    </xf>
    <xf numFmtId="164" fontId="4" fillId="0" borderId="69" xfId="0" applyNumberFormat="1" applyFont="1" applyBorder="1" applyAlignment="1">
      <alignment horizontal="center"/>
    </xf>
    <xf numFmtId="0" fontId="4" fillId="0" borderId="45" xfId="0" applyFont="1" applyBorder="1" applyAlignment="1">
      <alignment horizontal="center"/>
    </xf>
    <xf numFmtId="0" fontId="18" fillId="0" borderId="0" xfId="0" applyFont="1" applyBorder="1" applyAlignment="1"/>
    <xf numFmtId="49" fontId="16" fillId="0" borderId="44" xfId="0" applyNumberFormat="1" applyFont="1" applyBorder="1" applyAlignment="1">
      <alignment horizontal="center" shrinkToFit="1"/>
    </xf>
    <xf numFmtId="0" fontId="12" fillId="9" borderId="1" xfId="0" applyFont="1" applyFill="1" applyBorder="1" applyAlignment="1"/>
    <xf numFmtId="49" fontId="24" fillId="9" borderId="29" xfId="0" applyNumberFormat="1" applyFont="1" applyFill="1" applyBorder="1" applyAlignment="1">
      <alignment horizontal="center"/>
    </xf>
    <xf numFmtId="0" fontId="24" fillId="9" borderId="30" xfId="0" applyNumberFormat="1" applyFont="1" applyFill="1" applyBorder="1" applyAlignment="1">
      <alignment horizontal="center"/>
    </xf>
    <xf numFmtId="0" fontId="12" fillId="9" borderId="30" xfId="0" applyNumberFormat="1" applyFont="1" applyFill="1" applyBorder="1" applyAlignment="1">
      <alignment horizontal="center"/>
    </xf>
    <xf numFmtId="0" fontId="4" fillId="0" borderId="1" xfId="0" applyFont="1" applyFill="1" applyBorder="1" applyAlignment="1">
      <alignment horizontal="centerContinuous"/>
    </xf>
    <xf numFmtId="0" fontId="4" fillId="0" borderId="0" xfId="0" applyFont="1" applyFill="1" applyBorder="1" applyAlignment="1">
      <alignment horizontal="centerContinuous"/>
    </xf>
    <xf numFmtId="0" fontId="4" fillId="0" borderId="71" xfId="0" applyFont="1" applyFill="1" applyBorder="1" applyAlignment="1">
      <alignment horizontal="centerContinuous"/>
    </xf>
    <xf numFmtId="0" fontId="4" fillId="0" borderId="72" xfId="0" applyFont="1" applyFill="1" applyBorder="1" applyAlignment="1">
      <alignment horizontal="center"/>
    </xf>
    <xf numFmtId="0" fontId="4" fillId="0" borderId="73" xfId="0" applyFont="1" applyFill="1" applyBorder="1" applyAlignment="1">
      <alignment horizontal="center"/>
    </xf>
    <xf numFmtId="49" fontId="4" fillId="0" borderId="72" xfId="0" applyNumberFormat="1" applyFont="1" applyFill="1" applyBorder="1" applyAlignment="1">
      <alignment horizontal="center"/>
    </xf>
    <xf numFmtId="164" fontId="4" fillId="0" borderId="72" xfId="0" applyNumberFormat="1" applyFont="1" applyFill="1" applyBorder="1" applyAlignment="1">
      <alignment horizontal="center"/>
    </xf>
    <xf numFmtId="0" fontId="4" fillId="0" borderId="74" xfId="0" applyFont="1" applyFill="1" applyBorder="1" applyAlignment="1">
      <alignment horizontal="center"/>
    </xf>
    <xf numFmtId="0" fontId="7" fillId="9" borderId="1" xfId="0" applyFont="1" applyFill="1" applyBorder="1" applyAlignment="1"/>
    <xf numFmtId="49" fontId="17" fillId="9" borderId="29" xfId="0" applyNumberFormat="1" applyFont="1" applyFill="1" applyBorder="1" applyAlignment="1">
      <alignment horizontal="center"/>
    </xf>
    <xf numFmtId="0" fontId="17" fillId="9" borderId="30" xfId="0" applyNumberFormat="1" applyFont="1" applyFill="1" applyBorder="1" applyAlignment="1">
      <alignment horizontal="center"/>
    </xf>
    <xf numFmtId="0" fontId="22" fillId="9" borderId="30" xfId="0" applyNumberFormat="1" applyFont="1" applyFill="1" applyBorder="1" applyAlignment="1">
      <alignment horizontal="center"/>
    </xf>
    <xf numFmtId="0" fontId="10" fillId="9" borderId="1" xfId="0" applyFont="1" applyFill="1" applyBorder="1" applyAlignment="1"/>
    <xf numFmtId="49" fontId="16" fillId="9" borderId="29" xfId="0" applyNumberFormat="1" applyFont="1" applyFill="1" applyBorder="1" applyAlignment="1">
      <alignment horizontal="center"/>
    </xf>
    <xf numFmtId="0" fontId="16" fillId="9" borderId="30" xfId="0" applyNumberFormat="1" applyFont="1" applyFill="1" applyBorder="1" applyAlignment="1">
      <alignment horizontal="center"/>
    </xf>
    <xf numFmtId="49" fontId="6" fillId="5" borderId="75" xfId="0" applyNumberFormat="1" applyFont="1" applyFill="1" applyBorder="1" applyAlignment="1">
      <alignment horizontal="centerContinuous"/>
    </xf>
    <xf numFmtId="0" fontId="6" fillId="5" borderId="76" xfId="0" applyFont="1" applyFill="1" applyBorder="1" applyAlignment="1">
      <alignment horizontal="centerContinuous"/>
    </xf>
    <xf numFmtId="0" fontId="3" fillId="0" borderId="77" xfId="0" applyFont="1" applyBorder="1" applyAlignment="1">
      <alignment horizontal="center"/>
    </xf>
    <xf numFmtId="0" fontId="6" fillId="0" borderId="41" xfId="0" applyFont="1" applyFill="1" applyBorder="1" applyAlignment="1">
      <alignment horizontal="center" shrinkToFit="1"/>
    </xf>
    <xf numFmtId="0" fontId="6" fillId="0" borderId="78" xfId="0" applyFont="1" applyFill="1" applyBorder="1" applyAlignment="1">
      <alignment horizontal="center"/>
    </xf>
    <xf numFmtId="0" fontId="37" fillId="0" borderId="79" xfId="0" applyFont="1" applyFill="1" applyBorder="1" applyAlignment="1">
      <alignment horizontal="centerContinuous"/>
    </xf>
    <xf numFmtId="0" fontId="38" fillId="0" borderId="80" xfId="0" applyNumberFormat="1" applyFont="1" applyBorder="1" applyAlignment="1">
      <alignment horizontal="center"/>
    </xf>
    <xf numFmtId="0" fontId="39" fillId="0" borderId="81" xfId="0" applyNumberFormat="1" applyFont="1" applyFill="1" applyBorder="1" applyAlignment="1">
      <alignment horizontal="centerContinuous"/>
    </xf>
    <xf numFmtId="0" fontId="38" fillId="0" borderId="82" xfId="0" applyNumberFormat="1" applyFont="1" applyBorder="1" applyAlignment="1">
      <alignment horizontal="center"/>
    </xf>
    <xf numFmtId="0" fontId="40" fillId="0" borderId="83" xfId="0" applyNumberFormat="1" applyFont="1" applyFill="1" applyBorder="1" applyAlignment="1">
      <alignment horizontal="centerContinuous"/>
    </xf>
    <xf numFmtId="0" fontId="38" fillId="0" borderId="11" xfId="0" applyNumberFormat="1" applyFont="1" applyBorder="1" applyAlignment="1">
      <alignment horizontal="center"/>
    </xf>
    <xf numFmtId="49" fontId="6" fillId="0" borderId="84" xfId="0" applyNumberFormat="1" applyFont="1" applyFill="1" applyBorder="1" applyAlignment="1">
      <alignment horizontal="center"/>
    </xf>
    <xf numFmtId="49" fontId="6" fillId="0" borderId="85" xfId="0" applyNumberFormat="1" applyFont="1" applyBorder="1" applyAlignment="1">
      <alignment horizontal="center"/>
    </xf>
    <xf numFmtId="49" fontId="6" fillId="0" borderId="33" xfId="0" applyNumberFormat="1" applyFont="1" applyFill="1" applyBorder="1" applyAlignment="1">
      <alignment horizontal="center"/>
    </xf>
    <xf numFmtId="0" fontId="50" fillId="11" borderId="40" xfId="0" applyFont="1" applyFill="1" applyBorder="1" applyAlignment="1">
      <alignment horizontal="centerContinuous"/>
    </xf>
    <xf numFmtId="0" fontId="16" fillId="0" borderId="86" xfId="0" applyFont="1" applyFill="1" applyBorder="1" applyAlignment="1">
      <alignment horizontal="center" shrinkToFit="1"/>
    </xf>
    <xf numFmtId="0" fontId="50" fillId="2" borderId="40" xfId="0" applyFont="1" applyFill="1" applyBorder="1" applyAlignment="1">
      <alignment horizontal="centerContinuous"/>
    </xf>
    <xf numFmtId="0" fontId="50" fillId="4" borderId="40" xfId="0" applyFont="1" applyFill="1" applyBorder="1" applyAlignment="1">
      <alignment horizontal="centerContinuous"/>
    </xf>
    <xf numFmtId="0" fontId="42" fillId="0" borderId="87" xfId="0" applyFont="1" applyBorder="1" applyAlignment="1">
      <alignment horizontal="centerContinuous" vertical="center" wrapText="1"/>
    </xf>
    <xf numFmtId="0" fontId="42" fillId="0" borderId="88" xfId="0" applyFont="1" applyBorder="1" applyAlignment="1">
      <alignment horizontal="centerContinuous" vertical="center" wrapText="1"/>
    </xf>
    <xf numFmtId="0" fontId="6" fillId="0" borderId="89" xfId="0" applyFont="1" applyFill="1" applyBorder="1" applyAlignment="1">
      <alignment horizontal="centerContinuous"/>
    </xf>
    <xf numFmtId="0" fontId="6" fillId="0" borderId="90" xfId="0" applyFont="1" applyFill="1" applyBorder="1" applyAlignment="1">
      <alignment horizontal="centerContinuous"/>
    </xf>
    <xf numFmtId="0" fontId="6" fillId="0" borderId="91" xfId="0" applyFont="1" applyFill="1" applyBorder="1" applyAlignment="1">
      <alignment horizontal="centerContinuous"/>
    </xf>
    <xf numFmtId="0" fontId="6" fillId="0" borderId="50" xfId="0" applyFont="1" applyFill="1" applyBorder="1" applyAlignment="1">
      <alignment horizontal="centerContinuous"/>
    </xf>
    <xf numFmtId="0" fontId="6" fillId="0" borderId="92" xfId="0" applyFont="1" applyFill="1" applyBorder="1" applyAlignment="1">
      <alignment horizontal="centerContinuous"/>
    </xf>
    <xf numFmtId="0" fontId="6" fillId="0" borderId="93" xfId="0" applyFont="1" applyFill="1" applyBorder="1" applyAlignment="1">
      <alignment horizontal="centerContinuous"/>
    </xf>
    <xf numFmtId="0" fontId="6" fillId="0" borderId="8" xfId="0" applyFont="1" applyFill="1" applyBorder="1" applyAlignment="1">
      <alignment horizontal="centerContinuous"/>
    </xf>
    <xf numFmtId="0" fontId="6" fillId="0" borderId="9" xfId="0" applyFont="1" applyFill="1" applyBorder="1" applyAlignment="1">
      <alignment horizontal="centerContinuous"/>
    </xf>
    <xf numFmtId="0" fontId="6" fillId="0" borderId="10" xfId="0" applyFont="1" applyFill="1" applyBorder="1" applyAlignment="1">
      <alignment horizontal="centerContinuous"/>
    </xf>
    <xf numFmtId="0" fontId="51" fillId="0" borderId="19" xfId="0" applyFont="1" applyBorder="1" applyAlignment="1">
      <alignment horizontal="centerContinuous" vertical="center" wrapText="1"/>
    </xf>
    <xf numFmtId="0" fontId="6" fillId="0" borderId="64" xfId="0" applyFont="1" applyFill="1" applyBorder="1" applyAlignment="1">
      <alignment horizontal="centerContinuous"/>
    </xf>
    <xf numFmtId="0" fontId="6" fillId="0" borderId="94" xfId="0" applyFont="1" applyFill="1" applyBorder="1" applyAlignment="1">
      <alignment horizontal="centerContinuous"/>
    </xf>
    <xf numFmtId="0" fontId="6" fillId="0" borderId="95" xfId="0" applyFont="1" applyFill="1" applyBorder="1" applyAlignment="1">
      <alignment horizontal="centerContinuous"/>
    </xf>
    <xf numFmtId="0" fontId="5" fillId="5" borderId="96" xfId="0" applyFont="1" applyFill="1" applyBorder="1" applyAlignment="1">
      <alignment horizontal="right"/>
    </xf>
    <xf numFmtId="0" fontId="5" fillId="5" borderId="97" xfId="0" applyFont="1" applyFill="1" applyBorder="1" applyAlignment="1">
      <alignment horizontal="right"/>
    </xf>
    <xf numFmtId="0" fontId="5" fillId="5" borderId="98" xfId="0" applyFont="1" applyFill="1" applyBorder="1" applyAlignment="1">
      <alignment horizontal="right"/>
    </xf>
    <xf numFmtId="0" fontId="44" fillId="5" borderId="99" xfId="0" applyFont="1" applyFill="1" applyBorder="1" applyAlignment="1">
      <alignment horizontal="right"/>
    </xf>
    <xf numFmtId="0" fontId="7" fillId="5" borderId="97" xfId="0" applyFont="1" applyFill="1" applyBorder="1" applyAlignment="1">
      <alignment horizontal="right"/>
    </xf>
    <xf numFmtId="0" fontId="10" fillId="5" borderId="97" xfId="0" applyFont="1" applyFill="1" applyBorder="1" applyAlignment="1">
      <alignment horizontal="right"/>
    </xf>
    <xf numFmtId="0" fontId="10" fillId="5" borderId="98" xfId="0" applyFont="1" applyFill="1" applyBorder="1" applyAlignment="1">
      <alignment horizontal="right"/>
    </xf>
    <xf numFmtId="0" fontId="53" fillId="0" borderId="25" xfId="0" applyFont="1" applyBorder="1" applyAlignment="1">
      <alignment horizontal="centerContinuous" wrapText="1"/>
    </xf>
    <xf numFmtId="0" fontId="15" fillId="0" borderId="0" xfId="0" applyFont="1" applyBorder="1" applyAlignment="1">
      <alignment horizontal="centerContinuous" wrapText="1"/>
    </xf>
    <xf numFmtId="0" fontId="11" fillId="11" borderId="22" xfId="0" applyFont="1" applyFill="1" applyBorder="1" applyAlignment="1">
      <alignment horizontal="centerContinuous" wrapText="1"/>
    </xf>
    <xf numFmtId="0" fontId="11" fillId="11" borderId="23" xfId="0" applyFont="1" applyFill="1" applyBorder="1" applyAlignment="1">
      <alignment horizontal="center" wrapText="1"/>
    </xf>
    <xf numFmtId="0" fontId="21" fillId="11" borderId="23" xfId="0" applyFont="1" applyFill="1" applyBorder="1" applyAlignment="1">
      <alignment horizontal="center" wrapText="1"/>
    </xf>
    <xf numFmtId="0" fontId="11" fillId="11" borderId="24" xfId="0" applyFont="1" applyFill="1" applyBorder="1" applyAlignment="1">
      <alignment horizontal="centerContinuous" wrapText="1"/>
    </xf>
    <xf numFmtId="0" fontId="3" fillId="0" borderId="0" xfId="0" applyFont="1" applyBorder="1" applyAlignment="1">
      <alignment wrapText="1"/>
    </xf>
    <xf numFmtId="0" fontId="27" fillId="0" borderId="1" xfId="0" applyFont="1" applyBorder="1" applyAlignment="1">
      <alignment horizontal="center" shrinkToFit="1"/>
    </xf>
    <xf numFmtId="0" fontId="6" fillId="0" borderId="29" xfId="0" applyFont="1" applyBorder="1" applyAlignment="1">
      <alignment horizontal="center" wrapText="1"/>
    </xf>
    <xf numFmtId="9" fontId="6" fillId="0" borderId="29" xfId="2" applyFont="1" applyBorder="1" applyAlignment="1">
      <alignment horizontal="center" shrinkToFit="1"/>
    </xf>
    <xf numFmtId="9" fontId="6" fillId="0" borderId="30" xfId="2" applyFont="1" applyBorder="1" applyAlignment="1">
      <alignment horizontal="center" shrinkToFit="1"/>
    </xf>
    <xf numFmtId="0" fontId="6" fillId="0" borderId="30" xfId="2" applyNumberFormat="1" applyFont="1" applyBorder="1" applyAlignment="1">
      <alignment horizontal="center" shrinkToFit="1"/>
    </xf>
    <xf numFmtId="0" fontId="6" fillId="0" borderId="31" xfId="0" applyNumberFormat="1" applyFont="1" applyBorder="1" applyAlignment="1">
      <alignment horizontal="center" wrapText="1"/>
    </xf>
    <xf numFmtId="49" fontId="6" fillId="0" borderId="31" xfId="0" applyNumberFormat="1" applyFont="1" applyBorder="1" applyAlignment="1">
      <alignment horizontal="center" vertical="center" wrapText="1"/>
    </xf>
    <xf numFmtId="0" fontId="27" fillId="0" borderId="1" xfId="0" applyFont="1" applyFill="1" applyBorder="1" applyAlignment="1">
      <alignment horizontal="center" shrinkToFit="1"/>
    </xf>
    <xf numFmtId="9" fontId="6" fillId="0" borderId="29" xfId="2" applyFont="1" applyFill="1" applyBorder="1" applyAlignment="1">
      <alignment horizontal="center" shrinkToFit="1"/>
    </xf>
    <xf numFmtId="0" fontId="6" fillId="0" borderId="30" xfId="2" applyNumberFormat="1" applyFont="1" applyFill="1" applyBorder="1" applyAlignment="1">
      <alignment horizontal="center" shrinkToFit="1"/>
    </xf>
    <xf numFmtId="0" fontId="6" fillId="0" borderId="31" xfId="0" applyNumberFormat="1" applyFont="1" applyFill="1" applyBorder="1" applyAlignment="1">
      <alignment horizontal="center" wrapText="1"/>
    </xf>
    <xf numFmtId="0" fontId="6" fillId="0" borderId="31" xfId="0" applyNumberFormat="1" applyFont="1" applyBorder="1" applyAlignment="1">
      <alignment horizontal="center" vertical="center" wrapText="1"/>
    </xf>
    <xf numFmtId="9" fontId="6" fillId="0" borderId="30" xfId="2" applyFont="1" applyBorder="1" applyAlignment="1">
      <alignment horizontal="center" vertical="center" shrinkToFit="1"/>
    </xf>
    <xf numFmtId="0" fontId="27" fillId="0" borderId="41" xfId="0" applyFont="1" applyBorder="1" applyAlignment="1">
      <alignment horizontal="center" shrinkToFit="1"/>
    </xf>
    <xf numFmtId="0" fontId="6" fillId="0" borderId="78" xfId="0" applyFont="1" applyBorder="1" applyAlignment="1">
      <alignment horizontal="center" wrapText="1"/>
    </xf>
    <xf numFmtId="9" fontId="6" fillId="0" borderId="78" xfId="2" applyFont="1" applyBorder="1" applyAlignment="1">
      <alignment horizontal="center" shrinkToFit="1"/>
    </xf>
    <xf numFmtId="9" fontId="6" fillId="0" borderId="13" xfId="2" applyFont="1" applyBorder="1" applyAlignment="1">
      <alignment horizontal="center" shrinkToFit="1"/>
    </xf>
    <xf numFmtId="0" fontId="6" fillId="0" borderId="13" xfId="2" applyNumberFormat="1" applyFont="1" applyBorder="1" applyAlignment="1">
      <alignment horizontal="center" shrinkToFit="1"/>
    </xf>
    <xf numFmtId="49" fontId="6" fillId="0" borderId="44" xfId="0" applyNumberFormat="1" applyFont="1" applyBorder="1" applyAlignment="1">
      <alignment horizontal="center" vertical="center" wrapText="1"/>
    </xf>
    <xf numFmtId="0" fontId="6" fillId="0" borderId="31" xfId="0" quotePrefix="1" applyNumberFormat="1" applyFont="1" applyBorder="1" applyAlignment="1">
      <alignment horizontal="center" wrapText="1"/>
    </xf>
    <xf numFmtId="0" fontId="6" fillId="0" borderId="29" xfId="0" applyFont="1" applyBorder="1" applyAlignment="1">
      <alignment horizontal="center" vertical="center" wrapText="1"/>
    </xf>
    <xf numFmtId="9" fontId="6" fillId="0" borderId="29" xfId="2" applyFont="1" applyBorder="1" applyAlignment="1">
      <alignment horizontal="center" vertical="center" shrinkToFit="1"/>
    </xf>
    <xf numFmtId="0" fontId="6" fillId="0" borderId="30" xfId="2" applyNumberFormat="1" applyFont="1" applyBorder="1" applyAlignment="1">
      <alignment horizontal="center" vertical="center" shrinkToFit="1"/>
    </xf>
    <xf numFmtId="9" fontId="6" fillId="0" borderId="30" xfId="2" applyFont="1" applyFill="1" applyBorder="1" applyAlignment="1">
      <alignment horizontal="center" vertical="center" shrinkToFit="1"/>
    </xf>
    <xf numFmtId="0" fontId="4" fillId="0" borderId="30" xfId="0" applyFont="1" applyFill="1" applyBorder="1" applyAlignment="1">
      <alignment horizontal="center" wrapText="1"/>
    </xf>
    <xf numFmtId="0" fontId="4" fillId="0" borderId="30" xfId="2" applyNumberFormat="1" applyFont="1" applyFill="1" applyBorder="1" applyAlignment="1">
      <alignment horizontal="center" shrinkToFit="1"/>
    </xf>
    <xf numFmtId="0" fontId="54" fillId="0" borderId="40" xfId="0" applyFont="1" applyBorder="1" applyAlignment="1">
      <alignment horizontal="centerContinuous"/>
    </xf>
    <xf numFmtId="0" fontId="21" fillId="3" borderId="21" xfId="0" applyFont="1" applyFill="1" applyBorder="1" applyAlignment="1">
      <alignment horizontal="center"/>
    </xf>
    <xf numFmtId="164" fontId="4" fillId="0" borderId="26" xfId="0" applyNumberFormat="1" applyFont="1" applyFill="1" applyBorder="1" applyAlignment="1">
      <alignment horizontal="center"/>
    </xf>
    <xf numFmtId="164" fontId="4" fillId="0" borderId="70" xfId="0" applyNumberFormat="1" applyFont="1" applyBorder="1" applyAlignment="1">
      <alignment horizontal="center"/>
    </xf>
    <xf numFmtId="164" fontId="4" fillId="0" borderId="3" xfId="0" applyNumberFormat="1" applyFont="1" applyBorder="1" applyAlignment="1">
      <alignment horizontal="center" vertical="center"/>
    </xf>
    <xf numFmtId="164" fontId="4" fillId="0" borderId="100" xfId="0" applyNumberFormat="1" applyFont="1" applyFill="1" applyBorder="1" applyAlignment="1">
      <alignment horizontal="centerContinuous"/>
    </xf>
    <xf numFmtId="0" fontId="21" fillId="3" borderId="88" xfId="0" applyFont="1" applyFill="1" applyBorder="1" applyAlignment="1">
      <alignment horizontal="centerContinuous"/>
    </xf>
    <xf numFmtId="0" fontId="4" fillId="0" borderId="45" xfId="0" applyFont="1" applyFill="1" applyBorder="1" applyAlignment="1">
      <alignment horizontal="center"/>
    </xf>
    <xf numFmtId="49" fontId="4" fillId="0" borderId="71" xfId="0" applyNumberFormat="1" applyFont="1" applyFill="1" applyBorder="1" applyAlignment="1">
      <alignment horizontal="center"/>
    </xf>
    <xf numFmtId="49" fontId="4" fillId="0" borderId="70" xfId="0" applyNumberFormat="1" applyFont="1" applyFill="1" applyBorder="1" applyAlignment="1">
      <alignment horizontal="center"/>
    </xf>
    <xf numFmtId="0" fontId="6" fillId="5" borderId="35" xfId="0" applyFont="1" applyFill="1" applyBorder="1" applyAlignment="1">
      <alignment horizontal="center" shrinkToFit="1"/>
    </xf>
    <xf numFmtId="0" fontId="6" fillId="5" borderId="11" xfId="0" applyFont="1" applyFill="1" applyBorder="1" applyAlignment="1">
      <alignment horizontal="center" wrapText="1"/>
    </xf>
    <xf numFmtId="9" fontId="6" fillId="5" borderId="11" xfId="2" applyFont="1" applyFill="1" applyBorder="1" applyAlignment="1">
      <alignment horizontal="center" shrinkToFit="1"/>
    </xf>
    <xf numFmtId="9" fontId="6" fillId="5" borderId="26" xfId="2" applyFont="1" applyFill="1" applyBorder="1" applyAlignment="1">
      <alignment horizontal="center" vertical="center" shrinkToFit="1"/>
    </xf>
    <xf numFmtId="0" fontId="4" fillId="5" borderId="26" xfId="0" applyFont="1" applyFill="1" applyBorder="1" applyAlignment="1">
      <alignment horizontal="center" wrapText="1"/>
    </xf>
    <xf numFmtId="0" fontId="6" fillId="5" borderId="26" xfId="2" applyNumberFormat="1" applyFont="1" applyFill="1" applyBorder="1" applyAlignment="1">
      <alignment horizontal="center" shrinkToFit="1"/>
    </xf>
    <xf numFmtId="0" fontId="6" fillId="5" borderId="33" xfId="0" applyNumberFormat="1" applyFont="1" applyFill="1" applyBorder="1" applyAlignment="1">
      <alignment horizontal="center" wrapText="1"/>
    </xf>
    <xf numFmtId="0" fontId="6" fillId="0" borderId="86" xfId="0" applyFont="1" applyFill="1" applyBorder="1" applyAlignment="1">
      <alignment horizontal="center" shrinkToFit="1"/>
    </xf>
    <xf numFmtId="9" fontId="6" fillId="0" borderId="30" xfId="2" applyFont="1" applyFill="1" applyBorder="1" applyAlignment="1">
      <alignment horizontal="center" shrinkToFit="1"/>
    </xf>
    <xf numFmtId="0" fontId="6" fillId="0" borderId="31" xfId="0" quotePrefix="1" applyNumberFormat="1" applyFont="1" applyFill="1" applyBorder="1" applyAlignment="1">
      <alignment horizontal="center"/>
    </xf>
    <xf numFmtId="0" fontId="6" fillId="0" borderId="102" xfId="0" applyFont="1" applyFill="1" applyBorder="1" applyAlignment="1">
      <alignment horizontal="center" shrinkToFit="1"/>
    </xf>
    <xf numFmtId="0" fontId="6" fillId="0" borderId="103" xfId="0" applyFont="1" applyFill="1" applyBorder="1" applyAlignment="1">
      <alignment horizontal="center"/>
    </xf>
    <xf numFmtId="0" fontId="41" fillId="10" borderId="104" xfId="2" applyNumberFormat="1" applyFont="1" applyFill="1" applyBorder="1" applyAlignment="1">
      <alignment horizontal="center" shrinkToFit="1"/>
    </xf>
    <xf numFmtId="0" fontId="43" fillId="0" borderId="86" xfId="0" applyFont="1" applyBorder="1" applyAlignment="1">
      <alignment horizontal="centerContinuous"/>
    </xf>
    <xf numFmtId="0" fontId="27" fillId="0" borderId="46" xfId="0" applyFont="1" applyFill="1" applyBorder="1" applyAlignment="1">
      <alignment horizontal="center" shrinkToFit="1"/>
    </xf>
    <xf numFmtId="0" fontId="4" fillId="5" borderId="27" xfId="0" applyFont="1" applyFill="1" applyBorder="1" applyAlignment="1">
      <alignment horizontal="center"/>
    </xf>
    <xf numFmtId="0" fontId="4" fillId="5" borderId="27" xfId="0" quotePrefix="1" applyFont="1" applyFill="1" applyBorder="1" applyAlignment="1">
      <alignment horizontal="center"/>
    </xf>
    <xf numFmtId="9" fontId="4" fillId="5" borderId="27" xfId="0" applyNumberFormat="1" applyFont="1" applyFill="1" applyBorder="1" applyAlignment="1">
      <alignment horizontal="center"/>
    </xf>
    <xf numFmtId="164" fontId="4" fillId="5" borderId="27" xfId="0" applyNumberFormat="1" applyFont="1" applyFill="1" applyBorder="1" applyAlignment="1">
      <alignment horizontal="center"/>
    </xf>
    <xf numFmtId="164" fontId="4" fillId="5" borderId="100" xfId="0" applyNumberFormat="1" applyFont="1" applyFill="1" applyBorder="1" applyAlignment="1">
      <alignment horizontal="centerContinuous"/>
    </xf>
    <xf numFmtId="0" fontId="4" fillId="5" borderId="105" xfId="0" quotePrefix="1" applyFont="1" applyFill="1" applyBorder="1" applyAlignment="1">
      <alignment horizontal="centerContinuous"/>
    </xf>
    <xf numFmtId="0" fontId="4" fillId="0" borderId="106" xfId="0" applyFont="1" applyBorder="1" applyAlignment="1">
      <alignment horizontal="center" shrinkToFit="1"/>
    </xf>
    <xf numFmtId="0" fontId="4" fillId="0" borderId="107" xfId="0" applyFont="1" applyBorder="1" applyAlignment="1">
      <alignment horizontal="center" shrinkToFit="1"/>
    </xf>
    <xf numFmtId="0" fontId="4" fillId="0" borderId="51" xfId="0" applyFont="1" applyBorder="1" applyAlignment="1">
      <alignment horizontal="left"/>
    </xf>
    <xf numFmtId="0" fontId="4" fillId="0" borderId="108" xfId="0" applyFont="1" applyBorder="1" applyAlignment="1">
      <alignment horizontal="center" shrinkToFit="1"/>
    </xf>
    <xf numFmtId="0" fontId="4" fillId="0" borderId="59" xfId="0" applyFont="1" applyBorder="1" applyAlignment="1">
      <alignment horizontal="left"/>
    </xf>
    <xf numFmtId="0" fontId="4" fillId="0" borderId="65" xfId="0" applyFont="1" applyBorder="1" applyAlignment="1">
      <alignment horizontal="left"/>
    </xf>
    <xf numFmtId="0" fontId="55" fillId="0" borderId="0" xfId="0" applyFont="1" applyBorder="1" applyAlignment="1"/>
    <xf numFmtId="0" fontId="27" fillId="0" borderId="46" xfId="0" applyFont="1" applyBorder="1" applyAlignment="1">
      <alignment horizontal="centerContinuous"/>
    </xf>
    <xf numFmtId="0" fontId="17" fillId="0" borderId="86" xfId="0" applyFont="1" applyBorder="1" applyAlignment="1">
      <alignment horizontal="centerContinuous"/>
    </xf>
    <xf numFmtId="0" fontId="17" fillId="0" borderId="46" xfId="0" applyFont="1" applyFill="1" applyBorder="1" applyAlignment="1">
      <alignment horizontal="center" shrinkToFit="1"/>
    </xf>
    <xf numFmtId="0" fontId="4" fillId="0" borderId="27" xfId="0" applyFont="1" applyFill="1" applyBorder="1" applyAlignment="1">
      <alignment horizontal="center"/>
    </xf>
    <xf numFmtId="0" fontId="4" fillId="0" borderId="27" xfId="0" quotePrefix="1" applyFont="1" applyFill="1" applyBorder="1" applyAlignment="1">
      <alignment horizontal="center"/>
    </xf>
    <xf numFmtId="9" fontId="4" fillId="0" borderId="27" xfId="0" applyNumberFormat="1" applyFont="1" applyFill="1" applyBorder="1" applyAlignment="1">
      <alignment horizontal="center"/>
    </xf>
    <xf numFmtId="0" fontId="4" fillId="0" borderId="105" xfId="0" quotePrefix="1" applyFont="1" applyFill="1" applyBorder="1" applyAlignment="1">
      <alignment horizontal="centerContinuous"/>
    </xf>
    <xf numFmtId="9" fontId="4" fillId="0" borderId="27" xfId="0" quotePrefix="1" applyNumberFormat="1" applyFont="1" applyFill="1" applyBorder="1" applyAlignment="1">
      <alignment horizontal="center"/>
    </xf>
    <xf numFmtId="0" fontId="4" fillId="0" borderId="77" xfId="0" applyFont="1" applyFill="1" applyBorder="1" applyAlignment="1">
      <alignment horizontal="center"/>
    </xf>
    <xf numFmtId="164" fontId="4" fillId="0" borderId="100" xfId="0" quotePrefix="1" applyNumberFormat="1" applyFont="1" applyFill="1" applyBorder="1" applyAlignment="1">
      <alignment horizontal="centerContinuous"/>
    </xf>
    <xf numFmtId="49" fontId="5" fillId="12" borderId="109" xfId="0" applyNumberFormat="1" applyFont="1" applyFill="1" applyBorder="1" applyAlignment="1">
      <alignment horizontal="centerContinuous"/>
    </xf>
    <xf numFmtId="49" fontId="5" fillId="13" borderId="3" xfId="0" applyNumberFormat="1" applyFont="1" applyFill="1" applyBorder="1" applyAlignment="1">
      <alignment horizontal="centerContinuous"/>
    </xf>
    <xf numFmtId="49" fontId="11" fillId="11" borderId="26" xfId="0" applyNumberFormat="1" applyFont="1" applyFill="1" applyBorder="1" applyAlignment="1">
      <alignment horizontal="centerContinuous"/>
    </xf>
    <xf numFmtId="0" fontId="9" fillId="5" borderId="110" xfId="0" applyFont="1" applyFill="1" applyBorder="1" applyAlignment="1">
      <alignment horizontal="right"/>
    </xf>
    <xf numFmtId="0" fontId="9" fillId="5" borderId="97" xfId="0" applyFont="1" applyFill="1" applyBorder="1" applyAlignment="1">
      <alignment horizontal="right"/>
    </xf>
    <xf numFmtId="0" fontId="6" fillId="14" borderId="41" xfId="0" applyFont="1" applyFill="1" applyBorder="1" applyAlignment="1">
      <alignment horizontal="center" shrinkToFit="1"/>
    </xf>
    <xf numFmtId="0" fontId="6" fillId="14" borderId="78" xfId="0" applyFont="1" applyFill="1" applyBorder="1" applyAlignment="1">
      <alignment horizontal="center"/>
    </xf>
    <xf numFmtId="0" fontId="6" fillId="14" borderId="29" xfId="0" applyFont="1" applyFill="1" applyBorder="1" applyAlignment="1">
      <alignment horizontal="center" wrapText="1"/>
    </xf>
    <xf numFmtId="9" fontId="6" fillId="14" borderId="29" xfId="2" applyFont="1" applyFill="1" applyBorder="1" applyAlignment="1">
      <alignment horizontal="center" shrinkToFit="1"/>
    </xf>
    <xf numFmtId="9" fontId="6" fillId="14" borderId="30" xfId="2" applyFont="1" applyFill="1" applyBorder="1" applyAlignment="1">
      <alignment horizontal="center" vertical="center" shrinkToFit="1"/>
    </xf>
    <xf numFmtId="0" fontId="4" fillId="14" borderId="30" xfId="0" applyFont="1" applyFill="1" applyBorder="1" applyAlignment="1">
      <alignment horizontal="center" wrapText="1"/>
    </xf>
    <xf numFmtId="0" fontId="6" fillId="14" borderId="30" xfId="2" applyNumberFormat="1" applyFont="1" applyFill="1" applyBorder="1" applyAlignment="1">
      <alignment horizontal="center" shrinkToFit="1"/>
    </xf>
    <xf numFmtId="0" fontId="6" fillId="14" borderId="31" xfId="0" applyNumberFormat="1" applyFont="1" applyFill="1" applyBorder="1" applyAlignment="1">
      <alignment horizontal="center" wrapText="1"/>
    </xf>
    <xf numFmtId="0" fontId="6" fillId="0" borderId="29" xfId="0" applyFont="1" applyFill="1" applyBorder="1" applyAlignment="1">
      <alignment horizontal="center" wrapText="1"/>
    </xf>
    <xf numFmtId="0" fontId="4" fillId="0" borderId="30" xfId="2" applyNumberFormat="1" applyFont="1" applyFill="1" applyBorder="1" applyAlignment="1">
      <alignment horizontal="center" vertical="center" shrinkToFit="1"/>
    </xf>
    <xf numFmtId="9" fontId="6" fillId="0" borderId="29" xfId="2" applyFont="1" applyFill="1" applyBorder="1" applyAlignment="1">
      <alignment horizontal="center" vertical="center" shrinkToFit="1"/>
    </xf>
    <xf numFmtId="0" fontId="6" fillId="0" borderId="30" xfId="2" applyNumberFormat="1" applyFont="1" applyFill="1" applyBorder="1" applyAlignment="1">
      <alignment horizontal="center" vertical="center" shrinkToFit="1"/>
    </xf>
    <xf numFmtId="0" fontId="6" fillId="0" borderId="31" xfId="0" applyNumberFormat="1" applyFont="1" applyFill="1" applyBorder="1" applyAlignment="1">
      <alignment horizontal="center" vertical="center" wrapText="1"/>
    </xf>
    <xf numFmtId="0" fontId="4" fillId="15" borderId="81" xfId="0" applyFont="1" applyFill="1" applyBorder="1" applyAlignment="1">
      <alignment horizontal="center" vertical="center"/>
    </xf>
    <xf numFmtId="0" fontId="4" fillId="15" borderId="82" xfId="0" applyFont="1" applyFill="1" applyBorder="1" applyAlignment="1">
      <alignment horizontal="center" vertical="center"/>
    </xf>
    <xf numFmtId="0" fontId="49" fillId="15" borderId="82" xfId="0" quotePrefix="1" applyFont="1" applyFill="1" applyBorder="1" applyAlignment="1">
      <alignment horizontal="center" vertical="center" wrapText="1"/>
    </xf>
    <xf numFmtId="49" fontId="49" fillId="15" borderId="82" xfId="2" applyNumberFormat="1" applyFont="1" applyFill="1" applyBorder="1" applyAlignment="1">
      <alignment horizontal="center" vertical="center"/>
    </xf>
    <xf numFmtId="49" fontId="4" fillId="15" borderId="82" xfId="2" applyNumberFormat="1" applyFont="1" applyFill="1" applyBorder="1" applyAlignment="1">
      <alignment horizontal="center" vertical="center"/>
    </xf>
    <xf numFmtId="0" fontId="4" fillId="15" borderId="82" xfId="0" applyFont="1" applyFill="1" applyBorder="1" applyAlignment="1">
      <alignment horizontal="center" vertical="center" shrinkToFit="1"/>
    </xf>
    <xf numFmtId="164" fontId="4" fillId="15" borderId="82" xfId="0" applyNumberFormat="1" applyFont="1" applyFill="1" applyBorder="1" applyAlignment="1">
      <alignment horizontal="center" vertical="center"/>
    </xf>
    <xf numFmtId="164" fontId="4" fillId="15" borderId="3" xfId="0" applyNumberFormat="1" applyFont="1" applyFill="1" applyBorder="1" applyAlignment="1">
      <alignment horizontal="center" vertical="center"/>
    </xf>
    <xf numFmtId="0" fontId="4" fillId="15" borderId="74" xfId="0" applyFont="1" applyFill="1" applyBorder="1" applyAlignment="1">
      <alignment horizontal="center"/>
    </xf>
    <xf numFmtId="0" fontId="3" fillId="15" borderId="77" xfId="0" applyFont="1" applyFill="1" applyBorder="1" applyAlignment="1">
      <alignment horizontal="center"/>
    </xf>
    <xf numFmtId="0" fontId="4" fillId="15" borderId="27" xfId="0" applyFont="1" applyFill="1" applyBorder="1" applyAlignment="1">
      <alignment horizontal="center"/>
    </xf>
    <xf numFmtId="0" fontId="4" fillId="15" borderId="27" xfId="0" quotePrefix="1" applyFont="1" applyFill="1" applyBorder="1" applyAlignment="1">
      <alignment horizontal="center"/>
    </xf>
    <xf numFmtId="9" fontId="4" fillId="15" borderId="27" xfId="0" applyNumberFormat="1" applyFont="1" applyFill="1" applyBorder="1" applyAlignment="1">
      <alignment horizontal="center"/>
    </xf>
    <xf numFmtId="164" fontId="4" fillId="15" borderId="27" xfId="0" applyNumberFormat="1" applyFont="1" applyFill="1" applyBorder="1" applyAlignment="1">
      <alignment horizontal="center"/>
    </xf>
    <xf numFmtId="164" fontId="4" fillId="15" borderId="100" xfId="0" applyNumberFormat="1" applyFont="1" applyFill="1" applyBorder="1" applyAlignment="1">
      <alignment horizontal="centerContinuous"/>
    </xf>
    <xf numFmtId="0" fontId="4" fillId="15" borderId="105" xfId="0" quotePrefix="1" applyFont="1" applyFill="1" applyBorder="1" applyAlignment="1">
      <alignment horizontal="centerContinuous"/>
    </xf>
    <xf numFmtId="1" fontId="6" fillId="0" borderId="103" xfId="0" applyNumberFormat="1" applyFont="1" applyFill="1" applyBorder="1" applyAlignment="1">
      <alignment horizontal="center"/>
    </xf>
    <xf numFmtId="1" fontId="6" fillId="0" borderId="78" xfId="0" applyNumberFormat="1" applyFont="1" applyFill="1" applyBorder="1" applyAlignment="1">
      <alignment horizontal="center"/>
    </xf>
    <xf numFmtId="1" fontId="6" fillId="14" borderId="78" xfId="0" applyNumberFormat="1" applyFont="1" applyFill="1" applyBorder="1" applyAlignment="1">
      <alignment horizontal="center"/>
    </xf>
    <xf numFmtId="1" fontId="6" fillId="5" borderId="69" xfId="0" applyNumberFormat="1" applyFont="1" applyFill="1" applyBorder="1" applyAlignment="1">
      <alignment horizontal="center"/>
    </xf>
    <xf numFmtId="0" fontId="4" fillId="0" borderId="65" xfId="0" applyFont="1" applyFill="1" applyBorder="1" applyAlignment="1">
      <alignment horizontal="left"/>
    </xf>
    <xf numFmtId="0" fontId="4" fillId="0" borderId="62" xfId="0" applyFont="1" applyFill="1" applyBorder="1" applyAlignment="1">
      <alignment horizontal="left" shrinkToFit="1"/>
    </xf>
    <xf numFmtId="0" fontId="1" fillId="15" borderId="27" xfId="0" applyFont="1" applyFill="1" applyBorder="1" applyAlignment="1">
      <alignment horizontal="center"/>
    </xf>
    <xf numFmtId="0" fontId="1" fillId="5" borderId="77" xfId="0" applyFont="1" applyFill="1" applyBorder="1" applyAlignment="1">
      <alignment horizontal="center"/>
    </xf>
    <xf numFmtId="0" fontId="13" fillId="16" borderId="1" xfId="0" applyFont="1" applyFill="1" applyBorder="1" applyAlignment="1"/>
    <xf numFmtId="0" fontId="6" fillId="16" borderId="29" xfId="0" applyNumberFormat="1" applyFont="1" applyFill="1" applyBorder="1" applyAlignment="1">
      <alignment horizontal="center"/>
    </xf>
    <xf numFmtId="49" fontId="23" fillId="16" borderId="29" xfId="0" applyNumberFormat="1" applyFont="1" applyFill="1" applyBorder="1" applyAlignment="1">
      <alignment horizontal="center"/>
    </xf>
    <xf numFmtId="0" fontId="23" fillId="16" borderId="30" xfId="0" applyNumberFormat="1" applyFont="1" applyFill="1" applyBorder="1" applyAlignment="1">
      <alignment horizontal="center"/>
    </xf>
    <xf numFmtId="0" fontId="13" fillId="16" borderId="30" xfId="0" applyNumberFormat="1" applyFont="1" applyFill="1" applyBorder="1" applyAlignment="1">
      <alignment horizontal="center"/>
    </xf>
    <xf numFmtId="49" fontId="6" fillId="16" borderId="30" xfId="0" applyNumberFormat="1" applyFont="1" applyFill="1" applyBorder="1" applyAlignment="1">
      <alignment horizontal="center"/>
    </xf>
    <xf numFmtId="0" fontId="6" fillId="16" borderId="31" xfId="0" applyNumberFormat="1" applyFont="1" applyFill="1" applyBorder="1" applyAlignment="1">
      <alignment horizontal="center"/>
    </xf>
    <xf numFmtId="0" fontId="3" fillId="15" borderId="83" xfId="0" applyFont="1" applyFill="1" applyBorder="1" applyAlignment="1">
      <alignment horizontal="center"/>
    </xf>
    <xf numFmtId="0" fontId="1" fillId="15" borderId="11" xfId="0" applyFont="1" applyFill="1" applyBorder="1" applyAlignment="1">
      <alignment horizontal="center"/>
    </xf>
    <xf numFmtId="0" fontId="4" fillId="15" borderId="11" xfId="0" applyFont="1" applyFill="1" applyBorder="1" applyAlignment="1">
      <alignment horizontal="center"/>
    </xf>
    <xf numFmtId="9" fontId="4" fillId="15" borderId="11" xfId="0" applyNumberFormat="1" applyFont="1" applyFill="1" applyBorder="1" applyAlignment="1">
      <alignment horizontal="center"/>
    </xf>
    <xf numFmtId="164" fontId="1" fillId="15" borderId="11" xfId="0" applyNumberFormat="1" applyFont="1" applyFill="1" applyBorder="1" applyAlignment="1">
      <alignment horizontal="center"/>
    </xf>
    <xf numFmtId="164" fontId="4" fillId="15" borderId="26" xfId="0" applyNumberFormat="1" applyFont="1" applyFill="1" applyBorder="1" applyAlignment="1">
      <alignment horizontal="centerContinuous"/>
    </xf>
    <xf numFmtId="0" fontId="4" fillId="15" borderId="101" xfId="0" applyFont="1" applyFill="1" applyBorder="1" applyAlignment="1">
      <alignment horizontal="centerContinuous"/>
    </xf>
    <xf numFmtId="0" fontId="12" fillId="16" borderId="1" xfId="0" applyFont="1" applyFill="1" applyBorder="1" applyAlignment="1"/>
    <xf numFmtId="49" fontId="24" fillId="16" borderId="29" xfId="0" applyNumberFormat="1" applyFont="1" applyFill="1" applyBorder="1" applyAlignment="1">
      <alignment horizontal="center"/>
    </xf>
    <xf numFmtId="0" fontId="24" fillId="16" borderId="30" xfId="0" applyNumberFormat="1" applyFont="1" applyFill="1" applyBorder="1" applyAlignment="1">
      <alignment horizontal="center"/>
    </xf>
    <xf numFmtId="0" fontId="10" fillId="16" borderId="1" xfId="0" applyFont="1" applyFill="1" applyBorder="1" applyAlignment="1"/>
    <xf numFmtId="49" fontId="16" fillId="16" borderId="29" xfId="0" applyNumberFormat="1" applyFont="1" applyFill="1" applyBorder="1" applyAlignment="1">
      <alignment horizontal="center"/>
    </xf>
    <xf numFmtId="0" fontId="16" fillId="16" borderId="30" xfId="0" applyNumberFormat="1" applyFont="1" applyFill="1" applyBorder="1" applyAlignment="1">
      <alignment horizontal="center"/>
    </xf>
    <xf numFmtId="0" fontId="46" fillId="2" borderId="111" xfId="1" applyFont="1" applyFill="1" applyBorder="1" applyAlignment="1" applyProtection="1">
      <alignment horizontal="right"/>
    </xf>
    <xf numFmtId="0" fontId="45" fillId="2" borderId="112" xfId="0" applyFont="1" applyFill="1" applyBorder="1" applyAlignment="1">
      <alignment horizontal="right"/>
    </xf>
    <xf numFmtId="0" fontId="45" fillId="2" borderId="112" xfId="0" applyFont="1" applyFill="1" applyBorder="1" applyAlignment="1">
      <alignment horizontal="left"/>
    </xf>
    <xf numFmtId="0" fontId="20" fillId="2" borderId="112" xfId="0" applyFont="1" applyFill="1" applyBorder="1" applyAlignment="1">
      <alignment horizontal="left"/>
    </xf>
    <xf numFmtId="0" fontId="3" fillId="2" borderId="112" xfId="0" applyFont="1" applyFill="1" applyBorder="1" applyAlignment="1">
      <alignment horizontal="centerContinuous"/>
    </xf>
    <xf numFmtId="0" fontId="4" fillId="2" borderId="112" xfId="0" applyFont="1" applyFill="1" applyBorder="1" applyAlignment="1">
      <alignment horizontal="centerContinuous"/>
    </xf>
    <xf numFmtId="0" fontId="3" fillId="2" borderId="111" xfId="0" applyFont="1" applyFill="1" applyBorder="1" applyAlignment="1">
      <alignment horizontal="centerContinuous"/>
    </xf>
    <xf numFmtId="0" fontId="56" fillId="0" borderId="46" xfId="0" applyFont="1" applyBorder="1" applyAlignment="1">
      <alignment horizontal="centerContinuous"/>
    </xf>
    <xf numFmtId="0" fontId="57" fillId="0" borderId="46" xfId="0" applyFont="1" applyBorder="1" applyAlignment="1">
      <alignment horizontal="centerContinuous"/>
    </xf>
    <xf numFmtId="0" fontId="17" fillId="0" borderId="46" xfId="0" applyFont="1" applyFill="1" applyBorder="1" applyAlignment="1">
      <alignment horizontal="centerContinuous"/>
    </xf>
    <xf numFmtId="0" fontId="1" fillId="0" borderId="64" xfId="0" applyFont="1" applyBorder="1" applyAlignment="1">
      <alignment horizontal="center" shrinkToFit="1"/>
    </xf>
    <xf numFmtId="0" fontId="1" fillId="0" borderId="50" xfId="0" applyFont="1" applyBorder="1" applyAlignment="1">
      <alignment horizontal="center" shrinkToFit="1"/>
    </xf>
    <xf numFmtId="0" fontId="58" fillId="2" borderId="4" xfId="0" applyFont="1" applyFill="1" applyBorder="1" applyAlignment="1">
      <alignment horizontal="right"/>
    </xf>
    <xf numFmtId="0" fontId="1" fillId="0" borderId="107" xfId="0" applyFont="1" applyBorder="1" applyAlignment="1">
      <alignment horizontal="center" shrinkToFit="1"/>
    </xf>
    <xf numFmtId="0" fontId="11" fillId="17" borderId="113" xfId="0" applyNumberFormat="1" applyFont="1" applyFill="1" applyBorder="1" applyAlignment="1">
      <alignment horizontal="center" wrapText="1"/>
    </xf>
    <xf numFmtId="0" fontId="6" fillId="17" borderId="30" xfId="0" applyNumberFormat="1" applyFont="1" applyFill="1" applyBorder="1" applyAlignment="1">
      <alignment horizontal="center"/>
    </xf>
    <xf numFmtId="0" fontId="26" fillId="0" borderId="13" xfId="0" applyNumberFormat="1" applyFont="1" applyBorder="1" applyAlignment="1">
      <alignment horizontal="center"/>
    </xf>
    <xf numFmtId="0" fontId="1" fillId="0" borderId="83" xfId="0" applyFont="1" applyFill="1" applyBorder="1" applyAlignment="1">
      <alignment horizontal="center"/>
    </xf>
    <xf numFmtId="0" fontId="1" fillId="0" borderId="0" xfId="0" applyFont="1" applyBorder="1" applyAlignment="1"/>
  </cellXfs>
  <cellStyles count="3">
    <cellStyle name="Hyperlink" xfId="1" builtinId="8"/>
    <cellStyle name="Normal" xfId="0" builtinId="0"/>
    <cellStyle name="Percent" xfId="2" builtinId="5"/>
  </cellStyles>
  <dxfs count="8">
    <dxf>
      <fill>
        <patternFill>
          <bgColor indexed="1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17</xdr:row>
      <xdr:rowOff>47625</xdr:rowOff>
    </xdr:from>
    <xdr:to>
      <xdr:col>6</xdr:col>
      <xdr:colOff>1190625</xdr:colOff>
      <xdr:row>94</xdr:row>
      <xdr:rowOff>133350</xdr:rowOff>
    </xdr:to>
    <xdr:sp macro="" textlink="">
      <xdr:nvSpPr>
        <xdr:cNvPr id="1025" name="Text 6">
          <a:extLst>
            <a:ext uri="{FF2B5EF4-FFF2-40B4-BE49-F238E27FC236}">
              <a16:creationId xmlns:a16="http://schemas.microsoft.com/office/drawing/2014/main" id="{00000000-0008-0000-0000-000001040000}"/>
            </a:ext>
          </a:extLst>
        </xdr:cNvPr>
        <xdr:cNvSpPr txBox="1">
          <a:spLocks noChangeArrowheads="1"/>
        </xdr:cNvSpPr>
      </xdr:nvSpPr>
      <xdr:spPr bwMode="auto">
        <a:xfrm>
          <a:off x="47625" y="3943350"/>
          <a:ext cx="6886575" cy="1644015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0" i="0" u="none" strike="noStrike" baseline="0">
              <a:solidFill>
                <a:srgbClr val="000000"/>
              </a:solidFill>
              <a:latin typeface="Times New Roman"/>
              <a:cs typeface="Times New Roman"/>
            </a:rPr>
            <a:t>Cyrus is a solidly built young man of about 22 years.  His olive skin and dark hair mark him as a man of the Old Empires.  The slight lines at the corners of his gray eyes – and the somewhat haunted look therein – make him look a little older than he really is, but this only adds to his powerful presence and ruggedly handsome appearance.  He wears his long, black hair in a ponytail when fighting or otherwise being active, but loose when resting or relaxing.  Clearly, he is a warrior – he wears a well-crafted breastplate and carries a sizeable falchion, longbow and quiver on his back.  There is something in his bearing that hints at the aristocratic, though his dress is quite simple and plain.  He wears a wooden symbol on a cord around his neck – a miniature version of the falchion he wields.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History:  In the city-state of Soorenar in Chessenta, Cyrus was born into a wealthy family that had produced generations of great war heroes and successful mercenaries.  A devout follower of the war god Anhur, he grew up believing that the sword could be used for good and to protect the innocent.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Cyrus also worshipped his older brother Varys, a proud, handsome, athletic and powerful young man who served as a personal guard to one of the city’s most powerful families.  He also had a younger sister.  Cyrus himself was a good-hearted but relatively naïve lad, who enjoyed chatting with the slaves whom the others in his household seemed to ignore or sometimes even abuse.  He often found himself sticking up for them, even daring to question older boys or adults.  It did not endear him to his peers.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Varys left the city with a group of other mercenaries for duties in Unther under the Mulhorandi occupation.  What they were was never clear, but it was known that the forces of Mulhorand were improving the lot for many who had suffered under Unther’s rule, especially the slaves.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Four years later – when Cyrus was 15 – Varys returned.  But he had changed disturbingly.  He seemed more world weary, more vain, and less concerned for his family.  Nevertheless, when he extended an invitation to Cyrus to join him as an apprentice in training, the lad was overjoyed.  Cyrus began his training, learning to wield a falchion with skill and power even as he grew stronger and tougher.  All the while, he continued to worship Anhur.  Often, he struggled with the concept of slavery.  How could the great warrior god allow such a thing? he wondered.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Cyrus quickly rose in the ranks of the fighters, often besting older men in combat.  Several of his peers, and even his brother, soon became jealous of the young man, who showed much promise and ability.  A year or so after he began his training, a massive tournament and festival was held.  During the festival, Cyrus (now 19) joined Varys and several others on a trip to a tavern in the seedier section of the city.  Cyrus knew some of the people there and thought it would be an enjoyable romp with some ale and music.</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At the tavern, he noticed that many of the commoners and slaves seemed to fear the warriors more than they respected them.  This bothered him.  Varys and another fighter began to harass a pretty young slave who had been left unattended.  When she rebuffed them, they grew angry and abusive.  Soon things took a worse turn as the men grabbed the girl.  Cyrus objected and told his brother to stop, that this was not how true warriors should act.  Varys told Cyrus those codes didn’t apply to peasants and that he should grow up.  Varys and  the other man threw the girl to the floor, their intentions clear.  Cyrus leapt forward to stop them – and received a devastating blow to the head for his troubles.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He awoke from unconsciousness to find himself in a horrible scene.  The serving girl was dead, and Cyrus could only imagine what other horrible deeds the others had committed as well.  The tavern was a shambles and several commoners were severely injured.  He soon found out that word of the crime had spread and that the slave’s owner was an influential man who wanted justice.  Unfortunately for Cyrus, Varys and his fellows conspired to claim that Cyrus had killed the girl after she rejected him.  In matters such as these, the words of commoners did not matter, and Cyrus had several “war heroes” speaking against him.</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Because of Cyrus’ ancestry, his life was spared.  But he was banished from Soorenar.  Cyrus took what little equipment he had and set out on foot.  He was angry and eager to get away from the place, for even his parents had turned their backs on him.  Only his younger sister believed his story.  He vowed that he would return one day to save her from the sad excuse for society that was Chessenta.  He left on a boat headed to Cormyr</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He has since spent some time roaming the somewhat unsettled Western Heartlands, taking odd jobs, adventuring and putting his fighting skills to use to help people whenever he can.  He continued to meditate and pray about the question of slavery and freedom, and one day he had an epiphany in which Anhur spoke to him and said that Cyrus one day would be the blade that sliced through the chains of the slaves of the Old Empires and beyond.  In the meantime, his god told him he must fight evil and oppression wherever he finds it, until he is ready to return to deliver the slaves to freedom.</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Cyrus is still unsure whether it was a crazy vision or a true visitation from Anhur, but since that time, he has noticed inklings of new powers – an innate sense of evil, the ability to channel his god’s righteous fury into a blow and the like.  He is driven to pursue adventures now, hoping that he will find items, allies and followers that one day will join him for his quest to put an end to slavery.</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Now, his wanderings have taken him far north and west of his home, to the village of Beregost….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Personality:  Despite the troubles he has faced in life, Cyrus remains optimistic.  He has a fervent belief in his god and in the power of the sword to fight evil, protect the weak and defend freedom.  His good-hearted nature makes him naturally likeable, and he is not at all arrogant.  In fact, he often engages in self-deprecating humor and seems to have little in the way of ego.  He will gladly talk to anyone and holds himself above no other.  At the same time, he often is not properly deferential to authority.</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He judges people only on actions, not words, but he has a good sense of whether people are telling the truth or lying, good or evil.  Nevertheless, he is still somewhat naive and unsophisticated.  Not the brightest of men, Cyrus has trouble making connections and seeing the complex threads of plot and conspiracy.</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Once someone proves himself a bully, a tyrant or otherwise an oppressor, Cyrus will do anything in his power to stop them.  On the other hand, he will gladly befriend any who protect the weak and fight for freedom.  Cyrus believes one leads by example, not by words.  He is devout and believes he speaks directly with Anhur, and that the god acts through him.  Nevertheless, he also believes in having fun.  He enjoys music and stories and good food and drink.</a:t>
          </a:r>
        </a:p>
      </xdr:txBody>
    </xdr:sp>
    <xdr:clientData/>
  </xdr:twoCellAnchor>
  <xdr:twoCellAnchor editAs="oneCell">
    <xdr:from>
      <xdr:col>5</xdr:col>
      <xdr:colOff>266700</xdr:colOff>
      <xdr:row>1</xdr:row>
      <xdr:rowOff>66675</xdr:rowOff>
    </xdr:from>
    <xdr:to>
      <xdr:col>6</xdr:col>
      <xdr:colOff>1057275</xdr:colOff>
      <xdr:row>15</xdr:row>
      <xdr:rowOff>114300</xdr:rowOff>
    </xdr:to>
    <xdr:pic>
      <xdr:nvPicPr>
        <xdr:cNvPr id="1129" name="Picture 62">
          <a:extLst>
            <a:ext uri="{FF2B5EF4-FFF2-40B4-BE49-F238E27FC236}">
              <a16:creationId xmlns:a16="http://schemas.microsoft.com/office/drawing/2014/main" id="{00000000-0008-0000-0000-00006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438150"/>
          <a:ext cx="1914525" cy="303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66675</xdr:colOff>
      <xdr:row>11</xdr:row>
      <xdr:rowOff>0</xdr:rowOff>
    </xdr:from>
    <xdr:to>
      <xdr:col>6</xdr:col>
      <xdr:colOff>1238250</xdr:colOff>
      <xdr:row>16</xdr:row>
      <xdr:rowOff>238126</xdr:rowOff>
    </xdr:to>
    <xdr:sp macro="" textlink="">
      <xdr:nvSpPr>
        <xdr:cNvPr id="1087" name="Text Box 63">
          <a:extLst>
            <a:ext uri="{FF2B5EF4-FFF2-40B4-BE49-F238E27FC236}">
              <a16:creationId xmlns:a16="http://schemas.microsoft.com/office/drawing/2014/main" id="{00000000-0008-0000-0000-00003F040000}"/>
            </a:ext>
          </a:extLst>
        </xdr:cNvPr>
        <xdr:cNvSpPr txBox="1">
          <a:spLocks noChangeArrowheads="1"/>
        </xdr:cNvSpPr>
      </xdr:nvSpPr>
      <xdr:spPr bwMode="auto">
        <a:xfrm>
          <a:off x="4686300" y="2524125"/>
          <a:ext cx="2295525" cy="1295401"/>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lnSpc>
              <a:spcPts val="1100"/>
            </a:lnSpc>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Moving at 20' and -3 to select Skills due to Medium load.  </a:t>
          </a:r>
          <a:r>
            <a:rPr lang="en-US" sz="1200" b="1" i="0" u="none" strike="noStrike" baseline="0">
              <a:solidFill>
                <a:srgbClr val="000000"/>
              </a:solidFill>
              <a:latin typeface="Times New Roman"/>
              <a:cs typeface="Times New Roman"/>
            </a:rPr>
            <a:t>Dream Feats:</a:t>
          </a:r>
          <a:r>
            <a:rPr lang="en-US" sz="1200" b="0" i="0" u="none" strike="noStrike" baseline="0">
              <a:solidFill>
                <a:srgbClr val="000000"/>
              </a:solidFill>
              <a:latin typeface="Times New Roman"/>
              <a:cs typeface="Times New Roman"/>
            </a:rPr>
            <a:t>  Mounted Combat, Skill Focus (Ride); </a:t>
          </a: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3 more ranks in Diplomacy, 4 ranks in Handle Animal, 2 more ranks in Ride; 2 class levels in Dragonrider (Draconomicon 124]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406" name="Rectangle 1">
          <a:extLst>
            <a:ext uri="{FF2B5EF4-FFF2-40B4-BE49-F238E27FC236}">
              <a16:creationId xmlns:a16="http://schemas.microsoft.com/office/drawing/2014/main" id="{00000000-0008-0000-0100-00005E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9497" name="Rectangle 1">
          <a:extLst>
            <a:ext uri="{FF2B5EF4-FFF2-40B4-BE49-F238E27FC236}">
              <a16:creationId xmlns:a16="http://schemas.microsoft.com/office/drawing/2014/main" id="{00000000-0008-0000-0200-0000294C0000}"/>
            </a:ext>
          </a:extLst>
        </xdr:cNvPr>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8467" name="Rectangle 1">
          <a:extLst>
            <a:ext uri="{FF2B5EF4-FFF2-40B4-BE49-F238E27FC236}">
              <a16:creationId xmlns:a16="http://schemas.microsoft.com/office/drawing/2014/main" id="{00000000-0008-0000-0300-000023480000}"/>
            </a:ext>
          </a:extLst>
        </xdr:cNvPr>
        <xdr:cNvSpPr>
          <a:spLocks noChangeArrowheads="1"/>
        </xdr:cNvSpPr>
      </xdr:nvSpPr>
      <xdr:spPr bwMode="auto">
        <a:xfrm>
          <a:off x="592455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rtexas@earthlink.net?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6"/>
  <sheetViews>
    <sheetView showGridLines="0" tabSelected="1" workbookViewId="0"/>
  </sheetViews>
  <sheetFormatPr defaultColWidth="13" defaultRowHeight="15.6"/>
  <cols>
    <col min="1" max="1" width="14.296875" style="20" customWidth="1"/>
    <col min="2" max="2" width="10" style="21" customWidth="1"/>
    <col min="3" max="3" width="5.09765625" style="21" customWidth="1"/>
    <col min="4" max="4" width="13.69921875" style="20" bestFit="1" customWidth="1"/>
    <col min="5" max="5" width="9.09765625" style="21" bestFit="1" customWidth="1"/>
    <col min="6" max="6" width="14.69921875" style="20" customWidth="1"/>
    <col min="7" max="7" width="17.09765625" style="21" customWidth="1"/>
    <col min="8" max="16384" width="13" style="1"/>
  </cols>
  <sheetData>
    <row r="1" spans="1:7" ht="29.4" thickTop="1" thickBot="1">
      <c r="A1" s="407" t="s">
        <v>124</v>
      </c>
      <c r="B1" s="408" t="s">
        <v>125</v>
      </c>
      <c r="C1" s="409"/>
      <c r="D1" s="410"/>
      <c r="E1" s="411"/>
      <c r="F1" s="412"/>
      <c r="G1" s="406" t="s">
        <v>138</v>
      </c>
    </row>
    <row r="2" spans="1:7" ht="17.399999999999999" thickTop="1">
      <c r="A2" s="2" t="s">
        <v>0</v>
      </c>
      <c r="B2" s="16" t="s">
        <v>109</v>
      </c>
      <c r="C2" s="64"/>
      <c r="D2" s="4" t="s">
        <v>1</v>
      </c>
      <c r="E2" s="64" t="s">
        <v>113</v>
      </c>
      <c r="F2"/>
      <c r="G2" s="5"/>
    </row>
    <row r="3" spans="1:7" ht="16.8">
      <c r="A3" s="2" t="s">
        <v>75</v>
      </c>
      <c r="B3" s="202" t="s">
        <v>129</v>
      </c>
      <c r="C3" s="49"/>
      <c r="D3" s="4" t="s">
        <v>76</v>
      </c>
      <c r="E3" s="64">
        <v>9</v>
      </c>
      <c r="F3" s="4"/>
      <c r="G3" s="5"/>
    </row>
    <row r="4" spans="1:7" ht="16.8">
      <c r="A4" s="2" t="s">
        <v>108</v>
      </c>
      <c r="B4" s="16" t="s">
        <v>128</v>
      </c>
      <c r="C4" s="64"/>
      <c r="D4" s="4" t="s">
        <v>107</v>
      </c>
      <c r="E4" s="64">
        <f>1374-1350</f>
        <v>24</v>
      </c>
      <c r="F4" s="4"/>
      <c r="G4" s="5"/>
    </row>
    <row r="5" spans="1:7" ht="16.8">
      <c r="A5" s="2" t="s">
        <v>77</v>
      </c>
      <c r="B5" s="16" t="s">
        <v>112</v>
      </c>
      <c r="C5" s="64"/>
      <c r="D5" s="4" t="s">
        <v>2</v>
      </c>
      <c r="E5" s="64" t="s">
        <v>126</v>
      </c>
      <c r="F5" s="4"/>
      <c r="G5" s="5"/>
    </row>
    <row r="6" spans="1:7" ht="17.399999999999999" thickBot="1">
      <c r="A6" s="2" t="s">
        <v>78</v>
      </c>
      <c r="B6" s="16" t="s">
        <v>80</v>
      </c>
      <c r="C6" s="49"/>
      <c r="D6" s="4" t="s">
        <v>3</v>
      </c>
      <c r="E6" s="64" t="s">
        <v>127</v>
      </c>
      <c r="F6" s="4"/>
      <c r="G6" s="5"/>
    </row>
    <row r="7" spans="1:7" ht="17.399999999999999" thickTop="1">
      <c r="A7" s="228" t="s">
        <v>82</v>
      </c>
      <c r="B7" s="229" t="s">
        <v>308</v>
      </c>
      <c r="C7" s="344">
        <f>RIGHT(B7,1)+'Personal File'!C13+2</f>
        <v>9</v>
      </c>
      <c r="D7" s="256" t="s">
        <v>156</v>
      </c>
      <c r="E7" s="234" t="s">
        <v>307</v>
      </c>
      <c r="F7" s="3"/>
      <c r="G7" s="5"/>
    </row>
    <row r="8" spans="1:7" ht="16.8">
      <c r="A8" s="230" t="s">
        <v>83</v>
      </c>
      <c r="B8" s="231" t="s">
        <v>286</v>
      </c>
      <c r="C8" s="345">
        <f>RIGHT(B8,1)+'Personal File'!C12+2</f>
        <v>4</v>
      </c>
      <c r="D8" s="257" t="s">
        <v>89</v>
      </c>
      <c r="E8" s="235" t="s">
        <v>292</v>
      </c>
      <c r="F8" s="3"/>
      <c r="G8" s="5"/>
    </row>
    <row r="9" spans="1:7" ht="17.399999999999999" thickBot="1">
      <c r="A9" s="232" t="s">
        <v>84</v>
      </c>
      <c r="B9" s="233" t="s">
        <v>286</v>
      </c>
      <c r="C9" s="346">
        <f>RIGHT(B9,1)+'Personal File'!C15+4</f>
        <v>7</v>
      </c>
      <c r="D9" s="258" t="s">
        <v>154</v>
      </c>
      <c r="E9" s="236" t="s">
        <v>155</v>
      </c>
      <c r="F9" s="3"/>
      <c r="G9" s="5"/>
    </row>
    <row r="10" spans="1:7" ht="18" thickTop="1" thickBot="1">
      <c r="A10" s="63" t="s">
        <v>17</v>
      </c>
      <c r="B10" s="223"/>
      <c r="C10" s="224"/>
      <c r="D10" s="259" t="s">
        <v>16</v>
      </c>
      <c r="E10" s="34">
        <v>20</v>
      </c>
      <c r="F10" s="3"/>
      <c r="G10" s="5"/>
    </row>
    <row r="11" spans="1:7" ht="16.8">
      <c r="A11" s="32" t="s">
        <v>4</v>
      </c>
      <c r="B11" s="33">
        <v>15</v>
      </c>
      <c r="C11" s="422" t="str">
        <f t="shared" ref="C11:C16" si="0">IF(B11&gt;9.9,CONCATENATE("+",ROUNDDOWN((B11-10)/2,0)),ROUNDUP((B11-10)/2,0))</f>
        <v>+2</v>
      </c>
      <c r="D11" s="347" t="s">
        <v>87</v>
      </c>
      <c r="E11" s="203" t="s">
        <v>130</v>
      </c>
      <c r="F11" s="3"/>
      <c r="G11" s="5"/>
    </row>
    <row r="12" spans="1:7" ht="16.8">
      <c r="A12" s="7" t="s">
        <v>5</v>
      </c>
      <c r="B12" s="119">
        <v>10</v>
      </c>
      <c r="C12" s="58" t="str">
        <f t="shared" si="0"/>
        <v>+0</v>
      </c>
      <c r="D12" s="348" t="s">
        <v>88</v>
      </c>
      <c r="E12" s="93">
        <f>Martial!B17+Equipment!B32+('Personal File'!E10/100)</f>
        <v>110</v>
      </c>
      <c r="F12" s="3"/>
      <c r="G12" s="5"/>
    </row>
    <row r="13" spans="1:7" ht="16.8">
      <c r="A13" s="30" t="s">
        <v>20</v>
      </c>
      <c r="B13" s="120">
        <v>13</v>
      </c>
      <c r="C13" s="50" t="str">
        <f t="shared" si="0"/>
        <v>+1</v>
      </c>
      <c r="D13" s="260" t="s">
        <v>22</v>
      </c>
      <c r="E13" s="87">
        <v>77</v>
      </c>
      <c r="F13" s="3"/>
      <c r="G13" s="5"/>
    </row>
    <row r="14" spans="1:7" ht="16.8">
      <c r="A14" s="418" t="s">
        <v>21</v>
      </c>
      <c r="B14" s="120">
        <v>8</v>
      </c>
      <c r="C14" s="58">
        <f t="shared" si="0"/>
        <v>-1</v>
      </c>
      <c r="D14" s="260" t="s">
        <v>74</v>
      </c>
      <c r="E14" s="87">
        <v>77</v>
      </c>
      <c r="F14" s="2"/>
      <c r="G14" s="5"/>
    </row>
    <row r="15" spans="1:7" ht="16.8">
      <c r="A15" s="31" t="s">
        <v>23</v>
      </c>
      <c r="B15" s="6">
        <v>13</v>
      </c>
      <c r="C15" s="58" t="str">
        <f t="shared" si="0"/>
        <v>+1</v>
      </c>
      <c r="D15" s="261" t="s">
        <v>144</v>
      </c>
      <c r="E15" s="91">
        <f>10+C12</f>
        <v>10</v>
      </c>
      <c r="F15" s="3"/>
      <c r="G15" s="5"/>
    </row>
    <row r="16" spans="1:7" ht="17.399999999999999" thickBot="1">
      <c r="A16" s="35" t="s">
        <v>19</v>
      </c>
      <c r="B16" s="121">
        <v>14</v>
      </c>
      <c r="C16" s="51" t="str">
        <f t="shared" si="0"/>
        <v>+2</v>
      </c>
      <c r="D16" s="262" t="s">
        <v>73</v>
      </c>
      <c r="E16" s="92">
        <f>E15+SUM(Martial!B11:B15)</f>
        <v>19</v>
      </c>
      <c r="F16" s="3"/>
      <c r="G16" s="5"/>
    </row>
    <row r="17" spans="1:7" ht="24" thickTop="1" thickBot="1">
      <c r="A17" s="8" t="s">
        <v>33</v>
      </c>
      <c r="B17" s="9"/>
      <c r="C17" s="9"/>
      <c r="D17" s="10"/>
      <c r="E17" s="10"/>
      <c r="F17" s="10"/>
      <c r="G17" s="11"/>
    </row>
    <row r="18" spans="1:7" s="15" customFormat="1" ht="17.399999999999999" thickTop="1">
      <c r="A18" s="12"/>
      <c r="B18" s="13"/>
      <c r="C18" s="13"/>
      <c r="D18" s="13"/>
      <c r="E18" s="13"/>
      <c r="F18" s="13"/>
      <c r="G18" s="14"/>
    </row>
    <row r="19" spans="1:7" s="15" customFormat="1" ht="16.8">
      <c r="A19" s="117"/>
      <c r="B19" s="16"/>
      <c r="C19" s="16"/>
      <c r="D19" s="16"/>
      <c r="E19" s="16"/>
      <c r="F19" s="16"/>
      <c r="G19" s="118"/>
    </row>
    <row r="20" spans="1:7" s="15" customFormat="1" ht="16.8">
      <c r="A20" s="117"/>
      <c r="B20" s="16"/>
      <c r="C20" s="16"/>
      <c r="D20" s="16"/>
      <c r="E20" s="16"/>
      <c r="F20" s="16"/>
      <c r="G20" s="118"/>
    </row>
    <row r="21" spans="1:7" s="15" customFormat="1" ht="16.8">
      <c r="A21" s="117"/>
      <c r="B21" s="16"/>
      <c r="C21" s="16"/>
      <c r="D21" s="16"/>
      <c r="E21" s="16"/>
      <c r="F21" s="16"/>
      <c r="G21" s="118"/>
    </row>
    <row r="22" spans="1:7" s="15" customFormat="1" ht="16.8">
      <c r="A22" s="117"/>
      <c r="B22" s="16"/>
      <c r="C22" s="16"/>
      <c r="D22" s="16"/>
      <c r="E22" s="16"/>
      <c r="F22" s="16"/>
      <c r="G22" s="118"/>
    </row>
    <row r="23" spans="1:7" s="15" customFormat="1" ht="16.8">
      <c r="A23" s="117"/>
      <c r="B23" s="16"/>
      <c r="C23" s="16"/>
      <c r="D23" s="16"/>
      <c r="E23" s="16"/>
      <c r="F23" s="16"/>
      <c r="G23" s="118"/>
    </row>
    <row r="24" spans="1:7" s="15" customFormat="1" ht="16.8">
      <c r="A24" s="117"/>
      <c r="B24" s="16"/>
      <c r="C24" s="16"/>
      <c r="D24" s="16"/>
      <c r="E24" s="16"/>
      <c r="F24" s="16"/>
      <c r="G24" s="118"/>
    </row>
    <row r="25" spans="1:7" s="15" customFormat="1" ht="16.8">
      <c r="A25" s="117"/>
      <c r="B25" s="16"/>
      <c r="C25" s="16"/>
      <c r="D25" s="16"/>
      <c r="E25" s="16"/>
      <c r="F25" s="16"/>
      <c r="G25" s="118"/>
    </row>
    <row r="26" spans="1:7" s="15" customFormat="1" ht="16.8">
      <c r="A26" s="117"/>
      <c r="B26" s="16"/>
      <c r="C26" s="16"/>
      <c r="D26" s="16"/>
      <c r="E26" s="16"/>
      <c r="F26" s="16"/>
      <c r="G26" s="118"/>
    </row>
    <row r="27" spans="1:7" s="15" customFormat="1" ht="16.8">
      <c r="A27" s="117"/>
      <c r="B27" s="16"/>
      <c r="C27" s="16"/>
      <c r="D27" s="16"/>
      <c r="E27" s="16"/>
      <c r="F27" s="16"/>
      <c r="G27" s="118"/>
    </row>
    <row r="28" spans="1:7" s="15" customFormat="1" ht="16.8">
      <c r="A28" s="117"/>
      <c r="B28" s="16"/>
      <c r="C28" s="16"/>
      <c r="D28" s="16"/>
      <c r="E28" s="16"/>
      <c r="F28" s="16"/>
      <c r="G28" s="118"/>
    </row>
    <row r="29" spans="1:7" s="15" customFormat="1" ht="16.8">
      <c r="A29" s="117"/>
      <c r="B29" s="16"/>
      <c r="C29" s="16"/>
      <c r="D29" s="16"/>
      <c r="E29" s="16"/>
      <c r="F29" s="16"/>
      <c r="G29" s="118"/>
    </row>
    <row r="30" spans="1:7" s="15" customFormat="1" ht="16.8">
      <c r="A30" s="117"/>
      <c r="B30" s="16"/>
      <c r="C30" s="16"/>
      <c r="D30" s="16"/>
      <c r="E30" s="16"/>
      <c r="F30" s="16"/>
      <c r="G30" s="118"/>
    </row>
    <row r="31" spans="1:7" s="15" customFormat="1" ht="16.8">
      <c r="A31" s="117"/>
      <c r="B31" s="16"/>
      <c r="C31" s="16"/>
      <c r="D31" s="16"/>
      <c r="E31" s="16"/>
      <c r="F31" s="16"/>
      <c r="G31" s="118"/>
    </row>
    <row r="32" spans="1:7" s="15" customFormat="1" ht="16.8">
      <c r="A32" s="117"/>
      <c r="B32" s="16"/>
      <c r="C32" s="16"/>
      <c r="D32" s="16"/>
      <c r="E32" s="16"/>
      <c r="F32" s="16"/>
      <c r="G32" s="118"/>
    </row>
    <row r="33" spans="1:7" s="15" customFormat="1" ht="16.8">
      <c r="A33" s="117"/>
      <c r="B33" s="16"/>
      <c r="C33" s="16"/>
      <c r="D33" s="16"/>
      <c r="E33" s="16"/>
      <c r="F33" s="16"/>
      <c r="G33" s="118"/>
    </row>
    <row r="34" spans="1:7" s="15" customFormat="1" ht="16.8">
      <c r="A34" s="117"/>
      <c r="B34" s="16"/>
      <c r="C34" s="16"/>
      <c r="D34" s="16"/>
      <c r="E34" s="16"/>
      <c r="F34" s="16"/>
      <c r="G34" s="118"/>
    </row>
    <row r="35" spans="1:7" s="15" customFormat="1" ht="16.8">
      <c r="A35" s="117"/>
      <c r="B35" s="16"/>
      <c r="C35" s="16"/>
      <c r="D35" s="16"/>
      <c r="E35" s="16"/>
      <c r="F35" s="16"/>
      <c r="G35" s="118"/>
    </row>
    <row r="36" spans="1:7" s="15" customFormat="1" ht="16.8">
      <c r="A36" s="117"/>
      <c r="B36" s="16"/>
      <c r="C36" s="16"/>
      <c r="D36" s="16"/>
      <c r="E36" s="16"/>
      <c r="F36" s="16"/>
      <c r="G36" s="118"/>
    </row>
    <row r="37" spans="1:7" s="15" customFormat="1" ht="16.8">
      <c r="A37" s="117"/>
      <c r="B37" s="16"/>
      <c r="C37" s="16"/>
      <c r="D37" s="16"/>
      <c r="E37" s="16"/>
      <c r="F37" s="16"/>
      <c r="G37" s="118"/>
    </row>
    <row r="38" spans="1:7" s="15" customFormat="1" ht="16.8">
      <c r="A38" s="117"/>
      <c r="B38" s="16"/>
      <c r="C38" s="16"/>
      <c r="D38" s="16"/>
      <c r="E38" s="16"/>
      <c r="F38" s="16"/>
      <c r="G38" s="118"/>
    </row>
    <row r="39" spans="1:7" s="15" customFormat="1" ht="16.8">
      <c r="A39" s="117"/>
      <c r="B39" s="16"/>
      <c r="C39" s="16"/>
      <c r="D39" s="16"/>
      <c r="E39" s="16"/>
      <c r="F39" s="16"/>
      <c r="G39" s="118"/>
    </row>
    <row r="40" spans="1:7" s="15" customFormat="1" ht="16.8">
      <c r="A40" s="117"/>
      <c r="B40" s="16"/>
      <c r="C40" s="16"/>
      <c r="D40" s="16"/>
      <c r="E40" s="16"/>
      <c r="F40" s="16"/>
      <c r="G40" s="118"/>
    </row>
    <row r="41" spans="1:7" s="15" customFormat="1" ht="16.8">
      <c r="A41" s="117"/>
      <c r="B41" s="16"/>
      <c r="C41" s="16"/>
      <c r="D41" s="16"/>
      <c r="E41" s="16"/>
      <c r="F41" s="16"/>
      <c r="G41" s="118"/>
    </row>
    <row r="42" spans="1:7" s="15" customFormat="1" ht="16.8">
      <c r="A42" s="117"/>
      <c r="B42" s="16"/>
      <c r="C42" s="16"/>
      <c r="D42" s="16"/>
      <c r="E42" s="16"/>
      <c r="F42" s="16"/>
      <c r="G42" s="118"/>
    </row>
    <row r="43" spans="1:7" s="15" customFormat="1" ht="16.8">
      <c r="A43" s="117"/>
      <c r="B43" s="16"/>
      <c r="C43" s="16"/>
      <c r="D43" s="16"/>
      <c r="E43" s="16"/>
      <c r="F43" s="16"/>
      <c r="G43" s="118"/>
    </row>
    <row r="44" spans="1:7" s="15" customFormat="1" ht="16.8">
      <c r="A44" s="117"/>
      <c r="B44" s="16"/>
      <c r="C44" s="16"/>
      <c r="D44" s="16"/>
      <c r="E44" s="16"/>
      <c r="F44" s="16"/>
      <c r="G44" s="118"/>
    </row>
    <row r="45" spans="1:7" s="15" customFormat="1" ht="16.8">
      <c r="A45" s="117"/>
      <c r="B45" s="16"/>
      <c r="C45" s="16"/>
      <c r="D45" s="16"/>
      <c r="E45" s="16"/>
      <c r="F45" s="16"/>
      <c r="G45" s="118"/>
    </row>
    <row r="46" spans="1:7" s="15" customFormat="1" ht="16.8">
      <c r="A46" s="117"/>
      <c r="B46" s="16"/>
      <c r="C46" s="16"/>
      <c r="D46" s="16"/>
      <c r="E46" s="16"/>
      <c r="F46" s="16"/>
      <c r="G46" s="118"/>
    </row>
    <row r="47" spans="1:7" s="15" customFormat="1" ht="16.8">
      <c r="A47" s="117"/>
      <c r="B47" s="16"/>
      <c r="C47" s="16"/>
      <c r="D47" s="16"/>
      <c r="E47" s="16"/>
      <c r="F47" s="16"/>
      <c r="G47" s="118"/>
    </row>
    <row r="48" spans="1:7" s="15" customFormat="1" ht="16.8">
      <c r="A48" s="117"/>
      <c r="B48" s="16"/>
      <c r="C48" s="16"/>
      <c r="D48" s="16"/>
      <c r="E48" s="16"/>
      <c r="F48" s="16"/>
      <c r="G48" s="118"/>
    </row>
    <row r="49" spans="1:7" s="15" customFormat="1" ht="16.8">
      <c r="A49" s="117"/>
      <c r="B49" s="16"/>
      <c r="C49" s="16"/>
      <c r="D49" s="16"/>
      <c r="E49" s="16"/>
      <c r="F49" s="16"/>
      <c r="G49" s="118"/>
    </row>
    <row r="50" spans="1:7" s="15" customFormat="1" ht="16.8">
      <c r="A50" s="117"/>
      <c r="B50" s="16"/>
      <c r="C50" s="16"/>
      <c r="D50" s="16"/>
      <c r="E50" s="16"/>
      <c r="F50" s="16"/>
      <c r="G50" s="118"/>
    </row>
    <row r="51" spans="1:7" s="15" customFormat="1" ht="16.8">
      <c r="A51" s="117"/>
      <c r="B51" s="16"/>
      <c r="C51" s="16"/>
      <c r="D51" s="16"/>
      <c r="E51" s="16"/>
      <c r="F51" s="16"/>
      <c r="G51" s="118"/>
    </row>
    <row r="52" spans="1:7" s="15" customFormat="1" ht="16.8">
      <c r="A52" s="117"/>
      <c r="B52" s="16"/>
      <c r="C52" s="16"/>
      <c r="D52" s="16"/>
      <c r="E52" s="16"/>
      <c r="F52" s="16"/>
      <c r="G52" s="118"/>
    </row>
    <row r="53" spans="1:7" s="15" customFormat="1" ht="16.8">
      <c r="A53" s="117"/>
      <c r="B53" s="16"/>
      <c r="C53" s="16"/>
      <c r="D53" s="16"/>
      <c r="E53" s="16"/>
      <c r="F53" s="16"/>
      <c r="G53" s="118"/>
    </row>
    <row r="54" spans="1:7" s="15" customFormat="1" ht="16.8">
      <c r="A54" s="117"/>
      <c r="B54" s="16"/>
      <c r="C54" s="16"/>
      <c r="D54" s="16"/>
      <c r="E54" s="16"/>
      <c r="F54" s="16"/>
      <c r="G54" s="118"/>
    </row>
    <row r="55" spans="1:7" s="15" customFormat="1" ht="16.8">
      <c r="A55" s="117"/>
      <c r="B55" s="16"/>
      <c r="C55" s="16"/>
      <c r="D55" s="16"/>
      <c r="E55" s="16"/>
      <c r="F55" s="16"/>
      <c r="G55" s="118"/>
    </row>
    <row r="56" spans="1:7" s="15" customFormat="1" ht="16.8">
      <c r="A56" s="117"/>
      <c r="B56" s="16"/>
      <c r="C56" s="16"/>
      <c r="D56" s="16"/>
      <c r="E56" s="16"/>
      <c r="F56" s="16"/>
      <c r="G56" s="118"/>
    </row>
    <row r="57" spans="1:7" s="15" customFormat="1" ht="16.8">
      <c r="A57" s="117"/>
      <c r="B57" s="16"/>
      <c r="C57" s="16"/>
      <c r="D57" s="16"/>
      <c r="E57" s="16"/>
      <c r="F57" s="16"/>
      <c r="G57" s="118"/>
    </row>
    <row r="58" spans="1:7" s="15" customFormat="1" ht="16.8">
      <c r="A58" s="117"/>
      <c r="B58" s="16"/>
      <c r="C58" s="16"/>
      <c r="D58" s="16"/>
      <c r="E58" s="16"/>
      <c r="F58" s="16"/>
      <c r="G58" s="118"/>
    </row>
    <row r="59" spans="1:7" s="15" customFormat="1" ht="16.8">
      <c r="A59" s="117"/>
      <c r="B59" s="16"/>
      <c r="C59" s="16"/>
      <c r="D59" s="16"/>
      <c r="E59" s="16"/>
      <c r="F59" s="16"/>
      <c r="G59" s="118"/>
    </row>
    <row r="60" spans="1:7" s="15" customFormat="1" ht="16.8">
      <c r="A60" s="117"/>
      <c r="B60" s="16"/>
      <c r="C60" s="16"/>
      <c r="D60" s="16"/>
      <c r="E60" s="16"/>
      <c r="F60" s="16"/>
      <c r="G60" s="118"/>
    </row>
    <row r="61" spans="1:7" s="15" customFormat="1" ht="16.8">
      <c r="A61" s="117"/>
      <c r="B61" s="16"/>
      <c r="C61" s="16"/>
      <c r="D61" s="16"/>
      <c r="E61" s="16"/>
      <c r="F61" s="16"/>
      <c r="G61" s="118"/>
    </row>
    <row r="62" spans="1:7" s="15" customFormat="1" ht="16.8">
      <c r="A62" s="117"/>
      <c r="B62" s="16"/>
      <c r="C62" s="16"/>
      <c r="D62" s="16"/>
      <c r="E62" s="16"/>
      <c r="F62" s="16"/>
      <c r="G62" s="118"/>
    </row>
    <row r="63" spans="1:7" s="15" customFormat="1" ht="16.8">
      <c r="A63" s="117"/>
      <c r="B63" s="16"/>
      <c r="C63" s="16"/>
      <c r="D63" s="16"/>
      <c r="E63" s="16"/>
      <c r="F63" s="16"/>
      <c r="G63" s="118"/>
    </row>
    <row r="64" spans="1:7" s="15" customFormat="1" ht="16.8">
      <c r="A64" s="117"/>
      <c r="B64" s="16"/>
      <c r="C64" s="16"/>
      <c r="D64" s="16"/>
      <c r="E64" s="16"/>
      <c r="F64" s="16"/>
      <c r="G64" s="118"/>
    </row>
    <row r="65" spans="1:7" s="15" customFormat="1" ht="16.8">
      <c r="A65" s="117"/>
      <c r="B65" s="16"/>
      <c r="C65" s="16"/>
      <c r="D65" s="16"/>
      <c r="E65" s="16"/>
      <c r="F65" s="16"/>
      <c r="G65" s="118"/>
    </row>
    <row r="66" spans="1:7" s="15" customFormat="1" ht="16.8">
      <c r="A66" s="117"/>
      <c r="B66" s="16"/>
      <c r="C66" s="16"/>
      <c r="D66" s="16"/>
      <c r="E66" s="16"/>
      <c r="F66" s="16"/>
      <c r="G66" s="118"/>
    </row>
    <row r="67" spans="1:7" s="15" customFormat="1" ht="16.8">
      <c r="A67" s="117"/>
      <c r="B67" s="16"/>
      <c r="C67" s="16"/>
      <c r="D67" s="16"/>
      <c r="E67" s="16"/>
      <c r="F67" s="16"/>
      <c r="G67" s="118"/>
    </row>
    <row r="68" spans="1:7" s="15" customFormat="1" ht="16.8">
      <c r="A68" s="117"/>
      <c r="B68" s="16"/>
      <c r="C68" s="16"/>
      <c r="D68" s="16"/>
      <c r="E68" s="16"/>
      <c r="F68" s="16"/>
      <c r="G68" s="118"/>
    </row>
    <row r="69" spans="1:7" s="15" customFormat="1" ht="16.8">
      <c r="A69" s="117"/>
      <c r="B69" s="16"/>
      <c r="C69" s="16"/>
      <c r="D69" s="16"/>
      <c r="E69" s="16"/>
      <c r="F69" s="16"/>
      <c r="G69" s="118"/>
    </row>
    <row r="70" spans="1:7" s="15" customFormat="1" ht="16.8">
      <c r="A70" s="117"/>
      <c r="B70" s="16"/>
      <c r="C70" s="16"/>
      <c r="D70" s="16"/>
      <c r="E70" s="16"/>
      <c r="F70" s="16"/>
      <c r="G70" s="118"/>
    </row>
    <row r="71" spans="1:7" s="15" customFormat="1" ht="16.8">
      <c r="A71" s="117"/>
      <c r="B71" s="16"/>
      <c r="C71" s="16"/>
      <c r="D71" s="16"/>
      <c r="E71" s="16"/>
      <c r="F71" s="16"/>
      <c r="G71" s="118"/>
    </row>
    <row r="72" spans="1:7" s="15" customFormat="1" ht="16.8">
      <c r="A72" s="117"/>
      <c r="B72" s="16"/>
      <c r="C72" s="16"/>
      <c r="D72" s="16"/>
      <c r="E72" s="16"/>
      <c r="F72" s="16"/>
      <c r="G72" s="118"/>
    </row>
    <row r="73" spans="1:7" s="15" customFormat="1" ht="16.8">
      <c r="A73" s="117"/>
      <c r="B73" s="16"/>
      <c r="C73" s="16"/>
      <c r="D73" s="16"/>
      <c r="E73" s="16"/>
      <c r="F73" s="16"/>
      <c r="G73" s="118"/>
    </row>
    <row r="74" spans="1:7" s="15" customFormat="1" ht="16.8">
      <c r="A74" s="117"/>
      <c r="B74" s="16"/>
      <c r="C74" s="16"/>
      <c r="D74" s="16"/>
      <c r="E74" s="16"/>
      <c r="F74" s="16"/>
      <c r="G74" s="118"/>
    </row>
    <row r="75" spans="1:7" s="15" customFormat="1" ht="16.8">
      <c r="A75" s="117"/>
      <c r="B75" s="16"/>
      <c r="C75" s="16"/>
      <c r="D75" s="16"/>
      <c r="E75" s="16"/>
      <c r="F75" s="16"/>
      <c r="G75" s="118"/>
    </row>
    <row r="76" spans="1:7" s="15" customFormat="1" ht="16.8">
      <c r="A76" s="117"/>
      <c r="B76" s="16"/>
      <c r="C76" s="16"/>
      <c r="D76" s="16"/>
      <c r="E76" s="16"/>
      <c r="F76" s="16"/>
      <c r="G76" s="118"/>
    </row>
    <row r="77" spans="1:7" s="15" customFormat="1" ht="16.8">
      <c r="A77" s="117"/>
      <c r="B77" s="16"/>
      <c r="C77" s="16"/>
      <c r="D77" s="16"/>
      <c r="E77" s="16"/>
      <c r="F77" s="16"/>
      <c r="G77" s="118"/>
    </row>
    <row r="78" spans="1:7" s="15" customFormat="1" ht="16.8">
      <c r="A78" s="117"/>
      <c r="B78" s="16"/>
      <c r="C78" s="16"/>
      <c r="D78" s="16"/>
      <c r="E78" s="16"/>
      <c r="F78" s="16"/>
      <c r="G78" s="118"/>
    </row>
    <row r="79" spans="1:7" s="15" customFormat="1" ht="16.8">
      <c r="A79" s="117"/>
      <c r="B79" s="16"/>
      <c r="C79" s="16"/>
      <c r="D79" s="16"/>
      <c r="E79" s="16"/>
      <c r="F79" s="16"/>
      <c r="G79" s="118"/>
    </row>
    <row r="80" spans="1:7" s="15" customFormat="1" ht="16.8">
      <c r="A80" s="117"/>
      <c r="B80" s="16"/>
      <c r="C80" s="16"/>
      <c r="D80" s="16"/>
      <c r="E80" s="16"/>
      <c r="F80" s="16"/>
      <c r="G80" s="118"/>
    </row>
    <row r="81" spans="1:7" s="15" customFormat="1" ht="16.8">
      <c r="A81" s="117"/>
      <c r="B81" s="16"/>
      <c r="C81" s="16"/>
      <c r="D81" s="16"/>
      <c r="E81" s="16"/>
      <c r="F81" s="16"/>
      <c r="G81" s="118"/>
    </row>
    <row r="82" spans="1:7" s="15" customFormat="1" ht="16.8">
      <c r="A82" s="117"/>
      <c r="B82" s="16"/>
      <c r="C82" s="16"/>
      <c r="D82" s="16"/>
      <c r="E82" s="16"/>
      <c r="F82" s="16"/>
      <c r="G82" s="118"/>
    </row>
    <row r="83" spans="1:7" s="15" customFormat="1" ht="16.8">
      <c r="A83" s="117"/>
      <c r="B83" s="16"/>
      <c r="C83" s="16"/>
      <c r="D83" s="16"/>
      <c r="E83" s="16"/>
      <c r="F83" s="16"/>
      <c r="G83" s="118"/>
    </row>
    <row r="84" spans="1:7" s="15" customFormat="1" ht="16.8">
      <c r="A84" s="117"/>
      <c r="B84" s="16"/>
      <c r="C84" s="16"/>
      <c r="D84" s="16"/>
      <c r="E84" s="16"/>
      <c r="F84" s="16"/>
      <c r="G84" s="118"/>
    </row>
    <row r="85" spans="1:7" s="15" customFormat="1" ht="16.8">
      <c r="A85" s="117"/>
      <c r="B85" s="16"/>
      <c r="C85" s="16"/>
      <c r="D85" s="16"/>
      <c r="E85" s="16"/>
      <c r="F85" s="16"/>
      <c r="G85" s="118"/>
    </row>
    <row r="86" spans="1:7" s="15" customFormat="1" ht="16.8">
      <c r="A86" s="117"/>
      <c r="B86" s="16"/>
      <c r="C86" s="16"/>
      <c r="D86" s="16"/>
      <c r="E86" s="16"/>
      <c r="F86" s="16"/>
      <c r="G86" s="118"/>
    </row>
    <row r="87" spans="1:7" s="15" customFormat="1" ht="16.8">
      <c r="A87" s="117"/>
      <c r="B87" s="16"/>
      <c r="C87" s="16"/>
      <c r="D87" s="16"/>
      <c r="E87" s="16"/>
      <c r="F87" s="16"/>
      <c r="G87" s="118"/>
    </row>
    <row r="88" spans="1:7" s="15" customFormat="1" ht="16.8">
      <c r="A88" s="117"/>
      <c r="B88" s="16"/>
      <c r="C88" s="16"/>
      <c r="D88" s="16"/>
      <c r="E88" s="16"/>
      <c r="F88" s="16"/>
      <c r="G88" s="118"/>
    </row>
    <row r="89" spans="1:7" s="15" customFormat="1" ht="16.8">
      <c r="A89" s="117"/>
      <c r="B89" s="16"/>
      <c r="C89" s="16"/>
      <c r="D89" s="16"/>
      <c r="E89" s="16"/>
      <c r="F89" s="16"/>
      <c r="G89" s="118"/>
    </row>
    <row r="90" spans="1:7" s="15" customFormat="1" ht="16.8">
      <c r="A90" s="117"/>
      <c r="B90" s="16"/>
      <c r="C90" s="16"/>
      <c r="D90" s="16"/>
      <c r="E90" s="16"/>
      <c r="F90" s="16"/>
      <c r="G90" s="118"/>
    </row>
    <row r="91" spans="1:7" s="15" customFormat="1" ht="16.8">
      <c r="A91" s="117"/>
      <c r="B91" s="16"/>
      <c r="C91" s="16"/>
      <c r="D91" s="16"/>
      <c r="E91" s="16"/>
      <c r="F91" s="16"/>
      <c r="G91" s="118"/>
    </row>
    <row r="92" spans="1:7" s="15" customFormat="1" ht="16.8">
      <c r="A92" s="117"/>
      <c r="B92" s="16"/>
      <c r="C92" s="16"/>
      <c r="D92" s="16"/>
      <c r="E92" s="16"/>
      <c r="F92" s="16"/>
      <c r="G92" s="118"/>
    </row>
    <row r="93" spans="1:7" s="15" customFormat="1" ht="16.8">
      <c r="A93" s="117"/>
      <c r="B93" s="16"/>
      <c r="C93" s="16"/>
      <c r="D93" s="16"/>
      <c r="E93" s="16"/>
      <c r="F93" s="16"/>
      <c r="G93" s="118"/>
    </row>
    <row r="94" spans="1:7" s="15" customFormat="1" ht="16.8">
      <c r="A94" s="117"/>
      <c r="B94" s="16"/>
      <c r="C94" s="16"/>
      <c r="D94" s="16"/>
      <c r="E94" s="16"/>
      <c r="F94" s="16"/>
      <c r="G94" s="118"/>
    </row>
    <row r="95" spans="1:7" ht="17.399999999999999" thickBot="1">
      <c r="A95" s="17"/>
      <c r="B95" s="18"/>
      <c r="C95" s="18"/>
      <c r="D95" s="18"/>
      <c r="E95" s="18"/>
      <c r="F95" s="18"/>
      <c r="G95" s="19"/>
    </row>
    <row r="96" spans="1:7" ht="16.2" thickTop="1"/>
  </sheetData>
  <phoneticPr fontId="0" type="noConversion"/>
  <conditionalFormatting sqref="E14">
    <cfRule type="cellIs" dxfId="7" priority="1" stopIfTrue="1" operator="lessThan">
      <formula>$E$13/3</formula>
    </cfRule>
    <cfRule type="cellIs" dxfId="6" priority="2" stopIfTrue="1" operator="between">
      <formula>$E$13/3</formula>
      <formula>$E$13/2</formula>
    </cfRule>
    <cfRule type="cellIs" dxfId="5" priority="3" stopIfTrue="1" operator="greaterThan">
      <formula>$E$13/2</formula>
    </cfRule>
  </conditionalFormatting>
  <conditionalFormatting sqref="E12">
    <cfRule type="cellIs" dxfId="4" priority="4" stopIfTrue="1" operator="greaterThan">
      <formula>133</formula>
    </cfRule>
    <cfRule type="cellIs" dxfId="3" priority="5" stopIfTrue="1" operator="between">
      <formula>66</formula>
      <formula>133</formula>
    </cfRule>
  </conditionalFormatting>
  <hyperlinks>
    <hyperlink ref="G1" r:id="rId1" xr:uid="{00000000-0004-0000-0000-000000000000}"/>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showGridLines="0" workbookViewId="0">
      <pane ySplit="2" topLeftCell="A3" activePane="bottomLeft" state="frozen"/>
      <selection pane="bottomLeft" activeCell="A3" sqref="A3"/>
    </sheetView>
  </sheetViews>
  <sheetFormatPr defaultColWidth="13" defaultRowHeight="15.6"/>
  <cols>
    <col min="1" max="1" width="28.69921875" style="20" bestFit="1" customWidth="1"/>
    <col min="2" max="2" width="6.19921875" style="20" customWidth="1"/>
    <col min="3" max="4" width="6.19921875" style="21" hidden="1" customWidth="1"/>
    <col min="5" max="5" width="9.09765625" style="21" bestFit="1" customWidth="1"/>
    <col min="6" max="6" width="6.69921875" style="21" bestFit="1" customWidth="1"/>
    <col min="7" max="9" width="6.69921875" style="62" customWidth="1"/>
    <col min="10" max="10" width="40.59765625" style="20" customWidth="1"/>
    <col min="11" max="16384" width="13" style="1"/>
  </cols>
  <sheetData>
    <row r="1" spans="1:10" ht="23.4" thickBot="1">
      <c r="A1" s="48" t="s">
        <v>18</v>
      </c>
      <c r="B1" s="22"/>
      <c r="C1" s="22"/>
      <c r="D1" s="22"/>
      <c r="E1" s="22"/>
      <c r="F1" s="22"/>
      <c r="G1" s="60"/>
      <c r="H1" s="60"/>
      <c r="I1" s="60"/>
      <c r="J1" s="22"/>
    </row>
    <row r="2" spans="1:10" s="15" customFormat="1" ht="33.6">
      <c r="A2" s="45" t="s">
        <v>6</v>
      </c>
      <c r="B2" s="46" t="s">
        <v>38</v>
      </c>
      <c r="C2" s="46" t="s">
        <v>45</v>
      </c>
      <c r="D2" s="46" t="s">
        <v>37</v>
      </c>
      <c r="E2" s="57" t="s">
        <v>71</v>
      </c>
      <c r="F2" s="57" t="s">
        <v>46</v>
      </c>
      <c r="G2" s="61" t="s">
        <v>79</v>
      </c>
      <c r="H2" s="420" t="s">
        <v>344</v>
      </c>
      <c r="I2" s="61" t="s">
        <v>103</v>
      </c>
      <c r="J2" s="47" t="s">
        <v>8</v>
      </c>
    </row>
    <row r="3" spans="1:10" s="52" customFormat="1" ht="16.8">
      <c r="A3" s="133" t="s">
        <v>47</v>
      </c>
      <c r="B3" s="104">
        <v>0</v>
      </c>
      <c r="C3" s="134" t="s">
        <v>41</v>
      </c>
      <c r="D3" s="135">
        <f>IF(C3="Str",'Personal File'!$C$11,IF(C3="Dex",'Personal File'!$C$12,IF(C3="Con",'Personal File'!$C$13,IF(C3="Int",'Personal File'!$C$14,IF(C3="Wis",'Personal File'!$C$15,IF(C3="Cha",'Personal File'!$C$16))))))</f>
        <v>-1</v>
      </c>
      <c r="E3" s="135" t="str">
        <f t="shared" ref="E3:E42" si="0">CONCATENATE(C3," (",D3,")")</f>
        <v>Int (-1)</v>
      </c>
      <c r="F3" s="180" t="s">
        <v>72</v>
      </c>
      <c r="G3" s="105">
        <f t="shared" ref="G3:G8" si="1">B3+MID(E3,6,2)+F3</f>
        <v>-1</v>
      </c>
      <c r="H3" s="421">
        <f ca="1">RANDBETWEEN(1,20)</f>
        <v>6</v>
      </c>
      <c r="I3" s="105">
        <f t="shared" ref="I3:I4" ca="1" si="2">SUM(G3:H3)</f>
        <v>5</v>
      </c>
      <c r="J3" s="106"/>
    </row>
    <row r="4" spans="1:10" s="56" customFormat="1" ht="16.8">
      <c r="A4" s="400" t="s">
        <v>48</v>
      </c>
      <c r="B4" s="387">
        <v>1</v>
      </c>
      <c r="C4" s="401" t="s">
        <v>43</v>
      </c>
      <c r="D4" s="402" t="str">
        <f>IF(C4="Str",'Personal File'!$C$11,IF(C4="Dex",'Personal File'!$C$12,IF(C4="Con",'Personal File'!$C$13,IF(C4="Int",'Personal File'!$C$14,IF(C4="Wis",'Personal File'!$C$15,IF(C4="Cha",'Personal File'!$C$16))))))</f>
        <v>+0</v>
      </c>
      <c r="E4" s="402" t="str">
        <f t="shared" si="0"/>
        <v>Dex (+0)</v>
      </c>
      <c r="F4" s="391" t="s">
        <v>72</v>
      </c>
      <c r="G4" s="391">
        <f t="shared" si="1"/>
        <v>1</v>
      </c>
      <c r="H4" s="421">
        <f ca="1">RANDBETWEEN(1,20)</f>
        <v>10</v>
      </c>
      <c r="I4" s="391">
        <f t="shared" ca="1" si="2"/>
        <v>11</v>
      </c>
      <c r="J4" s="392"/>
    </row>
    <row r="5" spans="1:10" s="54" customFormat="1" ht="16.8">
      <c r="A5" s="184" t="s">
        <v>49</v>
      </c>
      <c r="B5" s="88">
        <v>1</v>
      </c>
      <c r="C5" s="185" t="s">
        <v>39</v>
      </c>
      <c r="D5" s="186" t="str">
        <f>IF(C5="Str",'Personal File'!$C$11,IF(C5="Dex",'Personal File'!$C$12,IF(C5="Con",'Personal File'!$C$13,IF(C5="Int",'Personal File'!$C$14,IF(C5="Wis",'Personal File'!$C$15,IF(C5="Cha",'Personal File'!$C$16))))))</f>
        <v>+2</v>
      </c>
      <c r="E5" s="187" t="str">
        <f t="shared" si="0"/>
        <v>Cha (+2)</v>
      </c>
      <c r="F5" s="89" t="s">
        <v>72</v>
      </c>
      <c r="G5" s="89">
        <f t="shared" si="1"/>
        <v>3</v>
      </c>
      <c r="H5" s="421">
        <f t="shared" ref="H5:H42" ca="1" si="3">RANDBETWEEN(1,20)</f>
        <v>2</v>
      </c>
      <c r="I5" s="89">
        <f t="shared" ref="I5:I42" ca="1" si="4">SUM(G5:H5)</f>
        <v>5</v>
      </c>
      <c r="J5" s="90"/>
    </row>
    <row r="6" spans="1:10" s="53" customFormat="1" ht="16.8">
      <c r="A6" s="216" t="s">
        <v>50</v>
      </c>
      <c r="B6" s="88">
        <v>1</v>
      </c>
      <c r="C6" s="217" t="s">
        <v>44</v>
      </c>
      <c r="D6" s="218" t="str">
        <f>IF(C6="Str",'Personal File'!$C$11,IF(C6="Dex",'Personal File'!$C$12,IF(C6="Con",'Personal File'!$C$13,IF(C6="Int",'Personal File'!$C$14,IF(C6="Wis",'Personal File'!$C$15,IF(C6="Cha",'Personal File'!$C$16))))))</f>
        <v>+2</v>
      </c>
      <c r="E6" s="218" t="str">
        <f t="shared" si="0"/>
        <v>Str (+2)</v>
      </c>
      <c r="F6" s="89" t="s">
        <v>72</v>
      </c>
      <c r="G6" s="89">
        <f t="shared" si="1"/>
        <v>3</v>
      </c>
      <c r="H6" s="421">
        <f t="shared" ca="1" si="3"/>
        <v>7</v>
      </c>
      <c r="I6" s="89">
        <f t="shared" ca="1" si="4"/>
        <v>10</v>
      </c>
      <c r="J6" s="90"/>
    </row>
    <row r="7" spans="1:10" s="53" customFormat="1" ht="16.8">
      <c r="A7" s="181" t="s">
        <v>24</v>
      </c>
      <c r="B7" s="104">
        <v>0</v>
      </c>
      <c r="C7" s="182" t="s">
        <v>40</v>
      </c>
      <c r="D7" s="183" t="str">
        <f>IF(C7="Str",'Personal File'!$C$11,IF(C7="Dex",'Personal File'!$C$12,IF(C7="Con",'Personal File'!$C$13,IF(C7="Int",'Personal File'!$C$14,IF(C7="Wis",'Personal File'!$C$15,IF(C7="Cha",'Personal File'!$C$16))))))</f>
        <v>+1</v>
      </c>
      <c r="E7" s="183" t="str">
        <f t="shared" si="0"/>
        <v>Con (+1)</v>
      </c>
      <c r="F7" s="105" t="s">
        <v>72</v>
      </c>
      <c r="G7" s="105">
        <f t="shared" si="1"/>
        <v>1</v>
      </c>
      <c r="H7" s="421">
        <f t="shared" ca="1" si="3"/>
        <v>8</v>
      </c>
      <c r="I7" s="105">
        <f t="shared" ca="1" si="4"/>
        <v>9</v>
      </c>
      <c r="J7" s="106"/>
    </row>
    <row r="8" spans="1:10" s="52" customFormat="1" ht="16.8">
      <c r="A8" s="133" t="s">
        <v>111</v>
      </c>
      <c r="B8" s="104">
        <v>0</v>
      </c>
      <c r="C8" s="134" t="s">
        <v>41</v>
      </c>
      <c r="D8" s="135">
        <f>IF(C8="Str",'Personal File'!$C$11,IF(C8="Dex",'Personal File'!$C$12,IF(C8="Con",'Personal File'!$C$13,IF(C8="Int",'Personal File'!$C$14,IF(C8="Wis",'Personal File'!$C$15,IF(C8="Cha",'Personal File'!$C$16))))))</f>
        <v>-1</v>
      </c>
      <c r="E8" s="135" t="str">
        <f t="shared" si="0"/>
        <v>Int (-1)</v>
      </c>
      <c r="F8" s="105" t="s">
        <v>72</v>
      </c>
      <c r="G8" s="105">
        <f t="shared" si="1"/>
        <v>-1</v>
      </c>
      <c r="H8" s="421">
        <f t="shared" ca="1" si="3"/>
        <v>9</v>
      </c>
      <c r="I8" s="105">
        <f t="shared" ca="1" si="4"/>
        <v>8</v>
      </c>
      <c r="J8" s="106"/>
    </row>
    <row r="9" spans="1:10" s="55" customFormat="1" ht="16.8">
      <c r="A9" s="65" t="s">
        <v>51</v>
      </c>
      <c r="B9" s="66">
        <v>0</v>
      </c>
      <c r="C9" s="67" t="s">
        <v>41</v>
      </c>
      <c r="D9" s="68">
        <f>IF(C9="Str",'Personal File'!$C$11,IF(C9="Dex",'Personal File'!$C$12,IF(C9="Con",'Personal File'!$C$13,IF(C9="Int",'Personal File'!$C$14,IF(C9="Wis",'Personal File'!$C$15,IF(C9="Cha",'Personal File'!$C$16))))))</f>
        <v>-1</v>
      </c>
      <c r="E9" s="68" t="str">
        <f t="shared" si="0"/>
        <v>Int (-1)</v>
      </c>
      <c r="F9" s="69" t="s">
        <v>72</v>
      </c>
      <c r="G9" s="70">
        <v>0</v>
      </c>
      <c r="H9" s="421">
        <f t="shared" ca="1" si="3"/>
        <v>3</v>
      </c>
      <c r="I9" s="70">
        <f t="shared" ca="1" si="4"/>
        <v>3</v>
      </c>
      <c r="J9" s="71"/>
    </row>
    <row r="10" spans="1:10" s="56" customFormat="1" ht="16.8">
      <c r="A10" s="386" t="s">
        <v>52</v>
      </c>
      <c r="B10" s="387">
        <v>1</v>
      </c>
      <c r="C10" s="388" t="s">
        <v>39</v>
      </c>
      <c r="D10" s="389" t="str">
        <f>IF(C10="Str",'Personal File'!$C$11,IF(C10="Dex",'Personal File'!$C$12,IF(C10="Con",'Personal File'!$C$13,IF(C10="Int",'Personal File'!$C$14,IF(C10="Wis",'Personal File'!$C$15,IF(C10="Cha",'Personal File'!$C$16))))))</f>
        <v>+2</v>
      </c>
      <c r="E10" s="390" t="str">
        <f t="shared" si="0"/>
        <v>Cha (+2)</v>
      </c>
      <c r="F10" s="391" t="s">
        <v>302</v>
      </c>
      <c r="G10" s="391">
        <f>B10+MID(E10,6,2)+F10</f>
        <v>5</v>
      </c>
      <c r="H10" s="421">
        <f t="shared" ca="1" si="3"/>
        <v>11</v>
      </c>
      <c r="I10" s="391">
        <f t="shared" ca="1" si="4"/>
        <v>16</v>
      </c>
      <c r="J10" s="392" t="s">
        <v>146</v>
      </c>
    </row>
    <row r="11" spans="1:10" s="56" customFormat="1" ht="16.8">
      <c r="A11" s="65" t="s">
        <v>53</v>
      </c>
      <c r="B11" s="66">
        <v>0</v>
      </c>
      <c r="C11" s="67" t="s">
        <v>41</v>
      </c>
      <c r="D11" s="68">
        <f>IF(C11="Str",'Personal File'!$C$11,IF(C11="Dex",'Personal File'!$C$12,IF(C11="Con",'Personal File'!$C$13,IF(C11="Int",'Personal File'!$C$14,IF(C11="Wis",'Personal File'!$C$15,IF(C11="Cha",'Personal File'!$C$16))))))</f>
        <v>-1</v>
      </c>
      <c r="E11" s="68" t="str">
        <f t="shared" si="0"/>
        <v>Int (-1)</v>
      </c>
      <c r="F11" s="69" t="s">
        <v>72</v>
      </c>
      <c r="G11" s="70">
        <v>0</v>
      </c>
      <c r="H11" s="421">
        <f t="shared" ca="1" si="3"/>
        <v>2</v>
      </c>
      <c r="I11" s="70">
        <f t="shared" ca="1" si="4"/>
        <v>2</v>
      </c>
      <c r="J11" s="71"/>
    </row>
    <row r="12" spans="1:10" s="56" customFormat="1" ht="16.8">
      <c r="A12" s="107" t="s">
        <v>54</v>
      </c>
      <c r="B12" s="104">
        <v>0</v>
      </c>
      <c r="C12" s="108" t="s">
        <v>39</v>
      </c>
      <c r="D12" s="109" t="str">
        <f>IF(C12="Str",'Personal File'!$C$11,IF(C12="Dex",'Personal File'!$C$12,IF(C12="Con",'Personal File'!$C$13,IF(C12="Int",'Personal File'!$C$14,IF(C12="Wis",'Personal File'!$C$15,IF(C12="Cha",'Personal File'!$C$16))))))</f>
        <v>+2</v>
      </c>
      <c r="E12" s="110" t="str">
        <f t="shared" si="0"/>
        <v>Cha (+2)</v>
      </c>
      <c r="F12" s="105" t="s">
        <v>72</v>
      </c>
      <c r="G12" s="105">
        <f>B12+MID(E12,6,2)+F12</f>
        <v>2</v>
      </c>
      <c r="H12" s="421">
        <f t="shared" ca="1" si="3"/>
        <v>2</v>
      </c>
      <c r="I12" s="105">
        <f t="shared" ca="1" si="4"/>
        <v>4</v>
      </c>
      <c r="J12" s="280"/>
    </row>
    <row r="13" spans="1:10" s="56" customFormat="1" ht="16.8">
      <c r="A13" s="165" t="s">
        <v>55</v>
      </c>
      <c r="B13" s="104">
        <v>0</v>
      </c>
      <c r="C13" s="166" t="s">
        <v>43</v>
      </c>
      <c r="D13" s="167" t="str">
        <f>IF(C13="Str",'Personal File'!$C$11,IF(C13="Dex",'Personal File'!$C$12,IF(C13="Con",'Personal File'!$C$13,IF(C13="Int",'Personal File'!$C$14,IF(C13="Wis",'Personal File'!$C$15,IF(C13="Cha",'Personal File'!$C$16))))))</f>
        <v>+0</v>
      </c>
      <c r="E13" s="168" t="str">
        <f t="shared" si="0"/>
        <v>Dex (+0)</v>
      </c>
      <c r="F13" s="105" t="s">
        <v>72</v>
      </c>
      <c r="G13" s="105">
        <f>B13+MID(E13,6,2)+F13</f>
        <v>0</v>
      </c>
      <c r="H13" s="421">
        <f t="shared" ca="1" si="3"/>
        <v>9</v>
      </c>
      <c r="I13" s="105">
        <f t="shared" ca="1" si="4"/>
        <v>9</v>
      </c>
      <c r="J13" s="106"/>
    </row>
    <row r="14" spans="1:10" s="56" customFormat="1" ht="16.8">
      <c r="A14" s="75" t="s">
        <v>56</v>
      </c>
      <c r="B14" s="76">
        <v>0</v>
      </c>
      <c r="C14" s="77" t="s">
        <v>41</v>
      </c>
      <c r="D14" s="78">
        <f>IF(C14="Str",'Personal File'!$C$11,IF(C14="Dex",'Personal File'!$C$12,IF(C14="Con",'Personal File'!$C$13,IF(C14="Int",'Personal File'!$C$14,IF(C14="Wis",'Personal File'!$C$15,IF(C14="Cha",'Personal File'!$C$16))))))</f>
        <v>-1</v>
      </c>
      <c r="E14" s="78" t="str">
        <f t="shared" si="0"/>
        <v>Int (-1)</v>
      </c>
      <c r="F14" s="79" t="s">
        <v>72</v>
      </c>
      <c r="G14" s="79">
        <f>B14+MID(E14,6,2)+F14</f>
        <v>-1</v>
      </c>
      <c r="H14" s="421">
        <f t="shared" ca="1" si="3"/>
        <v>4</v>
      </c>
      <c r="I14" s="79">
        <f t="shared" ca="1" si="4"/>
        <v>3</v>
      </c>
      <c r="J14" s="80"/>
    </row>
    <row r="15" spans="1:10" s="56" customFormat="1" ht="16.8">
      <c r="A15" s="107" t="s">
        <v>57</v>
      </c>
      <c r="B15" s="104">
        <v>0</v>
      </c>
      <c r="C15" s="108" t="s">
        <v>39</v>
      </c>
      <c r="D15" s="109" t="str">
        <f>IF(C15="Str",'Personal File'!$C$11,IF(C15="Dex",'Personal File'!$C$12,IF(C15="Con",'Personal File'!$C$13,IF(C15="Int",'Personal File'!$C$14,IF(C15="Wis",'Personal File'!$C$15,IF(C15="Cha",'Personal File'!$C$16))))))</f>
        <v>+2</v>
      </c>
      <c r="E15" s="110" t="str">
        <f t="shared" si="0"/>
        <v>Cha (+2)</v>
      </c>
      <c r="F15" s="105" t="s">
        <v>72</v>
      </c>
      <c r="G15" s="105">
        <f>B15+MID(E15,6,2)+F15</f>
        <v>2</v>
      </c>
      <c r="H15" s="421">
        <f t="shared" ca="1" si="3"/>
        <v>3</v>
      </c>
      <c r="I15" s="105">
        <f t="shared" ca="1" si="4"/>
        <v>5</v>
      </c>
      <c r="J15" s="106"/>
    </row>
    <row r="16" spans="1:10" s="56" customFormat="1" ht="16.8">
      <c r="A16" s="72" t="s">
        <v>26</v>
      </c>
      <c r="B16" s="66">
        <v>0</v>
      </c>
      <c r="C16" s="73" t="s">
        <v>39</v>
      </c>
      <c r="D16" s="74" t="str">
        <f>IF(C16="Str",'Personal File'!$C$11,IF(C16="Dex",'Personal File'!$C$12,IF(C16="Con",'Personal File'!$C$13,IF(C16="Int",'Personal File'!$C$14,IF(C16="Wis",'Personal File'!$C$15,IF(C16="Cha",'Personal File'!$C$16))))))</f>
        <v>+2</v>
      </c>
      <c r="E16" s="74" t="str">
        <f t="shared" si="0"/>
        <v>Cha (+2)</v>
      </c>
      <c r="F16" s="69" t="s">
        <v>72</v>
      </c>
      <c r="G16" s="70">
        <v>0</v>
      </c>
      <c r="H16" s="421">
        <f t="shared" ca="1" si="3"/>
        <v>15</v>
      </c>
      <c r="I16" s="70">
        <f t="shared" ca="1" si="4"/>
        <v>15</v>
      </c>
      <c r="J16" s="71"/>
    </row>
    <row r="17" spans="1:10" s="56" customFormat="1" ht="16.8">
      <c r="A17" s="114" t="s">
        <v>58</v>
      </c>
      <c r="B17" s="104">
        <v>0</v>
      </c>
      <c r="C17" s="115" t="s">
        <v>42</v>
      </c>
      <c r="D17" s="116" t="str">
        <f>IF(C17="Str",'Personal File'!$C$11,IF(C17="Dex",'Personal File'!$C$12,IF(C17="Con",'Personal File'!$C$13,IF(C17="Int",'Personal File'!$C$14,IF(C17="Wis",'Personal File'!$C$15,IF(C17="Cha",'Personal File'!$C$16))))))</f>
        <v>+1</v>
      </c>
      <c r="E17" s="116" t="str">
        <f t="shared" si="0"/>
        <v>Wis (+1)</v>
      </c>
      <c r="F17" s="105" t="s">
        <v>72</v>
      </c>
      <c r="G17" s="105">
        <f>B17+MID(E17,6,2)+F17</f>
        <v>1</v>
      </c>
      <c r="H17" s="421">
        <f t="shared" ca="1" si="3"/>
        <v>15</v>
      </c>
      <c r="I17" s="105">
        <f t="shared" ca="1" si="4"/>
        <v>16</v>
      </c>
      <c r="J17" s="106"/>
    </row>
    <row r="18" spans="1:10" s="56" customFormat="1" ht="16.8">
      <c r="A18" s="165" t="s">
        <v>59</v>
      </c>
      <c r="B18" s="104">
        <v>0</v>
      </c>
      <c r="C18" s="166" t="s">
        <v>43</v>
      </c>
      <c r="D18" s="167" t="str">
        <f>IF(C18="Str",'Personal File'!$C$11,IF(C18="Dex",'Personal File'!$C$12,IF(C18="Con",'Personal File'!$C$13,IF(C18="Int",'Personal File'!$C$14,IF(C18="Wis",'Personal File'!$C$15,IF(C18="Cha",'Personal File'!$C$16))))))</f>
        <v>+0</v>
      </c>
      <c r="E18" s="167" t="str">
        <f t="shared" si="0"/>
        <v>Dex (+0)</v>
      </c>
      <c r="F18" s="105" t="s">
        <v>304</v>
      </c>
      <c r="G18" s="105">
        <f>B18+MID(E18,6,2)+F18</f>
        <v>-5</v>
      </c>
      <c r="H18" s="421">
        <f t="shared" ca="1" si="3"/>
        <v>15</v>
      </c>
      <c r="I18" s="105">
        <f t="shared" ca="1" si="4"/>
        <v>10</v>
      </c>
      <c r="J18" s="80"/>
    </row>
    <row r="19" spans="1:10" s="56" customFormat="1" ht="16.8">
      <c r="A19" s="81" t="s">
        <v>60</v>
      </c>
      <c r="B19" s="76">
        <v>0</v>
      </c>
      <c r="C19" s="83" t="s">
        <v>39</v>
      </c>
      <c r="D19" s="84" t="str">
        <f>IF(C19="Str",'Personal File'!$C$11,IF(C19="Dex",'Personal File'!$C$12,IF(C19="Con",'Personal File'!$C$13,IF(C19="Int",'Personal File'!$C$14,IF(C19="Wis",'Personal File'!$C$15,IF(C19="Cha",'Personal File'!$C$16))))))</f>
        <v>+2</v>
      </c>
      <c r="E19" s="82" t="str">
        <f t="shared" si="0"/>
        <v>Cha (+2)</v>
      </c>
      <c r="F19" s="79" t="s">
        <v>72</v>
      </c>
      <c r="G19" s="79">
        <f>B19+MID(E19,6,2)+F19</f>
        <v>2</v>
      </c>
      <c r="H19" s="421">
        <f t="shared" ca="1" si="3"/>
        <v>9</v>
      </c>
      <c r="I19" s="79">
        <f t="shared" ca="1" si="4"/>
        <v>11</v>
      </c>
      <c r="J19" s="80"/>
    </row>
    <row r="20" spans="1:10" s="56" customFormat="1" ht="16.8">
      <c r="A20" s="111" t="s">
        <v>61</v>
      </c>
      <c r="B20" s="104">
        <v>0</v>
      </c>
      <c r="C20" s="112" t="s">
        <v>44</v>
      </c>
      <c r="D20" s="113" t="str">
        <f>IF(C20="Str",'Personal File'!$C$11,IF(C20="Dex",'Personal File'!$C$12,IF(C20="Con",'Personal File'!$C$13,IF(C20="Int",'Personal File'!$C$14,IF(C20="Wis",'Personal File'!$C$15,IF(C20="Cha",'Personal File'!$C$16))))))</f>
        <v>+2</v>
      </c>
      <c r="E20" s="113" t="str">
        <f t="shared" si="0"/>
        <v>Str (+2)</v>
      </c>
      <c r="F20" s="105" t="s">
        <v>72</v>
      </c>
      <c r="G20" s="105">
        <f>B20+MID(E20,6,2)+F20</f>
        <v>2</v>
      </c>
      <c r="H20" s="421">
        <f t="shared" ca="1" si="3"/>
        <v>3</v>
      </c>
      <c r="I20" s="105">
        <f t="shared" ca="1" si="4"/>
        <v>5</v>
      </c>
      <c r="J20" s="106"/>
    </row>
    <row r="21" spans="1:10" s="56" customFormat="1" ht="16.8">
      <c r="A21" s="172" t="s">
        <v>117</v>
      </c>
      <c r="B21" s="169">
        <v>0</v>
      </c>
      <c r="C21" s="173" t="s">
        <v>41</v>
      </c>
      <c r="D21" s="174">
        <f>IF(C21="Str",'Personal File'!$C$11,IF(C21="Dex",'Personal File'!$C$12,IF(C21="Con",'Personal File'!$C$13,IF(C21="Int",'Personal File'!$C$14,IF(C21="Wis",'Personal File'!$C$15,IF(C21="Cha",'Personal File'!$C$16))))))</f>
        <v>-1</v>
      </c>
      <c r="E21" s="174" t="str">
        <f t="shared" si="0"/>
        <v>Int (-1)</v>
      </c>
      <c r="F21" s="170" t="s">
        <v>72</v>
      </c>
      <c r="G21" s="70">
        <v>0</v>
      </c>
      <c r="H21" s="421">
        <f t="shared" ca="1" si="3"/>
        <v>15</v>
      </c>
      <c r="I21" s="70">
        <f t="shared" ca="1" si="4"/>
        <v>15</v>
      </c>
      <c r="J21" s="171"/>
    </row>
    <row r="22" spans="1:10" s="56" customFormat="1" ht="16.8">
      <c r="A22" s="403" t="s">
        <v>300</v>
      </c>
      <c r="B22" s="387">
        <v>1</v>
      </c>
      <c r="C22" s="404" t="s">
        <v>41</v>
      </c>
      <c r="D22" s="405">
        <f>IF(C22="Str",'Personal File'!$C$11,IF(C22="Dex",'Personal File'!$C$12,IF(C22="Con",'Personal File'!$C$13,IF(C22="Int",'Personal File'!$C$14,IF(C22="Wis",'Personal File'!$C$15,IF(C22="Cha",'Personal File'!$C$16))))))</f>
        <v>-1</v>
      </c>
      <c r="E22" s="405" t="str">
        <f t="shared" si="0"/>
        <v>Int (-1)</v>
      </c>
      <c r="F22" s="391" t="s">
        <v>302</v>
      </c>
      <c r="G22" s="89">
        <f>B22+MID(E22,6,2)+F22</f>
        <v>2</v>
      </c>
      <c r="H22" s="421">
        <f t="shared" ca="1" si="3"/>
        <v>18</v>
      </c>
      <c r="I22" s="89">
        <f t="shared" ca="1" si="4"/>
        <v>20</v>
      </c>
      <c r="J22" s="392"/>
    </row>
    <row r="23" spans="1:10" s="56" customFormat="1" ht="16.8">
      <c r="A23" s="172" t="s">
        <v>301</v>
      </c>
      <c r="B23" s="169">
        <v>0</v>
      </c>
      <c r="C23" s="173" t="s">
        <v>41</v>
      </c>
      <c r="D23" s="174">
        <f>IF(C23="Str",'Personal File'!$C$11,IF(C23="Dex",'Personal File'!$C$12,IF(C23="Con",'Personal File'!$C$13,IF(C23="Int",'Personal File'!$C$14,IF(C23="Wis",'Personal File'!$C$15,IF(C23="Cha",'Personal File'!$C$16))))))</f>
        <v>-1</v>
      </c>
      <c r="E23" s="174" t="str">
        <f t="shared" si="0"/>
        <v>Int (-1)</v>
      </c>
      <c r="F23" s="170" t="s">
        <v>302</v>
      </c>
      <c r="G23" s="70">
        <v>0</v>
      </c>
      <c r="H23" s="421">
        <f t="shared" ca="1" si="3"/>
        <v>12</v>
      </c>
      <c r="I23" s="70">
        <f t="shared" ca="1" si="4"/>
        <v>12</v>
      </c>
      <c r="J23" s="171"/>
    </row>
    <row r="24" spans="1:10" s="56" customFormat="1" ht="16.8">
      <c r="A24" s="172" t="s">
        <v>116</v>
      </c>
      <c r="B24" s="169">
        <v>0</v>
      </c>
      <c r="C24" s="173" t="s">
        <v>41</v>
      </c>
      <c r="D24" s="174">
        <f>IF(C24="Str",'Personal File'!$C$11,IF(C24="Dex",'Personal File'!$C$12,IF(C24="Con",'Personal File'!$C$13,IF(C24="Int",'Personal File'!$C$14,IF(C24="Wis",'Personal File'!$C$15,IF(C24="Cha",'Personal File'!$C$16))))))</f>
        <v>-1</v>
      </c>
      <c r="E24" s="174" t="str">
        <f t="shared" si="0"/>
        <v>Int (-1)</v>
      </c>
      <c r="F24" s="170" t="s">
        <v>72</v>
      </c>
      <c r="G24" s="70">
        <v>0</v>
      </c>
      <c r="H24" s="421">
        <f t="shared" ca="1" si="3"/>
        <v>2</v>
      </c>
      <c r="I24" s="70">
        <f t="shared" ca="1" si="4"/>
        <v>2</v>
      </c>
      <c r="J24" s="171"/>
    </row>
    <row r="25" spans="1:10" s="56" customFormat="1" ht="16.8">
      <c r="A25" s="220" t="s">
        <v>118</v>
      </c>
      <c r="B25" s="88">
        <v>2</v>
      </c>
      <c r="C25" s="221" t="s">
        <v>41</v>
      </c>
      <c r="D25" s="222">
        <f>IF(C25="Str",'Personal File'!$C$11,IF(C25="Dex",'Personal File'!$C$12,IF(C25="Con",'Personal File'!$C$13,IF(C25="Int",'Personal File'!$C$14,IF(C25="Wis",'Personal File'!$C$15,IF(C25="Cha",'Personal File'!$C$16))))))</f>
        <v>-1</v>
      </c>
      <c r="E25" s="222" t="str">
        <f t="shared" si="0"/>
        <v>Int (-1)</v>
      </c>
      <c r="F25" s="89" t="s">
        <v>72</v>
      </c>
      <c r="G25" s="89">
        <f>B25+MID(E25,6,2)+F25</f>
        <v>1</v>
      </c>
      <c r="H25" s="421">
        <f t="shared" ca="1" si="3"/>
        <v>20</v>
      </c>
      <c r="I25" s="89">
        <f t="shared" ca="1" si="4"/>
        <v>21</v>
      </c>
      <c r="J25" s="90"/>
    </row>
    <row r="26" spans="1:10" s="56" customFormat="1" ht="16.8">
      <c r="A26" s="189" t="s">
        <v>62</v>
      </c>
      <c r="B26" s="88">
        <v>1</v>
      </c>
      <c r="C26" s="192" t="s">
        <v>42</v>
      </c>
      <c r="D26" s="194" t="str">
        <f>IF(C26="Str",'Personal File'!$C$11,IF(C26="Dex",'Personal File'!$C$12,IF(C26="Con",'Personal File'!$C$13,IF(C26="Int",'Personal File'!$C$14,IF(C26="Wis",'Personal File'!$C$15,IF(C26="Cha",'Personal File'!$C$16))))))</f>
        <v>+1</v>
      </c>
      <c r="E26" s="219" t="str">
        <f t="shared" si="0"/>
        <v>Wis (+1)</v>
      </c>
      <c r="F26" s="89" t="s">
        <v>72</v>
      </c>
      <c r="G26" s="89">
        <f>B26+MID(E26,6,2)+F26</f>
        <v>2</v>
      </c>
      <c r="H26" s="421">
        <f t="shared" ca="1" si="3"/>
        <v>14</v>
      </c>
      <c r="I26" s="89">
        <f t="shared" ca="1" si="4"/>
        <v>16</v>
      </c>
      <c r="J26" s="90"/>
    </row>
    <row r="27" spans="1:10" s="56" customFormat="1" ht="16.8">
      <c r="A27" s="204" t="s">
        <v>27</v>
      </c>
      <c r="B27" s="88">
        <v>1</v>
      </c>
      <c r="C27" s="205" t="s">
        <v>43</v>
      </c>
      <c r="D27" s="206" t="str">
        <f>IF(C27="Str",'Personal File'!$C$11,IF(C27="Dex",'Personal File'!$C$12,IF(C27="Con",'Personal File'!$C$13,IF(C27="Int",'Personal File'!$C$14,IF(C27="Wis",'Personal File'!$C$15,IF(C27="Cha",'Personal File'!$C$16))))))</f>
        <v>+0</v>
      </c>
      <c r="E27" s="206" t="str">
        <f t="shared" si="0"/>
        <v>Dex (+0)</v>
      </c>
      <c r="F27" s="89" t="s">
        <v>72</v>
      </c>
      <c r="G27" s="89">
        <f>B27+MID(E27,6,2)+F27</f>
        <v>1</v>
      </c>
      <c r="H27" s="421">
        <f t="shared" ca="1" si="3"/>
        <v>7</v>
      </c>
      <c r="I27" s="89">
        <f t="shared" ca="1" si="4"/>
        <v>8</v>
      </c>
      <c r="J27" s="90"/>
    </row>
    <row r="28" spans="1:10" s="56" customFormat="1" ht="16.8">
      <c r="A28" s="101" t="s">
        <v>63</v>
      </c>
      <c r="B28" s="66">
        <v>0</v>
      </c>
      <c r="C28" s="102" t="s">
        <v>43</v>
      </c>
      <c r="D28" s="103" t="str">
        <f>IF(C28="Str",'Personal File'!$C$11,IF(C28="Dex",'Personal File'!$C$12,IF(C28="Con",'Personal File'!$C$13,IF(C28="Int",'Personal File'!$C$14,IF(C28="Wis",'Personal File'!$C$15,IF(C28="Cha",'Personal File'!$C$16))))))</f>
        <v>+0</v>
      </c>
      <c r="E28" s="103" t="str">
        <f t="shared" si="0"/>
        <v>Dex (+0)</v>
      </c>
      <c r="F28" s="69" t="s">
        <v>72</v>
      </c>
      <c r="G28" s="70">
        <v>0</v>
      </c>
      <c r="H28" s="421">
        <f t="shared" ca="1" si="3"/>
        <v>18</v>
      </c>
      <c r="I28" s="70">
        <f t="shared" ca="1" si="4"/>
        <v>18</v>
      </c>
      <c r="J28" s="71"/>
    </row>
    <row r="29" spans="1:10" ht="16.8">
      <c r="A29" s="107" t="s">
        <v>119</v>
      </c>
      <c r="B29" s="104">
        <v>0</v>
      </c>
      <c r="C29" s="108" t="s">
        <v>39</v>
      </c>
      <c r="D29" s="109" t="str">
        <f>IF(C29="Str",'Personal File'!$C$11,IF(C29="Dex",'Personal File'!$C$12,IF(C29="Con",'Personal File'!$C$13,IF(C29="Int",'Personal File'!$C$14,IF(C29="Wis",'Personal File'!$C$15,IF(C29="Cha",'Personal File'!$C$16))))))</f>
        <v>+2</v>
      </c>
      <c r="E29" s="109" t="str">
        <f t="shared" si="0"/>
        <v>Cha (+2)</v>
      </c>
      <c r="F29" s="105" t="s">
        <v>72</v>
      </c>
      <c r="G29" s="105">
        <f>B29+MID(E29,6,2)+F29</f>
        <v>2</v>
      </c>
      <c r="H29" s="421">
        <f t="shared" ca="1" si="3"/>
        <v>4</v>
      </c>
      <c r="I29" s="105">
        <f t="shared" ca="1" si="4"/>
        <v>6</v>
      </c>
      <c r="J29" s="106"/>
    </row>
    <row r="30" spans="1:10" ht="16.8">
      <c r="A30" s="163" t="s">
        <v>64</v>
      </c>
      <c r="B30" s="66">
        <v>0</v>
      </c>
      <c r="C30" s="85" t="s">
        <v>42</v>
      </c>
      <c r="D30" s="86" t="str">
        <f>IF(C30="Str",'Personal File'!$C$11,IF(C30="Dex",'Personal File'!$C$12,IF(C30="Con",'Personal File'!$C$13,IF(C30="Int",'Personal File'!$C$14,IF(C30="Wis",'Personal File'!$C$15,IF(C30="Cha",'Personal File'!$C$16))))))</f>
        <v>+1</v>
      </c>
      <c r="E30" s="86" t="str">
        <f t="shared" si="0"/>
        <v>Wis (+1)</v>
      </c>
      <c r="F30" s="69" t="s">
        <v>72</v>
      </c>
      <c r="G30" s="70">
        <v>0</v>
      </c>
      <c r="H30" s="421">
        <f t="shared" ca="1" si="3"/>
        <v>11</v>
      </c>
      <c r="I30" s="70">
        <f t="shared" ca="1" si="4"/>
        <v>11</v>
      </c>
      <c r="J30" s="71"/>
    </row>
    <row r="31" spans="1:10" ht="16.8">
      <c r="A31" s="204" t="s">
        <v>28</v>
      </c>
      <c r="B31" s="88">
        <v>6</v>
      </c>
      <c r="C31" s="205" t="s">
        <v>43</v>
      </c>
      <c r="D31" s="206" t="str">
        <f>IF(C31="Str",'Personal File'!$C$11,IF(C31="Dex",'Personal File'!$C$12,IF(C31="Con",'Personal File'!$C$13,IF(C31="Int",'Personal File'!$C$14,IF(C31="Wis",'Personal File'!$C$15,IF(C31="Cha",'Personal File'!$C$16))))))</f>
        <v>+0</v>
      </c>
      <c r="E31" s="207" t="str">
        <f t="shared" si="0"/>
        <v>Dex (+0)</v>
      </c>
      <c r="F31" s="89" t="s">
        <v>72</v>
      </c>
      <c r="G31" s="89">
        <f>B31+MID(E31,6,2)+F31</f>
        <v>6</v>
      </c>
      <c r="H31" s="421">
        <f t="shared" ca="1" si="3"/>
        <v>5</v>
      </c>
      <c r="I31" s="89">
        <f t="shared" ca="1" si="4"/>
        <v>11</v>
      </c>
      <c r="J31" s="90"/>
    </row>
    <row r="32" spans="1:10" ht="16.8">
      <c r="A32" s="403" t="s">
        <v>29</v>
      </c>
      <c r="B32" s="387">
        <v>1</v>
      </c>
      <c r="C32" s="404" t="s">
        <v>41</v>
      </c>
      <c r="D32" s="405">
        <f>IF(C32="Str",'Personal File'!$C$11,IF(C32="Dex",'Personal File'!$C$12,IF(C32="Con",'Personal File'!$C$13,IF(C32="Int",'Personal File'!$C$14,IF(C32="Wis",'Personal File'!$C$15,IF(C32="Cha",'Personal File'!$C$16))))))</f>
        <v>-1</v>
      </c>
      <c r="E32" s="405" t="str">
        <f t="shared" si="0"/>
        <v>Int (-1)</v>
      </c>
      <c r="F32" s="391" t="s">
        <v>72</v>
      </c>
      <c r="G32" s="391">
        <f>B32+MID(E32,6,2)+F32</f>
        <v>0</v>
      </c>
      <c r="H32" s="421">
        <f t="shared" ca="1" si="3"/>
        <v>7</v>
      </c>
      <c r="I32" s="391">
        <f t="shared" ca="1" si="4"/>
        <v>7</v>
      </c>
      <c r="J32" s="392"/>
    </row>
    <row r="33" spans="1:10" ht="16.8">
      <c r="A33" s="189" t="s">
        <v>65</v>
      </c>
      <c r="B33" s="88">
        <v>3</v>
      </c>
      <c r="C33" s="192" t="s">
        <v>42</v>
      </c>
      <c r="D33" s="194" t="str">
        <f>IF(C33="Str",'Personal File'!$C$11,IF(C33="Dex",'Personal File'!$C$12,IF(C33="Con",'Personal File'!$C$13,IF(C33="Int",'Personal File'!$C$14,IF(C33="Wis",'Personal File'!$C$15,IF(C33="Cha",'Personal File'!$C$16))))))</f>
        <v>+1</v>
      </c>
      <c r="E33" s="194" t="str">
        <f t="shared" si="0"/>
        <v>Wis (+1)</v>
      </c>
      <c r="F33" s="89" t="s">
        <v>72</v>
      </c>
      <c r="G33" s="89">
        <f>B33+MID(E33,6,2)+F33</f>
        <v>4</v>
      </c>
      <c r="H33" s="421">
        <f t="shared" ca="1" si="3"/>
        <v>17</v>
      </c>
      <c r="I33" s="89">
        <f t="shared" ca="1" si="4"/>
        <v>21</v>
      </c>
      <c r="J33" s="90"/>
    </row>
    <row r="34" spans="1:10" ht="16.8">
      <c r="A34" s="101" t="s">
        <v>120</v>
      </c>
      <c r="B34" s="66">
        <v>0</v>
      </c>
      <c r="C34" s="102" t="s">
        <v>43</v>
      </c>
      <c r="D34" s="103" t="str">
        <f>IF(C34="Str",'Personal File'!$C$11,IF(C34="Dex",'Personal File'!$C$12,IF(C34="Con",'Personal File'!$C$13,IF(C34="Int",'Personal File'!$C$14,IF(C34="Wis",'Personal File'!$C$15,IF(C34="Cha",'Personal File'!$C$16))))))</f>
        <v>+0</v>
      </c>
      <c r="E34" s="103" t="str">
        <f t="shared" si="0"/>
        <v>Dex (+0)</v>
      </c>
      <c r="F34" s="69" t="s">
        <v>72</v>
      </c>
      <c r="G34" s="70">
        <v>0</v>
      </c>
      <c r="H34" s="421">
        <f t="shared" ca="1" si="3"/>
        <v>2</v>
      </c>
      <c r="I34" s="70">
        <f t="shared" ca="1" si="4"/>
        <v>2</v>
      </c>
      <c r="J34" s="71"/>
    </row>
    <row r="35" spans="1:10" ht="16.8">
      <c r="A35" s="172" t="s">
        <v>115</v>
      </c>
      <c r="B35" s="169">
        <v>0</v>
      </c>
      <c r="C35" s="173" t="s">
        <v>41</v>
      </c>
      <c r="D35" s="174">
        <f>IF(C35="Str",'Personal File'!$C$11,IF(C35="Dex",'Personal File'!$C$12,IF(C35="Con",'Personal File'!$C$13,IF(C35="Int",'Personal File'!$C$14,IF(C35="Wis",'Personal File'!$C$15,IF(C35="Cha",'Personal File'!$C$16))))))</f>
        <v>-1</v>
      </c>
      <c r="E35" s="174" t="str">
        <f t="shared" si="0"/>
        <v>Int (-1)</v>
      </c>
      <c r="F35" s="170" t="s">
        <v>72</v>
      </c>
      <c r="G35" s="70">
        <v>0</v>
      </c>
      <c r="H35" s="421">
        <f t="shared" ca="1" si="3"/>
        <v>10</v>
      </c>
      <c r="I35" s="70">
        <f t="shared" ca="1" si="4"/>
        <v>10</v>
      </c>
      <c r="J35" s="171"/>
    </row>
    <row r="36" spans="1:10" ht="16.8">
      <c r="A36" s="220" t="s">
        <v>66</v>
      </c>
      <c r="B36" s="88">
        <v>1</v>
      </c>
      <c r="C36" s="221" t="s">
        <v>41</v>
      </c>
      <c r="D36" s="222">
        <f>IF(C36="Str",'Personal File'!$C$11,IF(C36="Dex",'Personal File'!$C$12,IF(C36="Con",'Personal File'!$C$13,IF(C36="Int",'Personal File'!$C$14,IF(C36="Wis",'Personal File'!$C$15,IF(C36="Cha",'Personal File'!$C$16))))))</f>
        <v>-1</v>
      </c>
      <c r="E36" s="222" t="str">
        <f t="shared" si="0"/>
        <v>Int (-1)</v>
      </c>
      <c r="F36" s="89" t="s">
        <v>72</v>
      </c>
      <c r="G36" s="89">
        <f>B36+MID(E36,6,2)+F36</f>
        <v>0</v>
      </c>
      <c r="H36" s="421">
        <f t="shared" ca="1" si="3"/>
        <v>11</v>
      </c>
      <c r="I36" s="89">
        <f t="shared" ca="1" si="4"/>
        <v>11</v>
      </c>
      <c r="J36" s="90" t="s">
        <v>146</v>
      </c>
    </row>
    <row r="37" spans="1:10" ht="16.8">
      <c r="A37" s="189" t="s">
        <v>67</v>
      </c>
      <c r="B37" s="88">
        <v>2</v>
      </c>
      <c r="C37" s="192" t="s">
        <v>42</v>
      </c>
      <c r="D37" s="194" t="str">
        <f>IF(C37="Str",'Personal File'!$C$11,IF(C37="Dex",'Personal File'!$C$12,IF(C37="Con",'Personal File'!$C$13,IF(C37="Int",'Personal File'!$C$14,IF(C37="Wis",'Personal File'!$C$15,IF(C37="Cha",'Personal File'!$C$16))))))</f>
        <v>+1</v>
      </c>
      <c r="E37" s="194" t="str">
        <f t="shared" si="0"/>
        <v>Wis (+1)</v>
      </c>
      <c r="F37" s="89" t="s">
        <v>72</v>
      </c>
      <c r="G37" s="89">
        <f>B37+MID(E37,6,2)+F37</f>
        <v>3</v>
      </c>
      <c r="H37" s="421">
        <f t="shared" ca="1" si="3"/>
        <v>5</v>
      </c>
      <c r="I37" s="89">
        <f t="shared" ca="1" si="4"/>
        <v>8</v>
      </c>
      <c r="J37" s="90"/>
    </row>
    <row r="38" spans="1:10" ht="16.8">
      <c r="A38" s="114" t="s">
        <v>121</v>
      </c>
      <c r="B38" s="104">
        <v>0</v>
      </c>
      <c r="C38" s="115" t="s">
        <v>42</v>
      </c>
      <c r="D38" s="116" t="str">
        <f>IF(C38="Str",'Personal File'!$C$11,IF(C38="Dex",'Personal File'!$C$12,IF(C38="Con",'Personal File'!$C$13,IF(C38="Int",'Personal File'!$C$14,IF(C38="Wis",'Personal File'!$C$15,IF(C38="Cha",'Personal File'!$C$16))))))</f>
        <v>+1</v>
      </c>
      <c r="E38" s="116" t="str">
        <f t="shared" si="0"/>
        <v>Wis (+1)</v>
      </c>
      <c r="F38" s="105" t="s">
        <v>72</v>
      </c>
      <c r="G38" s="105">
        <f>B38+MID(E38,6,2)+F38</f>
        <v>1</v>
      </c>
      <c r="H38" s="421">
        <f t="shared" ca="1" si="3"/>
        <v>18</v>
      </c>
      <c r="I38" s="105">
        <f t="shared" ca="1" si="4"/>
        <v>19</v>
      </c>
      <c r="J38" s="315" t="s">
        <v>282</v>
      </c>
    </row>
    <row r="39" spans="1:10" ht="16.8">
      <c r="A39" s="111" t="s">
        <v>30</v>
      </c>
      <c r="B39" s="104">
        <v>0</v>
      </c>
      <c r="C39" s="112" t="s">
        <v>44</v>
      </c>
      <c r="D39" s="113" t="str">
        <f>IF(C39="Str",'Personal File'!$C$11,IF(C39="Dex",'Personal File'!$C$12,IF(C39="Con",'Personal File'!$C$13,IF(C39="Int",'Personal File'!$C$14,IF(C39="Wis",'Personal File'!$C$15,IF(C39="Cha",'Personal File'!$C$16))))))</f>
        <v>+2</v>
      </c>
      <c r="E39" s="113" t="str">
        <f t="shared" si="0"/>
        <v>Str (+2)</v>
      </c>
      <c r="F39" s="105" t="s">
        <v>72</v>
      </c>
      <c r="G39" s="105">
        <f>B39+MID(E39,6,2)+F39</f>
        <v>2</v>
      </c>
      <c r="H39" s="421">
        <f t="shared" ca="1" si="3"/>
        <v>1</v>
      </c>
      <c r="I39" s="105">
        <f t="shared" ca="1" si="4"/>
        <v>3</v>
      </c>
      <c r="J39" s="106"/>
    </row>
    <row r="40" spans="1:10" ht="16.8">
      <c r="A40" s="175" t="s">
        <v>68</v>
      </c>
      <c r="B40" s="169">
        <v>0</v>
      </c>
      <c r="C40" s="176" t="s">
        <v>43</v>
      </c>
      <c r="D40" s="177" t="str">
        <f>IF(C40="Str",'Personal File'!$C$11,IF(C40="Dex",'Personal File'!$C$12,IF(C40="Con",'Personal File'!$C$13,IF(C40="Int",'Personal File'!$C$14,IF(C40="Wis",'Personal File'!$C$15,IF(C40="Cha",'Personal File'!$C$16))))))</f>
        <v>+0</v>
      </c>
      <c r="E40" s="177" t="str">
        <f t="shared" si="0"/>
        <v>Dex (+0)</v>
      </c>
      <c r="F40" s="170" t="s">
        <v>72</v>
      </c>
      <c r="G40" s="70">
        <v>0</v>
      </c>
      <c r="H40" s="421">
        <f t="shared" ca="1" si="3"/>
        <v>11</v>
      </c>
      <c r="I40" s="70">
        <f t="shared" ca="1" si="4"/>
        <v>11</v>
      </c>
      <c r="J40" s="171"/>
    </row>
    <row r="41" spans="1:10" ht="16.8">
      <c r="A41" s="72" t="s">
        <v>69</v>
      </c>
      <c r="B41" s="66">
        <v>0</v>
      </c>
      <c r="C41" s="73" t="s">
        <v>39</v>
      </c>
      <c r="D41" s="74" t="str">
        <f>IF(C41="Str",'Personal File'!$C$11,IF(C41="Dex",'Personal File'!$C$12,IF(C41="Con",'Personal File'!$C$13,IF(C41="Int",'Personal File'!$C$14,IF(C41="Wis",'Personal File'!$C$15,IF(C41="Cha",'Personal File'!$C$16))))))</f>
        <v>+2</v>
      </c>
      <c r="E41" s="74" t="str">
        <f t="shared" si="0"/>
        <v>Cha (+2)</v>
      </c>
      <c r="F41" s="69" t="s">
        <v>72</v>
      </c>
      <c r="G41" s="70">
        <v>0</v>
      </c>
      <c r="H41" s="421">
        <f t="shared" ca="1" si="3"/>
        <v>20</v>
      </c>
      <c r="I41" s="70">
        <f t="shared" ca="1" si="4"/>
        <v>20</v>
      </c>
      <c r="J41" s="71"/>
    </row>
    <row r="42" spans="1:10" ht="17.399999999999999" thickBot="1">
      <c r="A42" s="188" t="s">
        <v>70</v>
      </c>
      <c r="B42" s="190">
        <v>0</v>
      </c>
      <c r="C42" s="191" t="s">
        <v>43</v>
      </c>
      <c r="D42" s="193" t="str">
        <f>IF(C42="Str",'Personal File'!$C$11,IF(C42="Dex",'Personal File'!$C$12,IF(C42="Con",'Personal File'!$C$13,IF(C42="Int",'Personal File'!$C$14,IF(C42="Wis",'Personal File'!$C$15,IF(C42="Cha",'Personal File'!$C$16))))))</f>
        <v>+0</v>
      </c>
      <c r="E42" s="193" t="str">
        <f t="shared" si="0"/>
        <v>Dex (+0)</v>
      </c>
      <c r="F42" s="195" t="s">
        <v>72</v>
      </c>
      <c r="G42" s="195">
        <f>B42+MID(E42,6,2)+F42</f>
        <v>0</v>
      </c>
      <c r="H42" s="421">
        <f t="shared" ca="1" si="3"/>
        <v>3</v>
      </c>
      <c r="I42" s="195">
        <f t="shared" ca="1" si="4"/>
        <v>3</v>
      </c>
      <c r="J42" s="196"/>
    </row>
    <row r="43" spans="1:10" ht="16.2" thickTop="1">
      <c r="B43" s="100"/>
    </row>
    <row r="44" spans="1:10">
      <c r="B44" s="100"/>
    </row>
  </sheetData>
  <phoneticPr fontId="0" type="noConversion"/>
  <conditionalFormatting sqref="H3:H42">
    <cfRule type="cellIs" dxfId="2" priority="1" operator="equal">
      <formula>20</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showGridLines="0" workbookViewId="0">
      <pane ySplit="2" topLeftCell="A3" activePane="bottomLeft" state="frozen"/>
      <selection pane="bottomLeft" activeCell="A3" sqref="A3"/>
    </sheetView>
  </sheetViews>
  <sheetFormatPr defaultColWidth="13" defaultRowHeight="15.6"/>
  <cols>
    <col min="1" max="1" width="15.8984375" style="36" customWidth="1"/>
    <col min="2" max="2" width="6.19921875" style="36" bestFit="1" customWidth="1"/>
    <col min="3" max="3" width="9.59765625" style="37" bestFit="1" customWidth="1"/>
    <col min="4" max="4" width="11.19921875" style="37" bestFit="1" customWidth="1"/>
    <col min="5" max="5" width="8.59765625" style="37" bestFit="1" customWidth="1"/>
    <col min="6" max="6" width="11" style="37" customWidth="1"/>
    <col min="7" max="7" width="9.5" style="37" bestFit="1" customWidth="1"/>
    <col min="8" max="8" width="29.8984375" style="36" customWidth="1"/>
    <col min="9" max="16384" width="13" style="29"/>
  </cols>
  <sheetData>
    <row r="1" spans="1:8" ht="23.4" thickBot="1">
      <c r="A1" s="263" t="s">
        <v>231</v>
      </c>
      <c r="B1" s="264"/>
      <c r="C1" s="264"/>
      <c r="D1" s="264"/>
      <c r="E1" s="264"/>
      <c r="F1" s="264"/>
      <c r="G1" s="264"/>
      <c r="H1" s="264"/>
    </row>
    <row r="2" spans="1:8" s="269" customFormat="1" ht="31.2">
      <c r="A2" s="265" t="s">
        <v>91</v>
      </c>
      <c r="B2" s="266" t="s">
        <v>7</v>
      </c>
      <c r="C2" s="266" t="s">
        <v>171</v>
      </c>
      <c r="D2" s="267" t="s">
        <v>172</v>
      </c>
      <c r="E2" s="267" t="s">
        <v>173</v>
      </c>
      <c r="F2" s="266" t="s">
        <v>174</v>
      </c>
      <c r="G2" s="266" t="s">
        <v>175</v>
      </c>
      <c r="H2" s="268" t="s">
        <v>8</v>
      </c>
    </row>
    <row r="3" spans="1:8" ht="16.8">
      <c r="A3" s="277" t="s">
        <v>202</v>
      </c>
      <c r="B3" s="271">
        <v>1</v>
      </c>
      <c r="C3" s="272" t="s">
        <v>203</v>
      </c>
      <c r="D3" s="273" t="s">
        <v>200</v>
      </c>
      <c r="E3" s="273" t="s">
        <v>179</v>
      </c>
      <c r="F3" s="274" t="s">
        <v>204</v>
      </c>
      <c r="G3" s="274" t="s">
        <v>185</v>
      </c>
      <c r="H3" s="289" t="s">
        <v>205</v>
      </c>
    </row>
    <row r="4" spans="1:8" ht="16.8">
      <c r="A4" s="277" t="s">
        <v>206</v>
      </c>
      <c r="B4" s="271">
        <v>1</v>
      </c>
      <c r="C4" s="272" t="s">
        <v>191</v>
      </c>
      <c r="D4" s="273" t="s">
        <v>207</v>
      </c>
      <c r="E4" s="273" t="s">
        <v>179</v>
      </c>
      <c r="F4" s="274" t="s">
        <v>184</v>
      </c>
      <c r="G4" s="274" t="s">
        <v>181</v>
      </c>
      <c r="H4" s="276" t="s">
        <v>208</v>
      </c>
    </row>
    <row r="5" spans="1:8" ht="16.8">
      <c r="A5" s="277" t="s">
        <v>223</v>
      </c>
      <c r="B5" s="271">
        <v>1</v>
      </c>
      <c r="C5" s="272" t="s">
        <v>191</v>
      </c>
      <c r="D5" s="282" t="s">
        <v>178</v>
      </c>
      <c r="E5" s="273" t="s">
        <v>179</v>
      </c>
      <c r="F5" s="274" t="s">
        <v>184</v>
      </c>
      <c r="G5" s="274" t="s">
        <v>185</v>
      </c>
      <c r="H5" s="276" t="s">
        <v>225</v>
      </c>
    </row>
    <row r="6" spans="1:8" ht="16.8">
      <c r="A6" s="277" t="s">
        <v>209</v>
      </c>
      <c r="B6" s="271">
        <v>1</v>
      </c>
      <c r="C6" s="272" t="s">
        <v>203</v>
      </c>
      <c r="D6" s="273" t="s">
        <v>210</v>
      </c>
      <c r="E6" s="273" t="s">
        <v>179</v>
      </c>
      <c r="F6" s="274" t="s">
        <v>180</v>
      </c>
      <c r="G6" s="274" t="s">
        <v>211</v>
      </c>
      <c r="H6" s="275" t="s">
        <v>212</v>
      </c>
    </row>
    <row r="7" spans="1:8" ht="16.8">
      <c r="A7" s="277" t="s">
        <v>176</v>
      </c>
      <c r="B7" s="290">
        <v>1</v>
      </c>
      <c r="C7" s="291" t="s">
        <v>177</v>
      </c>
      <c r="D7" s="282" t="s">
        <v>178</v>
      </c>
      <c r="E7" s="282" t="s">
        <v>179</v>
      </c>
      <c r="F7" s="292" t="s">
        <v>180</v>
      </c>
      <c r="G7" s="292" t="s">
        <v>181</v>
      </c>
      <c r="H7" s="275" t="s">
        <v>182</v>
      </c>
    </row>
    <row r="8" spans="1:8" ht="16.8">
      <c r="A8" s="277" t="s">
        <v>213</v>
      </c>
      <c r="B8" s="271">
        <v>1</v>
      </c>
      <c r="C8" s="272" t="s">
        <v>183</v>
      </c>
      <c r="D8" s="273" t="s">
        <v>178</v>
      </c>
      <c r="E8" s="273" t="s">
        <v>179</v>
      </c>
      <c r="F8" s="274" t="s">
        <v>184</v>
      </c>
      <c r="G8" s="274" t="s">
        <v>181</v>
      </c>
      <c r="H8" s="275" t="s">
        <v>214</v>
      </c>
    </row>
    <row r="9" spans="1:8" ht="16.8">
      <c r="A9" s="277" t="s">
        <v>186</v>
      </c>
      <c r="B9" s="271">
        <v>1</v>
      </c>
      <c r="C9" s="272" t="s">
        <v>187</v>
      </c>
      <c r="D9" s="273" t="s">
        <v>178</v>
      </c>
      <c r="E9" s="273" t="s">
        <v>179</v>
      </c>
      <c r="F9" s="274" t="s">
        <v>180</v>
      </c>
      <c r="G9" s="274" t="s">
        <v>181</v>
      </c>
      <c r="H9" s="275" t="s">
        <v>228</v>
      </c>
    </row>
    <row r="10" spans="1:8" ht="16.8">
      <c r="A10" s="277" t="s">
        <v>224</v>
      </c>
      <c r="B10" s="271">
        <v>1</v>
      </c>
      <c r="C10" s="278" t="s">
        <v>187</v>
      </c>
      <c r="D10" s="293" t="s">
        <v>197</v>
      </c>
      <c r="E10" s="294" t="s">
        <v>179</v>
      </c>
      <c r="F10" s="295" t="s">
        <v>226</v>
      </c>
      <c r="G10" s="279" t="s">
        <v>181</v>
      </c>
      <c r="H10" s="280" t="s">
        <v>227</v>
      </c>
    </row>
    <row r="11" spans="1:8" ht="16.8">
      <c r="A11" s="277" t="s">
        <v>215</v>
      </c>
      <c r="B11" s="271">
        <v>1</v>
      </c>
      <c r="C11" s="272" t="s">
        <v>189</v>
      </c>
      <c r="D11" s="273" t="s">
        <v>200</v>
      </c>
      <c r="E11" s="273" t="s">
        <v>179</v>
      </c>
      <c r="F11" s="274" t="s">
        <v>194</v>
      </c>
      <c r="G11" s="274" t="s">
        <v>188</v>
      </c>
      <c r="H11" s="289" t="s">
        <v>216</v>
      </c>
    </row>
    <row r="12" spans="1:8" ht="16.8">
      <c r="A12" s="277" t="s">
        <v>217</v>
      </c>
      <c r="B12" s="271">
        <v>1</v>
      </c>
      <c r="C12" s="272" t="s">
        <v>196</v>
      </c>
      <c r="D12" s="273" t="s">
        <v>178</v>
      </c>
      <c r="E12" s="273" t="s">
        <v>179</v>
      </c>
      <c r="F12" s="274" t="s">
        <v>184</v>
      </c>
      <c r="G12" s="274" t="s">
        <v>218</v>
      </c>
      <c r="H12" s="275" t="s">
        <v>219</v>
      </c>
    </row>
    <row r="13" spans="1:8" ht="16.8">
      <c r="A13" s="270" t="s">
        <v>279</v>
      </c>
      <c r="B13" s="271">
        <v>1</v>
      </c>
      <c r="C13" s="278" t="s">
        <v>177</v>
      </c>
      <c r="D13" s="314" t="s">
        <v>178</v>
      </c>
      <c r="E13" s="294" t="s">
        <v>179</v>
      </c>
      <c r="F13" s="295" t="s">
        <v>184</v>
      </c>
      <c r="G13" s="279" t="s">
        <v>181</v>
      </c>
      <c r="H13" s="280" t="s">
        <v>280</v>
      </c>
    </row>
    <row r="14" spans="1:8" ht="16.8">
      <c r="A14" s="277" t="s">
        <v>220</v>
      </c>
      <c r="B14" s="271">
        <v>1</v>
      </c>
      <c r="C14" s="272" t="s">
        <v>191</v>
      </c>
      <c r="D14" s="273" t="s">
        <v>221</v>
      </c>
      <c r="E14" s="273" t="s">
        <v>179</v>
      </c>
      <c r="F14" s="274" t="s">
        <v>184</v>
      </c>
      <c r="G14" s="274" t="s">
        <v>185</v>
      </c>
      <c r="H14" s="289" t="s">
        <v>222</v>
      </c>
    </row>
    <row r="15" spans="1:8" ht="16.8">
      <c r="A15" s="277" t="s">
        <v>278</v>
      </c>
      <c r="B15" s="271">
        <v>1</v>
      </c>
      <c r="C15" s="272" t="s">
        <v>196</v>
      </c>
      <c r="D15" s="273" t="s">
        <v>197</v>
      </c>
      <c r="E15" s="273" t="s">
        <v>179</v>
      </c>
      <c r="F15" s="274" t="s">
        <v>184</v>
      </c>
      <c r="G15" s="274" t="s">
        <v>185</v>
      </c>
      <c r="H15" s="281" t="s">
        <v>229</v>
      </c>
    </row>
    <row r="16" spans="1:8" ht="16.8">
      <c r="A16" s="270" t="s">
        <v>192</v>
      </c>
      <c r="B16" s="271">
        <v>1</v>
      </c>
      <c r="C16" s="272" t="s">
        <v>183</v>
      </c>
      <c r="D16" s="282" t="s">
        <v>193</v>
      </c>
      <c r="E16" s="282" t="s">
        <v>179</v>
      </c>
      <c r="F16" s="274" t="s">
        <v>194</v>
      </c>
      <c r="G16" s="274" t="s">
        <v>190</v>
      </c>
      <c r="H16" s="281" t="s">
        <v>230</v>
      </c>
    </row>
    <row r="17" spans="1:8" ht="16.8">
      <c r="A17" s="270" t="s">
        <v>195</v>
      </c>
      <c r="B17" s="271">
        <v>1</v>
      </c>
      <c r="C17" s="272" t="s">
        <v>196</v>
      </c>
      <c r="D17" s="273" t="s">
        <v>197</v>
      </c>
      <c r="E17" s="273" t="s">
        <v>179</v>
      </c>
      <c r="F17" s="274" t="s">
        <v>184</v>
      </c>
      <c r="G17" s="274" t="s">
        <v>188</v>
      </c>
      <c r="H17" s="276" t="s">
        <v>198</v>
      </c>
    </row>
    <row r="18" spans="1:8" ht="16.8">
      <c r="A18" s="270" t="s">
        <v>241</v>
      </c>
      <c r="B18" s="271">
        <v>1</v>
      </c>
      <c r="C18" s="278" t="s">
        <v>177</v>
      </c>
      <c r="D18" s="293" t="s">
        <v>178</v>
      </c>
      <c r="E18" s="294" t="s">
        <v>179</v>
      </c>
      <c r="F18" s="279" t="s">
        <v>242</v>
      </c>
      <c r="G18" s="279" t="s">
        <v>239</v>
      </c>
      <c r="H18" s="280" t="s">
        <v>243</v>
      </c>
    </row>
    <row r="19" spans="1:8" ht="16.8">
      <c r="A19" s="283" t="s">
        <v>199</v>
      </c>
      <c r="B19" s="284">
        <v>1</v>
      </c>
      <c r="C19" s="285" t="s">
        <v>191</v>
      </c>
      <c r="D19" s="286" t="s">
        <v>200</v>
      </c>
      <c r="E19" s="286" t="s">
        <v>179</v>
      </c>
      <c r="F19" s="287" t="s">
        <v>184</v>
      </c>
      <c r="G19" s="287" t="s">
        <v>188</v>
      </c>
      <c r="H19" s="288" t="s">
        <v>201</v>
      </c>
    </row>
    <row r="20" spans="1:8" ht="16.8">
      <c r="A20" s="277" t="s">
        <v>256</v>
      </c>
      <c r="B20" s="351">
        <v>2</v>
      </c>
      <c r="C20" s="352" t="s">
        <v>196</v>
      </c>
      <c r="D20" s="353" t="s">
        <v>200</v>
      </c>
      <c r="E20" s="354" t="s">
        <v>257</v>
      </c>
      <c r="F20" s="355" t="s">
        <v>184</v>
      </c>
      <c r="G20" s="355" t="s">
        <v>190</v>
      </c>
      <c r="H20" s="356" t="s">
        <v>258</v>
      </c>
    </row>
    <row r="21" spans="1:8" ht="16.8">
      <c r="A21" s="277" t="s">
        <v>309</v>
      </c>
      <c r="B21" s="357">
        <v>2</v>
      </c>
      <c r="C21" s="278" t="s">
        <v>191</v>
      </c>
      <c r="D21" s="293" t="s">
        <v>197</v>
      </c>
      <c r="E21" s="293" t="s">
        <v>179</v>
      </c>
      <c r="F21" s="279" t="s">
        <v>184</v>
      </c>
      <c r="G21" s="279" t="s">
        <v>310</v>
      </c>
      <c r="H21" s="280" t="s">
        <v>311</v>
      </c>
    </row>
    <row r="22" spans="1:8" ht="16.8">
      <c r="A22" s="277" t="s">
        <v>234</v>
      </c>
      <c r="B22" s="351">
        <v>2</v>
      </c>
      <c r="C22" s="352" t="s">
        <v>177</v>
      </c>
      <c r="D22" s="353" t="s">
        <v>178</v>
      </c>
      <c r="E22" s="354" t="s">
        <v>179</v>
      </c>
      <c r="F22" s="355" t="s">
        <v>194</v>
      </c>
      <c r="G22" s="355" t="s">
        <v>190</v>
      </c>
      <c r="H22" s="356" t="s">
        <v>235</v>
      </c>
    </row>
    <row r="23" spans="1:8" ht="16.8">
      <c r="A23" s="277" t="s">
        <v>312</v>
      </c>
      <c r="B23" s="357">
        <v>2</v>
      </c>
      <c r="C23" s="278" t="s">
        <v>177</v>
      </c>
      <c r="D23" s="293" t="s">
        <v>200</v>
      </c>
      <c r="E23" s="293" t="s">
        <v>179</v>
      </c>
      <c r="F23" s="279" t="s">
        <v>184</v>
      </c>
      <c r="G23" s="279" t="s">
        <v>310</v>
      </c>
      <c r="H23" s="280" t="s">
        <v>313</v>
      </c>
    </row>
    <row r="24" spans="1:8" ht="16.8">
      <c r="A24" s="277" t="s">
        <v>236</v>
      </c>
      <c r="B24" s="351">
        <v>2</v>
      </c>
      <c r="C24" s="352" t="s">
        <v>191</v>
      </c>
      <c r="D24" s="353" t="s">
        <v>178</v>
      </c>
      <c r="E24" s="354" t="s">
        <v>179</v>
      </c>
      <c r="F24" s="355" t="s">
        <v>194</v>
      </c>
      <c r="G24" s="355" t="s">
        <v>190</v>
      </c>
      <c r="H24" s="356" t="s">
        <v>237</v>
      </c>
    </row>
    <row r="25" spans="1:8" ht="16.8">
      <c r="A25" s="277" t="s">
        <v>314</v>
      </c>
      <c r="B25" s="357">
        <v>2</v>
      </c>
      <c r="C25" s="278" t="s">
        <v>191</v>
      </c>
      <c r="D25" s="314" t="s">
        <v>197</v>
      </c>
      <c r="E25" s="294" t="s">
        <v>179</v>
      </c>
      <c r="F25" s="358" t="s">
        <v>184</v>
      </c>
      <c r="G25" s="279" t="s">
        <v>185</v>
      </c>
      <c r="H25" s="280" t="s">
        <v>315</v>
      </c>
    </row>
    <row r="26" spans="1:8" ht="16.8">
      <c r="A26" s="277" t="s">
        <v>238</v>
      </c>
      <c r="B26" s="351">
        <v>2</v>
      </c>
      <c r="C26" s="352" t="s">
        <v>191</v>
      </c>
      <c r="D26" s="353" t="s">
        <v>178</v>
      </c>
      <c r="E26" s="354" t="s">
        <v>179</v>
      </c>
      <c r="F26" s="355" t="s">
        <v>194</v>
      </c>
      <c r="G26" s="355" t="s">
        <v>239</v>
      </c>
      <c r="H26" s="356" t="s">
        <v>240</v>
      </c>
    </row>
    <row r="27" spans="1:8" ht="16.8">
      <c r="A27" s="277" t="s">
        <v>316</v>
      </c>
      <c r="B27" s="357">
        <v>2</v>
      </c>
      <c r="C27" s="359" t="s">
        <v>191</v>
      </c>
      <c r="D27" s="293" t="s">
        <v>197</v>
      </c>
      <c r="E27" s="294" t="s">
        <v>179</v>
      </c>
      <c r="F27" s="358" t="s">
        <v>184</v>
      </c>
      <c r="G27" s="360" t="s">
        <v>185</v>
      </c>
      <c r="H27" s="280" t="s">
        <v>317</v>
      </c>
    </row>
    <row r="28" spans="1:8" ht="16.8">
      <c r="A28" s="277" t="s">
        <v>318</v>
      </c>
      <c r="B28" s="357">
        <v>2</v>
      </c>
      <c r="C28" s="278" t="s">
        <v>177</v>
      </c>
      <c r="D28" s="314" t="s">
        <v>178</v>
      </c>
      <c r="E28" s="294" t="s">
        <v>179</v>
      </c>
      <c r="F28" s="295" t="s">
        <v>180</v>
      </c>
      <c r="G28" s="279" t="s">
        <v>181</v>
      </c>
      <c r="H28" s="280" t="s">
        <v>319</v>
      </c>
    </row>
    <row r="29" spans="1:8" ht="16.8">
      <c r="A29" s="277" t="s">
        <v>320</v>
      </c>
      <c r="B29" s="357">
        <v>2</v>
      </c>
      <c r="C29" s="359" t="s">
        <v>196</v>
      </c>
      <c r="D29" s="293" t="s">
        <v>200</v>
      </c>
      <c r="E29" s="294" t="s">
        <v>179</v>
      </c>
      <c r="F29" s="358" t="s">
        <v>184</v>
      </c>
      <c r="G29" s="279" t="s">
        <v>190</v>
      </c>
      <c r="H29" s="361" t="s">
        <v>321</v>
      </c>
    </row>
    <row r="30" spans="1:8" ht="16.8">
      <c r="A30" s="277" t="s">
        <v>322</v>
      </c>
      <c r="B30" s="357">
        <v>2</v>
      </c>
      <c r="C30" s="359" t="s">
        <v>196</v>
      </c>
      <c r="D30" s="293" t="s">
        <v>193</v>
      </c>
      <c r="E30" s="294" t="s">
        <v>179</v>
      </c>
      <c r="F30" s="295" t="s">
        <v>180</v>
      </c>
      <c r="G30" s="360" t="s">
        <v>323</v>
      </c>
      <c r="H30" s="280" t="s">
        <v>324</v>
      </c>
    </row>
    <row r="31" spans="1:8" ht="16.8">
      <c r="A31" s="277" t="s">
        <v>244</v>
      </c>
      <c r="B31" s="351">
        <v>2</v>
      </c>
      <c r="C31" s="352" t="s">
        <v>177</v>
      </c>
      <c r="D31" s="353" t="s">
        <v>178</v>
      </c>
      <c r="E31" s="354" t="s">
        <v>179</v>
      </c>
      <c r="F31" s="355" t="s">
        <v>194</v>
      </c>
      <c r="G31" s="355" t="s">
        <v>188</v>
      </c>
      <c r="H31" s="356" t="s">
        <v>245</v>
      </c>
    </row>
    <row r="32" spans="1:8" ht="16.8">
      <c r="A32" s="277" t="s">
        <v>246</v>
      </c>
      <c r="B32" s="351">
        <v>2</v>
      </c>
      <c r="C32" s="352" t="s">
        <v>247</v>
      </c>
      <c r="D32" s="353" t="s">
        <v>200</v>
      </c>
      <c r="E32" s="354" t="s">
        <v>179</v>
      </c>
      <c r="F32" s="355" t="s">
        <v>194</v>
      </c>
      <c r="G32" s="355" t="s">
        <v>248</v>
      </c>
      <c r="H32" s="356" t="s">
        <v>245</v>
      </c>
    </row>
    <row r="33" spans="1:8" ht="16.8">
      <c r="A33" s="277" t="s">
        <v>325</v>
      </c>
      <c r="B33" s="357">
        <v>2</v>
      </c>
      <c r="C33" s="278" t="s">
        <v>196</v>
      </c>
      <c r="D33" s="314" t="s">
        <v>178</v>
      </c>
      <c r="E33" s="294" t="s">
        <v>179</v>
      </c>
      <c r="F33" s="358" t="s">
        <v>180</v>
      </c>
      <c r="G33" s="279" t="s">
        <v>218</v>
      </c>
      <c r="H33" s="280" t="s">
        <v>326</v>
      </c>
    </row>
    <row r="34" spans="1:8" ht="16.8">
      <c r="A34" s="277" t="s">
        <v>327</v>
      </c>
      <c r="B34" s="357">
        <v>2</v>
      </c>
      <c r="C34" s="278" t="s">
        <v>247</v>
      </c>
      <c r="D34" s="293" t="s">
        <v>197</v>
      </c>
      <c r="E34" s="295" t="s">
        <v>179</v>
      </c>
      <c r="F34" s="295" t="s">
        <v>180</v>
      </c>
      <c r="G34" s="279" t="s">
        <v>185</v>
      </c>
      <c r="H34" s="280" t="s">
        <v>328</v>
      </c>
    </row>
    <row r="35" spans="1:8" ht="17.399999999999999" thickBot="1">
      <c r="A35" s="306" t="s">
        <v>249</v>
      </c>
      <c r="B35" s="307">
        <v>3</v>
      </c>
      <c r="C35" s="308" t="s">
        <v>191</v>
      </c>
      <c r="D35" s="309" t="s">
        <v>178</v>
      </c>
      <c r="E35" s="310" t="s">
        <v>179</v>
      </c>
      <c r="F35" s="311" t="s">
        <v>184</v>
      </c>
      <c r="G35" s="311" t="s">
        <v>185</v>
      </c>
      <c r="H35" s="312" t="s">
        <v>245</v>
      </c>
    </row>
    <row r="36" spans="1:8"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showGridLines="0" workbookViewId="0"/>
  </sheetViews>
  <sheetFormatPr defaultColWidth="13" defaultRowHeight="15.6"/>
  <cols>
    <col min="1" max="1" width="18.09765625" style="36" bestFit="1" customWidth="1"/>
    <col min="2" max="2" width="6.19921875" style="36" bestFit="1" customWidth="1"/>
    <col min="3" max="3" width="6.19921875" style="36" customWidth="1"/>
    <col min="4" max="4" width="6.3984375" style="37" bestFit="1" customWidth="1"/>
    <col min="5" max="5" width="1.8984375" style="37" customWidth="1"/>
    <col min="6" max="6" width="37" style="37" bestFit="1" customWidth="1"/>
    <col min="7" max="7" width="1.8984375" style="36" customWidth="1"/>
    <col min="8" max="8" width="22.69921875" style="29" bestFit="1" customWidth="1"/>
    <col min="9" max="16384" width="13" style="29"/>
  </cols>
  <sheetData>
    <row r="1" spans="1:8" ht="24" thickTop="1" thickBot="1">
      <c r="A1" s="122" t="s">
        <v>157</v>
      </c>
      <c r="B1" s="123"/>
      <c r="C1" s="123"/>
      <c r="D1" s="124"/>
      <c r="E1" s="29"/>
      <c r="F1" s="125" t="s">
        <v>159</v>
      </c>
      <c r="G1" s="29"/>
      <c r="H1" s="237" t="s">
        <v>160</v>
      </c>
    </row>
    <row r="2" spans="1:8" ht="17.399999999999999" thickTop="1">
      <c r="A2" s="126" t="s">
        <v>91</v>
      </c>
      <c r="B2" s="127" t="s">
        <v>7</v>
      </c>
      <c r="C2" s="127" t="s">
        <v>165</v>
      </c>
      <c r="D2" s="128" t="s">
        <v>92</v>
      </c>
      <c r="E2" s="21"/>
      <c r="F2" s="334" t="s">
        <v>336</v>
      </c>
      <c r="G2" s="29"/>
      <c r="H2" s="131" t="s">
        <v>288</v>
      </c>
    </row>
    <row r="3" spans="1:8" ht="17.399999999999999" thickBot="1">
      <c r="A3" s="316" t="s">
        <v>209</v>
      </c>
      <c r="B3" s="317">
        <v>1</v>
      </c>
      <c r="C3" s="378">
        <f>SUM(10,B3,'Personal File'!$C$15)</f>
        <v>11</v>
      </c>
      <c r="D3" s="318" t="s">
        <v>93</v>
      </c>
      <c r="E3" s="21"/>
      <c r="F3" s="131" t="s">
        <v>287</v>
      </c>
      <c r="G3" s="29"/>
      <c r="H3" s="238"/>
    </row>
    <row r="4" spans="1:8" ht="18" thickTop="1" thickBot="1">
      <c r="A4" s="226" t="s">
        <v>285</v>
      </c>
      <c r="B4" s="227">
        <v>1</v>
      </c>
      <c r="C4" s="379">
        <f>SUM(10,B4,'Personal File'!$C$15)</f>
        <v>11</v>
      </c>
      <c r="D4" s="129" t="s">
        <v>93</v>
      </c>
      <c r="E4" s="21"/>
      <c r="F4" s="336" t="s">
        <v>284</v>
      </c>
      <c r="G4" s="29"/>
    </row>
    <row r="5" spans="1:8" ht="24" thickTop="1" thickBot="1">
      <c r="A5" s="349"/>
      <c r="B5" s="350">
        <v>2</v>
      </c>
      <c r="C5" s="380">
        <f>SUM(10,B5,'Personal File'!$C$15)</f>
        <v>12</v>
      </c>
      <c r="D5" s="129" t="s">
        <v>93</v>
      </c>
      <c r="E5" s="21"/>
      <c r="F5" s="415" t="s">
        <v>337</v>
      </c>
      <c r="G5" s="29"/>
      <c r="H5" s="240" t="s">
        <v>162</v>
      </c>
    </row>
    <row r="6" spans="1:8" ht="17.399999999999999" thickBot="1">
      <c r="A6" s="178"/>
      <c r="B6" s="179">
        <v>3</v>
      </c>
      <c r="C6" s="381">
        <f>SUM(10,B6,'Personal File'!$C$15)</f>
        <v>13</v>
      </c>
      <c r="D6" s="130" t="s">
        <v>93</v>
      </c>
      <c r="E6" s="21"/>
      <c r="F6" s="131" t="s">
        <v>131</v>
      </c>
      <c r="G6" s="29"/>
      <c r="H6" s="132" t="s">
        <v>293</v>
      </c>
    </row>
    <row r="7" spans="1:8" ht="18" thickTop="1" thickBot="1">
      <c r="E7" s="21"/>
      <c r="F7" s="335" t="s">
        <v>164</v>
      </c>
      <c r="G7" s="29"/>
      <c r="H7" s="238"/>
    </row>
    <row r="8" spans="1:8" ht="19.2" thickTop="1" thickBot="1">
      <c r="A8" s="252" t="s">
        <v>166</v>
      </c>
      <c r="B8" s="241"/>
      <c r="C8" s="241"/>
      <c r="D8" s="242"/>
      <c r="E8" s="21"/>
      <c r="G8" s="29"/>
    </row>
    <row r="9" spans="1:8" ht="24" thickTop="1" thickBot="1">
      <c r="A9" s="243" t="s">
        <v>167</v>
      </c>
      <c r="B9" s="244"/>
      <c r="C9" s="244"/>
      <c r="D9" s="245"/>
      <c r="E9" s="21"/>
      <c r="F9" s="125" t="s">
        <v>163</v>
      </c>
      <c r="H9" s="239" t="s">
        <v>161</v>
      </c>
    </row>
    <row r="10" spans="1:8" ht="16.8">
      <c r="A10" s="253" t="s">
        <v>168</v>
      </c>
      <c r="B10" s="254"/>
      <c r="C10" s="254"/>
      <c r="D10" s="255"/>
      <c r="E10" s="21"/>
      <c r="F10" s="132" t="s">
        <v>145</v>
      </c>
      <c r="H10" s="414" t="s">
        <v>254</v>
      </c>
    </row>
    <row r="11" spans="1:8" ht="17.399999999999999" thickBot="1">
      <c r="A11" s="246" t="s">
        <v>169</v>
      </c>
      <c r="B11" s="247"/>
      <c r="C11" s="247"/>
      <c r="D11" s="248"/>
      <c r="E11" s="21"/>
      <c r="F11" s="132" t="s">
        <v>148</v>
      </c>
      <c r="H11" s="238"/>
    </row>
    <row r="12" spans="1:8" ht="18" thickTop="1" thickBot="1">
      <c r="A12" s="249" t="s">
        <v>170</v>
      </c>
      <c r="B12" s="250"/>
      <c r="C12" s="250"/>
      <c r="D12" s="251"/>
      <c r="E12" s="21"/>
      <c r="F12" s="132" t="s">
        <v>149</v>
      </c>
    </row>
    <row r="13" spans="1:8" ht="24" thickTop="1" thickBot="1">
      <c r="E13" s="21"/>
      <c r="F13" s="132" t="s">
        <v>306</v>
      </c>
      <c r="H13" s="296" t="s">
        <v>94</v>
      </c>
    </row>
    <row r="14" spans="1:8" ht="17.399999999999999" thickBot="1">
      <c r="E14" s="21"/>
      <c r="F14" s="132" t="s">
        <v>151</v>
      </c>
      <c r="H14" s="313" t="s">
        <v>331</v>
      </c>
    </row>
    <row r="15" spans="1:8" ht="17.399999999999999" thickTop="1">
      <c r="E15" s="21"/>
      <c r="F15" s="132" t="s">
        <v>158</v>
      </c>
    </row>
    <row r="16" spans="1:8" ht="16.8">
      <c r="E16" s="21"/>
      <c r="F16" s="320" t="str">
        <f>CONCATENATE("Lay on Hands (",RIGHT('Personal File'!$C$16,1)*'Personal File'!$E$3," points)")</f>
        <v>Lay on Hands (18 points)</v>
      </c>
    </row>
    <row r="17" spans="5:6" ht="16.8">
      <c r="E17" s="21"/>
      <c r="F17" s="320" t="s">
        <v>335</v>
      </c>
    </row>
    <row r="18" spans="5:6" ht="16.8">
      <c r="E18" s="21"/>
      <c r="F18" s="413" t="s">
        <v>277</v>
      </c>
    </row>
    <row r="19" spans="5:6" ht="16.8">
      <c r="F19" s="132" t="s">
        <v>294</v>
      </c>
    </row>
    <row r="20" spans="5:6" ht="17.399999999999999" thickBot="1">
      <c r="F20" s="319" t="s">
        <v>150</v>
      </c>
    </row>
    <row r="21" spans="5:6" ht="16.2" thickTop="1">
      <c r="E21" s="21"/>
    </row>
  </sheetData>
  <phoneticPr fontId="0" type="noConversion"/>
  <conditionalFormatting sqref="D3:D6">
    <cfRule type="cellIs" dxfId="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0"/>
  <sheetViews>
    <sheetView showGridLines="0" workbookViewId="0"/>
  </sheetViews>
  <sheetFormatPr defaultColWidth="13" defaultRowHeight="15.6"/>
  <cols>
    <col min="1" max="1" width="22" style="25" customWidth="1"/>
    <col min="2" max="2" width="8.59765625" style="25" customWidth="1"/>
    <col min="3" max="3" width="6.09765625" style="25" customWidth="1"/>
    <col min="4" max="4" width="8.19921875" style="25" customWidth="1"/>
    <col min="5" max="5" width="8.3984375" style="25" customWidth="1"/>
    <col min="6" max="6" width="8.3984375" style="25" bestFit="1" customWidth="1"/>
    <col min="7" max="8" width="5.59765625" style="25" customWidth="1"/>
    <col min="9" max="9" width="26.59765625" style="25" customWidth="1"/>
    <col min="10" max="10" width="20" style="1" bestFit="1" customWidth="1"/>
    <col min="11" max="16384" width="13" style="1"/>
  </cols>
  <sheetData>
    <row r="1" spans="1:10" ht="23.4" thickBot="1">
      <c r="A1" s="23" t="s">
        <v>31</v>
      </c>
      <c r="B1" s="23"/>
      <c r="C1" s="23"/>
      <c r="D1" s="23"/>
      <c r="E1" s="23"/>
      <c r="F1" s="23"/>
      <c r="G1" s="23"/>
      <c r="H1" s="23"/>
      <c r="I1" s="23"/>
    </row>
    <row r="2" spans="1:10" ht="16.8" thickTop="1" thickBot="1">
      <c r="A2" s="38" t="s">
        <v>9</v>
      </c>
      <c r="B2" s="39" t="s">
        <v>10</v>
      </c>
      <c r="C2" s="39" t="s">
        <v>34</v>
      </c>
      <c r="D2" s="39" t="s">
        <v>35</v>
      </c>
      <c r="E2" s="40" t="s">
        <v>81</v>
      </c>
      <c r="F2" s="39" t="s">
        <v>32</v>
      </c>
      <c r="G2" s="39" t="s">
        <v>36</v>
      </c>
      <c r="H2" s="297" t="s">
        <v>232</v>
      </c>
      <c r="I2" s="41" t="s">
        <v>8</v>
      </c>
    </row>
    <row r="3" spans="1:10">
      <c r="A3" s="362" t="s">
        <v>153</v>
      </c>
      <c r="B3" s="363" t="s">
        <v>135</v>
      </c>
      <c r="C3" s="364">
        <v>1</v>
      </c>
      <c r="D3" s="365" t="s">
        <v>152</v>
      </c>
      <c r="E3" s="366" t="s">
        <v>134</v>
      </c>
      <c r="F3" s="367" t="s">
        <v>133</v>
      </c>
      <c r="G3" s="368" t="s">
        <v>329</v>
      </c>
      <c r="H3" s="369" t="str">
        <f>CONCATENATE("+",RIGHT('Personal File'!$E$7)+RIGHT('Personal File'!$C$11)+D3+1)</f>
        <v>+12</v>
      </c>
      <c r="I3" s="370" t="s">
        <v>233</v>
      </c>
      <c r="J3" s="424" t="s">
        <v>345</v>
      </c>
    </row>
    <row r="4" spans="1:10" ht="16.2" thickBot="1">
      <c r="A4" s="423" t="s">
        <v>289</v>
      </c>
      <c r="B4" s="99" t="s">
        <v>135</v>
      </c>
      <c r="C4" s="164" t="s">
        <v>72</v>
      </c>
      <c r="D4" s="99" t="s">
        <v>72</v>
      </c>
      <c r="E4" s="24" t="s">
        <v>134</v>
      </c>
      <c r="F4" s="99" t="s">
        <v>133</v>
      </c>
      <c r="G4" s="97">
        <v>8</v>
      </c>
      <c r="H4" s="298" t="str">
        <f>CONCATENATE("+",RIGHT('Personal File'!$E$7)+RIGHT('Personal File'!$C$11)+D4+1)</f>
        <v>+11</v>
      </c>
      <c r="I4" s="98" t="s">
        <v>233</v>
      </c>
    </row>
    <row r="5" spans="1:10" ht="6" customHeight="1" thickTop="1" thickBot="1"/>
    <row r="6" spans="1:10" ht="16.8" thickTop="1" thickBot="1">
      <c r="A6" s="38" t="s">
        <v>12</v>
      </c>
      <c r="B6" s="39" t="s">
        <v>13</v>
      </c>
      <c r="C6" s="39" t="s">
        <v>34</v>
      </c>
      <c r="D6" s="39" t="s">
        <v>35</v>
      </c>
      <c r="E6" s="40" t="s">
        <v>81</v>
      </c>
      <c r="F6" s="39" t="s">
        <v>14</v>
      </c>
      <c r="G6" s="39" t="s">
        <v>36</v>
      </c>
      <c r="H6" s="297" t="s">
        <v>232</v>
      </c>
      <c r="I6" s="41" t="s">
        <v>8</v>
      </c>
    </row>
    <row r="7" spans="1:10">
      <c r="A7" s="212" t="s">
        <v>139</v>
      </c>
      <c r="B7" s="211" t="s">
        <v>106</v>
      </c>
      <c r="C7" s="213" t="s">
        <v>72</v>
      </c>
      <c r="D7" s="213" t="s">
        <v>72</v>
      </c>
      <c r="E7" s="211" t="s">
        <v>140</v>
      </c>
      <c r="F7" s="214" t="s">
        <v>141</v>
      </c>
      <c r="G7" s="214">
        <v>6</v>
      </c>
      <c r="H7" s="300" t="str">
        <f>CONCATENATE("+",RIGHT('Personal File'!$E$7)+RIGHT('Personal File'!$C$12)+D7)</f>
        <v>+8</v>
      </c>
      <c r="I7" s="215" t="s">
        <v>143</v>
      </c>
    </row>
    <row r="8" spans="1:10" ht="16.2" thickBot="1">
      <c r="A8" s="197"/>
      <c r="B8" s="198"/>
      <c r="C8" s="199"/>
      <c r="D8" s="199"/>
      <c r="E8" s="198"/>
      <c r="F8" s="199"/>
      <c r="G8" s="200"/>
      <c r="H8" s="299"/>
      <c r="I8" s="201"/>
    </row>
    <row r="9" spans="1:10" ht="6" customHeight="1" thickTop="1" thickBot="1">
      <c r="D9" s="26"/>
      <c r="E9" s="26"/>
      <c r="G9" s="27"/>
      <c r="H9" s="27"/>
    </row>
    <row r="10" spans="1:10" ht="16.8" thickTop="1" thickBot="1">
      <c r="A10" s="38" t="s">
        <v>85</v>
      </c>
      <c r="B10" s="39" t="s">
        <v>25</v>
      </c>
      <c r="C10" s="39" t="s">
        <v>43</v>
      </c>
      <c r="D10" s="39" t="s">
        <v>103</v>
      </c>
      <c r="E10" s="39" t="s">
        <v>104</v>
      </c>
      <c r="F10" s="39" t="s">
        <v>105</v>
      </c>
      <c r="G10" s="39" t="s">
        <v>36</v>
      </c>
      <c r="H10" s="44" t="s">
        <v>8</v>
      </c>
      <c r="I10" s="302"/>
    </row>
    <row r="11" spans="1:10">
      <c r="A11" s="385" t="s">
        <v>333</v>
      </c>
      <c r="B11" s="321" t="s">
        <v>296</v>
      </c>
      <c r="C11" s="322">
        <v>3</v>
      </c>
      <c r="D11" s="321">
        <v>-4</v>
      </c>
      <c r="E11" s="323">
        <v>0.25</v>
      </c>
      <c r="F11" s="321" t="s">
        <v>147</v>
      </c>
      <c r="G11" s="324" t="s">
        <v>291</v>
      </c>
      <c r="H11" s="325"/>
      <c r="I11" s="326"/>
      <c r="J11" s="424" t="s">
        <v>346</v>
      </c>
    </row>
    <row r="12" spans="1:10">
      <c r="A12" s="342" t="s">
        <v>297</v>
      </c>
      <c r="B12" s="337">
        <v>8</v>
      </c>
      <c r="C12" s="337">
        <v>1</v>
      </c>
      <c r="D12" s="337">
        <v>-6</v>
      </c>
      <c r="E12" s="339">
        <v>0.35</v>
      </c>
      <c r="F12" s="337" t="s">
        <v>147</v>
      </c>
      <c r="G12" s="59">
        <v>50</v>
      </c>
      <c r="H12" s="343" t="s">
        <v>305</v>
      </c>
      <c r="I12" s="340"/>
    </row>
    <row r="13" spans="1:10">
      <c r="A13" s="225" t="s">
        <v>299</v>
      </c>
      <c r="B13" s="337">
        <v>1</v>
      </c>
      <c r="C13" s="338" t="s">
        <v>253</v>
      </c>
      <c r="D13" s="338" t="s">
        <v>253</v>
      </c>
      <c r="E13" s="341" t="s">
        <v>253</v>
      </c>
      <c r="F13" s="338" t="s">
        <v>253</v>
      </c>
      <c r="G13" s="59">
        <v>0</v>
      </c>
      <c r="H13" s="301"/>
      <c r="I13" s="340"/>
    </row>
    <row r="14" spans="1:10">
      <c r="A14" s="371" t="s">
        <v>290</v>
      </c>
      <c r="B14" s="384" t="s">
        <v>329</v>
      </c>
      <c r="C14" s="373">
        <v>1</v>
      </c>
      <c r="D14" s="372">
        <v>-6</v>
      </c>
      <c r="E14" s="374">
        <v>0.35</v>
      </c>
      <c r="F14" s="372" t="s">
        <v>147</v>
      </c>
      <c r="G14" s="375" t="s">
        <v>330</v>
      </c>
      <c r="H14" s="376"/>
      <c r="I14" s="377"/>
      <c r="J14" s="424" t="s">
        <v>346</v>
      </c>
    </row>
    <row r="15" spans="1:10" ht="16.2" thickBot="1">
      <c r="A15" s="393" t="s">
        <v>252</v>
      </c>
      <c r="B15" s="394" t="s">
        <v>334</v>
      </c>
      <c r="C15" s="395" t="s">
        <v>253</v>
      </c>
      <c r="D15" s="395">
        <v>-1</v>
      </c>
      <c r="E15" s="396">
        <v>0.05</v>
      </c>
      <c r="F15" s="395" t="s">
        <v>253</v>
      </c>
      <c r="G15" s="397" t="s">
        <v>296</v>
      </c>
      <c r="H15" s="398"/>
      <c r="I15" s="399"/>
      <c r="J15" s="424" t="s">
        <v>346</v>
      </c>
    </row>
    <row r="16" spans="1:10" ht="6.75" customHeight="1" thickTop="1" thickBot="1"/>
    <row r="17" spans="1:9" ht="16.8" thickTop="1" thickBot="1">
      <c r="A17" s="28" t="s">
        <v>15</v>
      </c>
      <c r="B17" s="27">
        <f>SUM(G3:G19)</f>
        <v>67.3</v>
      </c>
      <c r="D17" s="42" t="s">
        <v>86</v>
      </c>
      <c r="E17" s="43"/>
      <c r="F17" s="44" t="s">
        <v>11</v>
      </c>
      <c r="G17" s="39" t="s">
        <v>36</v>
      </c>
      <c r="H17" s="297" t="s">
        <v>232</v>
      </c>
      <c r="I17" s="41" t="s">
        <v>8</v>
      </c>
    </row>
    <row r="18" spans="1:9">
      <c r="A18" s="28"/>
      <c r="B18" s="27"/>
      <c r="D18" s="208" t="s">
        <v>142</v>
      </c>
      <c r="E18" s="209"/>
      <c r="F18" s="210" t="s">
        <v>281</v>
      </c>
      <c r="G18" s="211">
        <v>0.5</v>
      </c>
      <c r="H18" s="304" t="s">
        <v>114</v>
      </c>
      <c r="I18" s="215"/>
    </row>
    <row r="19" spans="1:9" ht="16.2" thickBot="1">
      <c r="D19" s="94" t="s">
        <v>123</v>
      </c>
      <c r="E19" s="95"/>
      <c r="F19" s="96">
        <v>28</v>
      </c>
      <c r="G19" s="97">
        <f>F19/10</f>
        <v>2.8</v>
      </c>
      <c r="H19" s="305" t="s">
        <v>90</v>
      </c>
      <c r="I19" s="303"/>
    </row>
    <row r="20" spans="1:9"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0"/>
  <sheetViews>
    <sheetView showGridLines="0" workbookViewId="0"/>
  </sheetViews>
  <sheetFormatPr defaultColWidth="13" defaultRowHeight="15.6"/>
  <cols>
    <col min="1" max="1" width="30.59765625" style="25" bestFit="1" customWidth="1"/>
    <col min="2" max="2" width="5.59765625" style="27" bestFit="1" customWidth="1"/>
    <col min="3" max="4" width="26.59765625" style="1" customWidth="1"/>
    <col min="5" max="16384" width="13" style="1"/>
  </cols>
  <sheetData>
    <row r="1" spans="1:4" ht="23.4" thickBot="1">
      <c r="A1" s="23" t="s">
        <v>95</v>
      </c>
      <c r="B1" s="136"/>
      <c r="C1" s="23"/>
      <c r="D1" s="23"/>
    </row>
    <row r="2" spans="1:4" s="25" customFormat="1" ht="16.2" thickBot="1">
      <c r="A2" s="137" t="s">
        <v>96</v>
      </c>
      <c r="B2" s="138" t="s">
        <v>97</v>
      </c>
      <c r="C2" s="139" t="s">
        <v>98</v>
      </c>
      <c r="D2" s="140" t="s">
        <v>99</v>
      </c>
    </row>
    <row r="3" spans="1:4">
      <c r="A3" s="141" t="s">
        <v>132</v>
      </c>
      <c r="B3" s="142">
        <v>5</v>
      </c>
      <c r="C3" s="143"/>
      <c r="D3" s="144"/>
    </row>
    <row r="4" spans="1:4">
      <c r="A4" s="141" t="s">
        <v>137</v>
      </c>
      <c r="B4" s="142">
        <v>0</v>
      </c>
      <c r="C4" s="143"/>
      <c r="D4" s="144"/>
    </row>
    <row r="5" spans="1:4">
      <c r="A5" s="141" t="s">
        <v>338</v>
      </c>
      <c r="B5" s="146">
        <v>0</v>
      </c>
      <c r="C5" s="147"/>
      <c r="D5" s="148"/>
    </row>
    <row r="6" spans="1:4">
      <c r="A6" s="141" t="s">
        <v>339</v>
      </c>
      <c r="B6" s="146">
        <v>0</v>
      </c>
      <c r="C6" s="147"/>
      <c r="D6" s="148"/>
    </row>
    <row r="7" spans="1:4">
      <c r="A7" s="141" t="s">
        <v>340</v>
      </c>
      <c r="B7" s="146">
        <v>0</v>
      </c>
      <c r="C7" s="147"/>
      <c r="D7" s="148"/>
    </row>
    <row r="8" spans="1:4">
      <c r="A8" s="145" t="s">
        <v>270</v>
      </c>
      <c r="B8" s="146">
        <v>1.5</v>
      </c>
      <c r="C8" s="147">
        <v>2</v>
      </c>
      <c r="D8" s="148"/>
    </row>
    <row r="9" spans="1:4">
      <c r="A9" s="328" t="s">
        <v>303</v>
      </c>
      <c r="B9" s="146">
        <v>0</v>
      </c>
      <c r="C9" s="147"/>
      <c r="D9" s="148"/>
    </row>
    <row r="10" spans="1:4">
      <c r="A10" s="417" t="s">
        <v>342</v>
      </c>
      <c r="B10" s="146"/>
      <c r="C10" s="147"/>
      <c r="D10" s="148"/>
    </row>
    <row r="11" spans="1:4">
      <c r="A11" s="141" t="s">
        <v>250</v>
      </c>
      <c r="B11" s="142">
        <v>1</v>
      </c>
      <c r="C11" s="147"/>
      <c r="D11" s="148"/>
    </row>
    <row r="12" spans="1:4" ht="16.2" thickBot="1">
      <c r="A12" s="149" t="s">
        <v>255</v>
      </c>
      <c r="B12" s="150">
        <v>0</v>
      </c>
      <c r="C12" s="151"/>
      <c r="D12" s="152"/>
    </row>
    <row r="13" spans="1:4" ht="24" thickTop="1" thickBot="1">
      <c r="A13" s="23" t="s">
        <v>100</v>
      </c>
      <c r="B13" s="153"/>
      <c r="C13" s="23"/>
      <c r="D13" s="154"/>
    </row>
    <row r="14" spans="1:4" ht="16.2" thickBot="1">
      <c r="A14" s="137" t="s">
        <v>96</v>
      </c>
      <c r="B14" s="138" t="s">
        <v>97</v>
      </c>
      <c r="C14" s="139" t="s">
        <v>98</v>
      </c>
      <c r="D14" s="140" t="s">
        <v>99</v>
      </c>
    </row>
    <row r="15" spans="1:4">
      <c r="A15" s="327" t="s">
        <v>262</v>
      </c>
      <c r="B15" s="159">
        <v>2</v>
      </c>
      <c r="C15" s="332"/>
      <c r="D15" s="156"/>
    </row>
    <row r="16" spans="1:4">
      <c r="A16" s="328" t="s">
        <v>263</v>
      </c>
      <c r="B16" s="142">
        <v>5</v>
      </c>
      <c r="C16" s="329"/>
      <c r="D16" s="144"/>
    </row>
    <row r="17" spans="1:4">
      <c r="A17" s="328" t="s">
        <v>266</v>
      </c>
      <c r="B17" s="142">
        <v>0</v>
      </c>
      <c r="C17" s="329">
        <v>5</v>
      </c>
      <c r="D17" s="144"/>
    </row>
    <row r="18" spans="1:4">
      <c r="A18" s="328" t="s">
        <v>271</v>
      </c>
      <c r="B18" s="142">
        <v>1</v>
      </c>
      <c r="C18" s="329"/>
      <c r="D18" s="144"/>
    </row>
    <row r="19" spans="1:4">
      <c r="A19" s="328" t="s">
        <v>276</v>
      </c>
      <c r="B19" s="142">
        <f>C19</f>
        <v>2</v>
      </c>
      <c r="C19" s="329">
        <v>2</v>
      </c>
      <c r="D19" s="144"/>
    </row>
    <row r="20" spans="1:4">
      <c r="A20" s="419" t="s">
        <v>343</v>
      </c>
      <c r="B20" s="142">
        <v>0</v>
      </c>
      <c r="C20" s="329"/>
      <c r="D20" s="144"/>
    </row>
    <row r="21" spans="1:4">
      <c r="A21" s="328" t="s">
        <v>264</v>
      </c>
      <c r="B21" s="142">
        <v>3</v>
      </c>
      <c r="C21" s="329"/>
      <c r="D21" s="144"/>
    </row>
    <row r="22" spans="1:4">
      <c r="A22" s="328" t="s">
        <v>265</v>
      </c>
      <c r="B22" s="142">
        <v>0.5</v>
      </c>
      <c r="C22" s="329"/>
      <c r="D22" s="144"/>
    </row>
    <row r="23" spans="1:4">
      <c r="A23" s="328" t="s">
        <v>274</v>
      </c>
      <c r="B23" s="142">
        <f>C23</f>
        <v>2</v>
      </c>
      <c r="C23" s="329">
        <v>2</v>
      </c>
      <c r="D23" s="144"/>
    </row>
    <row r="24" spans="1:4">
      <c r="A24" s="328" t="s">
        <v>251</v>
      </c>
      <c r="B24" s="142">
        <v>0</v>
      </c>
      <c r="C24" s="329"/>
      <c r="D24" s="144"/>
    </row>
    <row r="25" spans="1:4">
      <c r="A25" s="328" t="s">
        <v>273</v>
      </c>
      <c r="B25" s="142">
        <v>10</v>
      </c>
      <c r="C25" s="329"/>
      <c r="D25" s="144"/>
    </row>
    <row r="26" spans="1:4">
      <c r="A26" s="328" t="s">
        <v>269</v>
      </c>
      <c r="B26" s="142">
        <v>0.5</v>
      </c>
      <c r="C26" s="329"/>
      <c r="D26" s="144"/>
    </row>
    <row r="27" spans="1:4">
      <c r="A27" s="328" t="s">
        <v>267</v>
      </c>
      <c r="B27" s="142">
        <v>1</v>
      </c>
      <c r="C27" s="329"/>
      <c r="D27" s="144"/>
    </row>
    <row r="28" spans="1:4">
      <c r="A28" s="328" t="s">
        <v>268</v>
      </c>
      <c r="B28" s="142">
        <v>1</v>
      </c>
      <c r="C28" s="329"/>
      <c r="D28" s="144"/>
    </row>
    <row r="29" spans="1:4">
      <c r="A29" s="328" t="s">
        <v>283</v>
      </c>
      <c r="B29" s="142">
        <v>0</v>
      </c>
      <c r="C29" s="329"/>
      <c r="D29" s="144"/>
    </row>
    <row r="30" spans="1:4">
      <c r="A30" s="328" t="s">
        <v>272</v>
      </c>
      <c r="B30" s="142">
        <f>C30</f>
        <v>3</v>
      </c>
      <c r="C30" s="329">
        <v>3</v>
      </c>
      <c r="D30" s="144"/>
    </row>
    <row r="31" spans="1:4" ht="16.2" thickBot="1">
      <c r="A31" s="330" t="s">
        <v>295</v>
      </c>
      <c r="B31" s="150">
        <v>4</v>
      </c>
      <c r="C31" s="331"/>
      <c r="D31" s="152"/>
    </row>
    <row r="32" spans="1:4" ht="24" thickTop="1" thickBot="1">
      <c r="A32" s="20" t="s">
        <v>101</v>
      </c>
      <c r="B32" s="27">
        <f>SUM(B3:B31)</f>
        <v>42.5</v>
      </c>
      <c r="C32" s="155" t="s">
        <v>332</v>
      </c>
      <c r="D32" s="154"/>
    </row>
    <row r="33" spans="1:4" ht="16.2" thickBot="1">
      <c r="A33" s="137" t="s">
        <v>96</v>
      </c>
      <c r="B33" s="138" t="s">
        <v>97</v>
      </c>
      <c r="C33" s="139" t="s">
        <v>98</v>
      </c>
      <c r="D33" s="140" t="s">
        <v>99</v>
      </c>
    </row>
    <row r="34" spans="1:4">
      <c r="A34" s="327" t="s">
        <v>122</v>
      </c>
      <c r="B34" s="159">
        <v>25</v>
      </c>
      <c r="C34" s="382"/>
      <c r="D34" s="383"/>
    </row>
    <row r="35" spans="1:4">
      <c r="A35" s="328" t="s">
        <v>259</v>
      </c>
      <c r="B35" s="142">
        <v>5</v>
      </c>
      <c r="C35" s="329"/>
      <c r="D35" s="144"/>
    </row>
    <row r="36" spans="1:4">
      <c r="A36" s="328" t="s">
        <v>275</v>
      </c>
      <c r="B36" s="142">
        <v>4</v>
      </c>
      <c r="C36" s="329"/>
      <c r="D36" s="144"/>
    </row>
    <row r="37" spans="1:4">
      <c r="A37" s="328" t="s">
        <v>261</v>
      </c>
      <c r="B37" s="142">
        <v>0.5</v>
      </c>
      <c r="C37" s="329"/>
      <c r="D37" s="144"/>
    </row>
    <row r="38" spans="1:4">
      <c r="A38" s="328" t="s">
        <v>260</v>
      </c>
      <c r="B38" s="142">
        <v>0.25</v>
      </c>
      <c r="C38" s="329"/>
      <c r="D38" s="144"/>
    </row>
    <row r="39" spans="1:4">
      <c r="A39" s="328" t="s">
        <v>295</v>
      </c>
      <c r="B39" s="142">
        <v>4</v>
      </c>
      <c r="C39" s="329"/>
      <c r="D39" s="144"/>
    </row>
    <row r="40" spans="1:4">
      <c r="A40" s="328"/>
      <c r="B40" s="142"/>
      <c r="C40" s="329"/>
      <c r="D40" s="144"/>
    </row>
    <row r="41" spans="1:4" ht="16.2" thickBot="1">
      <c r="A41" s="330"/>
      <c r="B41" s="150"/>
      <c r="C41" s="331"/>
      <c r="D41" s="152"/>
    </row>
    <row r="42" spans="1:4" ht="24" thickTop="1" thickBot="1">
      <c r="A42" s="20" t="s">
        <v>102</v>
      </c>
      <c r="B42" s="27">
        <f>SUM(B34:B41)</f>
        <v>38.75</v>
      </c>
      <c r="C42" s="333" t="s">
        <v>298</v>
      </c>
      <c r="D42" s="154"/>
    </row>
    <row r="43" spans="1:4" ht="16.2" thickBot="1">
      <c r="A43" s="137" t="s">
        <v>96</v>
      </c>
      <c r="B43" s="138" t="s">
        <v>97</v>
      </c>
      <c r="C43" s="139" t="s">
        <v>98</v>
      </c>
      <c r="D43" s="140" t="s">
        <v>99</v>
      </c>
    </row>
    <row r="44" spans="1:4">
      <c r="A44" s="416" t="s">
        <v>341</v>
      </c>
      <c r="B44" s="159">
        <f>C44*0.01</f>
        <v>60</v>
      </c>
      <c r="C44" s="160">
        <v>6000</v>
      </c>
      <c r="D44" s="156"/>
    </row>
    <row r="45" spans="1:4">
      <c r="A45" s="158"/>
      <c r="B45" s="161"/>
      <c r="C45" s="162"/>
      <c r="D45" s="157"/>
    </row>
    <row r="46" spans="1:4" ht="16.2" thickBot="1">
      <c r="A46" s="149"/>
      <c r="B46" s="150"/>
      <c r="C46" s="151"/>
      <c r="D46" s="152"/>
    </row>
    <row r="47" spans="1:4" ht="24" thickTop="1" thickBot="1">
      <c r="A47" s="20" t="s">
        <v>136</v>
      </c>
      <c r="B47" s="27">
        <f>(SUM(B44:B46)*5)/600</f>
        <v>0.5</v>
      </c>
      <c r="C47" s="155" t="s">
        <v>110</v>
      </c>
      <c r="D47" s="23"/>
    </row>
    <row r="48" spans="1:4" s="25" customFormat="1" ht="16.2" thickBot="1">
      <c r="A48" s="137" t="s">
        <v>96</v>
      </c>
      <c r="B48" s="138" t="s">
        <v>97</v>
      </c>
      <c r="C48" s="139" t="s">
        <v>98</v>
      </c>
      <c r="D48" s="140" t="s">
        <v>99</v>
      </c>
    </row>
    <row r="49" spans="1:4">
      <c r="A49" s="158"/>
      <c r="B49" s="159"/>
      <c r="C49" s="160"/>
      <c r="D49" s="156"/>
    </row>
    <row r="50" spans="1:4">
      <c r="A50" s="158"/>
      <c r="B50" s="161"/>
      <c r="C50" s="162"/>
      <c r="D50" s="157"/>
    </row>
    <row r="51" spans="1:4">
      <c r="A51" s="141"/>
      <c r="B51" s="142"/>
      <c r="C51" s="162"/>
      <c r="D51" s="157"/>
    </row>
    <row r="52" spans="1:4">
      <c r="A52" s="158"/>
      <c r="B52" s="161"/>
      <c r="C52" s="162"/>
      <c r="D52" s="157"/>
    </row>
    <row r="53" spans="1:4">
      <c r="A53" s="158"/>
      <c r="B53" s="161"/>
      <c r="C53" s="162"/>
      <c r="D53" s="157"/>
    </row>
    <row r="54" spans="1:4">
      <c r="A54" s="158"/>
      <c r="B54" s="161"/>
      <c r="C54" s="162"/>
      <c r="D54" s="157"/>
    </row>
    <row r="55" spans="1:4">
      <c r="A55" s="158"/>
      <c r="B55" s="161"/>
      <c r="C55" s="162"/>
      <c r="D55" s="157"/>
    </row>
    <row r="56" spans="1:4">
      <c r="A56" s="158"/>
      <c r="B56" s="161"/>
      <c r="C56" s="162"/>
      <c r="D56" s="157"/>
    </row>
    <row r="57" spans="1:4">
      <c r="A57" s="158"/>
      <c r="B57" s="161"/>
      <c r="C57" s="162"/>
      <c r="D57" s="157"/>
    </row>
    <row r="58" spans="1:4" ht="16.2" thickBot="1">
      <c r="A58" s="149"/>
      <c r="B58" s="150"/>
      <c r="C58" s="151"/>
      <c r="D58" s="152"/>
    </row>
    <row r="59" spans="1:4" ht="16.2" thickTop="1"/>
    <row r="60" spans="1:4">
      <c r="A60"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Personal File</vt:lpstr>
      <vt:lpstr>Skills</vt:lpstr>
      <vt:lpstr>Spells</vt:lpstr>
      <vt:lpstr>Feats</vt:lpstr>
      <vt:lpstr>Martial</vt:lpstr>
      <vt:lpstr>Equipment</vt:lpstr>
      <vt:lpstr>Feats!OLE_LINK1</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2007-10-12T15:52:45Z</cp:lastPrinted>
  <dcterms:created xsi:type="dcterms:W3CDTF">2000-10-24T15:39:59Z</dcterms:created>
  <dcterms:modified xsi:type="dcterms:W3CDTF">2020-12-05T14:36:20Z</dcterms:modified>
</cp:coreProperties>
</file>