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5" yWindow="-15" windowWidth="12120" windowHeight="10725" tabRatio="638"/>
  </bookViews>
  <sheets>
    <sheet name="Personal File" sheetId="4" r:id="rId1"/>
    <sheet name="Skills" sheetId="15" r:id="rId2"/>
    <sheet name="Spellbook" sheetId="27" r:id="rId3"/>
    <sheet name="Feats" sheetId="21" r:id="rId4"/>
    <sheet name="Martial" sheetId="6" r:id="rId5"/>
    <sheet name="Equipment" sheetId="19" r:id="rId6"/>
    <sheet name="Organization" sheetId="30" r:id="rId7"/>
    <sheet name="Leadership" sheetId="26" r:id="rId8"/>
    <sheet name="XP Awards" sheetId="31" r:id="rId9"/>
  </sheets>
  <definedNames>
    <definedName name="_xlnm._FilterDatabase" localSheetId="7" hidden="1">Leadership!$A$1:$X$105</definedName>
    <definedName name="_xlnm._FilterDatabase" localSheetId="6" hidden="1">Organization!#REF!</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File'!$A$1:$H$72</definedName>
    <definedName name="_xlnm.Print_Area" localSheetId="1">Skills!$A$1:$K$24</definedName>
    <definedName name="_xlnm.Print_Area" localSheetId="2">Spellbook!$A$1:$I$2</definedName>
  </definedNames>
  <calcPr calcId="145621"/>
</workbook>
</file>

<file path=xl/calcChain.xml><?xml version="1.0" encoding="utf-8"?>
<calcChain xmlns="http://schemas.openxmlformats.org/spreadsheetml/2006/main">
  <c r="C18" i="4" l="1"/>
  <c r="C17" i="4"/>
  <c r="C16" i="4"/>
  <c r="C15" i="4"/>
  <c r="C14" i="4"/>
  <c r="C13" i="4"/>
  <c r="H3" i="6" l="1"/>
  <c r="H7" i="6"/>
  <c r="C12" i="31" l="1"/>
  <c r="B16" i="31" s="1"/>
  <c r="B18" i="31" s="1"/>
  <c r="B20" i="31" s="1"/>
  <c r="H2" i="26" l="1"/>
  <c r="H3" i="26"/>
  <c r="H4" i="26"/>
  <c r="H5" i="26"/>
  <c r="H6" i="26"/>
  <c r="H7" i="26"/>
  <c r="H8" i="26"/>
  <c r="H9" i="26"/>
  <c r="H10" i="26"/>
  <c r="H11" i="26"/>
  <c r="H12" i="26"/>
  <c r="H13" i="26"/>
  <c r="H14" i="26"/>
  <c r="H15" i="26"/>
  <c r="H16" i="26"/>
  <c r="H17" i="26"/>
  <c r="H18" i="26"/>
  <c r="H19" i="26"/>
  <c r="H20" i="26"/>
  <c r="H21" i="26"/>
  <c r="H22" i="26"/>
  <c r="H23" i="26"/>
  <c r="H24" i="26"/>
  <c r="H25" i="26"/>
  <c r="H26" i="26"/>
  <c r="H27" i="26"/>
  <c r="H28" i="26"/>
  <c r="H29" i="26"/>
  <c r="H30" i="26"/>
  <c r="H31" i="26"/>
  <c r="H32" i="26"/>
  <c r="H33" i="26"/>
  <c r="H34" i="26"/>
  <c r="H35" i="26"/>
  <c r="H36" i="26"/>
  <c r="H37" i="26"/>
  <c r="H38" i="26"/>
  <c r="H39" i="26"/>
  <c r="H40" i="26"/>
  <c r="H41" i="26"/>
  <c r="H42" i="26"/>
  <c r="H43" i="26"/>
  <c r="H44" i="26"/>
  <c r="H45" i="26"/>
  <c r="H46" i="26"/>
  <c r="H47" i="26"/>
  <c r="H48" i="26"/>
  <c r="H49" i="26"/>
  <c r="H50" i="26"/>
  <c r="H51" i="26"/>
  <c r="H52" i="26"/>
  <c r="H53" i="26"/>
  <c r="H54" i="26"/>
  <c r="H55" i="26"/>
  <c r="H56" i="26"/>
  <c r="H57" i="26"/>
  <c r="H58" i="26"/>
  <c r="H59" i="26"/>
  <c r="H60" i="26"/>
  <c r="H61" i="26"/>
  <c r="H62" i="26"/>
  <c r="H63" i="26"/>
  <c r="H64" i="26"/>
  <c r="H65" i="26"/>
  <c r="H66" i="26"/>
  <c r="H67" i="26"/>
  <c r="H68" i="26"/>
  <c r="H69" i="26"/>
  <c r="H70" i="26"/>
  <c r="H71" i="26"/>
  <c r="H72" i="26"/>
  <c r="H73" i="26"/>
  <c r="H74" i="26"/>
  <c r="H75" i="26"/>
  <c r="H76" i="26"/>
  <c r="H77" i="26"/>
  <c r="H78" i="26"/>
  <c r="H79" i="26"/>
  <c r="H80" i="26"/>
  <c r="H81" i="26"/>
  <c r="H82" i="26"/>
  <c r="H83" i="26"/>
  <c r="H84" i="26"/>
  <c r="H85" i="26"/>
  <c r="H86" i="26"/>
  <c r="H87" i="26"/>
  <c r="H88" i="26"/>
  <c r="H89" i="26"/>
  <c r="H90" i="26"/>
  <c r="H91" i="26"/>
  <c r="H92" i="26"/>
  <c r="H93" i="26"/>
  <c r="H94" i="26"/>
  <c r="H95" i="26"/>
  <c r="H96" i="26"/>
  <c r="H97" i="26"/>
  <c r="H98" i="26"/>
  <c r="H99" i="26"/>
  <c r="H100" i="26"/>
  <c r="H101" i="26"/>
  <c r="H102" i="26"/>
  <c r="H103" i="26"/>
  <c r="H104" i="26"/>
  <c r="H105" i="26"/>
  <c r="H38"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I37" i="15" l="1"/>
  <c r="I31" i="15"/>
  <c r="I30" i="15"/>
  <c r="I26" i="15"/>
  <c r="I24" i="15"/>
  <c r="I16" i="15"/>
  <c r="I11" i="15"/>
  <c r="I9" i="15"/>
  <c r="C11" i="4" l="1"/>
  <c r="B3" i="21" l="1"/>
  <c r="B7" i="21"/>
  <c r="B6" i="21"/>
  <c r="B5" i="21"/>
  <c r="B4" i="21"/>
  <c r="F21" i="30" l="1"/>
  <c r="E21" i="30"/>
  <c r="F20" i="30"/>
  <c r="G20" i="30" s="1"/>
  <c r="G21" i="30" l="1"/>
  <c r="E15" i="4"/>
  <c r="E39" i="15"/>
  <c r="F9" i="30"/>
  <c r="G9" i="30" s="1"/>
  <c r="F8" i="30"/>
  <c r="F7" i="30"/>
  <c r="F6" i="30"/>
  <c r="F5" i="30"/>
  <c r="F4" i="30"/>
  <c r="F3" i="30"/>
  <c r="F19" i="30"/>
  <c r="F18" i="30"/>
  <c r="F17" i="30"/>
  <c r="G17" i="30" s="1"/>
  <c r="F16" i="30"/>
  <c r="F15" i="30"/>
  <c r="G15" i="30" s="1"/>
  <c r="F14" i="30"/>
  <c r="J31" i="30"/>
  <c r="J34" i="30" s="1"/>
  <c r="J32" i="30"/>
  <c r="J33" i="30"/>
  <c r="E10" i="30"/>
  <c r="G14" i="30"/>
  <c r="G16" i="30"/>
  <c r="G18" i="30"/>
  <c r="G19" i="30"/>
  <c r="F10" i="30" l="1"/>
  <c r="G10" i="30" s="1"/>
  <c r="G8" i="30" l="1"/>
  <c r="G7" i="30"/>
  <c r="G6" i="30"/>
  <c r="G5" i="30"/>
  <c r="G4" i="30"/>
  <c r="G3" i="30"/>
  <c r="B9" i="30"/>
  <c r="B4" i="30" s="1"/>
  <c r="B5" i="30" l="1"/>
  <c r="B7" i="30"/>
  <c r="B6" i="30"/>
  <c r="C5" i="21"/>
  <c r="C4" i="21"/>
  <c r="C3" i="21"/>
  <c r="N6" i="21" l="1"/>
  <c r="O6" i="21"/>
  <c r="P6" i="21"/>
  <c r="M6" i="21"/>
  <c r="L6" i="21"/>
  <c r="K6" i="21"/>
  <c r="C7" i="21" s="1"/>
  <c r="J6" i="21"/>
  <c r="C6" i="21" s="1"/>
  <c r="I6" i="21"/>
  <c r="H6" i="21"/>
  <c r="G6" i="21"/>
  <c r="E17" i="4" l="1"/>
  <c r="B27" i="19" l="1"/>
  <c r="B107" i="26" l="1"/>
  <c r="B13" i="6" l="1"/>
  <c r="B39" i="15"/>
  <c r="D37" i="15"/>
  <c r="E37" i="15" s="1"/>
  <c r="D32" i="15"/>
  <c r="E32" i="15" s="1"/>
  <c r="G32" i="15" s="1"/>
  <c r="I32" i="15" s="1"/>
  <c r="D21" i="15"/>
  <c r="E21" i="15" s="1"/>
  <c r="G21" i="15" s="1"/>
  <c r="I21" i="15" s="1"/>
  <c r="C9" i="4"/>
  <c r="C10" i="4"/>
  <c r="D26" i="15"/>
  <c r="E26" i="15" s="1"/>
  <c r="D16" i="15"/>
  <c r="E16" i="15" s="1"/>
  <c r="D34" i="15"/>
  <c r="E34" i="15" s="1"/>
  <c r="G34" i="15" s="1"/>
  <c r="I34" i="15" s="1"/>
  <c r="D31" i="15"/>
  <c r="E31" i="15" s="1"/>
  <c r="B21" i="19"/>
  <c r="D36" i="15"/>
  <c r="E36" i="15" s="1"/>
  <c r="G36" i="15" s="1"/>
  <c r="I36" i="15" s="1"/>
  <c r="E18" i="4"/>
  <c r="D33" i="15"/>
  <c r="E33" i="15" s="1"/>
  <c r="G33" i="15" s="1"/>
  <c r="I33" i="15" s="1"/>
  <c r="D35" i="15"/>
  <c r="E35" i="15" s="1"/>
  <c r="G35" i="15" s="1"/>
  <c r="I35" i="15" s="1"/>
  <c r="D28" i="15"/>
  <c r="E28" i="15" s="1"/>
  <c r="G28" i="15" s="1"/>
  <c r="I28" i="15" s="1"/>
  <c r="D24" i="15"/>
  <c r="E24" i="15" s="1"/>
  <c r="D30" i="15"/>
  <c r="E30" i="15" s="1"/>
  <c r="D11" i="15"/>
  <c r="E11" i="15" s="1"/>
  <c r="D9" i="15"/>
  <c r="E9" i="15" s="1"/>
  <c r="D38" i="15"/>
  <c r="E38" i="15" s="1"/>
  <c r="G38" i="15" s="1"/>
  <c r="I38" i="15" s="1"/>
  <c r="D29" i="15"/>
  <c r="E29" i="15" s="1"/>
  <c r="G29" i="15" s="1"/>
  <c r="I29" i="15" s="1"/>
  <c r="D27" i="15"/>
  <c r="E27" i="15" s="1"/>
  <c r="G27" i="15" s="1"/>
  <c r="I27" i="15" s="1"/>
  <c r="D25" i="15"/>
  <c r="E25" i="15" s="1"/>
  <c r="G25" i="15" s="1"/>
  <c r="I25" i="15" s="1"/>
  <c r="D23" i="15"/>
  <c r="E23" i="15" s="1"/>
  <c r="G23" i="15" s="1"/>
  <c r="I23" i="15" s="1"/>
  <c r="D22" i="15"/>
  <c r="E22" i="15" s="1"/>
  <c r="G22" i="15" s="1"/>
  <c r="I22"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B16" i="19" l="1"/>
  <c r="E14" i="4" s="1"/>
</calcChain>
</file>

<file path=xl/comments1.xml><?xml version="1.0" encoding="utf-8"?>
<comments xmlns="http://schemas.openxmlformats.org/spreadsheetml/2006/main">
  <authors>
    <author>Alexis Álvarez</author>
  </authors>
  <commentList>
    <comment ref="E3" authorId="0">
      <text>
        <r>
          <rPr>
            <sz val="12"/>
            <color indexed="81"/>
            <rFont val="Times New Roman"/>
            <family val="1"/>
          </rPr>
          <t>Caster Level 11</t>
        </r>
      </text>
    </comment>
    <comment ref="B9" authorId="0">
      <text>
        <r>
          <rPr>
            <sz val="12"/>
            <color indexed="81"/>
            <rFont val="Times New Roman"/>
            <family val="1"/>
          </rPr>
          <t>+1 wiz, +1 incantrix, +3 Torcwin</t>
        </r>
      </text>
    </comment>
    <comment ref="E9" authorId="0">
      <text>
        <r>
          <rPr>
            <sz val="12"/>
            <color indexed="81"/>
            <rFont val="Times New Roman"/>
            <family val="1"/>
          </rPr>
          <t>+6/+1</t>
        </r>
      </text>
    </comment>
    <comment ref="B10" authorId="0">
      <text>
        <r>
          <rPr>
            <sz val="12"/>
            <color indexed="81"/>
            <rFont val="Times New Roman"/>
            <family val="1"/>
          </rPr>
          <t>+1 wiz, +1 incantrix, +3 Torcwin</t>
        </r>
      </text>
    </comment>
    <comment ref="B11" authorId="0">
      <text>
        <r>
          <rPr>
            <sz val="12"/>
            <color indexed="81"/>
            <rFont val="Times New Roman"/>
            <family val="1"/>
          </rPr>
          <t>+4 wiz, +4 incantrix, +2 Iron Will, +3 Torcwin</t>
        </r>
      </text>
    </comment>
    <comment ref="C12" authorId="0">
      <text>
        <r>
          <rPr>
            <sz val="12"/>
            <color indexed="81"/>
            <rFont val="Times New Roman"/>
            <family val="1"/>
          </rPr>
          <t>Next level at 66,000 XPs</t>
        </r>
      </text>
    </comment>
    <comment ref="E13" authorId="0">
      <text>
        <r>
          <rPr>
            <sz val="12"/>
            <color indexed="81"/>
            <rFont val="Times New Roman"/>
            <family val="1"/>
          </rPr>
          <t>See PHB 162</t>
        </r>
      </text>
    </comment>
    <comment ref="E15" authorId="0">
      <text>
        <r>
          <rPr>
            <sz val="12"/>
            <color indexed="81"/>
            <rFont val="Times New Roman"/>
            <family val="1"/>
          </rPr>
          <t>[(8 * 6 Warmage) * 75%] + [(2 * 10 Hexblade) * 75%] + [(1 * 4 War Wizard of Cormyr) * 75%] + (11 * 2 Con bonus)</t>
        </r>
      </text>
    </comment>
  </commentList>
</comments>
</file>

<file path=xl/comments2.xml><?xml version="1.0" encoding="utf-8"?>
<comments xmlns="http://schemas.openxmlformats.org/spreadsheetml/2006/main">
  <authors>
    <author>Alexis Álvarez</author>
  </authors>
  <commentList>
    <comment ref="F32" authorId="0">
      <text>
        <r>
          <rPr>
            <sz val="12"/>
            <color indexed="81"/>
            <rFont val="Times New Roman"/>
            <family val="1"/>
          </rPr>
          <t>Synergy bonus from Knowledge:  Arcana</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Phosphorescent moss</t>
        </r>
      </text>
    </comment>
    <comment ref="D7" authorId="0">
      <text>
        <r>
          <rPr>
            <sz val="12"/>
            <color indexed="81"/>
            <rFont val="Times New Roman"/>
            <family val="1"/>
          </rPr>
          <t>Ink and weapon of choice</t>
        </r>
      </text>
    </comment>
    <comment ref="D10" authorId="0">
      <text>
        <r>
          <rPr>
            <sz val="12"/>
            <color indexed="81"/>
            <rFont val="Times New Roman"/>
            <family val="1"/>
          </rPr>
          <t>A pebble with a fist symbol</t>
        </r>
      </text>
    </comment>
    <comment ref="D11" authorId="0">
      <text>
        <r>
          <rPr>
            <sz val="12"/>
            <color indexed="81"/>
            <rFont val="Times New Roman"/>
            <family val="1"/>
          </rPr>
          <t>5 GP worth of jade</t>
        </r>
      </text>
    </comment>
    <comment ref="D21" authorId="0">
      <text>
        <r>
          <rPr>
            <sz val="12"/>
            <color indexed="81"/>
            <rFont val="Times New Roman"/>
            <family val="1"/>
          </rPr>
          <t>Phosphorous, sulfur, or other combustible powder</t>
        </r>
      </text>
    </comment>
    <comment ref="D22" authorId="0">
      <text>
        <r>
          <rPr>
            <sz val="12"/>
            <color indexed="81"/>
            <rFont val="Times New Roman"/>
            <family val="1"/>
          </rPr>
          <t>½ lb. gold dust
(25-GP value)</t>
        </r>
      </text>
    </comment>
    <comment ref="D23" authorId="0">
      <text>
        <r>
          <rPr>
            <sz val="12"/>
            <color indexed="81"/>
            <rFont val="Times New Roman"/>
            <family val="1"/>
          </rPr>
          <t>sulfur</t>
        </r>
      </text>
    </comment>
    <comment ref="D24" authorId="0">
      <text>
        <r>
          <rPr>
            <sz val="12"/>
            <color indexed="81"/>
            <rFont val="Times New Roman"/>
            <family val="1"/>
          </rPr>
          <t>tallow, bringstone, powdered iron</t>
        </r>
      </text>
    </comment>
    <comment ref="D26" authorId="0">
      <text>
        <r>
          <rPr>
            <sz val="12"/>
            <color indexed="81"/>
            <rFont val="Times New Roman"/>
            <family val="1"/>
          </rPr>
          <t>Powdered rhubarb leaf and adder's stomach</t>
        </r>
      </text>
    </comment>
    <comment ref="D28" authorId="0">
      <text/>
    </comment>
    <comment ref="D30" authorId="0">
      <text>
        <r>
          <rPr>
            <sz val="12"/>
            <color indexed="81"/>
            <rFont val="Times New Roman"/>
            <family val="1"/>
          </rPr>
          <t>phosphorous (warm) or glowworm (chill)</t>
        </r>
      </text>
    </comment>
    <comment ref="D31" authorId="0">
      <text>
        <r>
          <rPr>
            <sz val="12"/>
            <color indexed="81"/>
            <rFont val="Times New Roman"/>
            <family val="1"/>
          </rPr>
          <t>Bat guano &amp; sulfur</t>
        </r>
      </text>
    </comment>
    <comment ref="D32" authorId="0">
      <text>
        <r>
          <rPr>
            <sz val="12"/>
            <color indexed="81"/>
            <rFont val="Times New Roman"/>
            <family val="1"/>
          </rPr>
          <t>Bat guano &amp; sulfur</t>
        </r>
      </text>
    </comment>
    <comment ref="D34" authorId="0">
      <text>
        <r>
          <rPr>
            <sz val="12"/>
            <color indexed="81"/>
            <rFont val="Times New Roman"/>
            <family val="1"/>
          </rPr>
          <t>pinch of dust &amp; a few drops of water</t>
        </r>
      </text>
    </comment>
    <comment ref="D35" authorId="0">
      <text>
        <r>
          <rPr>
            <sz val="12"/>
            <color indexed="81"/>
            <rFont val="Times New Roman"/>
            <family val="1"/>
          </rPr>
          <t>Fur AND rod of amber or crystal</t>
        </r>
      </text>
    </comment>
    <comment ref="D37" authorId="0">
      <text>
        <r>
          <rPr>
            <sz val="12"/>
            <color indexed="81"/>
            <rFont val="Times New Roman"/>
            <family val="1"/>
          </rPr>
          <t>small dagger</t>
        </r>
      </text>
    </comment>
    <comment ref="D38" authorId="0">
      <text>
        <r>
          <rPr>
            <sz val="12"/>
            <color indexed="81"/>
            <rFont val="Times New Roman"/>
            <family val="1"/>
          </rPr>
          <t>pinch of dust &amp; few drops of water</t>
        </r>
      </text>
    </comment>
    <comment ref="D39" authorId="0">
      <text>
        <r>
          <rPr>
            <sz val="12"/>
            <color indexed="81"/>
            <rFont val="Times New Roman"/>
            <family val="1"/>
          </rPr>
          <t>rotten egg or skunk cabbage leaves</t>
        </r>
      </text>
    </comment>
    <comment ref="D40" authorId="0">
      <text>
        <r>
          <rPr>
            <sz val="12"/>
            <color indexed="81"/>
            <rFont val="Times New Roman"/>
            <family val="1"/>
          </rPr>
          <t>wick soaked in oil</t>
        </r>
      </text>
    </comment>
  </commentList>
</comments>
</file>

<file path=xl/comments4.xml><?xml version="1.0" encoding="utf-8"?>
<comments xmlns="http://schemas.openxmlformats.org/spreadsheetml/2006/main">
  <authors>
    <author>Alexis Álvarez</author>
  </authors>
  <commentList>
    <comment ref="R13"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R14" authorId="0">
      <text>
        <r>
          <rPr>
            <sz val="12"/>
            <color indexed="81"/>
            <rFont val="Times New Roman"/>
            <family val="1"/>
          </rPr>
          <t>Stronghold Builder’s Guide 10</t>
        </r>
      </text>
    </comment>
    <comment ref="R15" authorId="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13,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List>
</comments>
</file>

<file path=xl/comments5.xml><?xml version="1.0" encoding="utf-8"?>
<comments xmlns="http://schemas.openxmlformats.org/spreadsheetml/2006/main">
  <authors>
    <author>Alexis Álvarez</author>
  </authors>
  <commentList>
    <comment ref="D9"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3" authorId="0">
      <text>
        <r>
          <rPr>
            <b/>
            <sz val="12"/>
            <color indexed="81"/>
            <rFont val="Times New Roman"/>
            <family val="1"/>
          </rPr>
          <t xml:space="preserve">Price (Item Level):  </t>
        </r>
        <r>
          <rPr>
            <sz val="12"/>
            <color indexed="81"/>
            <rFont val="Times New Roman"/>
            <family val="1"/>
          </rPr>
          <t xml:space="preserve">20,000 gp (15th)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8th
</t>
        </r>
        <r>
          <rPr>
            <b/>
            <sz val="12"/>
            <color indexed="81"/>
            <rFont val="Times New Roman"/>
            <family val="1"/>
          </rPr>
          <t xml:space="preserve">Aura:  </t>
        </r>
        <r>
          <rPr>
            <sz val="12"/>
            <color indexed="81"/>
            <rFont val="Times New Roman"/>
            <family val="1"/>
          </rPr>
          <t xml:space="preserve">Moderate; (DC 19) no school
</t>
        </r>
        <r>
          <rPr>
            <b/>
            <sz val="12"/>
            <color indexed="81"/>
            <rFont val="Times New Roman"/>
            <family val="1"/>
          </rPr>
          <t xml:space="preserve">Activation:  </t>
        </r>
        <r>
          <rPr>
            <sz val="12"/>
            <color indexed="81"/>
            <rFont val="Times New Roman"/>
            <family val="1"/>
          </rPr>
          <t xml:space="preserve">—
This bronze ring is forged in the shape of a serpent devouring its own tail.  While wearing a ring of arcane might, you gain a +1 bonus to your arcane caster level for the purpose of spell penetration checks, caster level checks, and all level-based variables of any arcane spells you cast.
</t>
        </r>
        <r>
          <rPr>
            <b/>
            <sz val="12"/>
            <color indexed="81"/>
            <rFont val="Times New Roman"/>
            <family val="1"/>
          </rPr>
          <t xml:space="preserve">Prerequisites:  </t>
        </r>
        <r>
          <rPr>
            <sz val="12"/>
            <color indexed="81"/>
            <rFont val="Times New Roman"/>
            <family val="1"/>
          </rPr>
          <t>Forge Ring, limited wish.
MIC 121 - 122</t>
        </r>
      </text>
    </comment>
    <comment ref="A4" authorId="0">
      <text>
        <r>
          <rPr>
            <b/>
            <sz val="12"/>
            <color indexed="81"/>
            <rFont val="Times New Roman"/>
            <family val="1"/>
          </rPr>
          <t xml:space="preserve">Price (Item Level):  </t>
        </r>
        <r>
          <rPr>
            <sz val="12"/>
            <color indexed="81"/>
            <rFont val="Times New Roman"/>
            <family val="1"/>
          </rPr>
          <t xml:space="preserve">1,000 gp (4th)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Swift (command)
The end of this long silken cord is tied with five different knots.
A dispelling cord is worn wrapped loosely around your chest, its two ends slung over your shoulder. When you activate a dispelling cord, you gain a +2 competence bonus on any dispel checks you make until the end of your turn.
A dispelling cord functions five times per day. Each time it is activated, one of the five knots magically unties itself, indicating the uses remaining for the day.
</t>
        </r>
        <r>
          <rPr>
            <b/>
            <sz val="12"/>
            <color indexed="81"/>
            <rFont val="Times New Roman"/>
            <family val="1"/>
          </rPr>
          <t xml:space="preserve">Lore:  </t>
        </r>
        <r>
          <rPr>
            <sz val="12"/>
            <color indexed="81"/>
            <rFont val="Times New Roman"/>
            <family val="1"/>
          </rPr>
          <t xml:space="preserve">The first dispelling cords were created by an ancient king who wanted to prevent his enemies from having magical dominion over his army. To ensure magical supremacy, the king ordered his mages into battle armed with dispelling cords (Knowledge [history] DC 15).
</t>
        </r>
        <r>
          <rPr>
            <b/>
            <sz val="12"/>
            <color indexed="81"/>
            <rFont val="Times New Roman"/>
            <family val="1"/>
          </rPr>
          <t xml:space="preserve">Prerequisites:  </t>
        </r>
        <r>
          <rPr>
            <sz val="12"/>
            <color indexed="81"/>
            <rFont val="Times New Roman"/>
            <family val="1"/>
          </rPr>
          <t>Craft Wondrous Item, dispel magic.
MIC 94</t>
        </r>
      </text>
    </comment>
    <comment ref="A5" authorId="0">
      <text>
        <r>
          <rPr>
            <b/>
            <sz val="12"/>
            <color indexed="81"/>
            <rFont val="Times New Roman"/>
            <family val="1"/>
          </rPr>
          <t xml:space="preserve">Price: </t>
        </r>
        <r>
          <rPr>
            <sz val="12"/>
            <color indexed="81"/>
            <rFont val="Times New Roman"/>
            <family val="1"/>
          </rPr>
          <t xml:space="preserve"> 1,000 gp (1st), 4,000 gp (2nd), 9,000 gp (3rd), 16,000 gp (4th), 25,000 gp (5th), 36,000 gp (6th), 49,000 gp (7th), 64,000 gp (8th), 81,000 gp (9th), or 70,000 gp (two spells)
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Strong transmutation; CL 17th; Craft Wondrous Item, creator must be able to cast spells of the spell level to be recalled.
http://www.d20srd.org/srd/magicItems/wondrousItems.htm#pearlofPower</t>
        </r>
      </text>
    </comment>
    <comment ref="A6" authorId="0">
      <text>
        <r>
          <rPr>
            <b/>
            <sz val="12"/>
            <color indexed="81"/>
            <rFont val="Times New Roman"/>
            <family val="1"/>
          </rPr>
          <t xml:space="preserve">Price (Item Level):  </t>
        </r>
        <r>
          <rPr>
            <sz val="12"/>
            <color indexed="81"/>
            <rFont val="Times New Roman"/>
            <family val="1"/>
          </rPr>
          <t xml:space="preserve">2,500 gp (7th)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illusion
</t>
        </r>
        <r>
          <rPr>
            <b/>
            <sz val="12"/>
            <color indexed="81"/>
            <rFont val="Times New Roman"/>
            <family val="1"/>
          </rPr>
          <t xml:space="preserve">Activation:  </t>
        </r>
        <r>
          <rPr>
            <sz val="12"/>
            <color indexed="81"/>
            <rFont val="Times New Roman"/>
            <family val="1"/>
          </rPr>
          <t xml:space="preserve">Standard (mental)
This silk cloak is seamless—a single sheet of gossamer, gray fabric.
A vanisher cloak allows you and nearby allies to briefly disappear from sight.  A cloak has 3 charges, which are renewed each day at dawn.  Spending 1 or more charges turns you (and perhaps one or more allies) invisible, as the invisibility spell, for 1 or more rounds.
</t>
        </r>
        <r>
          <rPr>
            <b/>
            <sz val="12"/>
            <color indexed="81"/>
            <rFont val="Times New Roman"/>
            <family val="1"/>
          </rPr>
          <t xml:space="preserve">1 charge:  </t>
        </r>
        <r>
          <rPr>
            <sz val="12"/>
            <color indexed="81"/>
            <rFont val="Times New Roman"/>
            <family val="1"/>
          </rPr>
          <t xml:space="preserve">You become invisible for 4 rounds.
</t>
        </r>
        <r>
          <rPr>
            <b/>
            <sz val="12"/>
            <color indexed="81"/>
            <rFont val="Times New Roman"/>
            <family val="1"/>
          </rPr>
          <t xml:space="preserve">2 charges:  </t>
        </r>
        <r>
          <rPr>
            <sz val="12"/>
            <color indexed="81"/>
            <rFont val="Times New Roman"/>
            <family val="1"/>
          </rPr>
          <t xml:space="preserve">You and one adjacent ally become invisible for 3 rounds.
</t>
        </r>
        <r>
          <rPr>
            <b/>
            <sz val="12"/>
            <color indexed="81"/>
            <rFont val="Times New Roman"/>
            <family val="1"/>
          </rPr>
          <t xml:space="preserve">3 charges:  </t>
        </r>
        <r>
          <rPr>
            <sz val="12"/>
            <color indexed="81"/>
            <rFont val="Times New Roman"/>
            <family val="1"/>
          </rPr>
          <t xml:space="preserve">You and up to three adjacent allies become invisible for 2 rounds.
</t>
        </r>
        <r>
          <rPr>
            <b/>
            <sz val="12"/>
            <color indexed="81"/>
            <rFont val="Times New Roman"/>
            <family val="1"/>
          </rPr>
          <t xml:space="preserve">Prerequisites:  </t>
        </r>
        <r>
          <rPr>
            <sz val="12"/>
            <color indexed="81"/>
            <rFont val="Times New Roman"/>
            <family val="1"/>
          </rPr>
          <t>Craft Wondrous Item, invisibility.
MIC 145</t>
        </r>
      </text>
    </comment>
  </commentList>
</comments>
</file>

<file path=xl/sharedStrings.xml><?xml version="1.0" encoding="utf-8"?>
<sst xmlns="http://schemas.openxmlformats.org/spreadsheetml/2006/main" count="1273" uniqueCount="512">
  <si>
    <t>Race:</t>
  </si>
  <si>
    <t>Sex:</t>
  </si>
  <si>
    <t>Height:</t>
  </si>
  <si>
    <t>Weight:</t>
  </si>
  <si>
    <t>Strength:</t>
  </si>
  <si>
    <t>Dexterity:</t>
  </si>
  <si>
    <t>Skill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</si>
  <si>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</si>
  <si>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</si>
  <si>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</si>
  <si>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</si>
  <si>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</si>
  <si>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</si>
  <si>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</si>
  <si>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</si>
  <si>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</si>
  <si>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</si>
  <si>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</si>
  <si>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</si>
  <si>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</si>
  <si>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</si>
  <si>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</si>
  <si>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</si>
  <si>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</si>
  <si>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</si>
  <si>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</si>
  <si>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</si>
  <si>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</si>
  <si>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</si>
  <si>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</si>
  <si>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</si>
  <si>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</si>
  <si>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</si>
  <si>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</si>
  <si>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</si>
  <si>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</si>
  <si>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</si>
  <si>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</si>
  <si>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</si>
  <si>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</si>
  <si>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</si>
  <si>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</si>
  <si>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</si>
  <si>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</si>
  <si>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</si>
  <si>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</si>
  <si>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</si>
  <si>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</si>
  <si>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</si>
  <si>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</si>
  <si>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</si>
  <si>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</si>
  <si>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</si>
  <si>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</si>
  <si>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</si>
  <si>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</si>
  <si>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</si>
  <si>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</si>
  <si>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</si>
  <si>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</si>
  <si>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</si>
  <si>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</si>
  <si>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</si>
  <si>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</si>
  <si>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</si>
  <si>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</si>
  <si>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</si>
  <si>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</si>
  <si>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</si>
  <si>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</si>
  <si>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</si>
  <si>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</si>
  <si>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</si>
  <si>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</si>
  <si>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</si>
  <si>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</si>
  <si>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</si>
  <si>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</si>
  <si>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</si>
  <si>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</si>
  <si>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</si>
  <si>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</si>
  <si>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</si>
  <si>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</si>
  <si>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</si>
  <si>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</si>
  <si>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</si>
  <si>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Languages</t>
  </si>
  <si>
    <t>Equipment Worn</t>
  </si>
  <si>
    <t>Item</t>
  </si>
  <si>
    <t>Mass</t>
  </si>
  <si>
    <t>Effects/</t>
  </si>
  <si>
    <t>Notes</t>
  </si>
  <si>
    <t>Equipment Carried</t>
  </si>
  <si>
    <t>Weight on Hand:</t>
  </si>
  <si>
    <t>Horse Encumbrance:</t>
  </si>
  <si>
    <t>Check</t>
  </si>
  <si>
    <t>Arcane</t>
  </si>
  <si>
    <t>Speed</t>
  </si>
  <si>
    <t>Age:</t>
  </si>
  <si>
    <t>Region:</t>
  </si>
  <si>
    <t>Speak Language</t>
  </si>
  <si>
    <t>Knowledge:  Arcana</t>
  </si>
  <si>
    <t>Sleight of Hand</t>
  </si>
  <si>
    <t>Survival</t>
  </si>
  <si>
    <t>1d4</t>
  </si>
  <si>
    <t>2</t>
  </si>
  <si>
    <t>Craft:  (type)</t>
  </si>
  <si>
    <t>Bedroll</t>
  </si>
  <si>
    <t>Explorer's Outfit</t>
  </si>
  <si>
    <t>Waterskin</t>
  </si>
  <si>
    <t>19-20, x2</t>
  </si>
  <si>
    <t>Piercing</t>
  </si>
  <si>
    <t>30'</t>
  </si>
  <si>
    <t>Deity:</t>
  </si>
  <si>
    <t>Attack Bonus:</t>
  </si>
  <si>
    <t>Class Features</t>
  </si>
  <si>
    <t>Touch AC:</t>
  </si>
  <si>
    <t>Weapon Proficiencies</t>
  </si>
  <si>
    <t>Atk</t>
  </si>
  <si>
    <t>General Feats</t>
  </si>
  <si>
    <t>Urban Feats</t>
  </si>
  <si>
    <t>Dungeon Feats</t>
  </si>
  <si>
    <t>Wilderness Feats</t>
  </si>
  <si>
    <t>Perform:  (type)</t>
  </si>
  <si>
    <t>Scroll Case</t>
  </si>
  <si>
    <t>Left</t>
  </si>
  <si>
    <t>Inkpen</t>
  </si>
  <si>
    <t>Ink</t>
  </si>
  <si>
    <t>Parchment</t>
  </si>
  <si>
    <t>On Mount (none)</t>
  </si>
  <si>
    <t>Spell</t>
  </si>
  <si>
    <t>Level</t>
  </si>
  <si>
    <t>DC</t>
  </si>
  <si>
    <t>Cast?</t>
  </si>
  <si>
    <t>Leadership</t>
  </si>
  <si>
    <t>Landlady</t>
  </si>
  <si>
    <t>Leadership Score:</t>
  </si>
  <si>
    <t>Armor</t>
  </si>
  <si>
    <t>Weapons</t>
  </si>
  <si>
    <t>HP</t>
  </si>
  <si>
    <t>AC</t>
  </si>
  <si>
    <t>BAB</t>
  </si>
  <si>
    <t>Thing</t>
  </si>
  <si>
    <t>Mount</t>
  </si>
  <si>
    <t>Region</t>
  </si>
  <si>
    <t>Born</t>
  </si>
  <si>
    <t>Align</t>
  </si>
  <si>
    <t>Race</t>
  </si>
  <si>
    <t>1 rnd/lvl</t>
  </si>
  <si>
    <t>25’ + 2½’/lvl</t>
  </si>
  <si>
    <t>V S M/DF</t>
  </si>
  <si>
    <t>Conjuration</t>
  </si>
  <si>
    <t>1 SA</t>
  </si>
  <si>
    <t>V S M</t>
  </si>
  <si>
    <t>1 min/lvl</t>
  </si>
  <si>
    <t>Evocation</t>
  </si>
  <si>
    <t>Instant</t>
  </si>
  <si>
    <t>Touch</t>
  </si>
  <si>
    <t>V S</t>
  </si>
  <si>
    <t>V S F</t>
  </si>
  <si>
    <t>10 min/lvl</t>
  </si>
  <si>
    <t>Personal</t>
  </si>
  <si>
    <t>1 minute</t>
  </si>
  <si>
    <t>Abjuration</t>
  </si>
  <si>
    <t>1d3</t>
  </si>
  <si>
    <t>Ray of Frost</t>
  </si>
  <si>
    <t>V M/DF</t>
  </si>
  <si>
    <t>Light</t>
  </si>
  <si>
    <t>V</t>
  </si>
  <si>
    <t>1d6</t>
  </si>
  <si>
    <t>Necro.</t>
  </si>
  <si>
    <t>Disrupt Undead</t>
  </si>
  <si>
    <t>60’</t>
  </si>
  <si>
    <t>Permanent</t>
  </si>
  <si>
    <t>Duration</t>
  </si>
  <si>
    <t>Range</t>
  </si>
  <si>
    <t>Casting</t>
  </si>
  <si>
    <t>Components</t>
  </si>
  <si>
    <t>School</t>
  </si>
  <si>
    <t>Fr</t>
  </si>
  <si>
    <t>Rf</t>
  </si>
  <si>
    <t>Wi</t>
  </si>
  <si>
    <t>Follower Name</t>
  </si>
  <si>
    <t>Common, Elven, Chondathan</t>
  </si>
  <si>
    <t>Illusion</t>
  </si>
  <si>
    <t>100’ + 10’/lvl</t>
  </si>
  <si>
    <t>1 round</t>
  </si>
  <si>
    <t>Acid Splash</t>
  </si>
  <si>
    <t>Divination</t>
  </si>
  <si>
    <t>Transmut.</t>
  </si>
  <si>
    <t>Concent.</t>
  </si>
  <si>
    <t>PHB 253</t>
  </si>
  <si>
    <t>PHB 232</t>
  </si>
  <si>
    <t>PHB 248</t>
  </si>
  <si>
    <t>Class</t>
  </si>
  <si>
    <t>Ring of Arcane Might</t>
  </si>
  <si>
    <t>Stash (designate)</t>
  </si>
  <si>
    <t>Dispelling Cord</t>
  </si>
  <si>
    <t>Pearl of Power 1</t>
  </si>
  <si>
    <t>Vanisher Cloak</t>
  </si>
  <si>
    <t>Bag of Tricks, tan</t>
  </si>
  <si>
    <t>Summons strong animals 10/week</t>
  </si>
  <si>
    <t>Fireball</t>
  </si>
  <si>
    <t>Sleet Storm</t>
  </si>
  <si>
    <t>Scorching Ray</t>
  </si>
  <si>
    <t>Magic Missile</t>
  </si>
  <si>
    <t>Burning Hands</t>
  </si>
  <si>
    <t>Base 5</t>
  </si>
  <si>
    <t>15’</t>
  </si>
  <si>
    <t>PHB 207</t>
  </si>
  <si>
    <t>PHB 209</t>
  </si>
  <si>
    <t>1 FR</t>
  </si>
  <si>
    <t>PHB 228</t>
  </si>
  <si>
    <t>1d4+1, 3 missiles (4@7th lvl.)</t>
  </si>
  <si>
    <t>400’ + 40’/lvl</t>
  </si>
  <si>
    <t>PHB 280</t>
  </si>
  <si>
    <t>PHB 274</t>
  </si>
  <si>
    <t>special</t>
  </si>
  <si>
    <t>PHB 243</t>
  </si>
  <si>
    <t>V S DF</t>
  </si>
  <si>
    <t>PHB 284</t>
  </si>
  <si>
    <t>10 minutes</t>
  </si>
  <si>
    <t>PHB 231</t>
  </si>
  <si>
    <t>PHB 298</t>
  </si>
  <si>
    <t>Evard's Black Tentacles</t>
  </si>
  <si>
    <t>Cormyr</t>
  </si>
  <si>
    <t>Sex</t>
  </si>
  <si>
    <t>Elbereth</t>
  </si>
  <si>
    <t>Gilthoniel</t>
  </si>
  <si>
    <t>Played by Jorge Chacón</t>
  </si>
  <si>
    <t>Male</t>
  </si>
  <si>
    <t>Warmage</t>
  </si>
  <si>
    <t>Hexblade</t>
  </si>
  <si>
    <t>War Wizard</t>
  </si>
  <si>
    <t>Half-elf (moon)</t>
  </si>
  <si>
    <t>Neutral</t>
  </si>
  <si>
    <t>5’ 11”</t>
  </si>
  <si>
    <t>175 lbs.</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</si>
  <si>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</si>
  <si>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Profession:  Teacher</t>
  </si>
  <si>
    <t>Illuskan</t>
  </si>
  <si>
    <t>Weapon Focus (longbow)</t>
  </si>
  <si>
    <t>Enlarge Spell</t>
  </si>
  <si>
    <t>Widen Spell</t>
  </si>
  <si>
    <t>Improved Caster Level</t>
  </si>
  <si>
    <t>Improved Cohort</t>
  </si>
  <si>
    <t>Spells per Day</t>
  </si>
  <si>
    <t>Spell Level</t>
  </si>
  <si>
    <t>0th</t>
  </si>
  <si>
    <t>1st</t>
  </si>
  <si>
    <t>2nd</t>
  </si>
  <si>
    <t>3rd</t>
  </si>
  <si>
    <t>4th</t>
  </si>
  <si>
    <t>5th</t>
  </si>
  <si>
    <t>6th</t>
  </si>
  <si>
    <t>7th</t>
  </si>
  <si>
    <t>8th</t>
  </si>
  <si>
    <t>9th</t>
  </si>
  <si>
    <t>Total Divine</t>
  </si>
  <si>
    <t>warmage</t>
  </si>
  <si>
    <t>hexblade</t>
  </si>
  <si>
    <t>war wizard</t>
  </si>
  <si>
    <t>Base 2</t>
  </si>
  <si>
    <t>Warmage Edge</t>
  </si>
  <si>
    <t>Advanced Learning 2</t>
  </si>
  <si>
    <t>Armored Mage (medium)</t>
  </si>
  <si>
    <t>Sudden Empower</t>
  </si>
  <si>
    <t>Charisma Bonus</t>
  </si>
  <si>
    <t>Spells Cast</t>
  </si>
  <si>
    <t>Daily</t>
  </si>
  <si>
    <t>Organization:</t>
  </si>
  <si>
    <t>Stronghold Followers</t>
  </si>
  <si>
    <t>Expeditionary Force</t>
  </si>
  <si>
    <t>Stronghold:</t>
  </si>
  <si>
    <t>Avail.</t>
  </si>
  <si>
    <t>Actual</t>
  </si>
  <si>
    <t>Vacant</t>
  </si>
  <si>
    <t>Character</t>
  </si>
  <si>
    <t>ECL</t>
  </si>
  <si>
    <t>Classes</t>
  </si>
  <si>
    <t>Type (Category):</t>
  </si>
  <si>
    <t>Affiliation Scale:</t>
  </si>
  <si>
    <t>Violence Check:</t>
  </si>
  <si>
    <t>Espionage Check:</t>
  </si>
  <si>
    <t>Negotiation Check:</t>
  </si>
  <si>
    <t>Executive Powers:</t>
  </si>
  <si>
    <t>Rank/Title:</t>
  </si>
  <si>
    <t>Avg. ECL</t>
  </si>
  <si>
    <t>Next Title:</t>
  </si>
  <si>
    <t>Total levels</t>
  </si>
  <si>
    <t>Party Members</t>
  </si>
  <si>
    <t>Appropriate CR</t>
  </si>
  <si>
    <t>Your cohort can be 11th level</t>
  </si>
  <si>
    <t>+6</t>
  </si>
  <si>
    <t>Arcane Resistance (Hex)</t>
  </si>
  <si>
    <t>Simple &amp; Martial Weapons</t>
  </si>
  <si>
    <t>Light Armor &amp; Light Shields</t>
  </si>
  <si>
    <t>Spells Known</t>
  </si>
  <si>
    <t>Warmage Spells*</t>
  </si>
  <si>
    <t>* Warmage caster levels (8) + war wizard caster level (1)</t>
  </si>
  <si>
    <t>Base 4</t>
  </si>
  <si>
    <t>20' radius, PHB 248</t>
  </si>
  <si>
    <t>Accuracy</t>
  </si>
  <si>
    <t>Chill Touch</t>
  </si>
  <si>
    <t>Fist of Stone</t>
  </si>
  <si>
    <t>Hail of Stone</t>
  </si>
  <si>
    <t>Orb of Acid, Lesser</t>
  </si>
  <si>
    <t>Orb of Cold, Lesser</t>
  </si>
  <si>
    <t>Orb of Fire, Lesser</t>
  </si>
  <si>
    <t>Orb of Sound, Lesser</t>
  </si>
  <si>
    <t>Orb of Electricity, Lesser</t>
  </si>
  <si>
    <t>Shocking Grasp</t>
  </si>
  <si>
    <t>PHB 279</t>
  </si>
  <si>
    <t>True Strike</t>
  </si>
  <si>
    <t>Continual Flame</t>
  </si>
  <si>
    <t>Torch-equivalent, no heat</t>
  </si>
  <si>
    <t>Blades of Fire</t>
  </si>
  <si>
    <t>Fire Trap</t>
  </si>
  <si>
    <t>Perm.</t>
  </si>
  <si>
    <t>Fireburst</t>
  </si>
  <si>
    <t>Flaming Sphere</t>
  </si>
  <si>
    <t>Ice Knife</t>
  </si>
  <si>
    <t>Melf's Acid Arrow</t>
  </si>
  <si>
    <t>V S M F</t>
  </si>
  <si>
    <t>Shatter</t>
  </si>
  <si>
    <t>PHB 278</t>
  </si>
  <si>
    <t>Whirling Blade</t>
  </si>
  <si>
    <t>Fire Shield</t>
  </si>
  <si>
    <t>Gust of Wind</t>
  </si>
  <si>
    <t>60'</t>
  </si>
  <si>
    <t>PHB 238</t>
  </si>
  <si>
    <t>Flame Arrow</t>
  </si>
  <si>
    <t>Ice Storm</t>
  </si>
  <si>
    <t>1 full round</t>
  </si>
  <si>
    <t>Lightning Bolt</t>
  </si>
  <si>
    <t>120'</t>
  </si>
  <si>
    <t>Poison</t>
  </si>
  <si>
    <t>PHB 262</t>
  </si>
  <si>
    <t>Ring of Blades</t>
  </si>
  <si>
    <t>Stinking Cloud</t>
  </si>
  <si>
    <t>Contagion</t>
  </si>
  <si>
    <t>PHB 213</t>
  </si>
  <si>
    <t>Blast of Flame</t>
  </si>
  <si>
    <t>Orb of Force</t>
  </si>
  <si>
    <t>Orb of Acid</t>
  </si>
  <si>
    <t>Orb of Cold</t>
  </si>
  <si>
    <t>Orb of Fire</t>
  </si>
  <si>
    <t>Orb of Sound</t>
  </si>
  <si>
    <t>Orb of Electricity</t>
  </si>
  <si>
    <t>Phantasmal Killer</t>
  </si>
  <si>
    <t>PHB 260</t>
  </si>
  <si>
    <t>Wall of Fire</t>
  </si>
  <si>
    <t>Complete Arcane 96</t>
  </si>
  <si>
    <t>Complete Arcane 108</t>
  </si>
  <si>
    <t>Complete Arcane 110</t>
  </si>
  <si>
    <t>Complete Arcane 107</t>
  </si>
  <si>
    <t>5’</t>
  </si>
  <si>
    <t>Complete Arcane 115</t>
  </si>
  <si>
    <t>Complete Arcane 116</t>
  </si>
  <si>
    <t>Swift</t>
  </si>
  <si>
    <t>Complete Arcane 99</t>
  </si>
  <si>
    <t>S M</t>
  </si>
  <si>
    <t>Complete Arcane 112</t>
  </si>
  <si>
    <t>Complete Arcane 121</t>
  </si>
  <si>
    <t>PHB 230</t>
  </si>
  <si>
    <t>V F</t>
  </si>
  <si>
    <t>PHB 296</t>
  </si>
  <si>
    <t>Shout</t>
  </si>
  <si>
    <t>30’</t>
  </si>
  <si>
    <t>Complete Arcane 129</t>
  </si>
  <si>
    <t>Combat Casting</t>
  </si>
  <si>
    <t>Regional:  Discipline</t>
  </si>
  <si>
    <t>Favored:  __________</t>
  </si>
  <si>
    <t>Primary Contact:  _______</t>
  </si>
  <si>
    <t>Tunnel Fighting</t>
  </si>
  <si>
    <t>Battle Casting</t>
  </si>
  <si>
    <t>The Baron’s Keep</t>
  </si>
  <si>
    <t>Warmage College of Cormyr</t>
  </si>
  <si>
    <t>58,000</t>
  </si>
  <si>
    <t>Tempus</t>
  </si>
  <si>
    <t>Duskblade</t>
  </si>
  <si>
    <t>Swordsage</t>
  </si>
  <si>
    <t>Ninja</t>
  </si>
  <si>
    <t>Urban Ranger</t>
  </si>
  <si>
    <t>Archivist</t>
  </si>
  <si>
    <t>Factotum</t>
  </si>
  <si>
    <t>Cleric of Mystra</t>
  </si>
  <si>
    <t>Cleric of Tempus</t>
  </si>
  <si>
    <t>Barbarian</t>
  </si>
  <si>
    <t>Favored Soul of Tempus</t>
  </si>
  <si>
    <t>Sorcerer</t>
  </si>
  <si>
    <t>Beguiler</t>
  </si>
  <si>
    <t>Dragon Shaman (red)</t>
  </si>
  <si>
    <t>Monk</t>
  </si>
  <si>
    <t>Paladin of Freedom</t>
  </si>
  <si>
    <t>Scout</t>
  </si>
  <si>
    <t>Spellthief</t>
  </si>
  <si>
    <t>Diviner</t>
  </si>
  <si>
    <t>Abjurer</t>
  </si>
  <si>
    <t>Evoker</t>
  </si>
  <si>
    <t>Conjurer</t>
  </si>
  <si>
    <t>Enchanter</t>
  </si>
  <si>
    <t>Transmuter</t>
  </si>
  <si>
    <t>Necromancer</t>
  </si>
  <si>
    <t>Wizard</t>
  </si>
  <si>
    <t>Battle Sorcerer</t>
  </si>
  <si>
    <t>Fighter</t>
  </si>
  <si>
    <t>Swashbuckler</t>
  </si>
  <si>
    <t>Bard</t>
  </si>
  <si>
    <t>Illusionist</t>
  </si>
  <si>
    <t>M</t>
  </si>
  <si>
    <t>CN</t>
  </si>
  <si>
    <t>LN</t>
  </si>
  <si>
    <t>Fighter, Cleric, Battleguard of Tempus</t>
  </si>
  <si>
    <t>none</t>
  </si>
  <si>
    <t>Feats/Daily Spells</t>
  </si>
  <si>
    <t>Spells Selected</t>
  </si>
  <si>
    <r>
      <t xml:space="preserve">Acid Splash, Ray of Frost, Ghost Sound; </t>
    </r>
    <r>
      <rPr>
        <b/>
        <sz val="12"/>
        <rFont val="Times New Roman"/>
        <family val="1"/>
      </rPr>
      <t>Detect Secret Doors, Cause Fear</t>
    </r>
  </si>
  <si>
    <r>
      <t xml:space="preserve">All cantrips; </t>
    </r>
    <r>
      <rPr>
        <b/>
        <sz val="12"/>
        <rFont val="Times New Roman"/>
        <family val="1"/>
      </rPr>
      <t>Identify, Detect Secret Doors, Cause Fear, Magic Weapon</t>
    </r>
  </si>
  <si>
    <t>Diviner 3/2?</t>
  </si>
  <si>
    <t>Dagger, Sling</t>
  </si>
  <si>
    <t>standard abjurer</t>
  </si>
  <si>
    <t>Light Crossbow</t>
  </si>
  <si>
    <t>Studded Leather</t>
  </si>
  <si>
    <t>standard evoker</t>
  </si>
  <si>
    <r>
      <t xml:space="preserve">Acid Splash (3); </t>
    </r>
    <r>
      <rPr>
        <b/>
        <sz val="12"/>
        <rFont val="Times New Roman"/>
        <family val="1"/>
      </rPr>
      <t>Burning Hands, Magic Missile</t>
    </r>
  </si>
  <si>
    <r>
      <t xml:space="preserve">All cantrips; </t>
    </r>
    <r>
      <rPr>
        <b/>
        <sz val="12"/>
        <rFont val="Times New Roman"/>
        <family val="1"/>
      </rPr>
      <t>Burning Hands, Magic Missile</t>
    </r>
  </si>
  <si>
    <t>Wu Jen</t>
  </si>
  <si>
    <t>Staff, Darts</t>
  </si>
  <si>
    <t>Watchful Spirit</t>
  </si>
  <si>
    <t>Unholy Longsword</t>
  </si>
  <si>
    <t>Ghoul Touch, Scorching Ray, Swift Fly, Ray of Enfeeblement, Shocking Grasp, True Strike, Acid Splash, Disrupt Undead, Ray of Frost</t>
  </si>
  <si>
    <t>CE</t>
  </si>
  <si>
    <t>Siangham</t>
  </si>
  <si>
    <t>standard hexblade</t>
  </si>
  <si>
    <t>Kama, Sai, Shiruken</t>
  </si>
  <si>
    <t>standard ninja</t>
  </si>
  <si>
    <t>Two-bladed Sword</t>
  </si>
  <si>
    <t>Gather Information, Sense Motive, Bluff</t>
  </si>
  <si>
    <t>Shortbow</t>
  </si>
  <si>
    <t>Leather</t>
  </si>
  <si>
    <t>Breastplate +1</t>
  </si>
  <si>
    <t>Mace</t>
  </si>
  <si>
    <t>Morningstar</t>
  </si>
  <si>
    <t>Longsword</t>
  </si>
  <si>
    <t>Power +1, Toughness +1, Water Breathing, Swim, Move Silently</t>
  </si>
  <si>
    <t>Current Aura:  Power +1</t>
  </si>
  <si>
    <t>Hammer, Dagger</t>
  </si>
  <si>
    <t>2 Inspiration Points, Cunning Insight/Knowledge, Trapfinding</t>
  </si>
  <si>
    <t>Knight</t>
  </si>
  <si>
    <t>Keen Greatsword +1</t>
  </si>
  <si>
    <t>MW Full Plate, MW Light Metal Shield, Cloak of Resistance +1</t>
  </si>
  <si>
    <t>Full Plate +1, Light Metal Shield +1, Ring +1, Cloak of Resistance +1</t>
  </si>
  <si>
    <t>Combat Reflexes, Hold the Line, Lightning Reflexes, Weapon Focus:  Greatsword</t>
  </si>
  <si>
    <t>Domains:  Strength &amp; War</t>
  </si>
  <si>
    <t>Heavy Mace</t>
  </si>
  <si>
    <t>Chain Shirt &amp; Heavy Steel Shield</t>
  </si>
  <si>
    <t>Spontaneous caster</t>
  </si>
  <si>
    <t>6, 4</t>
  </si>
  <si>
    <r>
      <t>Detect Magic, Guidance, Light, Mending, Resistance;</t>
    </r>
    <r>
      <rPr>
        <b/>
        <sz val="12"/>
        <rFont val="Times New Roman"/>
        <family val="1"/>
      </rPr>
      <t xml:space="preserve"> Cure Light Wounds, Magic Weapon, Summon Monster I</t>
    </r>
  </si>
  <si>
    <t>Scimitar (2)</t>
  </si>
  <si>
    <t>Flurry of Blows, Unarmed Strike, Slam Attack</t>
  </si>
  <si>
    <t>Dagger, Staff, Sling</t>
  </si>
  <si>
    <r>
      <t>Enfleeblement, Acid Splash;</t>
    </r>
    <r>
      <rPr>
        <b/>
        <sz val="12"/>
        <rFont val="Times New Roman"/>
        <family val="1"/>
      </rPr>
      <t xml:space="preserve"> Magic Missile</t>
    </r>
  </si>
  <si>
    <t>Dagger, Short Sword</t>
  </si>
  <si>
    <t>casting 6/5</t>
  </si>
  <si>
    <r>
      <t xml:space="preserve">Dancing lights, daze, detect magic, ghost sound, message, open/close, read magic; </t>
    </r>
    <r>
      <rPr>
        <b/>
        <sz val="12"/>
        <rFont val="Times New Roman"/>
        <family val="1"/>
      </rPr>
      <t>charm person, color spray, comprehend languages, detect secret doocrs, disguise self, expeditious retreat, hypnotism, mage armor, obscuring mist, rouse, silent image, sleep undetectable alighment, whelm</t>
    </r>
  </si>
  <si>
    <t>standard enchanter</t>
  </si>
  <si>
    <r>
      <t xml:space="preserve">Ray of Frost (3); </t>
    </r>
    <r>
      <rPr>
        <b/>
        <sz val="12"/>
        <rFont val="Times New Roman"/>
        <family val="1"/>
      </rPr>
      <t>Charm Person, Sleep</t>
    </r>
  </si>
  <si>
    <r>
      <t xml:space="preserve">All cantrips; </t>
    </r>
    <r>
      <rPr>
        <b/>
        <sz val="12"/>
        <rFont val="Times New Roman"/>
        <family val="1"/>
      </rPr>
      <t>Charm Person, Sleep</t>
    </r>
  </si>
  <si>
    <t>Scimitar, Shortbow</t>
  </si>
  <si>
    <t>Climb, Jump, Handle Animal, Heal, Ride, Hide, Move Silently, Listen, Spot, Search</t>
  </si>
  <si>
    <t>Shugenja (fire)</t>
  </si>
  <si>
    <t>Element Focus, Sense Elements; known s+2+2, s+1+1; casting 5/3</t>
  </si>
  <si>
    <r>
      <t>Daze, Detect Magic, Disrupt Undead</t>
    </r>
    <r>
      <rPr>
        <vertAlign val="superscript"/>
        <sz val="12"/>
        <rFont val="Times New Roman"/>
        <family val="1"/>
      </rPr>
      <t>S</t>
    </r>
    <r>
      <rPr>
        <sz val="12"/>
        <rFont val="Times New Roman"/>
        <family val="1"/>
      </rPr>
      <t xml:space="preserve">, Inflict Minor Wounds, Resistance; </t>
    </r>
    <r>
      <rPr>
        <b/>
        <sz val="12"/>
        <rFont val="Times New Roman"/>
        <family val="1"/>
      </rPr>
      <t>Cause Fear</t>
    </r>
    <r>
      <rPr>
        <b/>
        <vertAlign val="superscript"/>
        <sz val="12"/>
        <rFont val="Times New Roman"/>
        <family val="1"/>
      </rPr>
      <t>S</t>
    </r>
    <r>
      <rPr>
        <b/>
        <sz val="12"/>
        <rFont val="Times New Roman"/>
        <family val="1"/>
      </rPr>
      <t>, Endure Elements, Feather Fall</t>
    </r>
  </si>
  <si>
    <t>Cabal/Arcane Guild</t>
  </si>
  <si>
    <t xml:space="preserve">Assassinate, Craft, </t>
  </si>
  <si>
    <t>Roll</t>
  </si>
  <si>
    <t>Heward’s Greater Haversack (600-lb. limit)</t>
  </si>
  <si>
    <t>Haversack Encumbrance:</t>
  </si>
  <si>
    <t>Age</t>
  </si>
  <si>
    <t>Light riding horse</t>
  </si>
  <si>
    <t>Heavy warhorse</t>
  </si>
  <si>
    <t>Light warhorse</t>
  </si>
  <si>
    <t>MW Rapier</t>
  </si>
  <si>
    <t>Chain Shirt</t>
  </si>
  <si>
    <t>Smooth Talk, Negotiator</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</si>
  <si>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</si>
  <si>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</si>
  <si>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</si>
  <si>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</si>
  <si>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</si>
  <si>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</si>
  <si>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</si>
  <si>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Consistency with other characters’ actions or setting description</t>
  </si>
  <si>
    <t>Convincing role-playing and creative storytelling</t>
  </si>
  <si>
    <t>Creative use of skills, feats, and other abilities</t>
  </si>
  <si>
    <t>Excellent</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</si>
  <si>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</si>
  <si>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</si>
  <si>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</si>
  <si>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</si>
  <si>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</si>
  <si>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</si>
  <si>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</si>
  <si>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</si>
  <si>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</si>
  <si>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Hand Crossbow +2</t>
  </si>
  <si>
    <t>Bracers of Armor +2</t>
  </si>
  <si>
    <t>n.a.</t>
  </si>
  <si>
    <t>Dispelling Dagger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</si>
</sst>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13"/>
      <name val="Times New Roman"/>
      <family val="1"/>
    </font>
    <font>
      <i/>
      <sz val="12"/>
      <color indexed="13"/>
      <name val="Times New Roman"/>
      <family val="1"/>
    </font>
    <font>
      <b/>
      <sz val="12"/>
      <color indexed="81"/>
      <name val="Times New Roman"/>
      <family val="1"/>
    </font>
    <font>
      <b/>
      <i/>
      <sz val="12"/>
      <name val="Times New Roman"/>
      <family val="1"/>
    </font>
    <font>
      <b/>
      <sz val="12"/>
      <color indexed="8"/>
      <name val="Times New Roman"/>
      <family val="1"/>
    </font>
    <font>
      <i/>
      <sz val="18"/>
      <color indexed="20"/>
      <name val="Times New Roman"/>
      <family val="1"/>
    </font>
    <font>
      <sz val="13"/>
      <color rgb="FF0000FF"/>
      <name val="Times New Roman"/>
      <family val="1"/>
    </font>
    <font>
      <sz val="13"/>
      <color rgb="FFFF0000"/>
      <name val="Times New Roman"/>
      <family val="1"/>
    </font>
    <font>
      <i/>
      <sz val="17"/>
      <name val="Times New Roman"/>
      <family val="1"/>
    </font>
    <font>
      <b/>
      <i/>
      <sz val="13"/>
      <color indexed="53"/>
      <name val="Times New Roman"/>
      <family val="1"/>
    </font>
    <font>
      <b/>
      <i/>
      <sz val="13"/>
      <color indexed="9"/>
      <name val="Times New Roman"/>
      <family val="1"/>
    </font>
    <font>
      <b/>
      <i/>
      <sz val="13"/>
      <color indexed="57"/>
      <name val="Times New Roman"/>
      <family val="1"/>
    </font>
    <font>
      <b/>
      <i/>
      <sz val="13"/>
      <color indexed="10"/>
      <name val="Times New Roman"/>
      <family val="1"/>
    </font>
    <font>
      <b/>
      <sz val="13"/>
      <color rgb="FF00CC00"/>
      <name val="Times New Roman"/>
      <family val="1"/>
    </font>
    <font>
      <i/>
      <sz val="18"/>
      <color indexed="12"/>
      <name val="Times New Roman"/>
      <family val="1"/>
    </font>
    <font>
      <b/>
      <sz val="12"/>
      <color theme="0"/>
      <name val="Times New Roman"/>
      <family val="1"/>
    </font>
    <font>
      <i/>
      <sz val="18"/>
      <color rgb="FF7030A0"/>
      <name val="Times New Roman"/>
      <family val="1"/>
    </font>
    <font>
      <sz val="10"/>
      <name val="Arial"/>
      <family val="2"/>
    </font>
    <font>
      <b/>
      <sz val="10"/>
      <name val="Times New Roman"/>
      <family val="1"/>
    </font>
    <font>
      <sz val="12"/>
      <name val="Times New Roman"/>
      <family val="1"/>
      <charset val="1"/>
    </font>
    <font>
      <i/>
      <sz val="22"/>
      <color rgb="FFFFC000"/>
      <name val="Times New Roman"/>
      <family val="1"/>
    </font>
    <font>
      <vertAlign val="superscript"/>
      <sz val="12"/>
      <name val="Times New Roman"/>
      <family val="1"/>
    </font>
    <font>
      <b/>
      <vertAlign val="superscript"/>
      <sz val="12"/>
      <name val="Times New Roman"/>
      <family val="1"/>
    </font>
  </fonts>
  <fills count="2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10"/>
        <bgColor indexed="64"/>
      </patternFill>
    </fill>
    <fill>
      <patternFill patternType="solid">
        <fgColor indexed="46"/>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55"/>
      </patternFill>
    </fill>
    <fill>
      <patternFill patternType="solid">
        <fgColor theme="0" tint="-4.9989318521683403E-2"/>
        <bgColor indexed="64"/>
      </patternFill>
    </fill>
    <fill>
      <patternFill patternType="solid">
        <fgColor rgb="FF3333FF"/>
        <bgColor indexed="64"/>
      </patternFill>
    </fill>
    <fill>
      <patternFill patternType="solid">
        <fgColor rgb="FFCCFFCC"/>
        <bgColor indexed="64"/>
      </patternFill>
    </fill>
    <fill>
      <patternFill patternType="solid">
        <fgColor rgb="FFCCFFCC"/>
        <bgColor indexed="55"/>
      </patternFill>
    </fill>
    <fill>
      <patternFill patternType="solid">
        <fgColor rgb="FF7030A0"/>
        <bgColor indexed="64"/>
      </patternFill>
    </fill>
    <fill>
      <patternFill patternType="solid">
        <fgColor rgb="FF99FF33"/>
        <bgColor indexed="64"/>
      </patternFill>
    </fill>
    <fill>
      <patternFill patternType="solid">
        <fgColor theme="7" tint="0.39997558519241921"/>
        <bgColor indexed="64"/>
      </patternFill>
    </fill>
    <fill>
      <patternFill patternType="solid">
        <fgColor rgb="FFFFFF00"/>
        <bgColor indexed="64"/>
      </patternFill>
    </fill>
  </fills>
  <borders count="13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style="double">
        <color indexed="64"/>
      </top>
      <bottom style="medium">
        <color indexed="64"/>
      </bottom>
      <diagonal/>
    </border>
    <border>
      <left/>
      <right/>
      <top style="double">
        <color indexed="64"/>
      </top>
      <bottom style="thick">
        <color indexed="10"/>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style="thick">
        <color indexed="10"/>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right style="double">
        <color indexed="64"/>
      </right>
      <top style="double">
        <color indexed="64"/>
      </top>
      <bottom style="thick">
        <color rgb="FFFF00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auto="1"/>
      </left>
      <right style="medium">
        <color auto="1"/>
      </right>
      <top style="double">
        <color auto="1"/>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auto="1"/>
      </left>
      <right style="medium">
        <color auto="1"/>
      </right>
      <top/>
      <bottom/>
      <diagonal/>
    </border>
    <border>
      <left style="double">
        <color auto="1"/>
      </left>
      <right style="medium">
        <color auto="1"/>
      </right>
      <top/>
      <bottom style="medium">
        <color indexed="64"/>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double">
        <color indexed="64"/>
      </right>
      <top style="hair">
        <color indexed="64"/>
      </top>
      <bottom style="medium">
        <color indexed="64"/>
      </bottom>
      <diagonal/>
    </border>
    <border>
      <left style="double">
        <color auto="1"/>
      </left>
      <right style="medium">
        <color auto="1"/>
      </right>
      <top/>
      <bottom style="double">
        <color auto="1"/>
      </bottom>
      <diagonal/>
    </border>
    <border>
      <left/>
      <right style="hair">
        <color auto="1"/>
      </right>
      <top/>
      <bottom style="double">
        <color auto="1"/>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s>
  <cellStyleXfs count="9">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57" fillId="0" borderId="0"/>
    <xf numFmtId="0" fontId="59" fillId="0" borderId="0"/>
    <xf numFmtId="9" fontId="1" fillId="0" borderId="0" applyFont="0" applyFill="0" applyBorder="0" applyAlignment="0" applyProtection="0"/>
  </cellStyleXfs>
  <cellXfs count="559">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1" xfId="0" applyFont="1" applyBorder="1" applyAlignment="1">
      <alignment horizontal="center" vertical="center"/>
    </xf>
    <xf numFmtId="164" fontId="4" fillId="0" borderId="11"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0" xfId="0" applyFont="1" applyBorder="1" applyAlignment="1">
      <alignment horizontal="center"/>
    </xf>
    <xf numFmtId="164" fontId="4" fillId="0" borderId="14"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6" xfId="0"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49" fontId="4" fillId="0" borderId="11" xfId="2" applyNumberFormat="1" applyFont="1" applyBorder="1" applyAlignment="1">
      <alignment horizontal="center" vertical="center"/>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7" xfId="0" applyFont="1" applyFill="1" applyBorder="1" applyAlignment="1">
      <alignment horizontal="right"/>
    </xf>
    <xf numFmtId="0" fontId="8" fillId="0" borderId="18" xfId="0" applyFont="1" applyBorder="1" applyAlignment="1">
      <alignment horizontal="center"/>
    </xf>
    <xf numFmtId="0" fontId="6" fillId="0" borderId="19" xfId="0" applyFont="1" applyBorder="1" applyAlignment="1">
      <alignment horizontal="center"/>
    </xf>
    <xf numFmtId="0" fontId="13" fillId="2" borderId="20"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27" xfId="0" applyFont="1" applyFill="1" applyBorder="1" applyAlignment="1">
      <alignment horizontal="centerContinuous"/>
    </xf>
    <xf numFmtId="0" fontId="11" fillId="3" borderId="28" xfId="0" applyFont="1" applyFill="1" applyBorder="1" applyAlignment="1">
      <alignment horizontal="center"/>
    </xf>
    <xf numFmtId="0" fontId="11" fillId="3" borderId="29" xfId="0" applyFont="1" applyFill="1" applyBorder="1" applyAlignment="1">
      <alignment horizontal="center"/>
    </xf>
    <xf numFmtId="0" fontId="25" fillId="0" borderId="30" xfId="0" applyFont="1" applyBorder="1" applyAlignment="1">
      <alignment horizontal="centerContinuous"/>
    </xf>
    <xf numFmtId="49" fontId="4" fillId="0" borderId="14" xfId="0" applyNumberFormat="1" applyFont="1" applyBorder="1" applyAlignment="1">
      <alignment horizontal="center"/>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31"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3" borderId="28" xfId="0" applyFont="1" applyFill="1" applyBorder="1" applyAlignment="1">
      <alignment horizontal="center" wrapText="1"/>
    </xf>
    <xf numFmtId="49" fontId="26" fillId="0" borderId="18" xfId="0" applyNumberFormat="1" applyFont="1" applyBorder="1" applyAlignment="1">
      <alignment horizontal="center"/>
    </xf>
    <xf numFmtId="164" fontId="4" fillId="0" borderId="16"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3" borderId="28" xfId="0" applyNumberFormat="1" applyFont="1" applyFill="1" applyBorder="1" applyAlignment="1">
      <alignment horizontal="center" wrapText="1"/>
    </xf>
    <xf numFmtId="0" fontId="4" fillId="0" borderId="0" xfId="0" applyNumberFormat="1" applyFont="1" applyBorder="1" applyAlignment="1">
      <alignment horizontal="left"/>
    </xf>
    <xf numFmtId="0" fontId="3" fillId="4" borderId="32" xfId="0" applyFont="1" applyFill="1" applyBorder="1" applyAlignment="1">
      <alignment horizontal="right"/>
    </xf>
    <xf numFmtId="0" fontId="6" fillId="0" borderId="0" xfId="0" applyFont="1" applyBorder="1" applyAlignment="1">
      <alignment horizontal="center"/>
    </xf>
    <xf numFmtId="0" fontId="10" fillId="5" borderId="1" xfId="0" applyFont="1" applyFill="1" applyBorder="1" applyAlignment="1"/>
    <xf numFmtId="0" fontId="6" fillId="5" borderId="33" xfId="0" applyNumberFormat="1" applyFont="1" applyFill="1" applyBorder="1" applyAlignment="1">
      <alignment horizontal="center"/>
    </xf>
    <xf numFmtId="49" fontId="16" fillId="5" borderId="33" xfId="0" applyNumberFormat="1" applyFont="1" applyFill="1" applyBorder="1" applyAlignment="1">
      <alignment horizontal="center"/>
    </xf>
    <xf numFmtId="0" fontId="16" fillId="5" borderId="34" xfId="0" applyNumberFormat="1" applyFont="1" applyFill="1" applyBorder="1" applyAlignment="1">
      <alignment horizontal="center"/>
    </xf>
    <xf numFmtId="49" fontId="6" fillId="5" borderId="34" xfId="0" applyNumberFormat="1" applyFont="1" applyFill="1" applyBorder="1" applyAlignment="1">
      <alignment horizontal="center"/>
    </xf>
    <xf numFmtId="0" fontId="33" fillId="5" borderId="34" xfId="0" applyNumberFormat="1" applyFont="1" applyFill="1" applyBorder="1" applyAlignment="1">
      <alignment horizontal="center"/>
    </xf>
    <xf numFmtId="0" fontId="6" fillId="5" borderId="35" xfId="0" applyNumberFormat="1" applyFont="1" applyFill="1" applyBorder="1" applyAlignment="1">
      <alignment horizontal="center"/>
    </xf>
    <xf numFmtId="0" fontId="13" fillId="5" borderId="1" xfId="0" applyFont="1" applyFill="1" applyBorder="1" applyAlignment="1"/>
    <xf numFmtId="49" fontId="23" fillId="5" borderId="33" xfId="0" applyNumberFormat="1" applyFont="1" applyFill="1" applyBorder="1" applyAlignment="1">
      <alignment horizontal="center"/>
    </xf>
    <xf numFmtId="0" fontId="23" fillId="5" borderId="34" xfId="0" applyNumberFormat="1" applyFont="1" applyFill="1" applyBorder="1" applyAlignment="1">
      <alignment horizontal="center"/>
    </xf>
    <xf numFmtId="0" fontId="6" fillId="6" borderId="33" xfId="0" applyNumberFormat="1" applyFont="1" applyFill="1" applyBorder="1" applyAlignment="1">
      <alignment horizontal="center"/>
    </xf>
    <xf numFmtId="49" fontId="6" fillId="6" borderId="34" xfId="0" applyNumberFormat="1" applyFont="1" applyFill="1" applyBorder="1" applyAlignment="1">
      <alignment horizontal="center"/>
    </xf>
    <xf numFmtId="0" fontId="6" fillId="6" borderId="35" xfId="0" applyNumberFormat="1" applyFont="1" applyFill="1" applyBorder="1" applyAlignment="1">
      <alignment horizontal="center"/>
    </xf>
    <xf numFmtId="0" fontId="13" fillId="6" borderId="1" xfId="0" applyFont="1" applyFill="1" applyBorder="1" applyAlignment="1"/>
    <xf numFmtId="0" fontId="23" fillId="6" borderId="34" xfId="0" applyNumberFormat="1" applyFont="1" applyFill="1" applyBorder="1" applyAlignment="1">
      <alignment horizontal="center"/>
    </xf>
    <xf numFmtId="49" fontId="23" fillId="7" borderId="33" xfId="0" applyNumberFormat="1" applyFont="1" applyFill="1" applyBorder="1" applyAlignment="1">
      <alignment horizontal="center"/>
    </xf>
    <xf numFmtId="0" fontId="23" fillId="7" borderId="34" xfId="0" applyNumberFormat="1" applyFont="1" applyFill="1" applyBorder="1" applyAlignment="1">
      <alignment horizontal="center"/>
    </xf>
    <xf numFmtId="0" fontId="5" fillId="0" borderId="36" xfId="0" applyFont="1" applyBorder="1" applyAlignment="1">
      <alignment horizontal="center"/>
    </xf>
    <xf numFmtId="0" fontId="6" fillId="8" borderId="33" xfId="0" applyNumberFormat="1" applyFont="1" applyFill="1" applyBorder="1" applyAlignment="1">
      <alignment horizontal="center"/>
    </xf>
    <xf numFmtId="49" fontId="6" fillId="8" borderId="34" xfId="0" applyNumberFormat="1" applyFont="1" applyFill="1" applyBorder="1" applyAlignment="1">
      <alignment horizontal="center"/>
    </xf>
    <xf numFmtId="0" fontId="6" fillId="8" borderId="35" xfId="0" applyNumberFormat="1" applyFont="1" applyFill="1" applyBorder="1" applyAlignment="1">
      <alignment horizontal="center"/>
    </xf>
    <xf numFmtId="49" fontId="6" fillId="0" borderId="36" xfId="0" applyNumberFormat="1" applyFont="1" applyBorder="1" applyAlignment="1">
      <alignment horizontal="center"/>
    </xf>
    <xf numFmtId="164" fontId="5" fillId="9" borderId="37" xfId="0" applyNumberFormat="1" applyFont="1" applyFill="1" applyBorder="1" applyAlignment="1">
      <alignment horizontal="center"/>
    </xf>
    <xf numFmtId="0" fontId="4" fillId="0" borderId="38" xfId="0" applyFont="1" applyFill="1" applyBorder="1" applyAlignment="1">
      <alignment horizontal="centerContinuous"/>
    </xf>
    <xf numFmtId="0" fontId="4" fillId="0" borderId="39" xfId="0" applyFont="1" applyFill="1" applyBorder="1" applyAlignment="1">
      <alignment horizontal="centerContinuous"/>
    </xf>
    <xf numFmtId="0" fontId="4" fillId="0" borderId="31" xfId="0" applyFont="1" applyFill="1" applyBorder="1" applyAlignment="1">
      <alignment horizontal="centerContinuous"/>
    </xf>
    <xf numFmtId="164" fontId="4" fillId="0" borderId="14" xfId="0" applyNumberFormat="1" applyFont="1" applyFill="1" applyBorder="1" applyAlignment="1">
      <alignment horizontal="center"/>
    </xf>
    <xf numFmtId="0" fontId="4" fillId="0" borderId="15" xfId="0" applyFont="1" applyFill="1" applyBorder="1" applyAlignment="1">
      <alignment horizontal="center"/>
    </xf>
    <xf numFmtId="0" fontId="4" fillId="0" borderId="14" xfId="0" applyFont="1" applyFill="1" applyBorder="1" applyAlignment="1">
      <alignment horizontal="center"/>
    </xf>
    <xf numFmtId="0" fontId="4" fillId="0" borderId="11" xfId="0" quotePrefix="1" applyFont="1" applyBorder="1" applyAlignment="1">
      <alignment horizontal="center" vertical="center" wrapText="1"/>
    </xf>
    <xf numFmtId="0" fontId="3" fillId="0" borderId="0" xfId="0" applyFont="1" applyBorder="1" applyAlignment="1">
      <alignment horizontal="center"/>
    </xf>
    <xf numFmtId="0" fontId="12" fillId="5" borderId="1" xfId="0" applyFont="1" applyFill="1" applyBorder="1" applyAlignment="1"/>
    <xf numFmtId="49" fontId="24" fillId="5" borderId="33" xfId="0" applyNumberFormat="1" applyFont="1" applyFill="1" applyBorder="1" applyAlignment="1">
      <alignment horizontal="center"/>
    </xf>
    <xf numFmtId="0" fontId="24" fillId="5" borderId="34" xfId="0" applyNumberFormat="1" applyFont="1" applyFill="1" applyBorder="1" applyAlignment="1">
      <alignment horizontal="center"/>
    </xf>
    <xf numFmtId="0" fontId="6" fillId="0" borderId="33" xfId="0" applyNumberFormat="1" applyFont="1" applyFill="1" applyBorder="1" applyAlignment="1">
      <alignment horizontal="center"/>
    </xf>
    <xf numFmtId="49" fontId="6" fillId="0" borderId="34" xfId="0" applyNumberFormat="1" applyFont="1" applyFill="1" applyBorder="1" applyAlignment="1">
      <alignment horizontal="center"/>
    </xf>
    <xf numFmtId="0" fontId="6" fillId="0" borderId="35" xfId="0" applyNumberFormat="1" applyFont="1" applyFill="1" applyBorder="1" applyAlignment="1">
      <alignment horizontal="center"/>
    </xf>
    <xf numFmtId="0" fontId="13" fillId="0" borderId="1" xfId="0" applyFont="1" applyFill="1" applyBorder="1" applyAlignment="1"/>
    <xf numFmtId="49" fontId="23" fillId="0" borderId="33" xfId="0" applyNumberFormat="1" applyFont="1" applyFill="1" applyBorder="1" applyAlignment="1">
      <alignment horizontal="center"/>
    </xf>
    <xf numFmtId="0" fontId="23" fillId="0" borderId="34" xfId="0" applyNumberFormat="1" applyFont="1" applyFill="1" applyBorder="1" applyAlignment="1">
      <alignment horizontal="center"/>
    </xf>
    <xf numFmtId="0" fontId="13" fillId="0" borderId="34" xfId="0" applyNumberFormat="1" applyFont="1" applyFill="1" applyBorder="1" applyAlignment="1">
      <alignment horizontal="center"/>
    </xf>
    <xf numFmtId="0" fontId="7" fillId="0" borderId="1" xfId="0" applyFont="1" applyFill="1" applyBorder="1" applyAlignment="1"/>
    <xf numFmtId="49" fontId="17" fillId="0" borderId="33" xfId="0" applyNumberFormat="1" applyFont="1" applyFill="1" applyBorder="1" applyAlignment="1">
      <alignment horizontal="center"/>
    </xf>
    <xf numFmtId="0" fontId="17" fillId="0" borderId="34" xfId="0" applyNumberFormat="1" applyFont="1" applyFill="1" applyBorder="1" applyAlignment="1">
      <alignment horizontal="center"/>
    </xf>
    <xf numFmtId="0" fontId="4" fillId="0" borderId="11" xfId="0" applyFont="1" applyBorder="1" applyAlignment="1">
      <alignment horizontal="center" vertical="center" shrinkToFit="1"/>
    </xf>
    <xf numFmtId="0" fontId="10" fillId="8" borderId="1" xfId="0" applyFont="1" applyFill="1" applyBorder="1" applyAlignment="1"/>
    <xf numFmtId="49" fontId="16" fillId="8" borderId="33" xfId="0" applyNumberFormat="1" applyFont="1" applyFill="1" applyBorder="1" applyAlignment="1">
      <alignment horizontal="center"/>
    </xf>
    <xf numFmtId="0" fontId="16" fillId="8" borderId="34"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1" xfId="0" quotePrefix="1" applyFont="1" applyBorder="1" applyAlignment="1">
      <alignment horizontal="center"/>
    </xf>
    <xf numFmtId="0" fontId="10" fillId="0" borderId="1" xfId="0" applyFont="1" applyFill="1" applyBorder="1" applyAlignment="1"/>
    <xf numFmtId="49" fontId="16" fillId="0" borderId="33" xfId="0" applyNumberFormat="1" applyFont="1" applyFill="1" applyBorder="1" applyAlignment="1">
      <alignment horizontal="center"/>
    </xf>
    <xf numFmtId="0" fontId="16" fillId="0" borderId="34"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1" xfId="0" applyFont="1" applyFill="1" applyBorder="1" applyAlignment="1">
      <alignment horizontal="center"/>
    </xf>
    <xf numFmtId="164" fontId="21" fillId="3" borderId="42" xfId="0" applyNumberFormat="1" applyFont="1" applyFill="1" applyBorder="1" applyAlignment="1">
      <alignment horizontal="center"/>
    </xf>
    <xf numFmtId="0" fontId="21" fillId="3" borderId="41" xfId="0" applyFont="1" applyFill="1" applyBorder="1" applyAlignment="1">
      <alignment horizontal="right"/>
    </xf>
    <xf numFmtId="0" fontId="21" fillId="3" borderId="43" xfId="0" applyFont="1" applyFill="1" applyBorder="1" applyAlignment="1"/>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6" xfId="0" applyFont="1" applyBorder="1" applyAlignment="1">
      <alignment horizontal="left"/>
    </xf>
    <xf numFmtId="0" fontId="4" fillId="0" borderId="47" xfId="0" applyFont="1" applyBorder="1" applyAlignment="1">
      <alignment horizontal="left" shrinkToFit="1"/>
    </xf>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0" fontId="4" fillId="0" borderId="53"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4" xfId="0" applyFont="1" applyBorder="1" applyAlignment="1">
      <alignment horizontal="left" shrinkToFit="1"/>
    </xf>
    <xf numFmtId="0" fontId="4" fillId="0" borderId="55" xfId="0" applyFont="1" applyBorder="1" applyAlignment="1">
      <alignment horizontal="left" shrinkToFit="1"/>
    </xf>
    <xf numFmtId="0" fontId="4" fillId="0" borderId="56" xfId="0" applyFont="1" applyBorder="1" applyAlignment="1">
      <alignment horizontal="center" shrinkToFit="1"/>
    </xf>
    <xf numFmtId="164" fontId="4" fillId="0" borderId="57" xfId="0" applyNumberFormat="1" applyFont="1" applyBorder="1" applyAlignment="1">
      <alignment horizontal="center" shrinkToFit="1"/>
    </xf>
    <xf numFmtId="0" fontId="4" fillId="0" borderId="58" xfId="0" applyFont="1" applyBorder="1" applyAlignment="1">
      <alignment horizontal="left"/>
    </xf>
    <xf numFmtId="164" fontId="4" fillId="0" borderId="59" xfId="0" applyNumberFormat="1" applyFont="1" applyBorder="1" applyAlignment="1">
      <alignment horizontal="center" shrinkToFit="1"/>
    </xf>
    <xf numFmtId="0" fontId="4" fillId="0" borderId="60" xfId="0" applyFont="1" applyBorder="1" applyAlignment="1">
      <alignment horizontal="left"/>
    </xf>
    <xf numFmtId="9" fontId="4" fillId="0" borderId="16" xfId="0" applyNumberFormat="1" applyFont="1" applyBorder="1" applyAlignment="1">
      <alignment horizontal="center"/>
    </xf>
    <xf numFmtId="0" fontId="12" fillId="0" borderId="1" xfId="0" applyFont="1" applyFill="1" applyBorder="1" applyAlignment="1"/>
    <xf numFmtId="49" fontId="24" fillId="0" borderId="33" xfId="0" applyNumberFormat="1" applyFont="1" applyFill="1" applyBorder="1" applyAlignment="1">
      <alignment horizontal="center"/>
    </xf>
    <xf numFmtId="0" fontId="24" fillId="0" borderId="34" xfId="0" applyNumberFormat="1" applyFont="1" applyFill="1" applyBorder="1" applyAlignment="1">
      <alignment horizontal="center"/>
    </xf>
    <xf numFmtId="0" fontId="12" fillId="0" borderId="34" xfId="0" applyNumberFormat="1" applyFont="1" applyFill="1" applyBorder="1" applyAlignment="1">
      <alignment horizontal="center"/>
    </xf>
    <xf numFmtId="0" fontId="6" fillId="4" borderId="33" xfId="0" applyNumberFormat="1" applyFont="1" applyFill="1" applyBorder="1" applyAlignment="1">
      <alignment horizontal="center"/>
    </xf>
    <xf numFmtId="49" fontId="6" fillId="4" borderId="34" xfId="0" applyNumberFormat="1" applyFont="1" applyFill="1" applyBorder="1" applyAlignment="1">
      <alignment horizontal="center"/>
    </xf>
    <xf numFmtId="0" fontId="6" fillId="4" borderId="35" xfId="0" applyNumberFormat="1" applyFont="1" applyFill="1" applyBorder="1" applyAlignment="1">
      <alignment horizontal="center"/>
    </xf>
    <xf numFmtId="0" fontId="10" fillId="4" borderId="1" xfId="0" applyFont="1" applyFill="1" applyBorder="1" applyAlignment="1"/>
    <xf numFmtId="49" fontId="16" fillId="4" borderId="33" xfId="0" applyNumberFormat="1" applyFont="1" applyFill="1" applyBorder="1" applyAlignment="1">
      <alignment horizontal="center"/>
    </xf>
    <xf numFmtId="0" fontId="16" fillId="4" borderId="34" xfId="0" applyNumberFormat="1" applyFont="1" applyFill="1" applyBorder="1" applyAlignment="1">
      <alignment horizontal="center"/>
    </xf>
    <xf numFmtId="0" fontId="6" fillId="0" borderId="34" xfId="0" applyNumberFormat="1" applyFont="1" applyFill="1" applyBorder="1" applyAlignment="1">
      <alignment horizontal="center"/>
    </xf>
    <xf numFmtId="0" fontId="9" fillId="8" borderId="1" xfId="0" applyFont="1" applyFill="1" applyBorder="1" applyAlignment="1"/>
    <xf numFmtId="49" fontId="27" fillId="8" borderId="33" xfId="0" applyNumberFormat="1" applyFont="1" applyFill="1" applyBorder="1" applyAlignment="1">
      <alignment horizontal="center"/>
    </xf>
    <xf numFmtId="0" fontId="27" fillId="8" borderId="34" xfId="0" applyNumberFormat="1" applyFont="1" applyFill="1" applyBorder="1" applyAlignment="1">
      <alignment horizontal="center"/>
    </xf>
    <xf numFmtId="0" fontId="13" fillId="4" borderId="1" xfId="0" applyFont="1" applyFill="1" applyBorder="1" applyAlignment="1"/>
    <xf numFmtId="0" fontId="3" fillId="0" borderId="13" xfId="0" applyFont="1" applyFill="1" applyBorder="1" applyAlignment="1">
      <alignment horizontal="center"/>
    </xf>
    <xf numFmtId="49" fontId="6" fillId="0" borderId="61" xfId="0" applyNumberFormat="1" applyFont="1" applyFill="1" applyBorder="1" applyAlignment="1">
      <alignment horizontal="center"/>
    </xf>
    <xf numFmtId="49" fontId="6" fillId="0" borderId="12" xfId="0" applyNumberFormat="1" applyFont="1" applyBorder="1" applyAlignment="1">
      <alignment horizontal="center"/>
    </xf>
    <xf numFmtId="49" fontId="6" fillId="0" borderId="15" xfId="0" applyNumberFormat="1" applyFont="1" applyFill="1" applyBorder="1" applyAlignment="1">
      <alignment horizontal="center"/>
    </xf>
    <xf numFmtId="0" fontId="36" fillId="0" borderId="62" xfId="0" applyFont="1" applyFill="1" applyBorder="1" applyAlignment="1">
      <alignment horizontal="centerContinuous"/>
    </xf>
    <xf numFmtId="0" fontId="37" fillId="0" borderId="63" xfId="0" applyNumberFormat="1" applyFont="1" applyBorder="1" applyAlignment="1">
      <alignment horizontal="center"/>
    </xf>
    <xf numFmtId="0" fontId="38" fillId="0" borderId="65" xfId="0" applyNumberFormat="1" applyFont="1" applyFill="1" applyBorder="1" applyAlignment="1">
      <alignment horizontal="centerContinuous"/>
    </xf>
    <xf numFmtId="0" fontId="37" fillId="0" borderId="11" xfId="0" applyNumberFormat="1" applyFont="1" applyBorder="1" applyAlignment="1">
      <alignment horizontal="center"/>
    </xf>
    <xf numFmtId="0" fontId="39" fillId="0" borderId="13" xfId="0" applyNumberFormat="1" applyFont="1" applyFill="1" applyBorder="1" applyAlignment="1">
      <alignment horizontal="centerContinuous"/>
    </xf>
    <xf numFmtId="0" fontId="37" fillId="0" borderId="14" xfId="0" applyNumberFormat="1" applyFont="1" applyBorder="1" applyAlignment="1">
      <alignment horizontal="center"/>
    </xf>
    <xf numFmtId="0" fontId="5" fillId="4" borderId="68" xfId="0" applyFont="1" applyFill="1" applyBorder="1" applyAlignment="1">
      <alignment horizontal="right"/>
    </xf>
    <xf numFmtId="0" fontId="5" fillId="4" borderId="69" xfId="0" applyFont="1" applyFill="1" applyBorder="1" applyAlignment="1">
      <alignment horizontal="right"/>
    </xf>
    <xf numFmtId="0" fontId="5" fillId="4" borderId="70" xfId="0" applyFont="1" applyFill="1" applyBorder="1" applyAlignment="1">
      <alignment horizontal="right"/>
    </xf>
    <xf numFmtId="0" fontId="40" fillId="4" borderId="71" xfId="0" applyFont="1" applyFill="1" applyBorder="1" applyAlignment="1">
      <alignment horizontal="right"/>
    </xf>
    <xf numFmtId="0" fontId="7" fillId="4" borderId="72" xfId="0" applyFont="1" applyFill="1" applyBorder="1" applyAlignment="1">
      <alignment horizontal="right"/>
    </xf>
    <xf numFmtId="0" fontId="7" fillId="4" borderId="69" xfId="0" applyFont="1" applyFill="1" applyBorder="1" applyAlignment="1">
      <alignment horizontal="right"/>
    </xf>
    <xf numFmtId="0" fontId="10" fillId="4" borderId="69" xfId="0" applyFont="1" applyFill="1" applyBorder="1" applyAlignment="1">
      <alignment horizontal="right"/>
    </xf>
    <xf numFmtId="0" fontId="10" fillId="4" borderId="70" xfId="0" applyFont="1" applyFill="1" applyBorder="1" applyAlignment="1">
      <alignment horizontal="right"/>
    </xf>
    <xf numFmtId="0" fontId="6" fillId="0" borderId="73" xfId="0" applyFont="1" applyFill="1" applyBorder="1" applyAlignment="1">
      <alignment horizontal="centerContinuous"/>
    </xf>
    <xf numFmtId="0" fontId="6" fillId="0" borderId="66" xfId="0" applyFont="1" applyFill="1" applyBorder="1" applyAlignment="1">
      <alignment horizontal="centerContinuous"/>
    </xf>
    <xf numFmtId="0" fontId="6" fillId="0" borderId="67" xfId="0" applyFont="1" applyFill="1" applyBorder="1" applyAlignment="1">
      <alignment horizontal="centerContinuous"/>
    </xf>
    <xf numFmtId="164" fontId="4" fillId="0" borderId="74" xfId="0" applyNumberFormat="1" applyFont="1" applyFill="1" applyBorder="1" applyAlignment="1">
      <alignment horizontal="centerContinuous"/>
    </xf>
    <xf numFmtId="164" fontId="4" fillId="0" borderId="31" xfId="0" applyNumberFormat="1" applyFont="1" applyBorder="1" applyAlignment="1">
      <alignment horizontal="centerContinuous"/>
    </xf>
    <xf numFmtId="49" fontId="4" fillId="0" borderId="31" xfId="0" applyNumberFormat="1" applyFont="1" applyFill="1" applyBorder="1" applyAlignment="1">
      <alignment horizontal="center"/>
    </xf>
    <xf numFmtId="0" fontId="4" fillId="0" borderId="75" xfId="0" quotePrefix="1" applyFont="1" applyBorder="1" applyAlignment="1">
      <alignment horizontal="center"/>
    </xf>
    <xf numFmtId="0" fontId="4" fillId="0" borderId="76" xfId="0" applyFont="1" applyBorder="1" applyAlignment="1">
      <alignment horizontal="center"/>
    </xf>
    <xf numFmtId="0" fontId="20" fillId="2" borderId="78" xfId="0" applyFont="1" applyFill="1" applyBorder="1" applyAlignment="1">
      <alignment horizontal="left"/>
    </xf>
    <xf numFmtId="0" fontId="3" fillId="2" borderId="78" xfId="0" applyFont="1" applyFill="1" applyBorder="1" applyAlignment="1">
      <alignment horizontal="centerContinuous"/>
    </xf>
    <xf numFmtId="0" fontId="4" fillId="2" borderId="78" xfId="0" applyFont="1" applyFill="1" applyBorder="1" applyAlignment="1">
      <alignment horizontal="centerContinuous"/>
    </xf>
    <xf numFmtId="49" fontId="6" fillId="0" borderId="79" xfId="0" applyNumberFormat="1" applyFont="1" applyFill="1" applyBorder="1" applyAlignment="1">
      <alignment horizontal="centerContinuous"/>
    </xf>
    <xf numFmtId="0" fontId="4" fillId="0" borderId="1" xfId="0" applyFont="1" applyFill="1" applyBorder="1" applyAlignment="1">
      <alignment horizontal="centerContinuous"/>
    </xf>
    <xf numFmtId="0" fontId="4" fillId="0" borderId="0" xfId="0" applyFont="1" applyFill="1" applyBorder="1" applyAlignment="1">
      <alignment horizontal="centerContinuous"/>
    </xf>
    <xf numFmtId="0" fontId="4" fillId="0" borderId="80" xfId="0" applyFont="1" applyFill="1" applyBorder="1" applyAlignment="1">
      <alignment horizontal="centerContinuous"/>
    </xf>
    <xf numFmtId="0" fontId="4" fillId="0" borderId="2" xfId="0" applyFont="1" applyFill="1" applyBorder="1" applyAlignment="1">
      <alignment horizontal="center"/>
    </xf>
    <xf numFmtId="49" fontId="4" fillId="0" borderId="14" xfId="2" applyNumberFormat="1" applyFont="1" applyFill="1" applyBorder="1" applyAlignment="1">
      <alignment horizontal="center"/>
    </xf>
    <xf numFmtId="0" fontId="6" fillId="0" borderId="0" xfId="0" applyFont="1" applyBorder="1" applyAlignment="1">
      <alignment horizontal="right"/>
    </xf>
    <xf numFmtId="0" fontId="6" fillId="0" borderId="1" xfId="0" applyFont="1" applyFill="1" applyBorder="1" applyAlignment="1">
      <alignment horizontal="center" shrinkToFit="1"/>
    </xf>
    <xf numFmtId="0" fontId="27" fillId="0" borderId="66" xfId="0" applyFont="1" applyBorder="1" applyAlignment="1">
      <alignment horizontal="centerContinuous"/>
    </xf>
    <xf numFmtId="0" fontId="6" fillId="0" borderId="15" xfId="0" applyNumberFormat="1" applyFont="1" applyBorder="1" applyAlignment="1">
      <alignment horizontal="center"/>
    </xf>
    <xf numFmtId="0" fontId="6" fillId="0" borderId="93" xfId="0" applyFont="1" applyFill="1" applyBorder="1" applyAlignment="1">
      <alignment horizontal="centerContinuous"/>
    </xf>
    <xf numFmtId="164" fontId="4" fillId="0" borderId="3" xfId="0" applyNumberFormat="1" applyFont="1" applyFill="1" applyBorder="1" applyAlignment="1">
      <alignment horizontal="center" vertical="center"/>
    </xf>
    <xf numFmtId="164" fontId="4" fillId="0" borderId="31" xfId="0" applyNumberFormat="1" applyFont="1" applyFill="1" applyBorder="1" applyAlignment="1">
      <alignment horizontal="center"/>
    </xf>
    <xf numFmtId="49" fontId="4" fillId="0" borderId="80" xfId="0" applyNumberFormat="1" applyFont="1" applyFill="1" applyBorder="1" applyAlignment="1">
      <alignment horizontal="center"/>
    </xf>
    <xf numFmtId="0" fontId="4" fillId="0" borderId="80" xfId="0" applyFont="1" applyFill="1" applyBorder="1" applyAlignment="1">
      <alignment horizontal="center"/>
    </xf>
    <xf numFmtId="0" fontId="3" fillId="0" borderId="13" xfId="0" applyFont="1" applyBorder="1" applyAlignment="1">
      <alignment horizontal="center"/>
    </xf>
    <xf numFmtId="0" fontId="3" fillId="0" borderId="94" xfId="0" applyFont="1" applyBorder="1" applyAlignment="1">
      <alignment horizontal="center" shrinkToFit="1"/>
    </xf>
    <xf numFmtId="0" fontId="22" fillId="0" borderId="1" xfId="0" applyFont="1" applyFill="1" applyBorder="1" applyAlignment="1"/>
    <xf numFmtId="49" fontId="28" fillId="0" borderId="33" xfId="0" applyNumberFormat="1" applyFont="1" applyFill="1" applyBorder="1" applyAlignment="1">
      <alignment horizontal="center"/>
    </xf>
    <xf numFmtId="0" fontId="28" fillId="0" borderId="34" xfId="0" applyNumberFormat="1" applyFont="1" applyFill="1" applyBorder="1" applyAlignment="1">
      <alignment horizontal="center"/>
    </xf>
    <xf numFmtId="0" fontId="22" fillId="0" borderId="34" xfId="0" applyNumberFormat="1" applyFont="1" applyFill="1" applyBorder="1" applyAlignment="1">
      <alignment horizontal="center"/>
    </xf>
    <xf numFmtId="0" fontId="6" fillId="0" borderId="35" xfId="0" quotePrefix="1" applyNumberFormat="1" applyFont="1" applyFill="1" applyBorder="1" applyAlignment="1">
      <alignment horizontal="center"/>
    </xf>
    <xf numFmtId="0" fontId="12" fillId="0" borderId="8" xfId="0" applyFont="1" applyFill="1" applyBorder="1" applyAlignment="1"/>
    <xf numFmtId="0" fontId="6" fillId="0" borderId="91" xfId="0" applyNumberFormat="1" applyFont="1" applyFill="1" applyBorder="1" applyAlignment="1">
      <alignment horizontal="center"/>
    </xf>
    <xf numFmtId="49" fontId="24" fillId="0" borderId="91" xfId="0" applyNumberFormat="1" applyFont="1" applyFill="1" applyBorder="1" applyAlignment="1">
      <alignment horizontal="center"/>
    </xf>
    <xf numFmtId="0" fontId="24" fillId="0" borderId="92" xfId="0" applyNumberFormat="1" applyFont="1" applyFill="1" applyBorder="1" applyAlignment="1">
      <alignment horizontal="center"/>
    </xf>
    <xf numFmtId="49" fontId="6" fillId="0" borderId="92" xfId="0" applyNumberFormat="1" applyFont="1" applyFill="1" applyBorder="1" applyAlignment="1">
      <alignment horizontal="center"/>
    </xf>
    <xf numFmtId="0" fontId="6" fillId="0" borderId="90" xfId="0" applyNumberFormat="1" applyFont="1" applyFill="1" applyBorder="1" applyAlignment="1">
      <alignment horizontal="center"/>
    </xf>
    <xf numFmtId="49" fontId="23" fillId="4" borderId="33" xfId="0" applyNumberFormat="1" applyFont="1" applyFill="1" applyBorder="1" applyAlignment="1">
      <alignment horizontal="center"/>
    </xf>
    <xf numFmtId="0" fontId="23" fillId="4" borderId="34" xfId="0" applyNumberFormat="1" applyFont="1" applyFill="1" applyBorder="1" applyAlignment="1">
      <alignment horizontal="center"/>
    </xf>
    <xf numFmtId="49" fontId="5" fillId="11" borderId="64" xfId="0" applyNumberFormat="1" applyFont="1" applyFill="1" applyBorder="1" applyAlignment="1">
      <alignment horizontal="centerContinuous"/>
    </xf>
    <xf numFmtId="49" fontId="5" fillId="12" borderId="3" xfId="0" applyNumberFormat="1" applyFont="1" applyFill="1" applyBorder="1" applyAlignment="1">
      <alignment horizontal="centerContinuous"/>
    </xf>
    <xf numFmtId="49" fontId="11" fillId="10" borderId="31" xfId="0" applyNumberFormat="1" applyFont="1" applyFill="1" applyBorder="1" applyAlignment="1">
      <alignment horizontal="centerContinuous"/>
    </xf>
    <xf numFmtId="49" fontId="16" fillId="0" borderId="84" xfId="0" applyNumberFormat="1" applyFont="1" applyBorder="1" applyAlignment="1">
      <alignment horizontal="center" shrinkToFit="1"/>
    </xf>
    <xf numFmtId="0" fontId="4" fillId="0" borderId="0" xfId="3" applyAlignment="1">
      <alignment vertical="center" wrapText="1"/>
    </xf>
    <xf numFmtId="0" fontId="4" fillId="0" borderId="0" xfId="3" applyAlignment="1">
      <alignment horizontal="center" vertical="center" wrapText="1"/>
    </xf>
    <xf numFmtId="0" fontId="4" fillId="0" borderId="0" xfId="3" applyFont="1" applyAlignment="1">
      <alignment horizontal="center" vertical="center" wrapText="1"/>
    </xf>
    <xf numFmtId="0" fontId="43" fillId="0" borderId="0" xfId="3" applyFont="1" applyAlignment="1">
      <alignment vertical="center" wrapText="1"/>
    </xf>
    <xf numFmtId="0" fontId="3" fillId="0" borderId="0" xfId="3" applyFont="1" applyAlignment="1">
      <alignment horizontal="center" vertical="center" wrapText="1"/>
    </xf>
    <xf numFmtId="0" fontId="43" fillId="0" borderId="0" xfId="3" applyFont="1" applyAlignment="1">
      <alignment horizontal="right" vertical="center" wrapText="1"/>
    </xf>
    <xf numFmtId="0" fontId="3" fillId="0" borderId="0" xfId="0" applyFont="1" applyBorder="1" applyAlignment="1">
      <alignment wrapText="1"/>
    </xf>
    <xf numFmtId="0" fontId="11" fillId="12" borderId="28" xfId="0" applyFont="1" applyFill="1" applyBorder="1" applyAlignment="1">
      <alignment horizontal="center" wrapText="1"/>
    </xf>
    <xf numFmtId="0" fontId="21" fillId="12" borderId="28" xfId="0" applyFont="1" applyFill="1" applyBorder="1" applyAlignment="1">
      <alignment horizontal="center" wrapText="1"/>
    </xf>
    <xf numFmtId="0" fontId="11" fillId="12" borderId="27" xfId="0" applyFont="1" applyFill="1" applyBorder="1" applyAlignment="1">
      <alignment horizontal="centerContinuous" wrapText="1"/>
    </xf>
    <xf numFmtId="0" fontId="15" fillId="0" borderId="0" xfId="0" applyFont="1" applyBorder="1" applyAlignment="1">
      <alignment horizontal="centerContinuous" wrapText="1"/>
    </xf>
    <xf numFmtId="0" fontId="45" fillId="0" borderId="30" xfId="0" applyFont="1" applyBorder="1" applyAlignment="1">
      <alignment horizontal="centerContinuous" wrapText="1"/>
    </xf>
    <xf numFmtId="0" fontId="43" fillId="0" borderId="0" xfId="0" applyFont="1" applyBorder="1" applyAlignment="1">
      <alignment horizontal="right" vertical="center" wrapText="1"/>
    </xf>
    <xf numFmtId="0" fontId="3" fillId="0" borderId="0" xfId="0" applyFont="1" applyBorder="1" applyAlignment="1">
      <alignment horizontal="center" vertical="center" wrapText="1"/>
    </xf>
    <xf numFmtId="0" fontId="4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3" fillId="0" borderId="97" xfId="0" applyFont="1" applyFill="1" applyBorder="1" applyAlignment="1">
      <alignment horizontal="right" vertical="center" wrapText="1"/>
    </xf>
    <xf numFmtId="0" fontId="0" fillId="0" borderId="98" xfId="0" applyFill="1" applyBorder="1" applyAlignment="1">
      <alignment horizontal="center" vertical="center" wrapText="1"/>
    </xf>
    <xf numFmtId="0" fontId="4" fillId="0" borderId="98" xfId="0" applyFont="1" applyFill="1" applyBorder="1" applyAlignment="1">
      <alignment horizontal="center" vertical="center" wrapText="1"/>
    </xf>
    <xf numFmtId="0" fontId="0" fillId="0" borderId="101" xfId="0" quotePrefix="1" applyFill="1" applyBorder="1" applyAlignment="1">
      <alignment horizontal="center" vertical="center" wrapText="1"/>
    </xf>
    <xf numFmtId="0" fontId="0" fillId="0" borderId="98" xfId="0" quotePrefix="1" applyFill="1" applyBorder="1" applyAlignment="1">
      <alignment horizontal="center" vertical="center" wrapText="1"/>
    </xf>
    <xf numFmtId="0" fontId="0" fillId="0" borderId="99" xfId="0" applyFill="1" applyBorder="1" applyAlignment="1">
      <alignment horizontal="center" vertical="center" wrapText="1"/>
    </xf>
    <xf numFmtId="0" fontId="0" fillId="0" borderId="99" xfId="0" quotePrefix="1" applyFill="1" applyBorder="1" applyAlignment="1">
      <alignment horizontal="center" vertical="center" wrapText="1"/>
    </xf>
    <xf numFmtId="0" fontId="0" fillId="0" borderId="101" xfId="0" applyFill="1" applyBorder="1" applyAlignment="1">
      <alignment horizontal="center" vertical="center" wrapText="1"/>
    </xf>
    <xf numFmtId="0" fontId="0" fillId="0" borderId="102" xfId="0" applyFill="1" applyBorder="1" applyAlignment="1">
      <alignment horizontal="center" vertical="center" wrapText="1"/>
    </xf>
    <xf numFmtId="0" fontId="0" fillId="0" borderId="51" xfId="0" applyFill="1" applyBorder="1" applyAlignment="1">
      <alignment horizontal="center" vertical="center" wrapText="1"/>
    </xf>
    <xf numFmtId="0" fontId="4" fillId="0" borderId="51" xfId="0" applyFont="1" applyFill="1" applyBorder="1" applyAlignment="1">
      <alignment horizontal="center" vertical="center" wrapText="1"/>
    </xf>
    <xf numFmtId="0" fontId="0" fillId="0" borderId="105"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43" fillId="0" borderId="106" xfId="0" applyFont="1" applyFill="1" applyBorder="1" applyAlignment="1">
      <alignment horizontal="right" vertical="center" wrapText="1"/>
    </xf>
    <xf numFmtId="0" fontId="0" fillId="0" borderId="45" xfId="0" applyFill="1" applyBorder="1" applyAlignment="1">
      <alignment horizontal="center" vertical="center" wrapText="1"/>
    </xf>
    <xf numFmtId="0" fontId="4" fillId="0" borderId="45" xfId="0" applyFont="1" applyFill="1" applyBorder="1" applyAlignment="1">
      <alignment horizontal="center" vertical="center" wrapText="1"/>
    </xf>
    <xf numFmtId="0" fontId="0" fillId="0" borderId="96" xfId="0" quotePrefix="1" applyFill="1" applyBorder="1" applyAlignment="1">
      <alignment horizontal="center" vertical="center" wrapText="1"/>
    </xf>
    <xf numFmtId="0" fontId="0" fillId="0" borderId="45" xfId="0" quotePrefix="1" applyFill="1" applyBorder="1" applyAlignment="1">
      <alignment horizontal="center" vertical="center" wrapText="1"/>
    </xf>
    <xf numFmtId="0" fontId="0" fillId="0" borderId="46" xfId="0" applyFill="1" applyBorder="1" applyAlignment="1">
      <alignment horizontal="center" vertical="center" wrapText="1"/>
    </xf>
    <xf numFmtId="0" fontId="0" fillId="0" borderId="46" xfId="0" quotePrefix="1" applyFill="1" applyBorder="1" applyAlignment="1">
      <alignment horizontal="center" vertical="center" wrapText="1"/>
    </xf>
    <xf numFmtId="0" fontId="0" fillId="0" borderId="96" xfId="0" applyFill="1" applyBorder="1" applyAlignment="1">
      <alignment horizontal="center" vertical="center" wrapText="1"/>
    </xf>
    <xf numFmtId="0" fontId="0" fillId="0" borderId="47" xfId="0"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4" fillId="0" borderId="104" xfId="0" applyFont="1" applyFill="1" applyBorder="1" applyAlignment="1">
      <alignment horizontal="center" vertical="center" wrapText="1"/>
    </xf>
    <xf numFmtId="0" fontId="27" fillId="0" borderId="66" xfId="0" applyFont="1" applyFill="1" applyBorder="1" applyAlignment="1">
      <alignment horizontal="centerContinuous"/>
    </xf>
    <xf numFmtId="0" fontId="46" fillId="0" borderId="67" xfId="0" applyFont="1" applyFill="1" applyBorder="1" applyAlignment="1">
      <alignment horizontal="center" shrinkToFit="1"/>
    </xf>
    <xf numFmtId="0" fontId="6" fillId="8" borderId="35" xfId="0" quotePrefix="1" applyNumberFormat="1" applyFont="1" applyFill="1" applyBorder="1" applyAlignment="1">
      <alignment horizontal="center"/>
    </xf>
    <xf numFmtId="0" fontId="6" fillId="0" borderId="33" xfId="0" applyFont="1" applyBorder="1" applyAlignment="1">
      <alignment horizontal="center" vertical="center" shrinkToFit="1"/>
    </xf>
    <xf numFmtId="0" fontId="6" fillId="0" borderId="34" xfId="2" applyNumberFormat="1" applyFont="1" applyBorder="1" applyAlignment="1">
      <alignment horizontal="center" vertical="center" shrinkToFit="1"/>
    </xf>
    <xf numFmtId="0" fontId="6" fillId="0" borderId="34" xfId="2" applyNumberFormat="1" applyFont="1" applyBorder="1" applyAlignment="1">
      <alignment horizontal="center" shrinkToFit="1"/>
    </xf>
    <xf numFmtId="0" fontId="6" fillId="0" borderId="34" xfId="2" applyNumberFormat="1" applyFont="1" applyFill="1" applyBorder="1" applyAlignment="1">
      <alignment horizontal="center" shrinkToFit="1"/>
    </xf>
    <xf numFmtId="0" fontId="6" fillId="0" borderId="33" xfId="0" applyFont="1" applyFill="1" applyBorder="1" applyAlignment="1">
      <alignment horizontal="center" wrapText="1"/>
    </xf>
    <xf numFmtId="0" fontId="6" fillId="0" borderId="83" xfId="0" applyFont="1" applyBorder="1" applyAlignment="1">
      <alignment horizontal="center" vertical="center" shrinkToFit="1"/>
    </xf>
    <xf numFmtId="0" fontId="6" fillId="0" borderId="18" xfId="2" applyNumberFormat="1" applyFont="1" applyBorder="1" applyAlignment="1">
      <alignment horizontal="center" vertical="center" shrinkToFit="1"/>
    </xf>
    <xf numFmtId="0" fontId="6" fillId="0" borderId="33" xfId="0" applyFont="1" applyFill="1" applyBorder="1" applyAlignment="1">
      <alignment horizontal="center" vertical="center" shrinkToFit="1"/>
    </xf>
    <xf numFmtId="9" fontId="6" fillId="0" borderId="34" xfId="2" applyFont="1" applyFill="1" applyBorder="1" applyAlignment="1">
      <alignment horizontal="center" vertical="center" shrinkToFit="1"/>
    </xf>
    <xf numFmtId="0" fontId="6" fillId="0" borderId="34" xfId="2" applyNumberFormat="1" applyFont="1" applyFill="1" applyBorder="1" applyAlignment="1">
      <alignment horizontal="center" vertical="center" shrinkToFit="1"/>
    </xf>
    <xf numFmtId="9" fontId="6" fillId="0" borderId="33" xfId="2" applyFont="1" applyFill="1" applyBorder="1" applyAlignment="1">
      <alignment horizontal="center" shrinkToFit="1"/>
    </xf>
    <xf numFmtId="9" fontId="6" fillId="0" borderId="34" xfId="2" applyFont="1" applyFill="1" applyBorder="1" applyAlignment="1">
      <alignment horizontal="center" shrinkToFit="1"/>
    </xf>
    <xf numFmtId="0" fontId="6" fillId="0" borderId="35" xfId="0" applyNumberFormat="1" applyFont="1" applyFill="1" applyBorder="1" applyAlignment="1">
      <alignment horizontal="center" wrapText="1"/>
    </xf>
    <xf numFmtId="0" fontId="6" fillId="0" borderId="35" xfId="0" applyNumberFormat="1" applyFont="1" applyFill="1" applyBorder="1" applyAlignment="1">
      <alignment horizontal="center" vertical="center" wrapText="1"/>
    </xf>
    <xf numFmtId="9" fontId="6" fillId="0" borderId="83" xfId="2" applyFont="1" applyFill="1" applyBorder="1" applyAlignment="1">
      <alignment horizontal="center" shrinkToFit="1"/>
    </xf>
    <xf numFmtId="9" fontId="6" fillId="0" borderId="18" xfId="2" applyFont="1" applyFill="1" applyBorder="1" applyAlignment="1">
      <alignment horizontal="center" shrinkToFit="1"/>
    </xf>
    <xf numFmtId="0" fontId="6" fillId="0" borderId="18" xfId="2" applyNumberFormat="1" applyFont="1" applyFill="1" applyBorder="1" applyAlignment="1">
      <alignment horizontal="center" vertical="center" shrinkToFit="1"/>
    </xf>
    <xf numFmtId="0" fontId="6" fillId="0" borderId="18" xfId="2" applyNumberFormat="1" applyFont="1" applyFill="1" applyBorder="1" applyAlignment="1">
      <alignment horizontal="center" shrinkToFit="1"/>
    </xf>
    <xf numFmtId="9" fontId="6" fillId="0" borderId="33" xfId="2" applyFont="1" applyFill="1" applyBorder="1" applyAlignment="1">
      <alignment horizontal="center" vertical="center" shrinkToFit="1"/>
    </xf>
    <xf numFmtId="49" fontId="6" fillId="0" borderId="35" xfId="0" applyNumberFormat="1" applyFont="1" applyFill="1" applyBorder="1" applyAlignment="1">
      <alignment horizontal="center" shrinkToFit="1"/>
    </xf>
    <xf numFmtId="0" fontId="27" fillId="0" borderId="66" xfId="0" applyFont="1" applyBorder="1" applyAlignment="1">
      <alignment horizontal="centerContinuous" shrinkToFit="1"/>
    </xf>
    <xf numFmtId="0" fontId="1" fillId="0" borderId="50" xfId="0" applyFont="1" applyBorder="1" applyAlignment="1">
      <alignment horizontal="center" shrinkToFit="1"/>
    </xf>
    <xf numFmtId="164" fontId="1" fillId="0" borderId="0" xfId="0" applyNumberFormat="1" applyFont="1" applyBorder="1" applyAlignment="1">
      <alignment horizontal="center"/>
    </xf>
    <xf numFmtId="0" fontId="48" fillId="0" borderId="0" xfId="0" applyFont="1" applyBorder="1" applyAlignment="1"/>
    <xf numFmtId="0" fontId="1" fillId="0" borderId="56" xfId="0" applyFont="1" applyBorder="1" applyAlignment="1">
      <alignment horizontal="center" shrinkToFit="1"/>
    </xf>
    <xf numFmtId="0" fontId="1" fillId="0" borderId="58" xfId="0" applyFont="1" applyBorder="1" applyAlignment="1">
      <alignment horizontal="left"/>
    </xf>
    <xf numFmtId="0" fontId="1" fillId="0" borderId="54" xfId="0" applyFont="1" applyBorder="1" applyAlignment="1">
      <alignment horizontal="left" shrinkToFit="1"/>
    </xf>
    <xf numFmtId="164" fontId="1" fillId="0" borderId="59" xfId="0" applyNumberFormat="1" applyFont="1" applyBorder="1" applyAlignment="1">
      <alignment horizontal="center" shrinkToFit="1"/>
    </xf>
    <xf numFmtId="0" fontId="1" fillId="0" borderId="60" xfId="0" applyFont="1" applyBorder="1" applyAlignment="1">
      <alignment horizontal="left"/>
    </xf>
    <xf numFmtId="0" fontId="1" fillId="0" borderId="55" xfId="0" applyFont="1" applyBorder="1" applyAlignment="1">
      <alignment horizontal="left" shrinkToFit="1"/>
    </xf>
    <xf numFmtId="164" fontId="1" fillId="0" borderId="51" xfId="0" applyNumberFormat="1" applyFont="1" applyBorder="1" applyAlignment="1">
      <alignment horizontal="center" shrinkToFit="1"/>
    </xf>
    <xf numFmtId="0" fontId="1" fillId="0" borderId="52" xfId="0" applyFont="1" applyBorder="1" applyAlignment="1">
      <alignment horizontal="left"/>
    </xf>
    <xf numFmtId="0" fontId="1" fillId="0" borderId="53" xfId="0" applyFont="1" applyBorder="1" applyAlignment="1">
      <alignment horizontal="left" shrinkToFit="1"/>
    </xf>
    <xf numFmtId="0" fontId="1" fillId="0" borderId="16" xfId="0" applyFont="1" applyBorder="1" applyAlignment="1">
      <alignment horizontal="center"/>
    </xf>
    <xf numFmtId="0" fontId="1" fillId="0" borderId="44" xfId="0" applyFont="1" applyBorder="1" applyAlignment="1">
      <alignment horizontal="center" shrinkToFit="1"/>
    </xf>
    <xf numFmtId="164" fontId="4" fillId="0" borderId="45" xfId="0" applyNumberFormat="1" applyFont="1" applyFill="1" applyBorder="1" applyAlignment="1">
      <alignment horizontal="center" shrinkToFit="1"/>
    </xf>
    <xf numFmtId="0" fontId="4" fillId="0" borderId="48" xfId="0" applyFont="1" applyFill="1" applyBorder="1" applyAlignment="1">
      <alignment horizontal="left"/>
    </xf>
    <xf numFmtId="0" fontId="4" fillId="0" borderId="49" xfId="0" applyFont="1" applyFill="1" applyBorder="1" applyAlignment="1">
      <alignment horizontal="left" shrinkToFit="1"/>
    </xf>
    <xf numFmtId="0" fontId="1" fillId="0" borderId="46" xfId="0" applyFont="1" applyBorder="1" applyAlignment="1">
      <alignment horizontal="left"/>
    </xf>
    <xf numFmtId="0" fontId="6" fillId="0" borderId="83" xfId="0" applyFont="1" applyFill="1" applyBorder="1" applyAlignment="1">
      <alignment horizontal="center" wrapText="1"/>
    </xf>
    <xf numFmtId="0" fontId="1" fillId="0" borderId="0" xfId="0" applyFont="1" applyBorder="1" applyAlignment="1"/>
    <xf numFmtId="9" fontId="6" fillId="0" borderId="18" xfId="2" applyFont="1" applyFill="1" applyBorder="1" applyAlignment="1">
      <alignment horizontal="center" vertical="center" shrinkToFit="1"/>
    </xf>
    <xf numFmtId="0" fontId="6" fillId="0" borderId="84" xfId="0" applyNumberFormat="1" applyFont="1" applyFill="1" applyBorder="1" applyAlignment="1">
      <alignment horizontal="center" wrapText="1"/>
    </xf>
    <xf numFmtId="0" fontId="1" fillId="0" borderId="34" xfId="2" applyNumberFormat="1" applyFont="1" applyFill="1" applyBorder="1" applyAlignment="1">
      <alignment horizontal="center" shrinkToFit="1"/>
    </xf>
    <xf numFmtId="0" fontId="1" fillId="0" borderId="34" xfId="2" applyNumberFormat="1" applyFont="1" applyFill="1" applyBorder="1" applyAlignment="1">
      <alignment horizontal="center" vertical="center" shrinkToFit="1"/>
    </xf>
    <xf numFmtId="164" fontId="4" fillId="0" borderId="14" xfId="0" quotePrefix="1" applyNumberFormat="1" applyFont="1" applyFill="1" applyBorder="1" applyAlignment="1">
      <alignment horizontal="center"/>
    </xf>
    <xf numFmtId="0" fontId="1" fillId="0" borderId="14" xfId="0" quotePrefix="1" applyFont="1" applyFill="1" applyBorder="1" applyAlignment="1">
      <alignment horizontal="center"/>
    </xf>
    <xf numFmtId="9" fontId="1" fillId="0" borderId="14" xfId="0" quotePrefix="1" applyNumberFormat="1" applyFont="1" applyFill="1" applyBorder="1" applyAlignment="1">
      <alignment horizontal="center"/>
    </xf>
    <xf numFmtId="0" fontId="1" fillId="0" borderId="18" xfId="2" applyNumberFormat="1" applyFont="1" applyFill="1" applyBorder="1" applyAlignment="1">
      <alignment horizontal="center" shrinkToFit="1"/>
    </xf>
    <xf numFmtId="0" fontId="11" fillId="12" borderId="28" xfId="0" applyFont="1" applyFill="1" applyBorder="1" applyAlignment="1">
      <alignment horizontal="center"/>
    </xf>
    <xf numFmtId="0" fontId="15" fillId="0" borderId="0" xfId="0" applyNumberFormat="1" applyFont="1" applyBorder="1" applyAlignment="1">
      <alignment horizontal="centerContinuous" wrapText="1"/>
    </xf>
    <xf numFmtId="0" fontId="21" fillId="12" borderId="28" xfId="0" applyNumberFormat="1" applyFont="1" applyFill="1" applyBorder="1" applyAlignment="1">
      <alignment horizontal="center" wrapText="1"/>
    </xf>
    <xf numFmtId="0" fontId="4" fillId="0" borderId="0" xfId="0" applyNumberFormat="1" applyFont="1" applyBorder="1" applyAlignment="1">
      <alignment horizontal="left" wrapText="1"/>
    </xf>
    <xf numFmtId="0" fontId="1" fillId="0" borderId="0" xfId="3" applyFont="1" applyAlignment="1">
      <alignment vertical="center"/>
    </xf>
    <xf numFmtId="0" fontId="3" fillId="0" borderId="0" xfId="3" applyFont="1" applyAlignment="1">
      <alignment horizontal="right" vertical="center"/>
    </xf>
    <xf numFmtId="0" fontId="43" fillId="0" borderId="0" xfId="3" applyFont="1" applyAlignment="1">
      <alignment vertical="center"/>
    </xf>
    <xf numFmtId="0" fontId="4" fillId="0" borderId="0" xfId="3" applyAlignment="1">
      <alignment vertical="center"/>
    </xf>
    <xf numFmtId="0" fontId="4" fillId="0" borderId="0" xfId="3" applyAlignment="1">
      <alignment horizontal="center" vertical="center"/>
    </xf>
    <xf numFmtId="0" fontId="4" fillId="0" borderId="0" xfId="3" applyFont="1" applyAlignment="1">
      <alignment horizontal="center" vertical="center"/>
    </xf>
    <xf numFmtId="0" fontId="41" fillId="2" borderId="107" xfId="1" applyFont="1" applyFill="1" applyBorder="1" applyAlignment="1" applyProtection="1">
      <alignment horizontal="right"/>
    </xf>
    <xf numFmtId="0" fontId="6" fillId="0" borderId="30" xfId="0" applyFont="1" applyBorder="1" applyAlignment="1">
      <alignment horizontal="centerContinuous"/>
    </xf>
    <xf numFmtId="0" fontId="6" fillId="0" borderId="0" xfId="0" applyFont="1" applyBorder="1" applyAlignment="1">
      <alignment wrapText="1"/>
    </xf>
    <xf numFmtId="0" fontId="6" fillId="0" borderId="0" xfId="0" applyFont="1" applyBorder="1" applyAlignment="1">
      <alignment horizontal="left" wrapText="1"/>
    </xf>
    <xf numFmtId="0" fontId="17" fillId="0" borderId="0" xfId="0" applyFont="1" applyBorder="1" applyAlignment="1">
      <alignment wrapText="1"/>
    </xf>
    <xf numFmtId="0" fontId="5" fillId="0" borderId="0" xfId="0" applyFont="1" applyBorder="1" applyAlignment="1">
      <alignment horizontal="right" wrapText="1"/>
    </xf>
    <xf numFmtId="0" fontId="49" fillId="0" borderId="40" xfId="0" applyFont="1" applyBorder="1" applyAlignment="1">
      <alignment horizontal="centerContinuous"/>
    </xf>
    <xf numFmtId="0" fontId="50" fillId="10" borderId="40" xfId="0" applyFont="1" applyFill="1" applyBorder="1" applyAlignment="1">
      <alignment horizontal="centerContinuous"/>
    </xf>
    <xf numFmtId="0" fontId="50" fillId="3" borderId="40" xfId="0" applyFont="1" applyFill="1" applyBorder="1" applyAlignment="1">
      <alignment horizontal="centerContinuous"/>
    </xf>
    <xf numFmtId="0" fontId="50" fillId="2" borderId="40" xfId="0" applyFont="1" applyFill="1" applyBorder="1" applyAlignment="1">
      <alignment horizontal="centerContinuous"/>
    </xf>
    <xf numFmtId="0" fontId="51" fillId="0" borderId="40" xfId="0" applyFont="1" applyBorder="1" applyAlignment="1">
      <alignment horizontal="centerContinuous" vertical="center" wrapText="1"/>
    </xf>
    <xf numFmtId="0" fontId="52" fillId="0" borderId="40" xfId="0" applyFont="1" applyBorder="1" applyAlignment="1">
      <alignment horizontal="centerContinuous" vertical="center" wrapText="1"/>
    </xf>
    <xf numFmtId="0" fontId="1" fillId="0" borderId="45"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9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6" fillId="0" borderId="3" xfId="0" applyFont="1" applyBorder="1" applyAlignment="1">
      <alignment horizontal="center"/>
    </xf>
    <xf numFmtId="0" fontId="1" fillId="0" borderId="98" xfId="0" applyFont="1" applyFill="1" applyBorder="1" applyAlignment="1">
      <alignment horizontal="center" vertical="center" wrapText="1"/>
    </xf>
    <xf numFmtId="0" fontId="53" fillId="2" borderId="4" xfId="0" applyFont="1" applyFill="1" applyBorder="1" applyAlignment="1">
      <alignment horizontal="right"/>
    </xf>
    <xf numFmtId="0" fontId="10" fillId="16" borderId="1" xfId="0" applyFont="1" applyFill="1" applyBorder="1" applyAlignment="1"/>
    <xf numFmtId="0" fontId="6" fillId="16" borderId="33" xfId="0" applyNumberFormat="1" applyFont="1" applyFill="1" applyBorder="1" applyAlignment="1">
      <alignment horizontal="center"/>
    </xf>
    <xf numFmtId="49" fontId="16" fillId="16" borderId="33" xfId="0" applyNumberFormat="1" applyFont="1" applyFill="1" applyBorder="1" applyAlignment="1">
      <alignment horizontal="center"/>
    </xf>
    <xf numFmtId="0" fontId="16" fillId="16" borderId="34" xfId="0" applyNumberFormat="1" applyFont="1" applyFill="1" applyBorder="1" applyAlignment="1">
      <alignment horizontal="center"/>
    </xf>
    <xf numFmtId="49" fontId="6" fillId="13" borderId="34" xfId="0" applyNumberFormat="1" applyFont="1" applyFill="1" applyBorder="1" applyAlignment="1">
      <alignment horizontal="center"/>
    </xf>
    <xf numFmtId="0" fontId="6" fillId="16" borderId="35" xfId="0" applyNumberFormat="1" applyFont="1" applyFill="1" applyBorder="1" applyAlignment="1">
      <alignment horizontal="center"/>
    </xf>
    <xf numFmtId="0" fontId="27" fillId="0" borderId="66" xfId="0" applyFont="1" applyFill="1" applyBorder="1" applyAlignment="1">
      <alignment horizontal="center" shrinkToFit="1"/>
    </xf>
    <xf numFmtId="0" fontId="47" fillId="0" borderId="67" xfId="0" applyFont="1" applyFill="1" applyBorder="1" applyAlignment="1">
      <alignment horizontal="centerContinuous"/>
    </xf>
    <xf numFmtId="0" fontId="1" fillId="0" borderId="0" xfId="0" applyFont="1" applyBorder="1" applyAlignment="1">
      <alignment wrapText="1"/>
    </xf>
    <xf numFmtId="0" fontId="54"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08" xfId="0" applyFont="1" applyBorder="1" applyAlignment="1">
      <alignment horizontal="right" wrapText="1"/>
    </xf>
    <xf numFmtId="0" fontId="1" fillId="0" borderId="109" xfId="0" applyFont="1" applyBorder="1" applyAlignment="1">
      <alignment horizontal="center" wrapText="1"/>
    </xf>
    <xf numFmtId="0" fontId="1" fillId="0" borderId="98" xfId="0" applyFont="1" applyBorder="1" applyAlignment="1">
      <alignment horizontal="center" wrapText="1"/>
    </xf>
    <xf numFmtId="0" fontId="1" fillId="17" borderId="98" xfId="0" applyFont="1" applyFill="1" applyBorder="1" applyAlignment="1">
      <alignment horizontal="center" wrapText="1"/>
    </xf>
    <xf numFmtId="0" fontId="3" fillId="0" borderId="66" xfId="0" applyFont="1" applyBorder="1" applyAlignment="1">
      <alignment horizontal="right" wrapText="1"/>
    </xf>
    <xf numFmtId="0" fontId="1" fillId="0" borderId="110" xfId="0" applyFont="1" applyBorder="1" applyAlignment="1">
      <alignment horizontal="center" wrapText="1"/>
    </xf>
    <xf numFmtId="0" fontId="1" fillId="0" borderId="45" xfId="0" applyFont="1" applyBorder="1" applyAlignment="1">
      <alignment horizontal="center" wrapText="1"/>
    </xf>
    <xf numFmtId="0" fontId="1" fillId="17" borderId="45" xfId="0" applyFont="1" applyFill="1" applyBorder="1" applyAlignment="1">
      <alignment horizontal="center" wrapText="1"/>
    </xf>
    <xf numFmtId="0" fontId="3" fillId="0" borderId="67" xfId="0" applyFont="1" applyBorder="1" applyAlignment="1">
      <alignment horizontal="right" wrapText="1"/>
    </xf>
    <xf numFmtId="0" fontId="55" fillId="18" borderId="111" xfId="0" applyFont="1" applyFill="1" applyBorder="1" applyAlignment="1">
      <alignment horizontal="center" wrapText="1"/>
    </xf>
    <xf numFmtId="0" fontId="55" fillId="18" borderId="51" xfId="0" applyFont="1" applyFill="1" applyBorder="1" applyAlignment="1">
      <alignment horizontal="center" wrapText="1"/>
    </xf>
    <xf numFmtId="0" fontId="3" fillId="17" borderId="51" xfId="0" applyFont="1" applyFill="1" applyBorder="1" applyAlignment="1">
      <alignment horizontal="center" wrapText="1"/>
    </xf>
    <xf numFmtId="0" fontId="1" fillId="17" borderId="102" xfId="0" applyFont="1" applyFill="1" applyBorder="1" applyAlignment="1">
      <alignment horizontal="center" wrapText="1"/>
    </xf>
    <xf numFmtId="0" fontId="1" fillId="17" borderId="47" xfId="0" applyFont="1" applyFill="1" applyBorder="1" applyAlignment="1">
      <alignment horizontal="center" wrapText="1"/>
    </xf>
    <xf numFmtId="0" fontId="3" fillId="17" borderId="53" xfId="0" applyFont="1" applyFill="1" applyBorder="1" applyAlignment="1">
      <alignment horizontal="center" wrapText="1"/>
    </xf>
    <xf numFmtId="0" fontId="13" fillId="19" borderId="1" xfId="0" applyFont="1" applyFill="1" applyBorder="1" applyAlignment="1"/>
    <xf numFmtId="0" fontId="6" fillId="20" borderId="33" xfId="0" applyNumberFormat="1" applyFont="1" applyFill="1" applyBorder="1" applyAlignment="1">
      <alignment horizontal="center"/>
    </xf>
    <xf numFmtId="49" fontId="28" fillId="20" borderId="33" xfId="0" applyNumberFormat="1" applyFont="1" applyFill="1" applyBorder="1" applyAlignment="1">
      <alignment horizontal="center"/>
    </xf>
    <xf numFmtId="0" fontId="28" fillId="20" borderId="34" xfId="0" applyNumberFormat="1" applyFont="1" applyFill="1" applyBorder="1" applyAlignment="1">
      <alignment horizontal="center"/>
    </xf>
    <xf numFmtId="49" fontId="6" fillId="20" borderId="34" xfId="0" applyNumberFormat="1" applyFont="1" applyFill="1" applyBorder="1" applyAlignment="1">
      <alignment horizontal="center"/>
    </xf>
    <xf numFmtId="0" fontId="33" fillId="20" borderId="34" xfId="0" applyNumberFormat="1" applyFont="1" applyFill="1" applyBorder="1" applyAlignment="1">
      <alignment horizontal="center"/>
    </xf>
    <xf numFmtId="0" fontId="6" fillId="20" borderId="35" xfId="0" applyNumberFormat="1" applyFont="1" applyFill="1" applyBorder="1" applyAlignment="1">
      <alignment horizontal="center"/>
    </xf>
    <xf numFmtId="0" fontId="1" fillId="0" borderId="0" xfId="0" applyFont="1" applyBorder="1" applyAlignment="1">
      <alignment horizontal="left"/>
    </xf>
    <xf numFmtId="0" fontId="47" fillId="0" borderId="66" xfId="0" applyFont="1" applyFill="1" applyBorder="1" applyAlignment="1">
      <alignment horizontal="center" shrinkToFit="1"/>
    </xf>
    <xf numFmtId="0" fontId="56" fillId="0" borderId="85" xfId="0" applyFont="1" applyBorder="1" applyAlignment="1">
      <alignment horizontal="centerContinuous" wrapText="1"/>
    </xf>
    <xf numFmtId="0" fontId="3" fillId="0" borderId="86" xfId="0" applyFont="1" applyBorder="1" applyAlignment="1">
      <alignment horizontal="centerContinuous" wrapText="1"/>
    </xf>
    <xf numFmtId="0" fontId="3" fillId="0" borderId="87" xfId="0" applyFont="1" applyBorder="1" applyAlignment="1">
      <alignment horizontal="centerContinuous" wrapText="1"/>
    </xf>
    <xf numFmtId="0" fontId="11" fillId="21" borderId="82" xfId="0" applyFont="1" applyFill="1" applyBorder="1" applyAlignment="1">
      <alignment horizontal="centerContinuous" wrapText="1"/>
    </xf>
    <xf numFmtId="0" fontId="11" fillId="21" borderId="88" xfId="0" applyFont="1" applyFill="1" applyBorder="1" applyAlignment="1">
      <alignment horizontal="center" wrapText="1"/>
    </xf>
    <xf numFmtId="0" fontId="11" fillId="21" borderId="89" xfId="0" applyFont="1" applyFill="1" applyBorder="1" applyAlignment="1">
      <alignment horizontal="center" wrapText="1"/>
    </xf>
    <xf numFmtId="0" fontId="6" fillId="0" borderId="112" xfId="0" applyFont="1" applyFill="1" applyBorder="1" applyAlignment="1">
      <alignment horizontal="center" shrinkToFit="1"/>
    </xf>
    <xf numFmtId="49" fontId="6" fillId="0" borderId="113" xfId="0" applyNumberFormat="1" applyFont="1" applyBorder="1" applyAlignment="1">
      <alignment horizontal="center"/>
    </xf>
    <xf numFmtId="0" fontId="6" fillId="0" borderId="113" xfId="0" applyNumberFormat="1" applyFont="1" applyBorder="1" applyAlignment="1">
      <alignment horizontal="center"/>
    </xf>
    <xf numFmtId="0" fontId="6" fillId="0" borderId="106" xfId="0" applyFont="1" applyFill="1" applyBorder="1" applyAlignment="1">
      <alignment horizontal="center" shrinkToFit="1"/>
    </xf>
    <xf numFmtId="49" fontId="6" fillId="0" borderId="45" xfId="0" applyNumberFormat="1" applyFont="1" applyFill="1" applyBorder="1" applyAlignment="1">
      <alignment horizontal="center"/>
    </xf>
    <xf numFmtId="0" fontId="6" fillId="0" borderId="45" xfId="0" applyNumberFormat="1" applyFont="1" applyFill="1" applyBorder="1" applyAlignment="1">
      <alignment horizontal="center"/>
    </xf>
    <xf numFmtId="0" fontId="6" fillId="0" borderId="103" xfId="0" applyFont="1" applyFill="1" applyBorder="1" applyAlignment="1">
      <alignment horizontal="center" shrinkToFit="1"/>
    </xf>
    <xf numFmtId="49" fontId="6" fillId="0" borderId="51" xfId="0" applyNumberFormat="1" applyFont="1" applyFill="1" applyBorder="1" applyAlignment="1">
      <alignment horizontal="center"/>
    </xf>
    <xf numFmtId="0" fontId="6" fillId="22" borderId="114" xfId="2" applyNumberFormat="1" applyFont="1" applyFill="1" applyBorder="1" applyAlignment="1">
      <alignment horizontal="center" shrinkToFit="1"/>
    </xf>
    <xf numFmtId="0" fontId="6" fillId="22" borderId="47" xfId="2" applyNumberFormat="1" applyFont="1" applyFill="1" applyBorder="1" applyAlignment="1">
      <alignment horizontal="center" shrinkToFit="1"/>
    </xf>
    <xf numFmtId="0" fontId="6" fillId="22" borderId="53" xfId="2" applyNumberFormat="1" applyFont="1" applyFill="1" applyBorder="1" applyAlignment="1">
      <alignment horizontal="center" shrinkToFit="1"/>
    </xf>
    <xf numFmtId="0" fontId="6" fillId="0" borderId="51" xfId="0" applyNumberFormat="1" applyFont="1" applyFill="1" applyBorder="1" applyAlignment="1">
      <alignment horizontal="center"/>
    </xf>
    <xf numFmtId="0" fontId="21" fillId="14" borderId="21" xfId="0" applyFont="1" applyFill="1" applyBorder="1" applyAlignment="1">
      <alignment horizontal="center"/>
    </xf>
    <xf numFmtId="0" fontId="21" fillId="14" borderId="22" xfId="0" applyFont="1" applyFill="1" applyBorder="1" applyAlignment="1">
      <alignment horizontal="center"/>
    </xf>
    <xf numFmtId="49" fontId="21" fillId="14" borderId="22" xfId="0" applyNumberFormat="1" applyFont="1" applyFill="1" applyBorder="1" applyAlignment="1">
      <alignment horizontal="center"/>
    </xf>
    <xf numFmtId="0" fontId="21" fillId="14" borderId="26" xfId="0" applyFont="1" applyFill="1" applyBorder="1" applyAlignment="1">
      <alignment horizontal="center"/>
    </xf>
    <xf numFmtId="0" fontId="21" fillId="14" borderId="23" xfId="0" applyFont="1" applyFill="1" applyBorder="1" applyAlignment="1">
      <alignment horizontal="center"/>
    </xf>
    <xf numFmtId="0" fontId="21" fillId="14" borderId="26" xfId="0" applyFont="1" applyFill="1" applyBorder="1" applyAlignment="1">
      <alignment horizontal="centerContinuous"/>
    </xf>
    <xf numFmtId="0" fontId="21" fillId="14" borderId="77" xfId="0" applyFont="1" applyFill="1" applyBorder="1" applyAlignment="1">
      <alignment horizontal="centerContinuous"/>
    </xf>
    <xf numFmtId="0" fontId="21" fillId="14" borderId="24" xfId="0" applyFont="1" applyFill="1" applyBorder="1" applyAlignment="1">
      <alignment horizontal="centerContinuous"/>
    </xf>
    <xf numFmtId="0" fontId="21" fillId="14" borderId="25" xfId="0" applyFont="1" applyFill="1" applyBorder="1" applyAlignment="1">
      <alignment horizontal="centerContinuous"/>
    </xf>
    <xf numFmtId="0" fontId="43" fillId="0" borderId="103" xfId="0" applyFont="1" applyFill="1" applyBorder="1" applyAlignment="1">
      <alignment horizontal="right" vertical="center" wrapText="1"/>
    </xf>
    <xf numFmtId="0" fontId="43" fillId="0" borderId="0" xfId="5" applyFont="1" applyAlignment="1">
      <alignment horizontal="right" vertical="center"/>
    </xf>
    <xf numFmtId="0" fontId="3" fillId="0" borderId="0" xfId="5" applyFont="1" applyAlignment="1">
      <alignment horizontal="center" vertical="center"/>
    </xf>
    <xf numFmtId="0" fontId="1" fillId="0" borderId="0" xfId="5" applyAlignment="1">
      <alignment horizontal="center" vertical="center"/>
    </xf>
    <xf numFmtId="0" fontId="3" fillId="0" borderId="0" xfId="5" applyFont="1" applyAlignment="1">
      <alignment horizontal="centerContinuous" vertical="center"/>
    </xf>
    <xf numFmtId="0" fontId="1" fillId="0" borderId="0" xfId="5" applyAlignment="1">
      <alignment horizontal="centerContinuous" vertical="center"/>
    </xf>
    <xf numFmtId="0" fontId="58" fillId="0" borderId="0" xfId="6" applyFont="1" applyAlignment="1">
      <alignment horizontal="center" vertical="center" wrapText="1"/>
    </xf>
    <xf numFmtId="0" fontId="3" fillId="0" borderId="5" xfId="5" applyFont="1" applyFill="1" applyBorder="1" applyAlignment="1">
      <alignment horizontal="center"/>
    </xf>
    <xf numFmtId="0" fontId="3" fillId="0" borderId="115" xfId="5" applyFont="1" applyFill="1" applyBorder="1" applyAlignment="1">
      <alignment horizontal="center"/>
    </xf>
    <xf numFmtId="0" fontId="3" fillId="0" borderId="7" xfId="5" applyFont="1" applyFill="1" applyBorder="1" applyAlignment="1">
      <alignment horizontal="center"/>
    </xf>
    <xf numFmtId="0" fontId="43" fillId="0" borderId="116" xfId="5" applyFont="1" applyBorder="1" applyAlignment="1">
      <alignment horizontal="center" vertical="center"/>
    </xf>
    <xf numFmtId="0" fontId="37" fillId="0" borderId="109" xfId="5" applyFont="1" applyBorder="1" applyAlignment="1">
      <alignment vertical="center"/>
    </xf>
    <xf numFmtId="0" fontId="37" fillId="0" borderId="98" xfId="5" applyFont="1" applyBorder="1" applyAlignment="1">
      <alignment vertical="center"/>
    </xf>
    <xf numFmtId="0" fontId="37" fillId="0" borderId="102" xfId="5" applyFont="1" applyBorder="1" applyAlignment="1">
      <alignment vertical="center"/>
    </xf>
    <xf numFmtId="0" fontId="3" fillId="0" borderId="117" xfId="5" applyFont="1" applyFill="1" applyBorder="1" applyAlignment="1">
      <alignment horizontal="center"/>
    </xf>
    <xf numFmtId="0" fontId="3" fillId="0" borderId="119" xfId="5" applyFont="1" applyFill="1" applyBorder="1" applyAlignment="1">
      <alignment horizontal="center"/>
    </xf>
    <xf numFmtId="0" fontId="43" fillId="0" borderId="120" xfId="5" applyFont="1" applyBorder="1" applyAlignment="1">
      <alignment horizontal="center" vertical="center"/>
    </xf>
    <xf numFmtId="0" fontId="37" fillId="0" borderId="110" xfId="5" applyFont="1" applyBorder="1" applyAlignment="1">
      <alignment vertical="center"/>
    </xf>
    <xf numFmtId="0" fontId="37" fillId="0" borderId="45" xfId="5" applyFont="1" applyBorder="1" applyAlignment="1">
      <alignment vertical="center"/>
    </xf>
    <xf numFmtId="0" fontId="37" fillId="0" borderId="47" xfId="5" applyFont="1" applyBorder="1" applyAlignment="1">
      <alignment vertical="center"/>
    </xf>
    <xf numFmtId="0" fontId="1" fillId="0" borderId="1" xfId="5" applyFont="1" applyFill="1" applyBorder="1" applyAlignment="1">
      <alignment horizontal="center"/>
    </xf>
    <xf numFmtId="0" fontId="1" fillId="0" borderId="33" xfId="5" applyFill="1" applyBorder="1" applyAlignment="1">
      <alignment horizontal="center"/>
    </xf>
    <xf numFmtId="0" fontId="1" fillId="0" borderId="2" xfId="5" applyFill="1" applyBorder="1" applyAlignment="1">
      <alignment horizontal="center"/>
    </xf>
    <xf numFmtId="0" fontId="1" fillId="0" borderId="2" xfId="5" applyFont="1" applyFill="1" applyBorder="1" applyAlignment="1">
      <alignment horizontal="center"/>
    </xf>
    <xf numFmtId="0" fontId="43" fillId="0" borderId="121" xfId="5" applyFont="1" applyBorder="1" applyAlignment="1">
      <alignment horizontal="center" vertical="center"/>
    </xf>
    <xf numFmtId="0" fontId="37" fillId="0" borderId="122" xfId="5" applyFont="1" applyBorder="1" applyAlignment="1">
      <alignment vertical="center"/>
    </xf>
    <xf numFmtId="0" fontId="37" fillId="0" borderId="123" xfId="5" applyFont="1" applyBorder="1" applyAlignment="1">
      <alignment vertical="center"/>
    </xf>
    <xf numFmtId="0" fontId="37" fillId="0" borderId="124" xfId="5" applyFont="1" applyBorder="1" applyAlignment="1">
      <alignment vertical="center"/>
    </xf>
    <xf numFmtId="0" fontId="43" fillId="0" borderId="125" xfId="5" applyFont="1" applyBorder="1" applyAlignment="1">
      <alignment horizontal="right" vertical="center"/>
    </xf>
    <xf numFmtId="0" fontId="58" fillId="0" borderId="126" xfId="6" applyFont="1" applyBorder="1" applyAlignment="1">
      <alignment vertical="center" wrapText="1"/>
    </xf>
    <xf numFmtId="0" fontId="58" fillId="0" borderId="127" xfId="6" applyFont="1" applyBorder="1" applyAlignment="1">
      <alignment vertical="center" wrapText="1"/>
    </xf>
    <xf numFmtId="0" fontId="43" fillId="0" borderId="128" xfId="5" applyFont="1" applyBorder="1" applyAlignment="1">
      <alignment vertical="center"/>
    </xf>
    <xf numFmtId="0" fontId="1" fillId="0" borderId="0" xfId="5" applyAlignment="1">
      <alignment horizontal="right" vertical="center"/>
    </xf>
    <xf numFmtId="0" fontId="1" fillId="0" borderId="129" xfId="5" applyFont="1" applyFill="1" applyBorder="1" applyAlignment="1">
      <alignment horizontal="center"/>
    </xf>
    <xf numFmtId="0" fontId="1" fillId="0" borderId="130" xfId="5" applyFill="1" applyBorder="1" applyAlignment="1">
      <alignment horizontal="center"/>
    </xf>
    <xf numFmtId="0" fontId="1" fillId="0" borderId="131" xfId="5" applyFont="1" applyFill="1" applyBorder="1" applyAlignment="1">
      <alignment horizontal="center"/>
    </xf>
    <xf numFmtId="0" fontId="3" fillId="0" borderId="1" xfId="5" applyFont="1" applyFill="1" applyBorder="1" applyAlignment="1">
      <alignment horizontal="right"/>
    </xf>
    <xf numFmtId="164" fontId="3" fillId="0" borderId="0" xfId="5" applyNumberFormat="1" applyFont="1" applyFill="1" applyBorder="1" applyAlignment="1">
      <alignment horizontal="center"/>
    </xf>
    <xf numFmtId="1" fontId="3" fillId="0" borderId="0" xfId="5" applyNumberFormat="1" applyFont="1" applyFill="1" applyBorder="1" applyAlignment="1">
      <alignment horizontal="center"/>
    </xf>
    <xf numFmtId="0" fontId="3" fillId="0" borderId="0" xfId="5" applyFont="1" applyFill="1" applyBorder="1" applyAlignment="1">
      <alignment horizontal="center"/>
    </xf>
    <xf numFmtId="0" fontId="3" fillId="0" borderId="8" xfId="5" applyFont="1" applyFill="1" applyBorder="1" applyAlignment="1">
      <alignment horizontal="right"/>
    </xf>
    <xf numFmtId="164" fontId="3" fillId="0" borderId="9" xfId="5" applyNumberFormat="1" applyFont="1" applyFill="1" applyBorder="1" applyAlignment="1">
      <alignment horizontal="center"/>
    </xf>
    <xf numFmtId="0" fontId="1" fillId="0" borderId="10" xfId="5" applyFill="1" applyBorder="1" applyAlignment="1">
      <alignment horizontal="center"/>
    </xf>
    <xf numFmtId="0" fontId="1" fillId="0" borderId="0" xfId="5" applyFont="1" applyAlignment="1">
      <alignment horizontal="center" vertical="center"/>
    </xf>
    <xf numFmtId="49" fontId="3" fillId="0" borderId="0" xfId="5" applyNumberFormat="1" applyFont="1" applyAlignment="1">
      <alignment horizontal="center" vertical="center"/>
    </xf>
    <xf numFmtId="0" fontId="43" fillId="0" borderId="132" xfId="0" applyFont="1" applyFill="1" applyBorder="1" applyAlignment="1">
      <alignment horizontal="right" vertical="center" wrapText="1"/>
    </xf>
    <xf numFmtId="0" fontId="4" fillId="0" borderId="59"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0" fillId="0" borderId="59" xfId="0" applyFill="1" applyBorder="1" applyAlignment="1">
      <alignment horizontal="center" vertical="center" wrapText="1"/>
    </xf>
    <xf numFmtId="0" fontId="1" fillId="0" borderId="60" xfId="0" applyFont="1" applyFill="1" applyBorder="1" applyAlignment="1">
      <alignment horizontal="center" vertical="center" wrapText="1"/>
    </xf>
    <xf numFmtId="0" fontId="4" fillId="0" borderId="133" xfId="0" applyFont="1" applyFill="1" applyBorder="1" applyAlignment="1">
      <alignment horizontal="center" vertical="center" wrapText="1"/>
    </xf>
    <xf numFmtId="0" fontId="0" fillId="0" borderId="134" xfId="0" quotePrefix="1" applyFill="1" applyBorder="1" applyAlignment="1">
      <alignment horizontal="center" vertical="center" wrapText="1"/>
    </xf>
    <xf numFmtId="0" fontId="0" fillId="0" borderId="59" xfId="0" quotePrefix="1" applyFill="1" applyBorder="1" applyAlignment="1">
      <alignment horizontal="center" vertical="center" wrapText="1"/>
    </xf>
    <xf numFmtId="0" fontId="0" fillId="0" borderId="60" xfId="0" applyFill="1" applyBorder="1" applyAlignment="1">
      <alignment horizontal="center" vertical="center" wrapText="1"/>
    </xf>
    <xf numFmtId="0" fontId="0" fillId="0" borderId="60" xfId="0" quotePrefix="1" applyFill="1" applyBorder="1" applyAlignment="1">
      <alignment horizontal="center" vertical="center" wrapText="1"/>
    </xf>
    <xf numFmtId="0" fontId="0" fillId="0" borderId="134" xfId="0" applyFill="1" applyBorder="1" applyAlignment="1">
      <alignment horizontal="center" vertical="center" wrapText="1"/>
    </xf>
    <xf numFmtId="0" fontId="0" fillId="0" borderId="55" xfId="0" applyFill="1" applyBorder="1" applyAlignment="1">
      <alignment horizontal="center" vertical="center" wrapText="1"/>
    </xf>
    <xf numFmtId="0" fontId="3" fillId="0" borderId="0" xfId="5" applyFont="1" applyAlignment="1">
      <alignment vertical="center"/>
    </xf>
    <xf numFmtId="0" fontId="37" fillId="15" borderId="110" xfId="5" applyFont="1" applyFill="1" applyBorder="1" applyAlignment="1">
      <alignment vertical="center"/>
    </xf>
    <xf numFmtId="0" fontId="37" fillId="15" borderId="45" xfId="5" applyFont="1" applyFill="1" applyBorder="1" applyAlignment="1">
      <alignment vertical="center"/>
    </xf>
    <xf numFmtId="0" fontId="37" fillId="15" borderId="47" xfId="5" applyFont="1" applyFill="1" applyBorder="1" applyAlignment="1">
      <alignment vertical="center"/>
    </xf>
    <xf numFmtId="0" fontId="37" fillId="15" borderId="122" xfId="5" applyFont="1" applyFill="1" applyBorder="1" applyAlignment="1">
      <alignment vertical="center"/>
    </xf>
    <xf numFmtId="0" fontId="37" fillId="15" borderId="123" xfId="5" applyFont="1" applyFill="1" applyBorder="1" applyAlignment="1">
      <alignment vertical="center"/>
    </xf>
    <xf numFmtId="0" fontId="37" fillId="15" borderId="124" xfId="5" applyFont="1" applyFill="1" applyBorder="1" applyAlignment="1">
      <alignment vertical="center"/>
    </xf>
    <xf numFmtId="0" fontId="5" fillId="0" borderId="36" xfId="0" applyFont="1" applyFill="1" applyBorder="1" applyAlignment="1">
      <alignment horizontal="center"/>
    </xf>
    <xf numFmtId="0" fontId="60" fillId="2" borderId="81" xfId="0" applyFont="1" applyFill="1" applyBorder="1" applyAlignment="1">
      <alignment horizontal="right"/>
    </xf>
    <xf numFmtId="0" fontId="60" fillId="2" borderId="78" xfId="0" applyFont="1" applyFill="1" applyBorder="1" applyAlignment="1">
      <alignment horizontal="left"/>
    </xf>
    <xf numFmtId="0" fontId="6" fillId="0" borderId="135" xfId="0" applyFont="1" applyFill="1" applyBorder="1" applyAlignment="1">
      <alignment horizontal="center" shrinkToFit="1"/>
    </xf>
    <xf numFmtId="0" fontId="6" fillId="0" borderId="16" xfId="0" applyFont="1" applyFill="1" applyBorder="1" applyAlignment="1">
      <alignment horizontal="center" vertical="center" shrinkToFit="1"/>
    </xf>
    <xf numFmtId="9" fontId="6" fillId="0" borderId="74" xfId="2" applyFont="1" applyFill="1" applyBorder="1" applyAlignment="1">
      <alignment horizontal="center" vertical="center" shrinkToFit="1"/>
    </xf>
    <xf numFmtId="0" fontId="1" fillId="0" borderId="74" xfId="0" applyFont="1" applyFill="1" applyBorder="1" applyAlignment="1">
      <alignment horizontal="center" shrinkToFit="1"/>
    </xf>
    <xf numFmtId="0" fontId="1" fillId="0" borderId="74" xfId="2" applyNumberFormat="1" applyFont="1" applyFill="1" applyBorder="1" applyAlignment="1">
      <alignment horizontal="center" shrinkToFit="1"/>
    </xf>
    <xf numFmtId="0" fontId="6" fillId="0" borderId="74" xfId="2" applyNumberFormat="1" applyFont="1" applyFill="1" applyBorder="1" applyAlignment="1">
      <alignment horizontal="center" vertical="center" shrinkToFit="1"/>
    </xf>
    <xf numFmtId="49" fontId="6" fillId="0" borderId="136" xfId="0" applyNumberFormat="1" applyFont="1" applyFill="1" applyBorder="1" applyAlignment="1">
      <alignment horizontal="center" vertical="center" wrapText="1"/>
    </xf>
    <xf numFmtId="0" fontId="1" fillId="0" borderId="34" xfId="0" applyFont="1" applyFill="1" applyBorder="1" applyAlignment="1">
      <alignment horizontal="center" shrinkToFit="1"/>
    </xf>
    <xf numFmtId="49" fontId="6" fillId="0" borderId="35" xfId="0" applyNumberFormat="1" applyFont="1" applyFill="1" applyBorder="1" applyAlignment="1">
      <alignment horizontal="center" vertical="center" wrapText="1"/>
    </xf>
    <xf numFmtId="9" fontId="6" fillId="0" borderId="34" xfId="4" applyFont="1" applyFill="1" applyBorder="1" applyAlignment="1">
      <alignment horizontal="center" shrinkToFit="1"/>
    </xf>
    <xf numFmtId="0" fontId="1" fillId="0" borderId="34" xfId="0" applyNumberFormat="1" applyFont="1" applyFill="1" applyBorder="1" applyAlignment="1">
      <alignment horizontal="center" shrinkToFit="1"/>
    </xf>
    <xf numFmtId="0" fontId="1" fillId="0" borderId="34" xfId="4" applyNumberFormat="1" applyFont="1" applyFill="1" applyBorder="1" applyAlignment="1">
      <alignment horizontal="center" shrinkToFit="1"/>
    </xf>
    <xf numFmtId="9" fontId="6" fillId="0" borderId="34" xfId="4" applyFont="1" applyFill="1" applyBorder="1" applyAlignment="1">
      <alignment horizontal="center" vertical="center" shrinkToFit="1"/>
    </xf>
    <xf numFmtId="0" fontId="6" fillId="0" borderId="8" xfId="0" applyFont="1" applyFill="1" applyBorder="1" applyAlignment="1">
      <alignment horizontal="center" shrinkToFit="1"/>
    </xf>
    <xf numFmtId="9" fontId="6" fillId="0" borderId="91" xfId="4" applyFont="1" applyFill="1" applyBorder="1" applyAlignment="1">
      <alignment horizontal="center" shrinkToFit="1"/>
    </xf>
    <xf numFmtId="9" fontId="6" fillId="0" borderId="92" xfId="4" applyFont="1" applyFill="1" applyBorder="1" applyAlignment="1">
      <alignment horizontal="center" vertical="center" shrinkToFit="1"/>
    </xf>
    <xf numFmtId="0" fontId="1" fillId="0" borderId="92" xfId="0" applyNumberFormat="1" applyFont="1" applyFill="1" applyBorder="1" applyAlignment="1">
      <alignment horizontal="center" shrinkToFit="1"/>
    </xf>
    <xf numFmtId="0" fontId="1" fillId="0" borderId="92" xfId="4" applyNumberFormat="1" applyFont="1" applyFill="1" applyBorder="1" applyAlignment="1">
      <alignment horizontal="center" vertical="center" shrinkToFit="1"/>
    </xf>
    <xf numFmtId="0" fontId="6" fillId="0" borderId="92" xfId="4" applyNumberFormat="1" applyFont="1" applyFill="1" applyBorder="1" applyAlignment="1">
      <alignment horizontal="center" shrinkToFit="1"/>
    </xf>
    <xf numFmtId="0" fontId="1" fillId="0" borderId="0" xfId="0" applyFont="1" applyFill="1" applyBorder="1" applyAlignment="1"/>
    <xf numFmtId="0" fontId="6" fillId="0" borderId="82" xfId="0" applyFont="1" applyFill="1" applyBorder="1" applyAlignment="1">
      <alignment horizontal="center" shrinkToFit="1"/>
    </xf>
    <xf numFmtId="0" fontId="6" fillId="0" borderId="83" xfId="0" applyFont="1" applyFill="1" applyBorder="1" applyAlignment="1">
      <alignment horizontal="center" vertical="center" shrinkToFit="1"/>
    </xf>
    <xf numFmtId="0" fontId="1" fillId="0" borderId="18" xfId="0" applyFont="1" applyFill="1" applyBorder="1" applyAlignment="1">
      <alignment horizontal="center" shrinkToFit="1"/>
    </xf>
    <xf numFmtId="49" fontId="6" fillId="0" borderId="84" xfId="0" applyNumberFormat="1" applyFont="1" applyFill="1" applyBorder="1" applyAlignment="1">
      <alignment horizontal="center" vertical="center" wrapText="1"/>
    </xf>
    <xf numFmtId="0" fontId="6" fillId="0" borderId="18" xfId="2" applyNumberFormat="1" applyFont="1" applyBorder="1" applyAlignment="1">
      <alignment horizontal="center" shrinkToFit="1"/>
    </xf>
    <xf numFmtId="0" fontId="6" fillId="0" borderId="84" xfId="0" applyNumberFormat="1" applyFont="1" applyFill="1" applyBorder="1" applyAlignment="1">
      <alignment horizontal="center" vertical="center" wrapText="1"/>
    </xf>
    <xf numFmtId="0" fontId="6" fillId="0" borderId="16" xfId="0" applyFont="1" applyFill="1" applyBorder="1" applyAlignment="1">
      <alignment horizontal="center" wrapText="1"/>
    </xf>
    <xf numFmtId="0" fontId="6" fillId="0" borderId="91" xfId="0" applyFont="1" applyFill="1" applyBorder="1" applyAlignment="1">
      <alignment horizontal="center" wrapText="1"/>
    </xf>
    <xf numFmtId="0" fontId="47" fillId="0" borderId="66" xfId="0" applyFont="1" applyBorder="1" applyAlignment="1">
      <alignment horizontal="centerContinuous" shrinkToFit="1"/>
    </xf>
    <xf numFmtId="0" fontId="27" fillId="0" borderId="67" xfId="0" applyFont="1" applyFill="1" applyBorder="1" applyAlignment="1">
      <alignment horizontal="centerContinuous" shrinkToFit="1"/>
    </xf>
    <xf numFmtId="0" fontId="47" fillId="0" borderId="66" xfId="0" applyFont="1" applyFill="1" applyBorder="1" applyAlignment="1">
      <alignment horizontal="centerContinuous"/>
    </xf>
    <xf numFmtId="0" fontId="1" fillId="0" borderId="118" xfId="5" applyFont="1" applyFill="1" applyBorder="1" applyAlignment="1">
      <alignment horizontal="center"/>
    </xf>
    <xf numFmtId="0" fontId="1" fillId="0" borderId="9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51" xfId="0" applyFont="1" applyFill="1" applyBorder="1" applyAlignment="1">
      <alignment horizontal="center" vertical="center"/>
    </xf>
    <xf numFmtId="0" fontId="0" fillId="0" borderId="105" xfId="0" quotePrefix="1" applyFill="1" applyBorder="1" applyAlignment="1">
      <alignment horizontal="center" vertical="center" wrapText="1"/>
    </xf>
    <xf numFmtId="0" fontId="0" fillId="0" borderId="51" xfId="0" quotePrefix="1" applyFill="1" applyBorder="1" applyAlignment="1">
      <alignment horizontal="center" vertical="center" wrapText="1"/>
    </xf>
    <xf numFmtId="0" fontId="0" fillId="0" borderId="52" xfId="0" quotePrefix="1" applyFill="1" applyBorder="1" applyAlignment="1">
      <alignment horizontal="center" vertical="center" wrapText="1"/>
    </xf>
    <xf numFmtId="0" fontId="0" fillId="0" borderId="95" xfId="0" applyFill="1" applyBorder="1" applyAlignment="1">
      <alignment horizontal="center" vertical="center" wrapText="1"/>
    </xf>
    <xf numFmtId="0" fontId="0" fillId="0" borderId="110" xfId="0" applyFill="1" applyBorder="1" applyAlignment="1">
      <alignment horizontal="center" vertical="center" wrapText="1"/>
    </xf>
    <xf numFmtId="49" fontId="3" fillId="0" borderId="30" xfId="0" applyNumberFormat="1" applyFont="1" applyFill="1" applyBorder="1" applyAlignment="1">
      <alignment horizontal="center" vertical="center" wrapText="1"/>
    </xf>
    <xf numFmtId="0" fontId="3" fillId="0" borderId="30" xfId="0" applyFont="1" applyFill="1" applyBorder="1" applyAlignment="1">
      <alignment horizontal="center" vertical="center" wrapText="1"/>
    </xf>
    <xf numFmtId="0" fontId="44" fillId="0" borderId="30" xfId="0" applyFont="1" applyFill="1" applyBorder="1" applyAlignment="1">
      <alignment horizontal="center" vertical="center" wrapText="1"/>
    </xf>
    <xf numFmtId="0" fontId="7"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9" fillId="0" borderId="0" xfId="0" applyFont="1" applyFill="1" applyBorder="1" applyAlignment="1">
      <alignment horizontal="right" vertical="center"/>
    </xf>
    <xf numFmtId="0" fontId="10"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1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1" fillId="0" borderId="95" xfId="0" applyFont="1" applyFill="1" applyBorder="1" applyAlignment="1">
      <alignment horizontal="center" vertical="center" wrapText="1"/>
    </xf>
    <xf numFmtId="0" fontId="1" fillId="0" borderId="96" xfId="0" applyFont="1" applyFill="1" applyBorder="1" applyAlignment="1">
      <alignment horizontal="center" vertical="center" wrapText="1"/>
    </xf>
    <xf numFmtId="0" fontId="1" fillId="0" borderId="134" xfId="0" quotePrefix="1" applyFont="1" applyFill="1" applyBorder="1" applyAlignment="1">
      <alignment horizontal="center" vertical="center" wrapText="1"/>
    </xf>
    <xf numFmtId="0" fontId="1" fillId="13" borderId="45" xfId="0" applyFont="1" applyFill="1" applyBorder="1" applyAlignment="1">
      <alignment horizontal="center" vertical="center" wrapText="1"/>
    </xf>
    <xf numFmtId="0" fontId="0" fillId="13" borderId="95" xfId="0" applyFill="1" applyBorder="1" applyAlignment="1">
      <alignment horizontal="center" vertical="center" wrapText="1"/>
    </xf>
    <xf numFmtId="0" fontId="1" fillId="0" borderId="13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3" fillId="0" borderId="0" xfId="6" applyNumberFormat="1" applyFont="1" applyAlignment="1">
      <alignment horizontal="center" vertical="center"/>
    </xf>
    <xf numFmtId="0" fontId="11" fillId="23" borderId="137" xfId="0" applyNumberFormat="1" applyFont="1" applyFill="1" applyBorder="1" applyAlignment="1">
      <alignment horizontal="center" wrapText="1"/>
    </xf>
    <xf numFmtId="0" fontId="6" fillId="23" borderId="34" xfId="0" applyNumberFormat="1" applyFont="1" applyFill="1" applyBorder="1" applyAlignment="1">
      <alignment horizontal="center"/>
    </xf>
    <xf numFmtId="0" fontId="0" fillId="0" borderId="0" xfId="0" applyAlignment="1">
      <alignment horizontal="center"/>
    </xf>
    <xf numFmtId="0" fontId="1" fillId="0" borderId="0" xfId="0" applyFont="1"/>
    <xf numFmtId="1" fontId="3" fillId="0" borderId="0" xfId="0" applyNumberFormat="1" applyFont="1" applyAlignment="1">
      <alignment horizontal="center"/>
    </xf>
    <xf numFmtId="0" fontId="3" fillId="0" borderId="0" xfId="0" applyFont="1" applyAlignment="1">
      <alignment horizontal="right"/>
    </xf>
    <xf numFmtId="1" fontId="0" fillId="0" borderId="0" xfId="0" applyNumberFormat="1" applyAlignment="1">
      <alignment horizontal="center"/>
    </xf>
    <xf numFmtId="0" fontId="3" fillId="0" borderId="0" xfId="0" applyFont="1"/>
    <xf numFmtId="1" fontId="1" fillId="0" borderId="138" xfId="0" applyNumberFormat="1" applyFont="1" applyBorder="1" applyAlignment="1">
      <alignment horizontal="center"/>
    </xf>
    <xf numFmtId="1" fontId="1" fillId="0" borderId="0" xfId="0" applyNumberFormat="1" applyFont="1" applyAlignment="1">
      <alignment horizontal="center"/>
    </xf>
    <xf numFmtId="9" fontId="3" fillId="0" borderId="0" xfId="8" applyFont="1" applyAlignment="1">
      <alignment horizontal="center"/>
    </xf>
    <xf numFmtId="0" fontId="3" fillId="0" borderId="0" xfId="0" applyFont="1" applyAlignment="1">
      <alignment horizontal="center"/>
    </xf>
    <xf numFmtId="9" fontId="1" fillId="0" borderId="0" xfId="8" applyAlignment="1">
      <alignment horizontal="center"/>
    </xf>
    <xf numFmtId="0" fontId="1" fillId="0" borderId="0" xfId="0" applyFont="1" applyAlignment="1">
      <alignment horizontal="right"/>
    </xf>
    <xf numFmtId="0" fontId="1" fillId="0" borderId="0" xfId="0" applyFont="1" applyAlignment="1">
      <alignment horizontal="center"/>
    </xf>
    <xf numFmtId="0" fontId="1" fillId="0" borderId="65" xfId="0" applyFont="1" applyBorder="1" applyAlignment="1">
      <alignment horizontal="center" vertical="center"/>
    </xf>
    <xf numFmtId="0" fontId="27" fillId="24" borderId="66" xfId="0" applyFont="1" applyFill="1" applyBorder="1" applyAlignment="1">
      <alignment horizontal="centerContinuous"/>
    </xf>
    <xf numFmtId="0" fontId="46" fillId="24" borderId="67" xfId="0" applyFont="1" applyFill="1" applyBorder="1" applyAlignment="1">
      <alignment horizontal="center" shrinkToFit="1"/>
    </xf>
    <xf numFmtId="0" fontId="26" fillId="0" borderId="18" xfId="0" applyNumberFormat="1" applyFont="1" applyBorder="1" applyAlignment="1">
      <alignment horizontal="center"/>
    </xf>
  </cellXfs>
  <cellStyles count="9">
    <cellStyle name="Excel Built-in Normal" xfId="7"/>
    <cellStyle name="Hyperlink" xfId="1" builtinId="8"/>
    <cellStyle name="Normal" xfId="0" builtinId="0"/>
    <cellStyle name="Normal 2" xfId="3"/>
    <cellStyle name="Normal 2 2" xfId="5"/>
    <cellStyle name="Normal 2 3" xfId="6"/>
    <cellStyle name="Percent" xfId="2" builtinId="5"/>
    <cellStyle name="Percent 2" xfId="4"/>
    <cellStyle name="Percent 2 2" xfId="8"/>
  </cellStyles>
  <dxfs count="13">
    <dxf>
      <fill>
        <patternFill>
          <bgColor theme="0" tint="-0.24994659260841701"/>
        </patternFill>
      </fill>
    </dxf>
    <dxf>
      <font>
        <b/>
        <i val="0"/>
      </font>
      <fill>
        <patternFill>
          <bgColor rgb="FFFF0000"/>
        </patternFill>
      </fill>
    </dxf>
    <dxf>
      <font>
        <b/>
        <i val="0"/>
      </font>
    </dxf>
    <dxf>
      <font>
        <b/>
        <i val="0"/>
      </font>
      <fill>
        <patternFill>
          <bgColor rgb="FFFF0000"/>
        </patternFill>
      </fill>
    </dxf>
    <dxf>
      <font>
        <b/>
        <i val="0"/>
      </font>
      <fill>
        <patternFill>
          <bgColor rgb="FFFF0000"/>
        </patternFill>
      </fill>
    </dxf>
    <dxf>
      <font>
        <b/>
        <i val="0"/>
      </font>
      <fill>
        <patternFill>
          <bgColor rgb="FFFF00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FF33"/>
      <color rgb="FFCCFFCC"/>
      <color rgb="FFFF993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47625</xdr:colOff>
      <xdr:row>15</xdr:row>
      <xdr:rowOff>104775</xdr:rowOff>
    </xdr:from>
    <xdr:to>
      <xdr:col>6</xdr:col>
      <xdr:colOff>1257300</xdr:colOff>
      <xdr:row>18</xdr:row>
      <xdr:rowOff>238125</xdr:rowOff>
    </xdr:to>
    <xdr:sp macro="" textlink="">
      <xdr:nvSpPr>
        <xdr:cNvPr id="1084" name="Text Box 60"/>
        <xdr:cNvSpPr txBox="1">
          <a:spLocks noChangeArrowheads="1"/>
        </xdr:cNvSpPr>
      </xdr:nvSpPr>
      <xdr:spPr bwMode="auto">
        <a:xfrm>
          <a:off x="4705350" y="3048000"/>
          <a:ext cx="2333625" cy="77152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twoCellAnchor>
    <xdr:from>
      <xdr:col>0</xdr:col>
      <xdr:colOff>57151</xdr:colOff>
      <xdr:row>19</xdr:row>
      <xdr:rowOff>47624</xdr:rowOff>
    </xdr:from>
    <xdr:to>
      <xdr:col>6</xdr:col>
      <xdr:colOff>1247776</xdr:colOff>
      <xdr:row>71</xdr:row>
      <xdr:rowOff>180974</xdr:rowOff>
    </xdr:to>
    <xdr:sp macro="" textlink="">
      <xdr:nvSpPr>
        <xdr:cNvPr id="4" name="Text 6"/>
        <xdr:cNvSpPr txBox="1">
          <a:spLocks noChangeArrowheads="1"/>
        </xdr:cNvSpPr>
      </xdr:nvSpPr>
      <xdr:spPr bwMode="auto">
        <a:xfrm>
          <a:off x="57151" y="4152899"/>
          <a:ext cx="6972300" cy="87344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  </a:t>
          </a:r>
          <a:r>
            <a:rPr lang="en-US" sz="1200">
              <a:effectLst/>
              <a:latin typeface="Times New Roman" pitchFamily="18" charset="0"/>
              <a:ea typeface="+mn-ea"/>
              <a:cs typeface="Times New Roman" pitchFamily="18" charset="0"/>
            </a:rPr>
            <a:t>Although the pale tinge and pointed features of his face betray his elven heritage when closely observed, Elbereth can usually pass as full-blooded human.  His hair is pale gold, and his eyes green, and he sports a closely trimmed beard that is a shade darker than his hair.  When his helm covers his ears, there is little elven-like to be seen.</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When on duty, he is usually clad in a beautiful suit of plate made of the finest mithral, with a steel buckler shield tied to his right forearm, and a composite longbow strapped to his back. On the left side of his belt hang two quivers full of arrows, while on the right a wineskin and a scabbarded dagger are evident.</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His eyes are inquisitive, always darting from detail to detail, and his brow is permanently furrowed as if concentrating on solving a difficult task. His mouth, though, betrays his generally jovial mood, as it is parted in a half smile that is easily seen.</a:t>
          </a:r>
        </a:p>
        <a:p>
          <a:pPr algn="just"/>
          <a:r>
            <a:rPr lang="en-US" sz="1200" b="1">
              <a:effectLst/>
              <a:latin typeface="Times New Roman" pitchFamily="18" charset="0"/>
              <a:ea typeface="+mn-ea"/>
              <a:cs typeface="Times New Roman" pitchFamily="18" charset="0"/>
            </a:rPr>
            <a:t> </a:t>
          </a:r>
          <a:endParaRPr lang="en-US"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History:  </a:t>
          </a:r>
          <a:r>
            <a:rPr lang="en-US" sz="1200">
              <a:effectLst/>
              <a:latin typeface="Times New Roman" pitchFamily="18" charset="0"/>
              <a:ea typeface="+mn-ea"/>
              <a:cs typeface="Times New Roman" pitchFamily="18" charset="0"/>
            </a:rPr>
            <a:t>Growing up as a half elf has never been easy, although being raised in Cormyr at least made it bearable. The son of a moon elf father adept at sorcery, and a human mother versed in, shall we say, more indirect means to accomplish a goal, Elbereth inherited his father’s knack for spontaneous casting, and his mother’s good looks. But his lot in life was not to be just another sorcerer. As a young boy of 6, he was first tested, and then inducted into Cormyr’s Warmage Academy.</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Many a year he spent drilling the formulae of a warmage’s spells, clothed in the heavy and unwieldy robes that simulated armor. He always was a quick study and, although not overly strong, he was always agile. His training did include some unusual elements, including learning to curse enemies and using a variety of weapons, of which he much preferred the longbow.</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As he rose in the ranks of the Academy, he was ordered to take on missions for the crown. Simple at first, they became more and more dangerous as time passed. So much so that once a trio of ogres almost sent him to the next world but, although seriously wounded, he was able to subdue the ogres and free the people they had taken hostage… and were eventually going to eat.</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And then things took a turn for the worse. Elbereth became unknowingly involved in a feud between two noble families, and there was an assassination attempt on his life. Who paid the would-be assassin is still a mystery, especially since the assassin was killed in the attempt. It was a little after that that Azoun IV, king of Cormyr, died killing the purple dragon.</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Elbereth was never one to relish court intrigue. He was ever the military man, magical in vocation maybe, but military in training. So, he concentrated in his duties to the Academy and the crown. But he could not close his eyes to what was happening around him, how the nobles looked down on the princess regent, Alusair Obarskyr, and how some of them looked like they even coveted the throne.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It was too much for him. He enlisted the help of the sorceress Caladnei, a protégé of the Royal Magician Vandergahast, to approach the Princess Regent and ask of her a twofold boon: to be given training as a War Wizard of Cormyr, and to be named Baron of the Stonelands, with all that it entailed.</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The first was definitely an honor, one that stood to reason considering the second. Whoever was given the title of Baron would have to carve peace out of the carcasses of multitudes of humanoids and, since there were no War Wizards that could be assigned to the post, training a new one would have to do. So, after his primary training was over, Elbereth took as many men as would follow him and left Suzail for his self-imposed exile.</a:t>
          </a:r>
        </a:p>
        <a:p>
          <a:pPr algn="just"/>
          <a:r>
            <a:rPr lang="en-US" sz="1200" b="1">
              <a:effectLst/>
              <a:latin typeface="Times New Roman" pitchFamily="18" charset="0"/>
              <a:ea typeface="+mn-ea"/>
              <a:cs typeface="Times New Roman" pitchFamily="18" charset="0"/>
            </a:rPr>
            <a:t> </a:t>
          </a:r>
          <a:endParaRPr lang="en-US"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Personality:  </a:t>
          </a:r>
          <a:r>
            <a:rPr lang="en-US" sz="1200">
              <a:effectLst/>
              <a:latin typeface="Times New Roman" pitchFamily="18" charset="0"/>
              <a:ea typeface="+mn-ea"/>
              <a:cs typeface="Times New Roman" pitchFamily="18" charset="0"/>
            </a:rPr>
            <a:t>Elbereth is very outgoing and likes to speak his mind, unless self-preservation kicks in, that is. He loves to teach others as much as he can, and takes his time to make sure that those he teaches really understand what he is trying to convey. He is loyal to his friends, and very protective of them. Perhaps that is the reason why he only has a few.</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Patient and even-tempered, do not make the mistake of thinking that his usually mild manners mean that he is a harmless pushover. Although his training as a War Wizzard of Cormyr is far from complete, his training as a warmage makes him a very, very dangerous opponent.</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His worldview is based on the concept of balance and dislike of extremes. And if there are powerful forces in one extreme, there must be equally powerful forces at the opposite end of the spectrum, or there is no balance. Whenever he finds himself in such a situation, Elbereth is tempted to help redress the balance that has been lost. Still, he is not a fool, and will not act when there is no chance of success. But when there is, he is ready, willing and able to spring into action.</a:t>
          </a:r>
        </a:p>
        <a:p>
          <a:pPr algn="just" rtl="0">
            <a:defRPr sz="1000"/>
          </a:pP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403"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19482" name="Rectangle 1"/>
        <xdr:cNvSpPr>
          <a:spLocks noChangeArrowheads="1"/>
        </xdr:cNvSpPr>
      </xdr:nvSpPr>
      <xdr:spPr bwMode="auto">
        <a:xfrm>
          <a:off x="543877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rge.chacon@gmai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3"/>
  <sheetViews>
    <sheetView showGridLines="0" tabSelected="1" workbookViewId="0"/>
  </sheetViews>
  <sheetFormatPr defaultColWidth="13" defaultRowHeight="15.75"/>
  <cols>
    <col min="1" max="1" width="22.625" style="19" customWidth="1"/>
    <col min="2" max="2" width="10" style="20" customWidth="1"/>
    <col min="3" max="3" width="5.125" style="20" customWidth="1"/>
    <col min="4" max="4" width="13.75" style="19" bestFit="1" customWidth="1"/>
    <col min="5" max="5" width="9.625" style="20" bestFit="1" customWidth="1"/>
    <col min="6" max="6" width="14.75" style="19" customWidth="1"/>
    <col min="7" max="7" width="17.125" style="20" customWidth="1"/>
    <col min="8" max="16384" width="13" style="1"/>
  </cols>
  <sheetData>
    <row r="1" spans="1:7" ht="29.25" thickTop="1" thickBot="1">
      <c r="A1" s="479" t="s">
        <v>228</v>
      </c>
      <c r="B1" s="480" t="s">
        <v>229</v>
      </c>
      <c r="C1" s="186"/>
      <c r="D1" s="187"/>
      <c r="E1" s="188"/>
      <c r="F1" s="187"/>
      <c r="G1" s="327" t="s">
        <v>230</v>
      </c>
    </row>
    <row r="2" spans="1:7" ht="17.25" thickTop="1">
      <c r="A2" s="2" t="s">
        <v>0</v>
      </c>
      <c r="B2" s="15" t="s">
        <v>235</v>
      </c>
      <c r="C2" s="64"/>
      <c r="D2" s="4" t="s">
        <v>1</v>
      </c>
      <c r="E2" s="64" t="s">
        <v>231</v>
      </c>
      <c r="F2"/>
      <c r="G2" s="5"/>
    </row>
    <row r="3" spans="1:7" ht="16.5">
      <c r="A3" s="2" t="s">
        <v>73</v>
      </c>
      <c r="B3" s="15" t="s">
        <v>232</v>
      </c>
      <c r="C3" s="49"/>
      <c r="D3" s="4" t="s">
        <v>74</v>
      </c>
      <c r="E3" s="64">
        <v>8</v>
      </c>
      <c r="F3"/>
      <c r="G3" s="5"/>
    </row>
    <row r="4" spans="1:7" ht="16.5">
      <c r="A4" s="2" t="s">
        <v>73</v>
      </c>
      <c r="B4" s="15" t="s">
        <v>233</v>
      </c>
      <c r="C4" s="49"/>
      <c r="D4" s="4" t="s">
        <v>74</v>
      </c>
      <c r="E4" s="64">
        <v>2</v>
      </c>
      <c r="F4"/>
      <c r="G4" s="5"/>
    </row>
    <row r="5" spans="1:7" ht="16.5">
      <c r="A5" s="2" t="s">
        <v>73</v>
      </c>
      <c r="B5" s="15" t="s">
        <v>234</v>
      </c>
      <c r="C5" s="49"/>
      <c r="D5" s="4" t="s">
        <v>74</v>
      </c>
      <c r="E5" s="64">
        <v>1</v>
      </c>
      <c r="F5" s="4"/>
      <c r="G5" s="5"/>
    </row>
    <row r="6" spans="1:7" ht="16.5">
      <c r="A6" s="2" t="s">
        <v>100</v>
      </c>
      <c r="B6" s="15" t="s">
        <v>226</v>
      </c>
      <c r="C6" s="64"/>
      <c r="D6" s="4" t="s">
        <v>99</v>
      </c>
      <c r="E6" s="64">
        <v>38</v>
      </c>
      <c r="F6" s="195"/>
      <c r="G6" s="5"/>
    </row>
    <row r="7" spans="1:7" ht="16.5">
      <c r="A7" s="2" t="s">
        <v>75</v>
      </c>
      <c r="B7" s="15" t="s">
        <v>236</v>
      </c>
      <c r="C7" s="64"/>
      <c r="D7" s="4" t="s">
        <v>2</v>
      </c>
      <c r="E7" s="64" t="s">
        <v>237</v>
      </c>
      <c r="F7" s="4"/>
      <c r="G7" s="5"/>
    </row>
    <row r="8" spans="1:7" ht="17.25" thickBot="1">
      <c r="A8" s="2" t="s">
        <v>76</v>
      </c>
      <c r="B8" s="15" t="s">
        <v>126</v>
      </c>
      <c r="C8" s="49"/>
      <c r="D8" s="4" t="s">
        <v>3</v>
      </c>
      <c r="E8" s="64" t="s">
        <v>238</v>
      </c>
      <c r="F8" s="4"/>
      <c r="G8" s="5"/>
    </row>
    <row r="9" spans="1:7" ht="17.25" thickTop="1">
      <c r="A9" s="164" t="s">
        <v>79</v>
      </c>
      <c r="B9" s="165" t="s">
        <v>301</v>
      </c>
      <c r="C9" s="219">
        <f>RIGHT(B9,1)+'Personal File'!C15</f>
        <v>6</v>
      </c>
      <c r="D9" s="170" t="s">
        <v>115</v>
      </c>
      <c r="E9" s="161" t="s">
        <v>294</v>
      </c>
      <c r="F9" s="3"/>
      <c r="G9" s="5"/>
    </row>
    <row r="10" spans="1:7" ht="16.5">
      <c r="A10" s="166" t="s">
        <v>80</v>
      </c>
      <c r="B10" s="167" t="s">
        <v>263</v>
      </c>
      <c r="C10" s="220">
        <f>RIGHT(B10,1)+'Personal File'!C14</f>
        <v>5</v>
      </c>
      <c r="D10" s="171" t="s">
        <v>86</v>
      </c>
      <c r="E10" s="162" t="s">
        <v>113</v>
      </c>
      <c r="F10" s="3"/>
      <c r="G10" s="5"/>
    </row>
    <row r="11" spans="1:7" ht="17.25" thickBot="1">
      <c r="A11" s="168" t="s">
        <v>81</v>
      </c>
      <c r="B11" s="169" t="s">
        <v>208</v>
      </c>
      <c r="C11" s="221">
        <f>RIGHT(B11,2)+'Personal File'!C17</f>
        <v>4</v>
      </c>
      <c r="D11" s="172" t="s">
        <v>114</v>
      </c>
      <c r="E11" s="163" t="s">
        <v>380</v>
      </c>
      <c r="F11" s="3"/>
      <c r="G11" s="5"/>
    </row>
    <row r="12" spans="1:7" ht="18" thickTop="1" thickBot="1">
      <c r="A12" s="63" t="s">
        <v>16</v>
      </c>
      <c r="B12" s="189" t="s">
        <v>379</v>
      </c>
      <c r="C12" s="328"/>
      <c r="D12" s="173" t="s">
        <v>15</v>
      </c>
      <c r="E12" s="40">
        <v>5000</v>
      </c>
      <c r="F12" s="3"/>
      <c r="G12" s="5"/>
    </row>
    <row r="13" spans="1:7" ht="16.5">
      <c r="A13" s="38" t="s">
        <v>4</v>
      </c>
      <c r="B13" s="39">
        <v>13</v>
      </c>
      <c r="C13" s="558" t="str">
        <f t="shared" ref="C13:C18" si="0">IF(B13&gt;9.9,CONCATENATE("+",ROUNDDOWN((B13-10)/2,0)),ROUNDUP((B13-10)/2,0))</f>
        <v>+1</v>
      </c>
      <c r="D13" s="174" t="s">
        <v>84</v>
      </c>
      <c r="E13" s="222" t="s">
        <v>239</v>
      </c>
      <c r="F13" s="3"/>
      <c r="G13" s="5"/>
    </row>
    <row r="14" spans="1:7" ht="16.5">
      <c r="A14" s="6" t="s">
        <v>5</v>
      </c>
      <c r="B14" s="115">
        <v>17</v>
      </c>
      <c r="C14" s="58" t="str">
        <f t="shared" si="0"/>
        <v>+3</v>
      </c>
      <c r="D14" s="175" t="s">
        <v>85</v>
      </c>
      <c r="E14" s="87">
        <f>Martial!B13+Equipment!B16+('Personal File'!E12/100)</f>
        <v>65</v>
      </c>
      <c r="F14" s="3"/>
      <c r="G14" s="5"/>
    </row>
    <row r="15" spans="1:7" ht="16.5">
      <c r="A15" s="36" t="s">
        <v>19</v>
      </c>
      <c r="B15" s="116">
        <v>14</v>
      </c>
      <c r="C15" s="50" t="str">
        <f t="shared" si="0"/>
        <v>+2</v>
      </c>
      <c r="D15" s="175" t="s">
        <v>21</v>
      </c>
      <c r="E15" s="478">
        <f>ROUNDUP(((E3*6)*0.75)+((E4*10)*0.75)+((E5*4)*0.75)+((E3+E4+E5)*C15),0)</f>
        <v>76</v>
      </c>
      <c r="F15" s="3"/>
      <c r="G15" s="5"/>
    </row>
    <row r="16" spans="1:7" ht="16.5">
      <c r="A16" s="346" t="s">
        <v>20</v>
      </c>
      <c r="B16" s="115">
        <v>14</v>
      </c>
      <c r="C16" s="58" t="str">
        <f t="shared" si="0"/>
        <v>+2</v>
      </c>
      <c r="D16" s="175" t="s">
        <v>72</v>
      </c>
      <c r="E16" s="82">
        <v>76</v>
      </c>
      <c r="F16" s="2"/>
      <c r="G16" s="5"/>
    </row>
    <row r="17" spans="1:7" ht="16.5">
      <c r="A17" s="37" t="s">
        <v>22</v>
      </c>
      <c r="B17" s="344">
        <v>8</v>
      </c>
      <c r="C17" s="58">
        <f t="shared" si="0"/>
        <v>-1</v>
      </c>
      <c r="D17" s="176" t="s">
        <v>117</v>
      </c>
      <c r="E17" s="86">
        <f>10+C14</f>
        <v>13</v>
      </c>
      <c r="F17" s="3"/>
      <c r="G17" s="5"/>
    </row>
    <row r="18" spans="1:7" ht="17.25" thickBot="1">
      <c r="A18" s="41" t="s">
        <v>18</v>
      </c>
      <c r="B18" s="117">
        <v>20</v>
      </c>
      <c r="C18" s="51" t="str">
        <f t="shared" si="0"/>
        <v>+5</v>
      </c>
      <c r="D18" s="177" t="s">
        <v>71</v>
      </c>
      <c r="E18" s="198">
        <f>E17+SUM(Martial!B10:B11)</f>
        <v>15</v>
      </c>
      <c r="F18" s="3"/>
      <c r="G18" s="5"/>
    </row>
    <row r="19" spans="1:7" ht="24.75" thickTop="1" thickBot="1">
      <c r="A19" s="7" t="s">
        <v>32</v>
      </c>
      <c r="B19" s="8"/>
      <c r="C19" s="8"/>
      <c r="D19" s="9"/>
      <c r="E19" s="9"/>
      <c r="F19" s="9"/>
      <c r="G19" s="10"/>
    </row>
    <row r="20" spans="1:7" s="14" customFormat="1" ht="17.25" thickTop="1">
      <c r="A20" s="11"/>
      <c r="B20" s="12"/>
      <c r="C20" s="12"/>
      <c r="D20" s="12"/>
      <c r="E20" s="12"/>
      <c r="F20" s="12"/>
      <c r="G20" s="13"/>
    </row>
    <row r="21" spans="1:7" s="14" customFormat="1" ht="16.5">
      <c r="A21" s="113"/>
      <c r="B21" s="15"/>
      <c r="C21" s="15"/>
      <c r="D21" s="15"/>
      <c r="E21" s="15"/>
      <c r="F21" s="15"/>
      <c r="G21" s="114"/>
    </row>
    <row r="22" spans="1:7" s="14" customFormat="1" ht="16.5">
      <c r="A22" s="113"/>
      <c r="B22" s="15"/>
      <c r="C22" s="15"/>
      <c r="D22" s="15"/>
      <c r="E22" s="15"/>
      <c r="F22" s="15"/>
      <c r="G22" s="114"/>
    </row>
    <row r="23" spans="1:7" s="14" customFormat="1" ht="16.5">
      <c r="A23" s="113"/>
      <c r="B23" s="15"/>
      <c r="C23" s="15"/>
      <c r="D23" s="15"/>
      <c r="E23" s="15"/>
      <c r="F23" s="15"/>
      <c r="G23" s="114"/>
    </row>
    <row r="24" spans="1:7" s="14" customFormat="1" ht="16.5">
      <c r="A24" s="113"/>
      <c r="B24" s="15"/>
      <c r="C24" s="15"/>
      <c r="D24" s="15"/>
      <c r="E24" s="15"/>
      <c r="F24" s="15"/>
      <c r="G24" s="114"/>
    </row>
    <row r="25" spans="1:7" s="14" customFormat="1" ht="16.5">
      <c r="A25" s="113"/>
      <c r="B25" s="15"/>
      <c r="C25" s="15"/>
      <c r="D25" s="15"/>
      <c r="E25" s="15"/>
      <c r="F25" s="15"/>
      <c r="G25" s="114"/>
    </row>
    <row r="26" spans="1:7" s="14" customFormat="1" ht="16.5">
      <c r="A26" s="113"/>
      <c r="B26" s="15"/>
      <c r="C26" s="15"/>
      <c r="D26" s="15"/>
      <c r="E26" s="15"/>
      <c r="F26" s="15"/>
      <c r="G26" s="114"/>
    </row>
    <row r="27" spans="1:7" s="14" customFormat="1" ht="16.5">
      <c r="A27" s="113"/>
      <c r="B27" s="15"/>
      <c r="C27" s="15"/>
      <c r="D27" s="15"/>
      <c r="E27" s="15"/>
      <c r="F27" s="15"/>
      <c r="G27" s="114"/>
    </row>
    <row r="28" spans="1:7" s="14" customFormat="1" ht="16.5">
      <c r="A28" s="113"/>
      <c r="B28" s="15"/>
      <c r="C28" s="15"/>
      <c r="D28" s="15"/>
      <c r="E28" s="15"/>
      <c r="F28" s="15"/>
      <c r="G28" s="114"/>
    </row>
    <row r="29" spans="1:7" s="14" customFormat="1" ht="16.5">
      <c r="A29" s="113"/>
      <c r="B29" s="15"/>
      <c r="C29" s="15"/>
      <c r="D29" s="15"/>
      <c r="E29" s="15"/>
      <c r="F29" s="15"/>
      <c r="G29" s="114"/>
    </row>
    <row r="30" spans="1:7" s="14" customFormat="1" ht="16.5">
      <c r="A30" s="113"/>
      <c r="B30" s="15"/>
      <c r="C30" s="15"/>
      <c r="D30" s="15"/>
      <c r="E30" s="15"/>
      <c r="F30" s="15"/>
      <c r="G30" s="114"/>
    </row>
    <row r="31" spans="1:7" s="14" customFormat="1" ht="16.5">
      <c r="A31" s="113"/>
      <c r="B31" s="15"/>
      <c r="C31" s="15"/>
      <c r="D31" s="15"/>
      <c r="E31" s="15"/>
      <c r="F31" s="15"/>
      <c r="G31" s="114"/>
    </row>
    <row r="32" spans="1:7" s="14" customFormat="1" ht="16.5">
      <c r="A32" s="113"/>
      <c r="B32" s="15"/>
      <c r="C32" s="15"/>
      <c r="D32" s="15"/>
      <c r="E32" s="15"/>
      <c r="F32" s="15"/>
      <c r="G32" s="114"/>
    </row>
    <row r="33" spans="1:7" s="14" customFormat="1" ht="16.5">
      <c r="A33" s="113"/>
      <c r="B33" s="15"/>
      <c r="C33" s="15"/>
      <c r="D33" s="15"/>
      <c r="E33" s="15"/>
      <c r="F33" s="15"/>
      <c r="G33" s="114"/>
    </row>
    <row r="34" spans="1:7" s="14" customFormat="1" ht="16.5">
      <c r="A34" s="113"/>
      <c r="B34" s="15"/>
      <c r="C34" s="15"/>
      <c r="D34" s="15"/>
      <c r="E34" s="15"/>
      <c r="F34" s="15"/>
      <c r="G34" s="114"/>
    </row>
    <row r="35" spans="1:7" s="14" customFormat="1" ht="16.5">
      <c r="A35" s="113"/>
      <c r="B35" s="15"/>
      <c r="C35" s="15"/>
      <c r="D35" s="15"/>
      <c r="E35" s="15"/>
      <c r="F35" s="15"/>
      <c r="G35" s="114"/>
    </row>
    <row r="36" spans="1:7" s="14" customFormat="1" ht="16.5">
      <c r="A36" s="113"/>
      <c r="B36" s="15"/>
      <c r="C36" s="15"/>
      <c r="D36" s="15"/>
      <c r="E36" s="15"/>
      <c r="F36" s="15"/>
      <c r="G36" s="114"/>
    </row>
    <row r="37" spans="1:7" s="14" customFormat="1" ht="16.5">
      <c r="A37" s="113"/>
      <c r="B37" s="15"/>
      <c r="C37" s="15"/>
      <c r="D37" s="15"/>
      <c r="E37" s="15"/>
      <c r="F37" s="15"/>
      <c r="G37" s="114"/>
    </row>
    <row r="38" spans="1:7" s="14" customFormat="1" ht="16.5">
      <c r="A38" s="113"/>
      <c r="B38" s="15"/>
      <c r="C38" s="15"/>
      <c r="D38" s="15"/>
      <c r="E38" s="15"/>
      <c r="F38" s="15"/>
      <c r="G38" s="114"/>
    </row>
    <row r="39" spans="1:7" s="14" customFormat="1" ht="16.5">
      <c r="A39" s="113"/>
      <c r="B39" s="15"/>
      <c r="C39" s="15"/>
      <c r="D39" s="15"/>
      <c r="E39" s="15"/>
      <c r="F39" s="15"/>
      <c r="G39" s="114"/>
    </row>
    <row r="40" spans="1:7" s="14" customFormat="1" ht="16.5">
      <c r="A40" s="113"/>
      <c r="B40" s="15"/>
      <c r="C40" s="15"/>
      <c r="D40" s="15"/>
      <c r="E40" s="15"/>
      <c r="F40" s="15"/>
      <c r="G40" s="114"/>
    </row>
    <row r="41" spans="1:7" s="14" customFormat="1" ht="16.5">
      <c r="A41" s="113"/>
      <c r="B41" s="15"/>
      <c r="C41" s="15"/>
      <c r="D41" s="15"/>
      <c r="E41" s="15"/>
      <c r="F41" s="15"/>
      <c r="G41" s="114"/>
    </row>
    <row r="42" spans="1:7" s="14" customFormat="1" ht="16.5">
      <c r="A42" s="113"/>
      <c r="B42" s="15"/>
      <c r="C42" s="15"/>
      <c r="D42" s="15"/>
      <c r="E42" s="15"/>
      <c r="F42" s="15"/>
      <c r="G42" s="114"/>
    </row>
    <row r="43" spans="1:7" s="14" customFormat="1" ht="16.5">
      <c r="A43" s="113"/>
      <c r="B43" s="15"/>
      <c r="C43" s="15"/>
      <c r="D43" s="15"/>
      <c r="E43" s="15"/>
      <c r="F43" s="15"/>
      <c r="G43" s="114"/>
    </row>
    <row r="44" spans="1:7" s="14" customFormat="1" ht="16.5">
      <c r="A44" s="113"/>
      <c r="B44" s="15"/>
      <c r="C44" s="15"/>
      <c r="D44" s="15"/>
      <c r="E44" s="15"/>
      <c r="F44" s="15"/>
      <c r="G44" s="114"/>
    </row>
    <row r="45" spans="1:7" s="14" customFormat="1" ht="16.5">
      <c r="A45" s="113"/>
      <c r="B45" s="15"/>
      <c r="C45" s="15"/>
      <c r="D45" s="15"/>
      <c r="E45" s="15"/>
      <c r="F45" s="15"/>
      <c r="G45" s="114"/>
    </row>
    <row r="46" spans="1:7" s="14" customFormat="1" ht="16.5">
      <c r="A46" s="113"/>
      <c r="B46" s="15"/>
      <c r="C46" s="15"/>
      <c r="D46" s="15"/>
      <c r="E46" s="15"/>
      <c r="F46" s="15"/>
      <c r="G46" s="114"/>
    </row>
    <row r="47" spans="1:7" s="14" customFormat="1" ht="16.5">
      <c r="A47" s="113"/>
      <c r="B47" s="15"/>
      <c r="C47" s="15"/>
      <c r="D47" s="15"/>
      <c r="E47" s="15"/>
      <c r="F47" s="15"/>
      <c r="G47" s="114"/>
    </row>
    <row r="48" spans="1:7" s="14" customFormat="1" ht="16.5">
      <c r="A48" s="113"/>
      <c r="B48" s="15"/>
      <c r="C48" s="15"/>
      <c r="D48" s="15"/>
      <c r="E48" s="15"/>
      <c r="F48" s="15"/>
      <c r="G48" s="114"/>
    </row>
    <row r="49" spans="1:7" s="14" customFormat="1" ht="16.5">
      <c r="A49" s="113"/>
      <c r="B49" s="15"/>
      <c r="C49" s="15"/>
      <c r="D49" s="15"/>
      <c r="E49" s="15"/>
      <c r="F49" s="15"/>
      <c r="G49" s="114"/>
    </row>
    <row r="50" spans="1:7" s="14" customFormat="1" ht="16.5">
      <c r="A50" s="113"/>
      <c r="B50" s="15"/>
      <c r="C50" s="15"/>
      <c r="D50" s="15"/>
      <c r="E50" s="15"/>
      <c r="F50" s="15"/>
      <c r="G50" s="114"/>
    </row>
    <row r="51" spans="1:7" s="14" customFormat="1" ht="16.5">
      <c r="A51" s="113"/>
      <c r="B51" s="15"/>
      <c r="C51" s="15"/>
      <c r="D51" s="15"/>
      <c r="E51" s="15"/>
      <c r="F51" s="15"/>
      <c r="G51" s="114"/>
    </row>
    <row r="52" spans="1:7" s="14" customFormat="1" ht="16.5">
      <c r="A52" s="113"/>
      <c r="B52" s="15"/>
      <c r="C52" s="15"/>
      <c r="D52" s="15"/>
      <c r="E52" s="15"/>
      <c r="F52" s="15"/>
      <c r="G52" s="114"/>
    </row>
    <row r="53" spans="1:7" s="14" customFormat="1" ht="16.5">
      <c r="A53" s="113"/>
      <c r="B53" s="15"/>
      <c r="C53" s="15"/>
      <c r="D53" s="15"/>
      <c r="E53" s="15"/>
      <c r="F53" s="15"/>
      <c r="G53" s="114"/>
    </row>
    <row r="54" spans="1:7" s="14" customFormat="1" ht="16.5">
      <c r="A54" s="113"/>
      <c r="B54" s="15"/>
      <c r="C54" s="15"/>
      <c r="D54" s="15"/>
      <c r="E54" s="15"/>
      <c r="F54" s="15"/>
      <c r="G54" s="114"/>
    </row>
    <row r="55" spans="1:7" s="14" customFormat="1" ht="16.5">
      <c r="A55" s="113"/>
      <c r="B55" s="15"/>
      <c r="C55" s="15"/>
      <c r="D55" s="15"/>
      <c r="E55" s="15"/>
      <c r="F55" s="15"/>
      <c r="G55" s="114"/>
    </row>
    <row r="56" spans="1:7" s="14" customFormat="1" ht="16.5">
      <c r="A56" s="113"/>
      <c r="B56" s="15"/>
      <c r="C56" s="15"/>
      <c r="D56" s="15"/>
      <c r="E56" s="15"/>
      <c r="F56" s="15"/>
      <c r="G56" s="114"/>
    </row>
    <row r="57" spans="1:7" s="14" customFormat="1" ht="16.5">
      <c r="A57" s="113"/>
      <c r="B57" s="15"/>
      <c r="C57" s="15"/>
      <c r="D57" s="15"/>
      <c r="E57" s="15"/>
      <c r="F57" s="15"/>
      <c r="G57" s="114"/>
    </row>
    <row r="58" spans="1:7" s="14" customFormat="1" ht="16.5">
      <c r="A58" s="113"/>
      <c r="B58" s="15"/>
      <c r="C58" s="15"/>
      <c r="D58" s="15"/>
      <c r="E58" s="15"/>
      <c r="F58" s="15"/>
      <c r="G58" s="114"/>
    </row>
    <row r="59" spans="1:7" s="14" customFormat="1" ht="16.5">
      <c r="A59" s="113"/>
      <c r="B59" s="15"/>
      <c r="C59" s="15"/>
      <c r="D59" s="15"/>
      <c r="E59" s="15"/>
      <c r="F59" s="15"/>
      <c r="G59" s="114"/>
    </row>
    <row r="60" spans="1:7" s="14" customFormat="1" ht="16.5">
      <c r="A60" s="113"/>
      <c r="B60" s="15"/>
      <c r="C60" s="15"/>
      <c r="D60" s="15"/>
      <c r="E60" s="15"/>
      <c r="F60" s="15"/>
      <c r="G60" s="114"/>
    </row>
    <row r="61" spans="1:7" s="14" customFormat="1" ht="16.5">
      <c r="A61" s="113"/>
      <c r="B61" s="15"/>
      <c r="C61" s="15"/>
      <c r="D61" s="15"/>
      <c r="E61" s="15"/>
      <c r="F61" s="15"/>
      <c r="G61" s="114"/>
    </row>
    <row r="62" spans="1:7" s="14" customFormat="1" ht="16.5">
      <c r="A62" s="113"/>
      <c r="B62" s="15"/>
      <c r="C62" s="15"/>
      <c r="D62" s="15"/>
      <c r="E62" s="15"/>
      <c r="F62" s="15"/>
      <c r="G62" s="114"/>
    </row>
    <row r="63" spans="1:7" s="14" customFormat="1" ht="16.5">
      <c r="A63" s="113"/>
      <c r="B63" s="15"/>
      <c r="C63" s="15"/>
      <c r="D63" s="15"/>
      <c r="E63" s="15"/>
      <c r="F63" s="15"/>
      <c r="G63" s="114"/>
    </row>
    <row r="64" spans="1:7" s="14" customFormat="1" ht="16.5">
      <c r="A64" s="113"/>
      <c r="B64" s="15"/>
      <c r="C64" s="15"/>
      <c r="D64" s="15"/>
      <c r="E64" s="15"/>
      <c r="F64" s="15"/>
      <c r="G64" s="114"/>
    </row>
    <row r="65" spans="1:7" s="14" customFormat="1" ht="16.5">
      <c r="A65" s="113"/>
      <c r="B65" s="15"/>
      <c r="C65" s="15"/>
      <c r="D65" s="15"/>
      <c r="E65" s="15"/>
      <c r="F65" s="15"/>
      <c r="G65" s="114"/>
    </row>
    <row r="66" spans="1:7" s="14" customFormat="1" ht="16.5">
      <c r="A66" s="113"/>
      <c r="B66" s="15"/>
      <c r="C66" s="15"/>
      <c r="D66" s="15"/>
      <c r="E66" s="15"/>
      <c r="F66" s="15"/>
      <c r="G66" s="114"/>
    </row>
    <row r="67" spans="1:7" s="14" customFormat="1" ht="16.5">
      <c r="A67" s="113"/>
      <c r="B67" s="15"/>
      <c r="C67" s="15"/>
      <c r="D67" s="15"/>
      <c r="E67" s="15"/>
      <c r="F67" s="15"/>
      <c r="G67" s="114"/>
    </row>
    <row r="68" spans="1:7" s="14" customFormat="1" ht="16.5">
      <c r="A68" s="113"/>
      <c r="B68" s="15"/>
      <c r="C68" s="15"/>
      <c r="D68" s="15"/>
      <c r="E68" s="15"/>
      <c r="F68" s="15"/>
      <c r="G68" s="114"/>
    </row>
    <row r="69" spans="1:7" s="14" customFormat="1" ht="16.5">
      <c r="A69" s="113"/>
      <c r="B69" s="15"/>
      <c r="C69" s="15"/>
      <c r="D69" s="15"/>
      <c r="E69" s="15"/>
      <c r="F69" s="15"/>
      <c r="G69" s="114"/>
    </row>
    <row r="70" spans="1:7" s="14" customFormat="1" ht="16.5">
      <c r="A70" s="113"/>
      <c r="B70" s="15"/>
      <c r="C70" s="15"/>
      <c r="D70" s="15"/>
      <c r="E70" s="15"/>
      <c r="F70" s="15"/>
      <c r="G70" s="114"/>
    </row>
    <row r="71" spans="1:7" s="14" customFormat="1" ht="16.5">
      <c r="A71" s="113"/>
      <c r="B71" s="15"/>
      <c r="C71" s="15"/>
      <c r="D71" s="15"/>
      <c r="E71" s="15"/>
      <c r="F71" s="15"/>
      <c r="G71" s="114"/>
    </row>
    <row r="72" spans="1:7" ht="17.25" thickBot="1">
      <c r="A72" s="16"/>
      <c r="B72" s="17"/>
      <c r="C72" s="17"/>
      <c r="D72" s="17"/>
      <c r="E72" s="17"/>
      <c r="F72" s="17"/>
      <c r="G72" s="18"/>
    </row>
    <row r="73" spans="1:7" ht="16.5" thickTop="1"/>
  </sheetData>
  <phoneticPr fontId="0" type="noConversion"/>
  <conditionalFormatting sqref="E16">
    <cfRule type="cellIs" dxfId="12" priority="1" stopIfTrue="1" operator="lessThan">
      <formula>$E$15/3</formula>
    </cfRule>
    <cfRule type="cellIs" dxfId="11" priority="2" stopIfTrue="1" operator="between">
      <formula>$E$15/3</formula>
      <formula>$E$15/2</formula>
    </cfRule>
    <cfRule type="cellIs" dxfId="10" priority="3" stopIfTrue="1" operator="greaterThan">
      <formula>$E$15/2</formula>
    </cfRule>
  </conditionalFormatting>
  <conditionalFormatting sqref="E14">
    <cfRule type="cellIs" dxfId="9" priority="4" stopIfTrue="1" operator="greaterThan">
      <formula>100</formula>
    </cfRule>
    <cfRule type="cellIs" dxfId="8" priority="5" stopIfTrue="1" operator="between">
      <formula>50</formula>
      <formula>100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showGridLines="0" workbookViewId="0">
      <pane ySplit="2" topLeftCell="A3" activePane="bottomLeft" state="frozen"/>
      <selection pane="bottomLeft" activeCell="A3" sqref="A3"/>
    </sheetView>
  </sheetViews>
  <sheetFormatPr defaultColWidth="13" defaultRowHeight="15.75"/>
  <cols>
    <col min="1" max="1" width="28.75" style="19" bestFit="1" customWidth="1"/>
    <col min="2" max="2" width="6.25" style="19" customWidth="1"/>
    <col min="3" max="4" width="6.25" style="20" hidden="1" customWidth="1"/>
    <col min="5" max="5" width="9.125" style="20" bestFit="1" customWidth="1"/>
    <col min="6" max="6" width="6.75" style="20" bestFit="1" customWidth="1"/>
    <col min="7" max="9" width="6.75" style="62" customWidth="1"/>
    <col min="10" max="10" width="40.625" style="19" customWidth="1"/>
    <col min="11" max="16384" width="13" style="1"/>
  </cols>
  <sheetData>
    <row r="1" spans="1:10" ht="24" thickBot="1">
      <c r="A1" s="47" t="s">
        <v>17</v>
      </c>
      <c r="B1" s="21"/>
      <c r="C1" s="21"/>
      <c r="D1" s="21"/>
      <c r="E1" s="21"/>
      <c r="F1" s="21"/>
      <c r="G1" s="60"/>
      <c r="H1" s="60"/>
      <c r="I1" s="60"/>
      <c r="J1" s="21"/>
    </row>
    <row r="2" spans="1:10" s="14" customFormat="1" ht="33">
      <c r="A2" s="44" t="s">
        <v>6</v>
      </c>
      <c r="B2" s="45" t="s">
        <v>37</v>
      </c>
      <c r="C2" s="45" t="s">
        <v>44</v>
      </c>
      <c r="D2" s="45" t="s">
        <v>36</v>
      </c>
      <c r="E2" s="57" t="s">
        <v>69</v>
      </c>
      <c r="F2" s="57" t="s">
        <v>45</v>
      </c>
      <c r="G2" s="61" t="s">
        <v>77</v>
      </c>
      <c r="H2" s="540" t="s">
        <v>478</v>
      </c>
      <c r="I2" s="61" t="s">
        <v>96</v>
      </c>
      <c r="J2" s="46" t="s">
        <v>7</v>
      </c>
    </row>
    <row r="3" spans="1:10" s="52" customFormat="1" ht="16.5">
      <c r="A3" s="118" t="s">
        <v>46</v>
      </c>
      <c r="B3" s="99">
        <v>0</v>
      </c>
      <c r="C3" s="119" t="s">
        <v>40</v>
      </c>
      <c r="D3" s="120" t="str">
        <f>IF(C3="Str",'Personal File'!$C$13,IF(C3="Dex",'Personal File'!$C$14,IF(C3="Con",'Personal File'!$C$15,IF(C3="Int",'Personal File'!$C$16,IF(C3="Wis",'Personal File'!$C$17,IF(C3="Cha",'Personal File'!$C$18))))))</f>
        <v>+2</v>
      </c>
      <c r="E3" s="120" t="str">
        <f t="shared" ref="E3:E38" si="0">CONCATENATE(C3," (",D3,")")</f>
        <v>Int (+2)</v>
      </c>
      <c r="F3" s="155" t="s">
        <v>70</v>
      </c>
      <c r="G3" s="100">
        <f t="shared" ref="G3:G8" si="1">B3+MID(E3,6,2)+F3</f>
        <v>2</v>
      </c>
      <c r="H3" s="541">
        <f ca="1">RANDBETWEEN(1,20)</f>
        <v>4</v>
      </c>
      <c r="I3" s="100">
        <f t="shared" ref="I3:I4" ca="1" si="2">SUM(G3:H3)</f>
        <v>6</v>
      </c>
      <c r="J3" s="101"/>
    </row>
    <row r="4" spans="1:10" s="56" customFormat="1" ht="16.5">
      <c r="A4" s="145" t="s">
        <v>47</v>
      </c>
      <c r="B4" s="99">
        <v>0</v>
      </c>
      <c r="C4" s="146" t="s">
        <v>42</v>
      </c>
      <c r="D4" s="147" t="str">
        <f>IF(C4="Str",'Personal File'!$C$13,IF(C4="Dex",'Personal File'!$C$14,IF(C4="Con",'Personal File'!$C$15,IF(C4="Int",'Personal File'!$C$16,IF(C4="Wis",'Personal File'!$C$17,IF(C4="Cha",'Personal File'!$C$18))))))</f>
        <v>+3</v>
      </c>
      <c r="E4" s="147" t="str">
        <f t="shared" si="0"/>
        <v>Dex (+3)</v>
      </c>
      <c r="F4" s="100" t="s">
        <v>70</v>
      </c>
      <c r="G4" s="100">
        <f t="shared" si="1"/>
        <v>3</v>
      </c>
      <c r="H4" s="541">
        <f ca="1">RANDBETWEEN(1,20)</f>
        <v>16</v>
      </c>
      <c r="I4" s="100">
        <f t="shared" ca="1" si="2"/>
        <v>19</v>
      </c>
      <c r="J4" s="101"/>
    </row>
    <row r="5" spans="1:10" s="54" customFormat="1" ht="16.5">
      <c r="A5" s="102" t="s">
        <v>48</v>
      </c>
      <c r="B5" s="99">
        <v>0</v>
      </c>
      <c r="C5" s="103" t="s">
        <v>38</v>
      </c>
      <c r="D5" s="104" t="str">
        <f>IF(C5="Str",'Personal File'!$C$13,IF(C5="Dex",'Personal File'!$C$14,IF(C5="Con",'Personal File'!$C$15,IF(C5="Int",'Personal File'!$C$16,IF(C5="Wis",'Personal File'!$C$17,IF(C5="Cha",'Personal File'!$C$18))))))</f>
        <v>+5</v>
      </c>
      <c r="E5" s="105" t="str">
        <f t="shared" si="0"/>
        <v>Cha (+5)</v>
      </c>
      <c r="F5" s="100" t="s">
        <v>70</v>
      </c>
      <c r="G5" s="100">
        <f t="shared" si="1"/>
        <v>5</v>
      </c>
      <c r="H5" s="541">
        <f t="shared" ref="H5:H38" ca="1" si="3">RANDBETWEEN(1,20)</f>
        <v>17</v>
      </c>
      <c r="I5" s="100">
        <f t="shared" ref="I5:I38" ca="1" si="4">SUM(G5:H5)</f>
        <v>22</v>
      </c>
      <c r="J5" s="101"/>
    </row>
    <row r="6" spans="1:10" s="53" customFormat="1" ht="16.5">
      <c r="A6" s="106" t="s">
        <v>49</v>
      </c>
      <c r="B6" s="99">
        <v>0</v>
      </c>
      <c r="C6" s="107" t="s">
        <v>43</v>
      </c>
      <c r="D6" s="108" t="str">
        <f>IF(C6="Str",'Personal File'!$C$13,IF(C6="Dex",'Personal File'!$C$14,IF(C6="Con",'Personal File'!$C$15,IF(C6="Int",'Personal File'!$C$16,IF(C6="Wis",'Personal File'!$C$17,IF(C6="Cha",'Personal File'!$C$18))))))</f>
        <v>+1</v>
      </c>
      <c r="E6" s="108" t="str">
        <f t="shared" si="0"/>
        <v>Str (+1)</v>
      </c>
      <c r="F6" s="100" t="s">
        <v>70</v>
      </c>
      <c r="G6" s="100">
        <f t="shared" si="1"/>
        <v>1</v>
      </c>
      <c r="H6" s="541">
        <f t="shared" ca="1" si="3"/>
        <v>11</v>
      </c>
      <c r="I6" s="100">
        <f t="shared" ca="1" si="4"/>
        <v>12</v>
      </c>
      <c r="J6" s="101"/>
    </row>
    <row r="7" spans="1:10" s="53" customFormat="1" ht="16.5">
      <c r="A7" s="156" t="s">
        <v>23</v>
      </c>
      <c r="B7" s="83">
        <v>14</v>
      </c>
      <c r="C7" s="157" t="s">
        <v>39</v>
      </c>
      <c r="D7" s="158" t="str">
        <f>IF(C7="Str",'Personal File'!$C$13,IF(C7="Dex",'Personal File'!$C$14,IF(C7="Con",'Personal File'!$C$15,IF(C7="Int",'Personal File'!$C$16,IF(C7="Wis",'Personal File'!$C$17,IF(C7="Cha",'Personal File'!$C$18))))))</f>
        <v>+2</v>
      </c>
      <c r="E7" s="158" t="str">
        <f t="shared" si="0"/>
        <v>Con (+2)</v>
      </c>
      <c r="F7" s="84" t="s">
        <v>70</v>
      </c>
      <c r="G7" s="84">
        <f t="shared" si="1"/>
        <v>16</v>
      </c>
      <c r="H7" s="541">
        <f t="shared" ca="1" si="3"/>
        <v>19</v>
      </c>
      <c r="I7" s="84">
        <f t="shared" ca="1" si="4"/>
        <v>35</v>
      </c>
      <c r="J7" s="267"/>
    </row>
    <row r="8" spans="1:10" s="52" customFormat="1" ht="16.5">
      <c r="A8" s="118" t="s">
        <v>107</v>
      </c>
      <c r="B8" s="99">
        <v>0</v>
      </c>
      <c r="C8" s="119" t="s">
        <v>40</v>
      </c>
      <c r="D8" s="120" t="str">
        <f>IF(C8="Str",'Personal File'!$C$13,IF(C8="Dex",'Personal File'!$C$14,IF(C8="Con",'Personal File'!$C$15,IF(C8="Int",'Personal File'!$C$16,IF(C8="Wis",'Personal File'!$C$17,IF(C8="Cha",'Personal File'!$C$18))))))</f>
        <v>+2</v>
      </c>
      <c r="E8" s="120" t="str">
        <f t="shared" si="0"/>
        <v>Int (+2)</v>
      </c>
      <c r="F8" s="100" t="s">
        <v>70</v>
      </c>
      <c r="G8" s="100">
        <f t="shared" si="1"/>
        <v>2</v>
      </c>
      <c r="H8" s="541">
        <f t="shared" ca="1" si="3"/>
        <v>17</v>
      </c>
      <c r="I8" s="100">
        <f t="shared" ca="1" si="4"/>
        <v>19</v>
      </c>
      <c r="J8" s="101"/>
    </row>
    <row r="9" spans="1:10" s="55" customFormat="1" ht="16.5">
      <c r="A9" s="347" t="s">
        <v>50</v>
      </c>
      <c r="B9" s="348">
        <v>0</v>
      </c>
      <c r="C9" s="349" t="s">
        <v>40</v>
      </c>
      <c r="D9" s="350" t="str">
        <f>IF(C9="Str",'Personal File'!$C$13,IF(C9="Dex",'Personal File'!$C$14,IF(C9="Con",'Personal File'!$C$15,IF(C9="Int",'Personal File'!$C$16,IF(C9="Wis",'Personal File'!$C$17,IF(C9="Cha",'Personal File'!$C$18))))))</f>
        <v>+2</v>
      </c>
      <c r="E9" s="350" t="str">
        <f t="shared" si="0"/>
        <v>Int (+2)</v>
      </c>
      <c r="F9" s="351" t="s">
        <v>70</v>
      </c>
      <c r="G9" s="70">
        <v>0</v>
      </c>
      <c r="H9" s="541">
        <f t="shared" ca="1" si="3"/>
        <v>6</v>
      </c>
      <c r="I9" s="70">
        <f t="shared" ca="1" si="4"/>
        <v>6</v>
      </c>
      <c r="J9" s="352"/>
    </row>
    <row r="10" spans="1:10" s="56" customFormat="1" ht="16.5">
      <c r="A10" s="102" t="s">
        <v>51</v>
      </c>
      <c r="B10" s="99">
        <v>0</v>
      </c>
      <c r="C10" s="103" t="s">
        <v>38</v>
      </c>
      <c r="D10" s="104" t="str">
        <f>IF(C10="Str",'Personal File'!$C$13,IF(C10="Dex",'Personal File'!$C$14,IF(C10="Con",'Personal File'!$C$15,IF(C10="Int",'Personal File'!$C$16,IF(C10="Wis",'Personal File'!$C$17,IF(C10="Cha",'Personal File'!$C$18))))))</f>
        <v>+5</v>
      </c>
      <c r="E10" s="105" t="str">
        <f t="shared" si="0"/>
        <v>Cha (+5)</v>
      </c>
      <c r="F10" s="100" t="s">
        <v>70</v>
      </c>
      <c r="G10" s="100">
        <f>B10+MID(E10,6,2)+F10</f>
        <v>5</v>
      </c>
      <c r="H10" s="541">
        <f t="shared" ca="1" si="3"/>
        <v>16</v>
      </c>
      <c r="I10" s="100">
        <f t="shared" ca="1" si="4"/>
        <v>21</v>
      </c>
      <c r="J10" s="101"/>
    </row>
    <row r="11" spans="1:10" s="56" customFormat="1" ht="16.5">
      <c r="A11" s="65" t="s">
        <v>52</v>
      </c>
      <c r="B11" s="66">
        <v>0</v>
      </c>
      <c r="C11" s="67" t="s">
        <v>40</v>
      </c>
      <c r="D11" s="68" t="str">
        <f>IF(C11="Str",'Personal File'!$C$13,IF(C11="Dex",'Personal File'!$C$14,IF(C11="Con",'Personal File'!$C$15,IF(C11="Int",'Personal File'!$C$16,IF(C11="Wis",'Personal File'!$C$17,IF(C11="Cha",'Personal File'!$C$18))))))</f>
        <v>+2</v>
      </c>
      <c r="E11" s="68" t="str">
        <f t="shared" si="0"/>
        <v>Int (+2)</v>
      </c>
      <c r="F11" s="69" t="s">
        <v>70</v>
      </c>
      <c r="G11" s="70">
        <v>0</v>
      </c>
      <c r="H11" s="541">
        <f t="shared" ca="1" si="3"/>
        <v>1</v>
      </c>
      <c r="I11" s="70">
        <f t="shared" ca="1" si="4"/>
        <v>1</v>
      </c>
      <c r="J11" s="71"/>
    </row>
    <row r="12" spans="1:10" s="56" customFormat="1" ht="16.5">
      <c r="A12" s="102" t="s">
        <v>53</v>
      </c>
      <c r="B12" s="99">
        <v>0</v>
      </c>
      <c r="C12" s="103" t="s">
        <v>38</v>
      </c>
      <c r="D12" s="104" t="str">
        <f>IF(C12="Str",'Personal File'!$C$13,IF(C12="Dex",'Personal File'!$C$14,IF(C12="Con",'Personal File'!$C$15,IF(C12="Int",'Personal File'!$C$16,IF(C12="Wis",'Personal File'!$C$17,IF(C12="Cha",'Personal File'!$C$18))))))</f>
        <v>+5</v>
      </c>
      <c r="E12" s="105" t="str">
        <f t="shared" si="0"/>
        <v>Cha (+5)</v>
      </c>
      <c r="F12" s="100" t="s">
        <v>70</v>
      </c>
      <c r="G12" s="100">
        <f t="shared" ref="G12:G18" si="5">B12+MID(E12,6,2)+F12</f>
        <v>5</v>
      </c>
      <c r="H12" s="541">
        <f t="shared" ca="1" si="3"/>
        <v>19</v>
      </c>
      <c r="I12" s="100">
        <f t="shared" ca="1" si="4"/>
        <v>24</v>
      </c>
      <c r="J12" s="101"/>
    </row>
    <row r="13" spans="1:10" s="56" customFormat="1" ht="16.5">
      <c r="A13" s="145" t="s">
        <v>54</v>
      </c>
      <c r="B13" s="99">
        <v>0</v>
      </c>
      <c r="C13" s="146" t="s">
        <v>42</v>
      </c>
      <c r="D13" s="147" t="str">
        <f>IF(C13="Str",'Personal File'!$C$13,IF(C13="Dex",'Personal File'!$C$14,IF(C13="Con",'Personal File'!$C$15,IF(C13="Int",'Personal File'!$C$16,IF(C13="Wis",'Personal File'!$C$17,IF(C13="Cha",'Personal File'!$C$18))))))</f>
        <v>+3</v>
      </c>
      <c r="E13" s="148" t="str">
        <f t="shared" si="0"/>
        <v>Dex (+3)</v>
      </c>
      <c r="F13" s="100" t="s">
        <v>70</v>
      </c>
      <c r="G13" s="100">
        <f t="shared" si="5"/>
        <v>3</v>
      </c>
      <c r="H13" s="541">
        <f t="shared" ca="1" si="3"/>
        <v>15</v>
      </c>
      <c r="I13" s="100">
        <f t="shared" ca="1" si="4"/>
        <v>18</v>
      </c>
      <c r="J13" s="101"/>
    </row>
    <row r="14" spans="1:10" s="56" customFormat="1" ht="16.5">
      <c r="A14" s="118" t="s">
        <v>55</v>
      </c>
      <c r="B14" s="99">
        <v>0</v>
      </c>
      <c r="C14" s="119" t="s">
        <v>40</v>
      </c>
      <c r="D14" s="120" t="str">
        <f>IF(C14="Str",'Personal File'!$C$13,IF(C14="Dex",'Personal File'!$C$14,IF(C14="Con",'Personal File'!$C$15,IF(C14="Int",'Personal File'!$C$16,IF(C14="Wis",'Personal File'!$C$17,IF(C14="Cha",'Personal File'!$C$18))))))</f>
        <v>+2</v>
      </c>
      <c r="E14" s="120" t="str">
        <f t="shared" si="0"/>
        <v>Int (+2)</v>
      </c>
      <c r="F14" s="100" t="s">
        <v>70</v>
      </c>
      <c r="G14" s="100">
        <f t="shared" si="5"/>
        <v>2</v>
      </c>
      <c r="H14" s="541">
        <f t="shared" ca="1" si="3"/>
        <v>16</v>
      </c>
      <c r="I14" s="100">
        <f t="shared" ca="1" si="4"/>
        <v>18</v>
      </c>
      <c r="J14" s="101"/>
    </row>
    <row r="15" spans="1:10" s="56" customFormat="1" ht="16.5">
      <c r="A15" s="102" t="s">
        <v>56</v>
      </c>
      <c r="B15" s="99">
        <v>0</v>
      </c>
      <c r="C15" s="103" t="s">
        <v>38</v>
      </c>
      <c r="D15" s="104" t="str">
        <f>IF(C15="Str",'Personal File'!$C$13,IF(C15="Dex",'Personal File'!$C$14,IF(C15="Con",'Personal File'!$C$15,IF(C15="Int",'Personal File'!$C$16,IF(C15="Wis",'Personal File'!$C$17,IF(C15="Cha",'Personal File'!$C$18))))))</f>
        <v>+5</v>
      </c>
      <c r="E15" s="105" t="str">
        <f t="shared" si="0"/>
        <v>Cha (+5)</v>
      </c>
      <c r="F15" s="100" t="s">
        <v>70</v>
      </c>
      <c r="G15" s="100">
        <f t="shared" si="5"/>
        <v>5</v>
      </c>
      <c r="H15" s="541">
        <f t="shared" ca="1" si="3"/>
        <v>18</v>
      </c>
      <c r="I15" s="100">
        <f t="shared" ca="1" si="4"/>
        <v>23</v>
      </c>
      <c r="J15" s="101"/>
    </row>
    <row r="16" spans="1:10" s="56" customFormat="1" ht="16.5">
      <c r="A16" s="72" t="s">
        <v>25</v>
      </c>
      <c r="B16" s="66">
        <v>0</v>
      </c>
      <c r="C16" s="73" t="s">
        <v>38</v>
      </c>
      <c r="D16" s="74" t="str">
        <f>IF(C16="Str",'Personal File'!$C$13,IF(C16="Dex",'Personal File'!$C$14,IF(C16="Con",'Personal File'!$C$15,IF(C16="Int",'Personal File'!$C$16,IF(C16="Wis",'Personal File'!$C$17,IF(C16="Cha",'Personal File'!$C$18))))))</f>
        <v>+5</v>
      </c>
      <c r="E16" s="74" t="str">
        <f t="shared" si="0"/>
        <v>Cha (+5)</v>
      </c>
      <c r="F16" s="150" t="s">
        <v>70</v>
      </c>
      <c r="G16" s="70">
        <v>0</v>
      </c>
      <c r="H16" s="541">
        <f t="shared" ca="1" si="3"/>
        <v>19</v>
      </c>
      <c r="I16" s="70">
        <f t="shared" ca="1" si="4"/>
        <v>19</v>
      </c>
      <c r="J16" s="71"/>
    </row>
    <row r="17" spans="1:10" s="56" customFormat="1" ht="16.5">
      <c r="A17" s="206" t="s">
        <v>57</v>
      </c>
      <c r="B17" s="99">
        <v>0</v>
      </c>
      <c r="C17" s="207" t="s">
        <v>41</v>
      </c>
      <c r="D17" s="208">
        <f>IF(C17="Str",'Personal File'!$C$13,IF(C17="Dex",'Personal File'!$C$14,IF(C17="Con",'Personal File'!$C$15,IF(C17="Int",'Personal File'!$C$16,IF(C17="Wis",'Personal File'!$C$17,IF(C17="Cha",'Personal File'!$C$18))))))</f>
        <v>-1</v>
      </c>
      <c r="E17" s="208" t="str">
        <f t="shared" si="0"/>
        <v>Wis (-1)</v>
      </c>
      <c r="F17" s="100" t="s">
        <v>70</v>
      </c>
      <c r="G17" s="100">
        <f t="shared" si="5"/>
        <v>-1</v>
      </c>
      <c r="H17" s="541">
        <f t="shared" ca="1" si="3"/>
        <v>2</v>
      </c>
      <c r="I17" s="100">
        <f t="shared" ca="1" si="4"/>
        <v>1</v>
      </c>
      <c r="J17" s="101"/>
    </row>
    <row r="18" spans="1:10" s="56" customFormat="1" ht="16.5">
      <c r="A18" s="145" t="s">
        <v>58</v>
      </c>
      <c r="B18" s="99">
        <v>0</v>
      </c>
      <c r="C18" s="146" t="s">
        <v>42</v>
      </c>
      <c r="D18" s="147" t="str">
        <f>IF(C18="Str",'Personal File'!$C$13,IF(C18="Dex",'Personal File'!$C$14,IF(C18="Con",'Personal File'!$C$15,IF(C18="Int",'Personal File'!$C$16,IF(C18="Wis",'Personal File'!$C$17,IF(C18="Cha",'Personal File'!$C$18))))))</f>
        <v>+3</v>
      </c>
      <c r="E18" s="147" t="str">
        <f t="shared" si="0"/>
        <v>Dex (+3)</v>
      </c>
      <c r="F18" s="100" t="s">
        <v>70</v>
      </c>
      <c r="G18" s="100">
        <f t="shared" si="5"/>
        <v>3</v>
      </c>
      <c r="H18" s="541">
        <f t="shared" ca="1" si="3"/>
        <v>4</v>
      </c>
      <c r="I18" s="100">
        <f t="shared" ca="1" si="4"/>
        <v>7</v>
      </c>
      <c r="J18" s="101"/>
    </row>
    <row r="19" spans="1:10" s="56" customFormat="1" ht="16.5">
      <c r="A19" s="78" t="s">
        <v>59</v>
      </c>
      <c r="B19" s="75">
        <v>0</v>
      </c>
      <c r="C19" s="80" t="s">
        <v>38</v>
      </c>
      <c r="D19" s="81" t="str">
        <f>IF(C19="Str",'Personal File'!$C$13,IF(C19="Dex",'Personal File'!$C$14,IF(C19="Con",'Personal File'!$C$15,IF(C19="Int",'Personal File'!$C$16,IF(C19="Wis",'Personal File'!$C$17,IF(C19="Cha",'Personal File'!$C$18))))))</f>
        <v>+5</v>
      </c>
      <c r="E19" s="79" t="str">
        <f t="shared" si="0"/>
        <v>Cha (+5)</v>
      </c>
      <c r="F19" s="76" t="s">
        <v>70</v>
      </c>
      <c r="G19" s="76">
        <f t="shared" ref="G19:G23" si="6">B19+MID(E19,6,2)+F19</f>
        <v>5</v>
      </c>
      <c r="H19" s="541">
        <f t="shared" ca="1" si="3"/>
        <v>15</v>
      </c>
      <c r="I19" s="76">
        <f t="shared" ca="1" si="4"/>
        <v>20</v>
      </c>
      <c r="J19" s="77"/>
    </row>
    <row r="20" spans="1:10" s="56" customFormat="1" ht="16.5">
      <c r="A20" s="106" t="s">
        <v>60</v>
      </c>
      <c r="B20" s="99">
        <v>0</v>
      </c>
      <c r="C20" s="107" t="s">
        <v>43</v>
      </c>
      <c r="D20" s="108" t="str">
        <f>IF(C20="Str",'Personal File'!$C$13,IF(C20="Dex",'Personal File'!$C$14,IF(C20="Con",'Personal File'!$C$15,IF(C20="Int",'Personal File'!$C$16,IF(C20="Wis",'Personal File'!$C$17,IF(C20="Cha",'Personal File'!$C$18))))))</f>
        <v>+1</v>
      </c>
      <c r="E20" s="108" t="str">
        <f t="shared" si="0"/>
        <v>Str (+1)</v>
      </c>
      <c r="F20" s="76" t="s">
        <v>70</v>
      </c>
      <c r="G20" s="100">
        <f t="shared" si="6"/>
        <v>1</v>
      </c>
      <c r="H20" s="541">
        <f t="shared" ca="1" si="3"/>
        <v>4</v>
      </c>
      <c r="I20" s="100">
        <f t="shared" ca="1" si="4"/>
        <v>5</v>
      </c>
      <c r="J20" s="101"/>
    </row>
    <row r="21" spans="1:10" s="56" customFormat="1" ht="16.5">
      <c r="A21" s="110" t="s">
        <v>102</v>
      </c>
      <c r="B21" s="83">
        <v>14</v>
      </c>
      <c r="C21" s="111" t="s">
        <v>40</v>
      </c>
      <c r="D21" s="112" t="str">
        <f>IF(C21="Str",'Personal File'!$C$13,IF(C21="Dex",'Personal File'!$C$14,IF(C21="Con",'Personal File'!$C$15,IF(C21="Int",'Personal File'!$C$16,IF(C21="Wis",'Personal File'!$C$17,IF(C21="Cha",'Personal File'!$C$18))))))</f>
        <v>+2</v>
      </c>
      <c r="E21" s="112" t="str">
        <f t="shared" si="0"/>
        <v>Int (+2)</v>
      </c>
      <c r="F21" s="84" t="s">
        <v>70</v>
      </c>
      <c r="G21" s="84">
        <f t="shared" si="6"/>
        <v>16</v>
      </c>
      <c r="H21" s="541">
        <f t="shared" ca="1" si="3"/>
        <v>13</v>
      </c>
      <c r="I21" s="84">
        <f t="shared" ca="1" si="4"/>
        <v>29</v>
      </c>
      <c r="J21" s="85"/>
    </row>
    <row r="22" spans="1:10" s="56" customFormat="1" ht="16.5">
      <c r="A22" s="206" t="s">
        <v>61</v>
      </c>
      <c r="B22" s="99">
        <v>0</v>
      </c>
      <c r="C22" s="207" t="s">
        <v>41</v>
      </c>
      <c r="D22" s="208">
        <f>IF(C22="Str",'Personal File'!$C$13,IF(C22="Dex",'Personal File'!$C$14,IF(C22="Con",'Personal File'!$C$15,IF(C22="Int",'Personal File'!$C$16,IF(C22="Wis",'Personal File'!$C$17,IF(C22="Cha",'Personal File'!$C$18))))))</f>
        <v>-1</v>
      </c>
      <c r="E22" s="209" t="str">
        <f t="shared" si="0"/>
        <v>Wis (-1)</v>
      </c>
      <c r="F22" s="100" t="s">
        <v>70</v>
      </c>
      <c r="G22" s="100">
        <f t="shared" si="6"/>
        <v>-1</v>
      </c>
      <c r="H22" s="541">
        <f t="shared" ca="1" si="3"/>
        <v>6</v>
      </c>
      <c r="I22" s="100">
        <f t="shared" ca="1" si="4"/>
        <v>5</v>
      </c>
      <c r="J22" s="210"/>
    </row>
    <row r="23" spans="1:10" s="56" customFormat="1" ht="16.5">
      <c r="A23" s="145" t="s">
        <v>26</v>
      </c>
      <c r="B23" s="99">
        <v>0</v>
      </c>
      <c r="C23" s="146" t="s">
        <v>42</v>
      </c>
      <c r="D23" s="147" t="str">
        <f>IF(C23="Str",'Personal File'!$C$13,IF(C23="Dex",'Personal File'!$C$14,IF(C23="Con",'Personal File'!$C$15,IF(C23="Int",'Personal File'!$C$16,IF(C23="Wis",'Personal File'!$C$17,IF(C23="Cha",'Personal File'!$C$18))))))</f>
        <v>+3</v>
      </c>
      <c r="E23" s="147" t="str">
        <f t="shared" si="0"/>
        <v>Dex (+3)</v>
      </c>
      <c r="F23" s="100" t="s">
        <v>70</v>
      </c>
      <c r="G23" s="100">
        <f t="shared" si="6"/>
        <v>3</v>
      </c>
      <c r="H23" s="541">
        <f t="shared" ca="1" si="3"/>
        <v>18</v>
      </c>
      <c r="I23" s="100">
        <f t="shared" ca="1" si="4"/>
        <v>21</v>
      </c>
      <c r="J23" s="101"/>
    </row>
    <row r="24" spans="1:10" s="56" customFormat="1" ht="16.5">
      <c r="A24" s="96" t="s">
        <v>62</v>
      </c>
      <c r="B24" s="66">
        <v>0</v>
      </c>
      <c r="C24" s="97" t="s">
        <v>42</v>
      </c>
      <c r="D24" s="98" t="str">
        <f>IF(C24="Str",'Personal File'!$C$13,IF(C24="Dex",'Personal File'!$C$14,IF(C24="Con",'Personal File'!$C$15,IF(C24="Int",'Personal File'!$C$16,IF(C24="Wis",'Personal File'!$C$17,IF(C24="Cha",'Personal File'!$C$18))))))</f>
        <v>+3</v>
      </c>
      <c r="E24" s="98" t="str">
        <f t="shared" si="0"/>
        <v>Dex (+3)</v>
      </c>
      <c r="F24" s="69" t="s">
        <v>70</v>
      </c>
      <c r="G24" s="70">
        <v>0</v>
      </c>
      <c r="H24" s="541">
        <f t="shared" ca="1" si="3"/>
        <v>13</v>
      </c>
      <c r="I24" s="70">
        <f t="shared" ca="1" si="4"/>
        <v>13</v>
      </c>
      <c r="J24" s="71"/>
    </row>
    <row r="25" spans="1:10" ht="16.5">
      <c r="A25" s="102" t="s">
        <v>124</v>
      </c>
      <c r="B25" s="99">
        <v>0</v>
      </c>
      <c r="C25" s="103" t="s">
        <v>38</v>
      </c>
      <c r="D25" s="104" t="str">
        <f>IF(C25="Str",'Personal File'!$C$13,IF(C25="Dex",'Personal File'!$C$14,IF(C25="Con",'Personal File'!$C$15,IF(C25="Int",'Personal File'!$C$16,IF(C25="Wis",'Personal File'!$C$17,IF(C25="Cha",'Personal File'!$C$18))))))</f>
        <v>+5</v>
      </c>
      <c r="E25" s="104" t="str">
        <f t="shared" si="0"/>
        <v>Cha (+5)</v>
      </c>
      <c r="F25" s="100" t="s">
        <v>70</v>
      </c>
      <c r="G25" s="100">
        <f>B25+MID(E25,6,2)+F25</f>
        <v>5</v>
      </c>
      <c r="H25" s="541">
        <f t="shared" ca="1" si="3"/>
        <v>3</v>
      </c>
      <c r="I25" s="100">
        <f t="shared" ca="1" si="4"/>
        <v>8</v>
      </c>
      <c r="J25" s="101"/>
    </row>
    <row r="26" spans="1:10" ht="16.5">
      <c r="A26" s="378" t="s">
        <v>240</v>
      </c>
      <c r="B26" s="379">
        <v>14</v>
      </c>
      <c r="C26" s="380" t="s">
        <v>41</v>
      </c>
      <c r="D26" s="381">
        <f>IF(C26="Str",'Personal File'!$C$13,IF(C26="Dex",'Personal File'!$C$14,IF(C26="Con",'Personal File'!$C$15,IF(C26="Int",'Personal File'!$C$16,IF(C26="Wis",'Personal File'!$C$17,IF(C26="Cha",'Personal File'!$C$18))))))</f>
        <v>-1</v>
      </c>
      <c r="E26" s="381" t="str">
        <f t="shared" si="0"/>
        <v>Wis (-1)</v>
      </c>
      <c r="F26" s="382" t="s">
        <v>70</v>
      </c>
      <c r="G26" s="383">
        <v>0</v>
      </c>
      <c r="H26" s="541">
        <f t="shared" ca="1" si="3"/>
        <v>6</v>
      </c>
      <c r="I26" s="383">
        <f t="shared" ca="1" si="4"/>
        <v>6</v>
      </c>
      <c r="J26" s="384"/>
    </row>
    <row r="27" spans="1:10" ht="16.5">
      <c r="A27" s="145" t="s">
        <v>27</v>
      </c>
      <c r="B27" s="99">
        <v>0</v>
      </c>
      <c r="C27" s="146" t="s">
        <v>42</v>
      </c>
      <c r="D27" s="147" t="str">
        <f>IF(C27="Str",'Personal File'!$C$13,IF(C27="Dex",'Personal File'!$C$14,IF(C27="Con",'Personal File'!$C$15,IF(C27="Int",'Personal File'!$C$16,IF(C27="Wis",'Personal File'!$C$17,IF(C27="Cha",'Personal File'!$C$18))))))</f>
        <v>+3</v>
      </c>
      <c r="E27" s="148" t="str">
        <f t="shared" si="0"/>
        <v>Dex (+3)</v>
      </c>
      <c r="F27" s="100" t="s">
        <v>70</v>
      </c>
      <c r="G27" s="100">
        <f>B27+MID(E27,6,2)+F27</f>
        <v>3</v>
      </c>
      <c r="H27" s="541">
        <f t="shared" ca="1" si="3"/>
        <v>4</v>
      </c>
      <c r="I27" s="100">
        <f t="shared" ca="1" si="4"/>
        <v>7</v>
      </c>
      <c r="J27" s="101"/>
    </row>
    <row r="28" spans="1:10" ht="16.5">
      <c r="A28" s="118" t="s">
        <v>28</v>
      </c>
      <c r="B28" s="99">
        <v>0</v>
      </c>
      <c r="C28" s="119" t="s">
        <v>40</v>
      </c>
      <c r="D28" s="120" t="str">
        <f>IF(C28="Str",'Personal File'!$C$13,IF(C28="Dex",'Personal File'!$C$14,IF(C28="Con",'Personal File'!$C$15,IF(C28="Int",'Personal File'!$C$16,IF(C28="Wis",'Personal File'!$C$17,IF(C28="Cha",'Personal File'!$C$18))))))</f>
        <v>+2</v>
      </c>
      <c r="E28" s="120" t="str">
        <f t="shared" si="0"/>
        <v>Int (+2)</v>
      </c>
      <c r="F28" s="100" t="s">
        <v>70</v>
      </c>
      <c r="G28" s="100">
        <f>B28+MID(E28,6,2)+F28</f>
        <v>2</v>
      </c>
      <c r="H28" s="541">
        <f t="shared" ca="1" si="3"/>
        <v>7</v>
      </c>
      <c r="I28" s="100">
        <f t="shared" ca="1" si="4"/>
        <v>9</v>
      </c>
      <c r="J28" s="101"/>
    </row>
    <row r="29" spans="1:10" ht="16.5">
      <c r="A29" s="206" t="s">
        <v>63</v>
      </c>
      <c r="B29" s="99">
        <v>0</v>
      </c>
      <c r="C29" s="207" t="s">
        <v>41</v>
      </c>
      <c r="D29" s="208">
        <f>IF(C29="Str",'Personal File'!$C$13,IF(C29="Dex",'Personal File'!$C$14,IF(C29="Con",'Personal File'!$C$15,IF(C29="Int",'Personal File'!$C$16,IF(C29="Wis",'Personal File'!$C$17,IF(C29="Cha",'Personal File'!$C$18))))))</f>
        <v>-1</v>
      </c>
      <c r="E29" s="208" t="str">
        <f t="shared" si="0"/>
        <v>Wis (-1)</v>
      </c>
      <c r="F29" s="100" t="s">
        <v>70</v>
      </c>
      <c r="G29" s="100">
        <f>B29+MID(E29,6,2)+F29</f>
        <v>-1</v>
      </c>
      <c r="H29" s="541">
        <f t="shared" ca="1" si="3"/>
        <v>4</v>
      </c>
      <c r="I29" s="100">
        <f t="shared" ca="1" si="4"/>
        <v>3</v>
      </c>
      <c r="J29" s="101"/>
    </row>
    <row r="30" spans="1:10" ht="16.5">
      <c r="A30" s="96" t="s">
        <v>103</v>
      </c>
      <c r="B30" s="66">
        <v>0</v>
      </c>
      <c r="C30" s="97" t="s">
        <v>42</v>
      </c>
      <c r="D30" s="98" t="str">
        <f>IF(C30="Str",'Personal File'!$C$13,IF(C30="Dex",'Personal File'!$C$14,IF(C30="Con",'Personal File'!$C$15,IF(C30="Int",'Personal File'!$C$16,IF(C30="Wis",'Personal File'!$C$17,IF(C30="Cha",'Personal File'!$C$18))))))</f>
        <v>+3</v>
      </c>
      <c r="E30" s="98" t="str">
        <f t="shared" si="0"/>
        <v>Dex (+3)</v>
      </c>
      <c r="F30" s="69" t="s">
        <v>70</v>
      </c>
      <c r="G30" s="70">
        <v>0</v>
      </c>
      <c r="H30" s="541">
        <f t="shared" ca="1" si="3"/>
        <v>17</v>
      </c>
      <c r="I30" s="70">
        <f t="shared" ca="1" si="4"/>
        <v>17</v>
      </c>
      <c r="J30" s="71"/>
    </row>
    <row r="31" spans="1:10" ht="16.5">
      <c r="A31" s="152" t="s">
        <v>101</v>
      </c>
      <c r="B31" s="149">
        <v>0</v>
      </c>
      <c r="C31" s="153" t="s">
        <v>40</v>
      </c>
      <c r="D31" s="154" t="str">
        <f>IF(C31="Str",'Personal File'!$C$13,IF(C31="Dex",'Personal File'!$C$14,IF(C31="Con",'Personal File'!$C$15,IF(C31="Int",'Personal File'!$C$16,IF(C31="Wis",'Personal File'!$C$17,IF(C31="Cha",'Personal File'!$C$18))))))</f>
        <v>+2</v>
      </c>
      <c r="E31" s="154" t="str">
        <f t="shared" si="0"/>
        <v>Int (+2)</v>
      </c>
      <c r="F31" s="150" t="s">
        <v>70</v>
      </c>
      <c r="G31" s="70">
        <v>0</v>
      </c>
      <c r="H31" s="541">
        <f t="shared" ca="1" si="3"/>
        <v>15</v>
      </c>
      <c r="I31" s="70">
        <f t="shared" ca="1" si="4"/>
        <v>15</v>
      </c>
      <c r="J31" s="151"/>
    </row>
    <row r="32" spans="1:10" ht="16.5">
      <c r="A32" s="110" t="s">
        <v>64</v>
      </c>
      <c r="B32" s="83">
        <v>14</v>
      </c>
      <c r="C32" s="111" t="s">
        <v>40</v>
      </c>
      <c r="D32" s="112" t="str">
        <f>IF(C32="Str",'Personal File'!$C$13,IF(C32="Dex",'Personal File'!$C$14,IF(C32="Con",'Personal File'!$C$15,IF(C32="Int",'Personal File'!$C$16,IF(C32="Wis",'Personal File'!$C$17,IF(C32="Cha",'Personal File'!$C$18))))))</f>
        <v>+2</v>
      </c>
      <c r="E32" s="112" t="str">
        <f t="shared" si="0"/>
        <v>Int (+2)</v>
      </c>
      <c r="F32" s="84" t="s">
        <v>106</v>
      </c>
      <c r="G32" s="84">
        <f>B32+MID(E32,6,2)+F32</f>
        <v>18</v>
      </c>
      <c r="H32" s="541">
        <f t="shared" ca="1" si="3"/>
        <v>10</v>
      </c>
      <c r="I32" s="84">
        <f t="shared" ca="1" si="4"/>
        <v>28</v>
      </c>
      <c r="J32" s="267"/>
    </row>
    <row r="33" spans="1:10" ht="16.5">
      <c r="A33" s="206" t="s">
        <v>65</v>
      </c>
      <c r="B33" s="99">
        <v>0</v>
      </c>
      <c r="C33" s="207" t="s">
        <v>41</v>
      </c>
      <c r="D33" s="208">
        <f>IF(C33="Str",'Personal File'!$C$13,IF(C33="Dex",'Personal File'!$C$14,IF(C33="Con",'Personal File'!$C$15,IF(C33="Int",'Personal File'!$C$16,IF(C33="Wis",'Personal File'!$C$17,IF(C33="Cha",'Personal File'!$C$18))))))</f>
        <v>-1</v>
      </c>
      <c r="E33" s="208" t="str">
        <f t="shared" si="0"/>
        <v>Wis (-1)</v>
      </c>
      <c r="F33" s="100" t="s">
        <v>70</v>
      </c>
      <c r="G33" s="100">
        <f>B33+MID(E33,6,2)+F33</f>
        <v>-1</v>
      </c>
      <c r="H33" s="541">
        <f t="shared" ca="1" si="3"/>
        <v>6</v>
      </c>
      <c r="I33" s="100">
        <f t="shared" ca="1" si="4"/>
        <v>5</v>
      </c>
      <c r="J33" s="101"/>
    </row>
    <row r="34" spans="1:10" ht="16.5">
      <c r="A34" s="206" t="s">
        <v>104</v>
      </c>
      <c r="B34" s="99">
        <v>0</v>
      </c>
      <c r="C34" s="207" t="s">
        <v>41</v>
      </c>
      <c r="D34" s="208">
        <f>IF(C34="Str",'Personal File'!$C$13,IF(C34="Dex",'Personal File'!$C$14,IF(C34="Con",'Personal File'!$C$15,IF(C34="Int",'Personal File'!$C$16,IF(C34="Wis",'Personal File'!$C$17,IF(C34="Cha",'Personal File'!$C$18))))))</f>
        <v>-1</v>
      </c>
      <c r="E34" s="208" t="str">
        <f t="shared" si="0"/>
        <v>Wis (-1)</v>
      </c>
      <c r="F34" s="100" t="s">
        <v>70</v>
      </c>
      <c r="G34" s="100">
        <f>B34+MID(E34,6,2)+F34</f>
        <v>-1</v>
      </c>
      <c r="H34" s="541">
        <f t="shared" ca="1" si="3"/>
        <v>7</v>
      </c>
      <c r="I34" s="100">
        <f t="shared" ca="1" si="4"/>
        <v>6</v>
      </c>
      <c r="J34" s="101"/>
    </row>
    <row r="35" spans="1:10" ht="16.5">
      <c r="A35" s="106" t="s">
        <v>29</v>
      </c>
      <c r="B35" s="99">
        <v>0</v>
      </c>
      <c r="C35" s="107" t="s">
        <v>43</v>
      </c>
      <c r="D35" s="108" t="str">
        <f>IF(C35="Str",'Personal File'!$C$13,IF(C35="Dex",'Personal File'!$C$14,IF(C35="Con",'Personal File'!$C$15,IF(C35="Int",'Personal File'!$C$16,IF(C35="Wis",'Personal File'!$C$17,IF(C35="Cha",'Personal File'!$C$18))))))</f>
        <v>+1</v>
      </c>
      <c r="E35" s="108" t="str">
        <f t="shared" si="0"/>
        <v>Str (+1)</v>
      </c>
      <c r="F35" s="100" t="s">
        <v>70</v>
      </c>
      <c r="G35" s="100">
        <f>B35+MID(E35,6,2)+F35</f>
        <v>1</v>
      </c>
      <c r="H35" s="541">
        <f t="shared" ca="1" si="3"/>
        <v>6</v>
      </c>
      <c r="I35" s="100">
        <f t="shared" ca="1" si="4"/>
        <v>7</v>
      </c>
      <c r="J35" s="101"/>
    </row>
    <row r="36" spans="1:10" ht="16.5">
      <c r="A36" s="145" t="s">
        <v>66</v>
      </c>
      <c r="B36" s="99">
        <v>0</v>
      </c>
      <c r="C36" s="146" t="s">
        <v>42</v>
      </c>
      <c r="D36" s="147" t="str">
        <f>IF(C36="Str",'Personal File'!$C$13,IF(C36="Dex",'Personal File'!$C$14,IF(C36="Con",'Personal File'!$C$15,IF(C36="Int",'Personal File'!$C$16,IF(C36="Wis",'Personal File'!$C$17,IF(C36="Cha",'Personal File'!$C$18))))))</f>
        <v>+3</v>
      </c>
      <c r="E36" s="147" t="str">
        <f t="shared" si="0"/>
        <v>Dex (+3)</v>
      </c>
      <c r="F36" s="100" t="s">
        <v>70</v>
      </c>
      <c r="G36" s="100">
        <f>B36+MID(E36,6,2)+F36</f>
        <v>3</v>
      </c>
      <c r="H36" s="541">
        <f t="shared" ca="1" si="3"/>
        <v>12</v>
      </c>
      <c r="I36" s="100">
        <f t="shared" ca="1" si="4"/>
        <v>15</v>
      </c>
      <c r="J36" s="101"/>
    </row>
    <row r="37" spans="1:10" ht="16.5">
      <c r="A37" s="159" t="s">
        <v>67</v>
      </c>
      <c r="B37" s="149">
        <v>0</v>
      </c>
      <c r="C37" s="217" t="s">
        <v>38</v>
      </c>
      <c r="D37" s="218" t="str">
        <f>IF(C37="Str",'Personal File'!$C$13,IF(C37="Dex",'Personal File'!$C$14,IF(C37="Con",'Personal File'!$C$15,IF(C37="Int",'Personal File'!$C$16,IF(C37="Wis",'Personal File'!$C$17,IF(C37="Cha",'Personal File'!$C$18))))))</f>
        <v>+5</v>
      </c>
      <c r="E37" s="218" t="str">
        <f t="shared" si="0"/>
        <v>Cha (+5)</v>
      </c>
      <c r="F37" s="150" t="s">
        <v>70</v>
      </c>
      <c r="G37" s="70">
        <v>0</v>
      </c>
      <c r="H37" s="541">
        <f t="shared" ca="1" si="3"/>
        <v>6</v>
      </c>
      <c r="I37" s="70">
        <f t="shared" ca="1" si="4"/>
        <v>6</v>
      </c>
      <c r="J37" s="151"/>
    </row>
    <row r="38" spans="1:10" ht="17.25" thickBot="1">
      <c r="A38" s="211" t="s">
        <v>68</v>
      </c>
      <c r="B38" s="212">
        <v>0</v>
      </c>
      <c r="C38" s="213" t="s">
        <v>42</v>
      </c>
      <c r="D38" s="214" t="str">
        <f>IF(C38="Str",'Personal File'!$C$13,IF(C38="Dex",'Personal File'!$C$14,IF(C38="Con",'Personal File'!$C$15,IF(C38="Int",'Personal File'!$C$16,IF(C38="Wis",'Personal File'!$C$17,IF(C38="Cha",'Personal File'!$C$18))))))</f>
        <v>+3</v>
      </c>
      <c r="E38" s="214" t="str">
        <f t="shared" si="0"/>
        <v>Dex (+3)</v>
      </c>
      <c r="F38" s="215" t="s">
        <v>70</v>
      </c>
      <c r="G38" s="215">
        <f>B38+MID(E38,6,2)+F38</f>
        <v>3</v>
      </c>
      <c r="H38" s="541">
        <f t="shared" ca="1" si="3"/>
        <v>3</v>
      </c>
      <c r="I38" s="215">
        <f t="shared" ca="1" si="4"/>
        <v>6</v>
      </c>
      <c r="J38" s="216"/>
    </row>
    <row r="39" spans="1:10" ht="16.5" thickTop="1">
      <c r="B39" s="95">
        <f>SUM(B3:B38)</f>
        <v>56</v>
      </c>
      <c r="E39" s="95">
        <f>SUM(E40:E42)</f>
        <v>56</v>
      </c>
    </row>
    <row r="40" spans="1:10">
      <c r="E40" s="28">
        <v>44</v>
      </c>
      <c r="F40" s="385" t="s">
        <v>260</v>
      </c>
    </row>
    <row r="41" spans="1:10">
      <c r="E41" s="28">
        <v>8</v>
      </c>
      <c r="F41" s="385" t="s">
        <v>261</v>
      </c>
    </row>
    <row r="42" spans="1:10">
      <c r="E42" s="28">
        <v>4</v>
      </c>
      <c r="F42" s="385" t="s">
        <v>262</v>
      </c>
    </row>
  </sheetData>
  <phoneticPr fontId="0" type="noConversion"/>
  <conditionalFormatting sqref="H3:H38">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showGridLines="0" workbookViewId="0">
      <pane ySplit="2" topLeftCell="A3" activePane="bottomLeft" state="frozen"/>
      <selection pane="bottomLeft"/>
    </sheetView>
  </sheetViews>
  <sheetFormatPr defaultColWidth="13" defaultRowHeight="15.75"/>
  <cols>
    <col min="1" max="1" width="23" style="42" customWidth="1"/>
    <col min="2" max="2" width="6.25" style="19" bestFit="1" customWidth="1"/>
    <col min="3" max="3" width="9.625" style="43" bestFit="1" customWidth="1"/>
    <col min="4" max="4" width="11.25" style="43" bestFit="1" customWidth="1"/>
    <col min="5" max="5" width="7.25" style="320" bestFit="1" customWidth="1"/>
    <col min="6" max="6" width="11" style="43" customWidth="1"/>
    <col min="7" max="7" width="9.5" style="43" bestFit="1" customWidth="1"/>
    <col min="8" max="8" width="29.875" style="42" customWidth="1"/>
    <col min="9" max="9" width="13" style="1"/>
    <col min="10" max="16384" width="13" style="34"/>
  </cols>
  <sheetData>
    <row r="1" spans="1:9" ht="24" thickBot="1">
      <c r="A1" s="234" t="s">
        <v>298</v>
      </c>
      <c r="B1" s="21"/>
      <c r="C1" s="233"/>
      <c r="D1" s="233"/>
      <c r="E1" s="318"/>
      <c r="F1" s="233"/>
      <c r="G1" s="233"/>
      <c r="H1" s="233"/>
    </row>
    <row r="2" spans="1:9" s="229" customFormat="1" ht="16.5">
      <c r="A2" s="232" t="s">
        <v>131</v>
      </c>
      <c r="B2" s="317" t="s">
        <v>132</v>
      </c>
      <c r="C2" s="230" t="s">
        <v>179</v>
      </c>
      <c r="D2" s="231" t="s">
        <v>178</v>
      </c>
      <c r="E2" s="319" t="s">
        <v>177</v>
      </c>
      <c r="F2" s="230" t="s">
        <v>176</v>
      </c>
      <c r="G2" s="230" t="s">
        <v>175</v>
      </c>
      <c r="H2" s="230" t="s">
        <v>7</v>
      </c>
      <c r="I2" s="1"/>
    </row>
    <row r="3" spans="1:9" ht="16.5">
      <c r="A3" s="481" t="s">
        <v>188</v>
      </c>
      <c r="B3" s="507">
        <v>0</v>
      </c>
      <c r="C3" s="482" t="s">
        <v>152</v>
      </c>
      <c r="D3" s="483" t="s">
        <v>159</v>
      </c>
      <c r="E3" s="484" t="s">
        <v>153</v>
      </c>
      <c r="F3" s="485" t="s">
        <v>150</v>
      </c>
      <c r="G3" s="486" t="s">
        <v>157</v>
      </c>
      <c r="H3" s="487" t="s">
        <v>165</v>
      </c>
    </row>
    <row r="4" spans="1:9" ht="16.5">
      <c r="A4" s="196" t="s">
        <v>172</v>
      </c>
      <c r="B4" s="272">
        <v>0</v>
      </c>
      <c r="C4" s="275" t="s">
        <v>171</v>
      </c>
      <c r="D4" s="276" t="s">
        <v>159</v>
      </c>
      <c r="E4" s="488" t="s">
        <v>153</v>
      </c>
      <c r="F4" s="311" t="s">
        <v>150</v>
      </c>
      <c r="G4" s="277" t="s">
        <v>157</v>
      </c>
      <c r="H4" s="489" t="s">
        <v>170</v>
      </c>
    </row>
    <row r="5" spans="1:9" ht="16.5">
      <c r="A5" s="196" t="s">
        <v>168</v>
      </c>
      <c r="B5" s="272">
        <v>0</v>
      </c>
      <c r="C5" s="278" t="s">
        <v>156</v>
      </c>
      <c r="D5" s="276" t="s">
        <v>167</v>
      </c>
      <c r="E5" s="488" t="s">
        <v>153</v>
      </c>
      <c r="F5" s="311" t="s">
        <v>158</v>
      </c>
      <c r="G5" s="271" t="s">
        <v>161</v>
      </c>
      <c r="H5" s="280" t="s">
        <v>302</v>
      </c>
    </row>
    <row r="6" spans="1:9" ht="16.5">
      <c r="A6" s="501" t="s">
        <v>166</v>
      </c>
      <c r="B6" s="307">
        <v>0</v>
      </c>
      <c r="C6" s="502" t="s">
        <v>152</v>
      </c>
      <c r="D6" s="309" t="s">
        <v>159</v>
      </c>
      <c r="E6" s="503" t="s">
        <v>153</v>
      </c>
      <c r="F6" s="316" t="s">
        <v>150</v>
      </c>
      <c r="G6" s="284" t="s">
        <v>157</v>
      </c>
      <c r="H6" s="504" t="s">
        <v>165</v>
      </c>
    </row>
    <row r="7" spans="1:9" ht="16.5">
      <c r="A7" s="196" t="s">
        <v>303</v>
      </c>
      <c r="B7" s="272">
        <v>1</v>
      </c>
      <c r="C7" s="268" t="s">
        <v>190</v>
      </c>
      <c r="D7" s="279" t="s">
        <v>154</v>
      </c>
      <c r="E7" s="488" t="s">
        <v>153</v>
      </c>
      <c r="F7" s="270" t="s">
        <v>158</v>
      </c>
      <c r="G7" s="271" t="s">
        <v>161</v>
      </c>
      <c r="H7" s="280" t="s">
        <v>353</v>
      </c>
      <c r="I7" s="308"/>
    </row>
    <row r="8" spans="1:9" ht="16.5">
      <c r="A8" s="196" t="s">
        <v>207</v>
      </c>
      <c r="B8" s="272">
        <v>1</v>
      </c>
      <c r="C8" s="268" t="s">
        <v>156</v>
      </c>
      <c r="D8" s="276" t="s">
        <v>159</v>
      </c>
      <c r="E8" s="488" t="s">
        <v>153</v>
      </c>
      <c r="F8" s="270" t="s">
        <v>209</v>
      </c>
      <c r="G8" s="269" t="s">
        <v>157</v>
      </c>
      <c r="H8" s="280" t="s">
        <v>210</v>
      </c>
    </row>
    <row r="9" spans="1:9" ht="16.5">
      <c r="A9" s="196" t="s">
        <v>304</v>
      </c>
      <c r="B9" s="272">
        <v>1</v>
      </c>
      <c r="C9" s="278" t="s">
        <v>171</v>
      </c>
      <c r="D9" s="279" t="s">
        <v>159</v>
      </c>
      <c r="E9" s="488" t="s">
        <v>153</v>
      </c>
      <c r="F9" s="311" t="s">
        <v>158</v>
      </c>
      <c r="G9" s="271" t="s">
        <v>157</v>
      </c>
      <c r="H9" s="287" t="s">
        <v>211</v>
      </c>
    </row>
    <row r="10" spans="1:9" ht="16.5">
      <c r="A10" s="196" t="s">
        <v>305</v>
      </c>
      <c r="B10" s="272">
        <v>1</v>
      </c>
      <c r="C10" s="268" t="s">
        <v>190</v>
      </c>
      <c r="D10" s="279" t="s">
        <v>154</v>
      </c>
      <c r="E10" s="488" t="s">
        <v>153</v>
      </c>
      <c r="F10" s="270" t="s">
        <v>162</v>
      </c>
      <c r="G10" s="269" t="s">
        <v>163</v>
      </c>
      <c r="H10" s="280" t="s">
        <v>354</v>
      </c>
      <c r="I10" s="308"/>
    </row>
    <row r="11" spans="1:9" ht="16.5">
      <c r="A11" s="196" t="s">
        <v>306</v>
      </c>
      <c r="B11" s="272">
        <v>1</v>
      </c>
      <c r="C11" s="268" t="s">
        <v>152</v>
      </c>
      <c r="D11" s="279" t="s">
        <v>154</v>
      </c>
      <c r="E11" s="488" t="s">
        <v>212</v>
      </c>
      <c r="F11" s="312" t="s">
        <v>186</v>
      </c>
      <c r="G11" s="269" t="s">
        <v>157</v>
      </c>
      <c r="H11" s="280" t="s">
        <v>355</v>
      </c>
      <c r="I11" s="308"/>
    </row>
    <row r="12" spans="1:9" ht="16.5">
      <c r="A12" s="196" t="s">
        <v>206</v>
      </c>
      <c r="B12" s="272">
        <v>1</v>
      </c>
      <c r="C12" s="278" t="s">
        <v>156</v>
      </c>
      <c r="D12" s="279" t="s">
        <v>159</v>
      </c>
      <c r="E12" s="279" t="s">
        <v>153</v>
      </c>
      <c r="F12" s="312" t="s">
        <v>186</v>
      </c>
      <c r="G12" s="271" t="s">
        <v>157</v>
      </c>
      <c r="H12" s="287" t="s">
        <v>214</v>
      </c>
    </row>
    <row r="13" spans="1:9" ht="16.5">
      <c r="A13" s="196" t="s">
        <v>307</v>
      </c>
      <c r="B13" s="272">
        <v>1</v>
      </c>
      <c r="C13" s="278" t="s">
        <v>152</v>
      </c>
      <c r="D13" s="279" t="s">
        <v>159</v>
      </c>
      <c r="E13" s="279" t="s">
        <v>153</v>
      </c>
      <c r="F13" s="311" t="s">
        <v>150</v>
      </c>
      <c r="G13" s="269" t="s">
        <v>157</v>
      </c>
      <c r="H13" s="281" t="s">
        <v>358</v>
      </c>
      <c r="I13" s="308"/>
    </row>
    <row r="14" spans="1:9" ht="16.5">
      <c r="A14" s="196" t="s">
        <v>308</v>
      </c>
      <c r="B14" s="272">
        <v>1</v>
      </c>
      <c r="C14" s="278" t="s">
        <v>152</v>
      </c>
      <c r="D14" s="279" t="s">
        <v>159</v>
      </c>
      <c r="E14" s="279" t="s">
        <v>153</v>
      </c>
      <c r="F14" s="311" t="s">
        <v>150</v>
      </c>
      <c r="G14" s="269" t="s">
        <v>157</v>
      </c>
      <c r="H14" s="281" t="s">
        <v>358</v>
      </c>
      <c r="I14" s="308"/>
    </row>
    <row r="15" spans="1:9" ht="16.5">
      <c r="A15" s="196" t="s">
        <v>309</v>
      </c>
      <c r="B15" s="272">
        <v>1</v>
      </c>
      <c r="C15" s="278" t="s">
        <v>152</v>
      </c>
      <c r="D15" s="279" t="s">
        <v>159</v>
      </c>
      <c r="E15" s="279" t="s">
        <v>153</v>
      </c>
      <c r="F15" s="311" t="s">
        <v>150</v>
      </c>
      <c r="G15" s="269" t="s">
        <v>157</v>
      </c>
      <c r="H15" s="281" t="s">
        <v>359</v>
      </c>
      <c r="I15" s="308"/>
    </row>
    <row r="16" spans="1:9" ht="16.5">
      <c r="A16" s="196" t="s">
        <v>310</v>
      </c>
      <c r="B16" s="272">
        <v>1</v>
      </c>
      <c r="C16" s="278" t="s">
        <v>152</v>
      </c>
      <c r="D16" s="279" t="s">
        <v>159</v>
      </c>
      <c r="E16" s="279" t="s">
        <v>153</v>
      </c>
      <c r="F16" s="311" t="s">
        <v>150</v>
      </c>
      <c r="G16" s="269" t="s">
        <v>157</v>
      </c>
      <c r="H16" s="281" t="s">
        <v>359</v>
      </c>
      <c r="I16" s="308"/>
    </row>
    <row r="17" spans="1:9" ht="16.5">
      <c r="A17" s="196" t="s">
        <v>311</v>
      </c>
      <c r="B17" s="272">
        <v>1</v>
      </c>
      <c r="C17" s="278" t="s">
        <v>152</v>
      </c>
      <c r="D17" s="279" t="s">
        <v>159</v>
      </c>
      <c r="E17" s="279" t="s">
        <v>153</v>
      </c>
      <c r="F17" s="311" t="s">
        <v>150</v>
      </c>
      <c r="G17" s="269" t="s">
        <v>157</v>
      </c>
      <c r="H17" s="281" t="s">
        <v>359</v>
      </c>
      <c r="I17" s="308"/>
    </row>
    <row r="18" spans="1:9" ht="16.5">
      <c r="A18" s="196" t="s">
        <v>312</v>
      </c>
      <c r="B18" s="272">
        <v>1</v>
      </c>
      <c r="C18" s="268" t="s">
        <v>156</v>
      </c>
      <c r="D18" s="279" t="s">
        <v>159</v>
      </c>
      <c r="E18" s="488" t="s">
        <v>153</v>
      </c>
      <c r="F18" s="270" t="s">
        <v>158</v>
      </c>
      <c r="G18" s="269" t="s">
        <v>157</v>
      </c>
      <c r="H18" s="281" t="s">
        <v>313</v>
      </c>
    </row>
    <row r="19" spans="1:9" ht="16.5">
      <c r="A19" s="501" t="s">
        <v>314</v>
      </c>
      <c r="B19" s="307">
        <v>1</v>
      </c>
      <c r="C19" s="273" t="s">
        <v>189</v>
      </c>
      <c r="D19" s="309" t="s">
        <v>366</v>
      </c>
      <c r="E19" s="503" t="s">
        <v>153</v>
      </c>
      <c r="F19" s="505" t="s">
        <v>162</v>
      </c>
      <c r="G19" s="274" t="s">
        <v>218</v>
      </c>
      <c r="H19" s="506" t="s">
        <v>367</v>
      </c>
      <c r="I19" s="500"/>
    </row>
    <row r="20" spans="1:9" ht="16.5">
      <c r="A20" s="196" t="s">
        <v>317</v>
      </c>
      <c r="B20" s="272">
        <v>2</v>
      </c>
      <c r="C20" s="268" t="s">
        <v>152</v>
      </c>
      <c r="D20" s="276" t="s">
        <v>169</v>
      </c>
      <c r="E20" s="488" t="s">
        <v>360</v>
      </c>
      <c r="F20" s="270" t="s">
        <v>158</v>
      </c>
      <c r="G20" s="269" t="s">
        <v>187</v>
      </c>
      <c r="H20" s="281" t="s">
        <v>361</v>
      </c>
      <c r="I20" s="500"/>
    </row>
    <row r="21" spans="1:9" ht="16.5">
      <c r="A21" s="196" t="s">
        <v>315</v>
      </c>
      <c r="B21" s="272">
        <v>2</v>
      </c>
      <c r="C21" s="278" t="s">
        <v>185</v>
      </c>
      <c r="D21" s="279" t="s">
        <v>154</v>
      </c>
      <c r="E21" s="488" t="s">
        <v>153</v>
      </c>
      <c r="F21" s="311" t="s">
        <v>158</v>
      </c>
      <c r="G21" s="271" t="s">
        <v>174</v>
      </c>
      <c r="H21" s="280" t="s">
        <v>316</v>
      </c>
    </row>
    <row r="22" spans="1:9" ht="16.5">
      <c r="A22" s="196" t="s">
        <v>318</v>
      </c>
      <c r="B22" s="272">
        <v>2</v>
      </c>
      <c r="C22" s="278" t="s">
        <v>164</v>
      </c>
      <c r="D22" s="490" t="s">
        <v>154</v>
      </c>
      <c r="E22" s="277" t="s">
        <v>222</v>
      </c>
      <c r="F22" s="271" t="s">
        <v>158</v>
      </c>
      <c r="G22" s="271" t="s">
        <v>319</v>
      </c>
      <c r="H22" s="101" t="s">
        <v>223</v>
      </c>
    </row>
    <row r="23" spans="1:9" ht="16.5">
      <c r="A23" s="196" t="s">
        <v>320</v>
      </c>
      <c r="B23" s="272">
        <v>2</v>
      </c>
      <c r="C23" s="278" t="s">
        <v>156</v>
      </c>
      <c r="D23" s="279" t="s">
        <v>154</v>
      </c>
      <c r="E23" s="488" t="s">
        <v>153</v>
      </c>
      <c r="F23" s="271" t="s">
        <v>357</v>
      </c>
      <c r="G23" s="271" t="s">
        <v>157</v>
      </c>
      <c r="H23" s="280" t="s">
        <v>356</v>
      </c>
      <c r="I23" s="308"/>
    </row>
    <row r="24" spans="1:9" ht="16.5">
      <c r="A24" s="196" t="s">
        <v>321</v>
      </c>
      <c r="B24" s="272">
        <v>2</v>
      </c>
      <c r="C24" s="278" t="s">
        <v>156</v>
      </c>
      <c r="D24" s="279" t="s">
        <v>151</v>
      </c>
      <c r="E24" s="488" t="s">
        <v>153</v>
      </c>
      <c r="F24" s="311" t="s">
        <v>186</v>
      </c>
      <c r="G24" s="271" t="s">
        <v>149</v>
      </c>
      <c r="H24" s="280" t="s">
        <v>193</v>
      </c>
    </row>
    <row r="25" spans="1:9" ht="16.5">
      <c r="A25" s="196" t="s">
        <v>322</v>
      </c>
      <c r="B25" s="272">
        <v>2</v>
      </c>
      <c r="C25" s="278" t="s">
        <v>152</v>
      </c>
      <c r="D25" s="279" t="s">
        <v>362</v>
      </c>
      <c r="E25" s="488" t="s">
        <v>153</v>
      </c>
      <c r="F25" s="312" t="s">
        <v>215</v>
      </c>
      <c r="G25" s="271" t="s">
        <v>157</v>
      </c>
      <c r="H25" s="281" t="s">
        <v>363</v>
      </c>
      <c r="I25" s="308"/>
    </row>
    <row r="26" spans="1:9" ht="16.5">
      <c r="A26" s="196" t="s">
        <v>323</v>
      </c>
      <c r="B26" s="272">
        <v>2</v>
      </c>
      <c r="C26" s="278" t="s">
        <v>152</v>
      </c>
      <c r="D26" s="279" t="s">
        <v>324</v>
      </c>
      <c r="E26" s="488" t="s">
        <v>153</v>
      </c>
      <c r="F26" s="312" t="s">
        <v>215</v>
      </c>
      <c r="G26" s="271" t="s">
        <v>218</v>
      </c>
      <c r="H26" s="281" t="s">
        <v>192</v>
      </c>
    </row>
    <row r="27" spans="1:9" ht="16.5">
      <c r="A27" s="196" t="s">
        <v>205</v>
      </c>
      <c r="B27" s="272">
        <v>2</v>
      </c>
      <c r="C27" s="278" t="s">
        <v>156</v>
      </c>
      <c r="D27" s="279" t="s">
        <v>159</v>
      </c>
      <c r="E27" s="488" t="s">
        <v>153</v>
      </c>
      <c r="F27" s="311" t="s">
        <v>150</v>
      </c>
      <c r="G27" s="271" t="s">
        <v>157</v>
      </c>
      <c r="H27" s="280" t="s">
        <v>217</v>
      </c>
    </row>
    <row r="28" spans="1:9" ht="16.5">
      <c r="A28" s="196" t="s">
        <v>325</v>
      </c>
      <c r="B28" s="272">
        <v>2</v>
      </c>
      <c r="C28" s="286" t="s">
        <v>156</v>
      </c>
      <c r="D28" s="276" t="s">
        <v>151</v>
      </c>
      <c r="E28" s="488" t="s">
        <v>153</v>
      </c>
      <c r="F28" s="311" t="s">
        <v>150</v>
      </c>
      <c r="G28" s="277" t="s">
        <v>157</v>
      </c>
      <c r="H28" s="280" t="s">
        <v>326</v>
      </c>
    </row>
    <row r="29" spans="1:9" ht="16.5">
      <c r="A29" s="501" t="s">
        <v>327</v>
      </c>
      <c r="B29" s="307">
        <v>2</v>
      </c>
      <c r="C29" s="282" t="s">
        <v>190</v>
      </c>
      <c r="D29" s="283" t="s">
        <v>160</v>
      </c>
      <c r="E29" s="503" t="s">
        <v>153</v>
      </c>
      <c r="F29" s="285" t="s">
        <v>173</v>
      </c>
      <c r="G29" s="285" t="s">
        <v>157</v>
      </c>
      <c r="H29" s="506" t="s">
        <v>370</v>
      </c>
      <c r="I29" s="308"/>
    </row>
    <row r="30" spans="1:9" ht="16.5">
      <c r="A30" s="196" t="s">
        <v>328</v>
      </c>
      <c r="B30" s="272">
        <v>3</v>
      </c>
      <c r="C30" s="278" t="s">
        <v>156</v>
      </c>
      <c r="D30" s="490" t="s">
        <v>151</v>
      </c>
      <c r="E30" s="488" t="s">
        <v>153</v>
      </c>
      <c r="F30" s="312" t="s">
        <v>162</v>
      </c>
      <c r="G30" s="271" t="s">
        <v>149</v>
      </c>
      <c r="H30" s="280" t="s">
        <v>365</v>
      </c>
      <c r="I30" s="308"/>
    </row>
    <row r="31" spans="1:9" ht="16.5">
      <c r="A31" s="196" t="s">
        <v>203</v>
      </c>
      <c r="B31" s="272">
        <v>3</v>
      </c>
      <c r="C31" s="278" t="s">
        <v>156</v>
      </c>
      <c r="D31" s="276" t="s">
        <v>154</v>
      </c>
      <c r="E31" s="488" t="s">
        <v>153</v>
      </c>
      <c r="F31" s="312" t="s">
        <v>215</v>
      </c>
      <c r="G31" s="271" t="s">
        <v>157</v>
      </c>
      <c r="H31" s="287" t="s">
        <v>223</v>
      </c>
    </row>
    <row r="32" spans="1:9" ht="16.5">
      <c r="A32" s="196" t="s">
        <v>332</v>
      </c>
      <c r="B32" s="272">
        <v>3</v>
      </c>
      <c r="C32" s="278" t="s">
        <v>190</v>
      </c>
      <c r="D32" s="276" t="s">
        <v>154</v>
      </c>
      <c r="E32" s="491" t="s">
        <v>153</v>
      </c>
      <c r="F32" s="311" t="s">
        <v>150</v>
      </c>
      <c r="G32" s="271" t="s">
        <v>161</v>
      </c>
      <c r="H32" s="287" t="s">
        <v>223</v>
      </c>
      <c r="I32" s="308"/>
    </row>
    <row r="33" spans="1:9" ht="16.5">
      <c r="A33" s="196" t="s">
        <v>329</v>
      </c>
      <c r="B33" s="272">
        <v>3</v>
      </c>
      <c r="C33" s="278" t="s">
        <v>156</v>
      </c>
      <c r="D33" s="490" t="s">
        <v>159</v>
      </c>
      <c r="E33" s="491" t="s">
        <v>153</v>
      </c>
      <c r="F33" s="271" t="s">
        <v>330</v>
      </c>
      <c r="G33" s="271" t="s">
        <v>187</v>
      </c>
      <c r="H33" s="280" t="s">
        <v>331</v>
      </c>
    </row>
    <row r="34" spans="1:9" ht="16.5">
      <c r="A34" s="196" t="s">
        <v>333</v>
      </c>
      <c r="B34" s="272">
        <v>3</v>
      </c>
      <c r="C34" s="278" t="s">
        <v>156</v>
      </c>
      <c r="D34" s="490" t="s">
        <v>151</v>
      </c>
      <c r="E34" s="271" t="s">
        <v>153</v>
      </c>
      <c r="F34" s="492" t="s">
        <v>215</v>
      </c>
      <c r="G34" s="271" t="s">
        <v>334</v>
      </c>
      <c r="H34" s="101" t="s">
        <v>219</v>
      </c>
    </row>
    <row r="35" spans="1:9" ht="16.5">
      <c r="A35" s="196" t="s">
        <v>335</v>
      </c>
      <c r="B35" s="272">
        <v>3</v>
      </c>
      <c r="C35" s="286" t="s">
        <v>156</v>
      </c>
      <c r="D35" s="279" t="s">
        <v>154</v>
      </c>
      <c r="E35" s="488" t="s">
        <v>153</v>
      </c>
      <c r="F35" s="277" t="s">
        <v>336</v>
      </c>
      <c r="G35" s="277" t="s">
        <v>157</v>
      </c>
      <c r="H35" s="281" t="s">
        <v>194</v>
      </c>
    </row>
    <row r="36" spans="1:9" ht="16.5">
      <c r="A36" s="196" t="s">
        <v>337</v>
      </c>
      <c r="B36" s="272">
        <v>3</v>
      </c>
      <c r="C36" s="278" t="s">
        <v>171</v>
      </c>
      <c r="D36" s="493" t="s">
        <v>220</v>
      </c>
      <c r="E36" s="271" t="s">
        <v>153</v>
      </c>
      <c r="F36" s="271" t="s">
        <v>158</v>
      </c>
      <c r="G36" s="271" t="s">
        <v>157</v>
      </c>
      <c r="H36" s="101" t="s">
        <v>338</v>
      </c>
    </row>
    <row r="37" spans="1:9" ht="16.5">
      <c r="A37" s="196" t="s">
        <v>339</v>
      </c>
      <c r="B37" s="272">
        <v>3</v>
      </c>
      <c r="C37" s="278" t="s">
        <v>152</v>
      </c>
      <c r="D37" s="279" t="s">
        <v>154</v>
      </c>
      <c r="E37" s="271" t="s">
        <v>153</v>
      </c>
      <c r="F37" s="271" t="s">
        <v>162</v>
      </c>
      <c r="G37" s="271" t="s">
        <v>155</v>
      </c>
      <c r="H37" s="281" t="s">
        <v>364</v>
      </c>
      <c r="I37" s="308"/>
    </row>
    <row r="38" spans="1:9" ht="16.5">
      <c r="A38" s="196" t="s">
        <v>204</v>
      </c>
      <c r="B38" s="272">
        <v>3</v>
      </c>
      <c r="C38" s="278" t="s">
        <v>152</v>
      </c>
      <c r="D38" s="279" t="s">
        <v>151</v>
      </c>
      <c r="E38" s="488" t="s">
        <v>153</v>
      </c>
      <c r="F38" s="312" t="s">
        <v>215</v>
      </c>
      <c r="G38" s="271" t="s">
        <v>149</v>
      </c>
      <c r="H38" s="280" t="s">
        <v>216</v>
      </c>
    </row>
    <row r="39" spans="1:9" ht="16.5">
      <c r="A39" s="501" t="s">
        <v>340</v>
      </c>
      <c r="B39" s="307">
        <v>3</v>
      </c>
      <c r="C39" s="282" t="s">
        <v>152</v>
      </c>
      <c r="D39" s="309" t="s">
        <v>154</v>
      </c>
      <c r="E39" s="503" t="s">
        <v>153</v>
      </c>
      <c r="F39" s="285" t="s">
        <v>186</v>
      </c>
      <c r="G39" s="285" t="s">
        <v>149</v>
      </c>
      <c r="H39" s="310" t="s">
        <v>221</v>
      </c>
      <c r="I39" s="308"/>
    </row>
    <row r="40" spans="1:9" ht="16.5">
      <c r="A40" s="196" t="s">
        <v>343</v>
      </c>
      <c r="B40" s="272">
        <v>4</v>
      </c>
      <c r="C40" s="278" t="s">
        <v>152</v>
      </c>
      <c r="D40" s="279" t="s">
        <v>154</v>
      </c>
      <c r="E40" s="488" t="s">
        <v>153</v>
      </c>
      <c r="F40" s="271" t="s">
        <v>158</v>
      </c>
      <c r="G40" s="271" t="s">
        <v>187</v>
      </c>
      <c r="H40" s="281" t="s">
        <v>361</v>
      </c>
      <c r="I40" s="308"/>
    </row>
    <row r="41" spans="1:9" ht="16.5">
      <c r="A41" s="196" t="s">
        <v>341</v>
      </c>
      <c r="B41" s="272">
        <v>4</v>
      </c>
      <c r="C41" s="278" t="s">
        <v>171</v>
      </c>
      <c r="D41" s="279" t="s">
        <v>159</v>
      </c>
      <c r="E41" s="488" t="s">
        <v>153</v>
      </c>
      <c r="F41" s="312" t="s">
        <v>158</v>
      </c>
      <c r="G41" s="271" t="s">
        <v>157</v>
      </c>
      <c r="H41" s="281" t="s">
        <v>342</v>
      </c>
    </row>
    <row r="42" spans="1:9" ht="16.5">
      <c r="A42" s="196" t="s">
        <v>225</v>
      </c>
      <c r="B42" s="272">
        <v>4</v>
      </c>
      <c r="C42" s="278" t="s">
        <v>152</v>
      </c>
      <c r="D42" s="279" t="s">
        <v>154</v>
      </c>
      <c r="E42" s="488" t="s">
        <v>153</v>
      </c>
      <c r="F42" s="271" t="s">
        <v>186</v>
      </c>
      <c r="G42" s="271" t="s">
        <v>149</v>
      </c>
      <c r="H42" s="281" t="s">
        <v>213</v>
      </c>
    </row>
    <row r="43" spans="1:9" ht="16.5">
      <c r="A43" s="196" t="s">
        <v>345</v>
      </c>
      <c r="B43" s="272">
        <v>4</v>
      </c>
      <c r="C43" s="278" t="s">
        <v>152</v>
      </c>
      <c r="D43" s="279" t="s">
        <v>159</v>
      </c>
      <c r="E43" s="279" t="s">
        <v>153</v>
      </c>
      <c r="F43" s="311" t="s">
        <v>150</v>
      </c>
      <c r="G43" s="271" t="s">
        <v>157</v>
      </c>
      <c r="H43" s="281" t="s">
        <v>358</v>
      </c>
      <c r="I43" s="308"/>
    </row>
    <row r="44" spans="1:9" ht="16.5">
      <c r="A44" s="196" t="s">
        <v>346</v>
      </c>
      <c r="B44" s="272">
        <v>4</v>
      </c>
      <c r="C44" s="278" t="s">
        <v>152</v>
      </c>
      <c r="D44" s="279" t="s">
        <v>159</v>
      </c>
      <c r="E44" s="279" t="s">
        <v>153</v>
      </c>
      <c r="F44" s="311" t="s">
        <v>150</v>
      </c>
      <c r="G44" s="271" t="s">
        <v>157</v>
      </c>
      <c r="H44" s="281" t="s">
        <v>358</v>
      </c>
      <c r="I44" s="308"/>
    </row>
    <row r="45" spans="1:9" ht="16.5">
      <c r="A45" s="196" t="s">
        <v>347</v>
      </c>
      <c r="B45" s="272">
        <v>4</v>
      </c>
      <c r="C45" s="278" t="s">
        <v>152</v>
      </c>
      <c r="D45" s="279" t="s">
        <v>159</v>
      </c>
      <c r="E45" s="279" t="s">
        <v>153</v>
      </c>
      <c r="F45" s="311" t="s">
        <v>150</v>
      </c>
      <c r="G45" s="271" t="s">
        <v>157</v>
      </c>
      <c r="H45" s="281" t="s">
        <v>359</v>
      </c>
      <c r="I45" s="308"/>
    </row>
    <row r="46" spans="1:9" ht="16.5">
      <c r="A46" s="196" t="s">
        <v>344</v>
      </c>
      <c r="B46" s="272">
        <v>4</v>
      </c>
      <c r="C46" s="278" t="s">
        <v>152</v>
      </c>
      <c r="D46" s="279" t="s">
        <v>159</v>
      </c>
      <c r="E46" s="279" t="s">
        <v>153</v>
      </c>
      <c r="F46" s="311" t="s">
        <v>186</v>
      </c>
      <c r="G46" s="271" t="s">
        <v>157</v>
      </c>
      <c r="H46" s="281" t="s">
        <v>359</v>
      </c>
      <c r="I46" s="500"/>
    </row>
    <row r="47" spans="1:9" ht="16.5">
      <c r="A47" s="196" t="s">
        <v>348</v>
      </c>
      <c r="B47" s="272">
        <v>4</v>
      </c>
      <c r="C47" s="278" t="s">
        <v>152</v>
      </c>
      <c r="D47" s="279" t="s">
        <v>159</v>
      </c>
      <c r="E47" s="279" t="s">
        <v>153</v>
      </c>
      <c r="F47" s="311" t="s">
        <v>150</v>
      </c>
      <c r="G47" s="271" t="s">
        <v>157</v>
      </c>
      <c r="H47" s="281" t="s">
        <v>359</v>
      </c>
      <c r="I47" s="500"/>
    </row>
    <row r="48" spans="1:9" ht="16.5">
      <c r="A48" s="196" t="s">
        <v>349</v>
      </c>
      <c r="B48" s="272">
        <v>4</v>
      </c>
      <c r="C48" s="278" t="s">
        <v>152</v>
      </c>
      <c r="D48" s="279" t="s">
        <v>159</v>
      </c>
      <c r="E48" s="279" t="s">
        <v>153</v>
      </c>
      <c r="F48" s="311" t="s">
        <v>150</v>
      </c>
      <c r="G48" s="271" t="s">
        <v>157</v>
      </c>
      <c r="H48" s="281" t="s">
        <v>359</v>
      </c>
      <c r="I48" s="500"/>
    </row>
    <row r="49" spans="1:9" ht="16.5">
      <c r="A49" s="196" t="s">
        <v>350</v>
      </c>
      <c r="B49" s="272">
        <v>4</v>
      </c>
      <c r="C49" s="278" t="s">
        <v>185</v>
      </c>
      <c r="D49" s="279" t="s">
        <v>159</v>
      </c>
      <c r="E49" s="279" t="s">
        <v>153</v>
      </c>
      <c r="F49" s="271" t="s">
        <v>186</v>
      </c>
      <c r="G49" s="271" t="s">
        <v>157</v>
      </c>
      <c r="H49" s="281" t="s">
        <v>351</v>
      </c>
    </row>
    <row r="50" spans="1:9" ht="16.5">
      <c r="A50" s="196" t="s">
        <v>368</v>
      </c>
      <c r="B50" s="272">
        <v>4</v>
      </c>
      <c r="C50" s="278" t="s">
        <v>156</v>
      </c>
      <c r="D50" s="279" t="s">
        <v>169</v>
      </c>
      <c r="E50" s="279" t="s">
        <v>153</v>
      </c>
      <c r="F50" s="271" t="s">
        <v>369</v>
      </c>
      <c r="G50" s="271" t="s">
        <v>157</v>
      </c>
      <c r="H50" s="281" t="s">
        <v>313</v>
      </c>
      <c r="I50" s="308"/>
    </row>
    <row r="51" spans="1:9" ht="17.25" thickBot="1">
      <c r="A51" s="494" t="s">
        <v>352</v>
      </c>
      <c r="B51" s="508">
        <v>4</v>
      </c>
      <c r="C51" s="495" t="s">
        <v>156</v>
      </c>
      <c r="D51" s="496" t="s">
        <v>151</v>
      </c>
      <c r="E51" s="497" t="s">
        <v>153</v>
      </c>
      <c r="F51" s="498" t="s">
        <v>186</v>
      </c>
      <c r="G51" s="499" t="s">
        <v>191</v>
      </c>
      <c r="H51" s="216" t="s">
        <v>224</v>
      </c>
    </row>
    <row r="52" spans="1:9" ht="16.5" thickTop="1"/>
  </sheetData>
  <sortState ref="A3:I49">
    <sortCondition ref="B3:B49"/>
    <sortCondition ref="A3:A49"/>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5"/>
  <sheetViews>
    <sheetView showGridLines="0" workbookViewId="0">
      <selection activeCell="R3" sqref="R3"/>
    </sheetView>
  </sheetViews>
  <sheetFormatPr defaultColWidth="13" defaultRowHeight="16.5"/>
  <cols>
    <col min="1" max="1" width="6.25" style="329" bestFit="1" customWidth="1"/>
    <col min="2" max="2" width="4.125" style="329" bestFit="1" customWidth="1"/>
    <col min="3" max="3" width="6.125" style="329" bestFit="1" customWidth="1"/>
    <col min="4" max="4" width="6.375" style="329" bestFit="1" customWidth="1"/>
    <col min="5" max="5" width="2.25" style="15" customWidth="1"/>
    <col min="6" max="6" width="15.625" style="329" bestFit="1" customWidth="1"/>
    <col min="7" max="7" width="3.5" style="329" bestFit="1" customWidth="1"/>
    <col min="8" max="8" width="3.375" style="329" bestFit="1" customWidth="1"/>
    <col min="9" max="9" width="3.875" style="329" bestFit="1" customWidth="1"/>
    <col min="10" max="10" width="3.625" style="329" bestFit="1" customWidth="1"/>
    <col min="11" max="16" width="3.5" style="329" bestFit="1" customWidth="1"/>
    <col min="17" max="17" width="2.25" style="329" customWidth="1"/>
    <col min="18" max="18" width="26.125" style="329" bestFit="1" customWidth="1"/>
    <col min="19" max="19" width="2.25" style="329" customWidth="1"/>
    <col min="20" max="20" width="26.125" style="329" bestFit="1" customWidth="1"/>
    <col min="21" max="16384" width="13" style="329"/>
  </cols>
  <sheetData>
    <row r="1" spans="1:20" ht="24.75" thickTop="1" thickBot="1">
      <c r="A1" s="387" t="s">
        <v>269</v>
      </c>
      <c r="B1" s="388"/>
      <c r="C1" s="388"/>
      <c r="D1" s="389"/>
      <c r="F1" s="355"/>
      <c r="G1" s="356" t="s">
        <v>247</v>
      </c>
      <c r="H1" s="233"/>
      <c r="I1" s="233"/>
      <c r="J1" s="356"/>
      <c r="K1" s="233"/>
      <c r="L1" s="233"/>
      <c r="M1" s="233"/>
      <c r="N1" s="356"/>
      <c r="O1" s="233"/>
      <c r="P1" s="233"/>
      <c r="R1" s="333" t="s">
        <v>120</v>
      </c>
      <c r="T1" s="334" t="s">
        <v>121</v>
      </c>
    </row>
    <row r="2" spans="1:20" ht="17.25" thickTop="1">
      <c r="A2" s="390" t="s">
        <v>132</v>
      </c>
      <c r="B2" s="391" t="s">
        <v>133</v>
      </c>
      <c r="C2" s="391" t="s">
        <v>270</v>
      </c>
      <c r="D2" s="392" t="s">
        <v>134</v>
      </c>
      <c r="F2" s="355"/>
      <c r="G2" s="357" t="s">
        <v>248</v>
      </c>
      <c r="H2" s="358"/>
      <c r="I2" s="358"/>
      <c r="J2" s="358"/>
      <c r="K2" s="358"/>
      <c r="L2" s="358"/>
      <c r="M2" s="358"/>
      <c r="N2" s="358"/>
      <c r="O2" s="358"/>
      <c r="P2" s="359"/>
      <c r="R2" s="288" t="s">
        <v>243</v>
      </c>
      <c r="T2" s="556" t="s">
        <v>373</v>
      </c>
    </row>
    <row r="3" spans="1:20" ht="17.25" thickBot="1">
      <c r="A3" s="393">
        <v>0</v>
      </c>
      <c r="B3" s="394">
        <f>10+A3+'Personal File'!$C$17</f>
        <v>9</v>
      </c>
      <c r="C3" s="395">
        <f>G6</f>
        <v>6</v>
      </c>
      <c r="D3" s="401">
        <v>3</v>
      </c>
      <c r="F3" s="355"/>
      <c r="G3" s="360" t="s">
        <v>249</v>
      </c>
      <c r="H3" s="361" t="s">
        <v>250</v>
      </c>
      <c r="I3" s="361" t="s">
        <v>251</v>
      </c>
      <c r="J3" s="361" t="s">
        <v>252</v>
      </c>
      <c r="K3" s="361" t="s">
        <v>253</v>
      </c>
      <c r="L3" s="361" t="s">
        <v>254</v>
      </c>
      <c r="M3" s="361" t="s">
        <v>255</v>
      </c>
      <c r="N3" s="361" t="s">
        <v>256</v>
      </c>
      <c r="O3" s="361" t="s">
        <v>257</v>
      </c>
      <c r="P3" s="362" t="s">
        <v>258</v>
      </c>
      <c r="R3" s="288" t="s">
        <v>244</v>
      </c>
      <c r="T3" s="557" t="s">
        <v>374</v>
      </c>
    </row>
    <row r="4" spans="1:20" ht="18" thickTop="1" thickBot="1">
      <c r="A4" s="396">
        <v>1</v>
      </c>
      <c r="B4" s="397">
        <f>10+A4+'Personal File'!$C$17</f>
        <v>10</v>
      </c>
      <c r="C4" s="398">
        <f>H6</f>
        <v>8</v>
      </c>
      <c r="D4" s="402">
        <v>3</v>
      </c>
      <c r="F4" s="363" t="s">
        <v>299</v>
      </c>
      <c r="G4" s="364">
        <v>6</v>
      </c>
      <c r="H4" s="365">
        <v>6</v>
      </c>
      <c r="I4" s="365">
        <v>6</v>
      </c>
      <c r="J4" s="365">
        <v>6</v>
      </c>
      <c r="K4" s="365">
        <v>4</v>
      </c>
      <c r="L4" s="366">
        <v>0</v>
      </c>
      <c r="M4" s="366">
        <v>0</v>
      </c>
      <c r="N4" s="366">
        <v>0</v>
      </c>
      <c r="O4" s="366">
        <v>0</v>
      </c>
      <c r="P4" s="375">
        <v>0</v>
      </c>
      <c r="R4" s="288" t="s">
        <v>245</v>
      </c>
      <c r="T4" s="330"/>
    </row>
    <row r="5" spans="1:20" ht="18.75" thickTop="1" thickBot="1">
      <c r="A5" s="396">
        <v>2</v>
      </c>
      <c r="B5" s="397">
        <f>10+A5+'Personal File'!$C$17</f>
        <v>11</v>
      </c>
      <c r="C5" s="398">
        <f>I6</f>
        <v>7</v>
      </c>
      <c r="D5" s="402">
        <v>2</v>
      </c>
      <c r="F5" s="367" t="s">
        <v>268</v>
      </c>
      <c r="G5" s="368">
        <v>0</v>
      </c>
      <c r="H5" s="369">
        <v>2</v>
      </c>
      <c r="I5" s="369">
        <v>1</v>
      </c>
      <c r="J5" s="369">
        <v>1</v>
      </c>
      <c r="K5" s="369">
        <v>1</v>
      </c>
      <c r="L5" s="370">
        <v>1</v>
      </c>
      <c r="M5" s="370">
        <v>0</v>
      </c>
      <c r="N5" s="370">
        <v>0</v>
      </c>
      <c r="O5" s="370">
        <v>0</v>
      </c>
      <c r="P5" s="376">
        <v>0</v>
      </c>
      <c r="R5" s="509" t="s">
        <v>371</v>
      </c>
      <c r="T5" s="335" t="s">
        <v>123</v>
      </c>
    </row>
    <row r="6" spans="1:20" ht="17.25" thickBot="1">
      <c r="A6" s="396">
        <v>3</v>
      </c>
      <c r="B6" s="397">
        <f>10+A6+'Personal File'!$C$17</f>
        <v>12</v>
      </c>
      <c r="C6" s="398">
        <f>J6</f>
        <v>7</v>
      </c>
      <c r="D6" s="402">
        <v>2</v>
      </c>
      <c r="F6" s="371" t="s">
        <v>259</v>
      </c>
      <c r="G6" s="372">
        <f t="shared" ref="G6:P6" si="0">SUM(G4:G5)</f>
        <v>6</v>
      </c>
      <c r="H6" s="373">
        <f t="shared" si="0"/>
        <v>8</v>
      </c>
      <c r="I6" s="373">
        <f t="shared" si="0"/>
        <v>7</v>
      </c>
      <c r="J6" s="373">
        <f t="shared" si="0"/>
        <v>7</v>
      </c>
      <c r="K6" s="373">
        <f t="shared" si="0"/>
        <v>5</v>
      </c>
      <c r="L6" s="374">
        <f t="shared" si="0"/>
        <v>1</v>
      </c>
      <c r="M6" s="374">
        <f t="shared" si="0"/>
        <v>0</v>
      </c>
      <c r="N6" s="374">
        <f t="shared" si="0"/>
        <v>0</v>
      </c>
      <c r="O6" s="374">
        <f t="shared" si="0"/>
        <v>0</v>
      </c>
      <c r="P6" s="377">
        <f t="shared" si="0"/>
        <v>0</v>
      </c>
      <c r="R6" s="510" t="s">
        <v>372</v>
      </c>
      <c r="T6" s="511" t="s">
        <v>376</v>
      </c>
    </row>
    <row r="7" spans="1:20" ht="18" thickTop="1" thickBot="1">
      <c r="A7" s="399">
        <v>4</v>
      </c>
      <c r="B7" s="400">
        <f>10+A7+'Personal File'!$C$17</f>
        <v>13</v>
      </c>
      <c r="C7" s="404">
        <f>K6</f>
        <v>5</v>
      </c>
      <c r="D7" s="403">
        <v>2</v>
      </c>
      <c r="F7" s="15" t="s">
        <v>300</v>
      </c>
      <c r="R7" s="330"/>
      <c r="T7" s="266"/>
    </row>
    <row r="8" spans="1:20" ht="18.75" thickTop="1" thickBot="1">
      <c r="A8" s="15"/>
      <c r="B8" s="15"/>
      <c r="C8" s="15"/>
      <c r="D8" s="15"/>
      <c r="R8" s="337" t="s">
        <v>87</v>
      </c>
      <c r="S8" s="331"/>
    </row>
    <row r="9" spans="1:20" ht="18.75" thickTop="1" thickBot="1">
      <c r="A9" s="15"/>
      <c r="B9" s="15"/>
      <c r="C9" s="15"/>
      <c r="D9" s="15"/>
      <c r="R9" s="178" t="s">
        <v>184</v>
      </c>
      <c r="T9" s="336" t="s">
        <v>122</v>
      </c>
    </row>
    <row r="10" spans="1:20" ht="17.25" thickBot="1">
      <c r="A10" s="15"/>
      <c r="B10" s="15"/>
      <c r="C10" s="15"/>
      <c r="D10" s="15"/>
      <c r="R10" s="199" t="s">
        <v>241</v>
      </c>
      <c r="T10" s="511" t="s">
        <v>375</v>
      </c>
    </row>
    <row r="11" spans="1:20" ht="18" thickTop="1" thickBot="1">
      <c r="A11" s="15"/>
      <c r="B11" s="15"/>
      <c r="C11" s="15"/>
      <c r="D11" s="15"/>
      <c r="R11" s="330"/>
      <c r="T11" s="266"/>
    </row>
    <row r="12" spans="1:20" ht="18.75" thickTop="1" thickBot="1">
      <c r="A12" s="15"/>
      <c r="B12" s="15"/>
      <c r="C12" s="15"/>
      <c r="D12" s="15"/>
      <c r="R12" s="333" t="s">
        <v>116</v>
      </c>
    </row>
    <row r="13" spans="1:20" ht="18.75" thickTop="1" thickBot="1">
      <c r="A13" s="15"/>
      <c r="B13" s="15"/>
      <c r="C13" s="15"/>
      <c r="D13" s="15"/>
      <c r="R13" s="197" t="s">
        <v>135</v>
      </c>
      <c r="T13" s="338" t="s">
        <v>118</v>
      </c>
    </row>
    <row r="14" spans="1:20">
      <c r="A14" s="15"/>
      <c r="B14" s="15"/>
      <c r="C14" s="15"/>
      <c r="D14" s="15"/>
      <c r="R14" s="265" t="s">
        <v>136</v>
      </c>
      <c r="T14" s="179" t="s">
        <v>296</v>
      </c>
    </row>
    <row r="15" spans="1:20" ht="17.25" thickBot="1">
      <c r="A15" s="15"/>
      <c r="B15" s="15"/>
      <c r="C15" s="15"/>
      <c r="D15" s="15"/>
      <c r="R15" s="353" t="s">
        <v>246</v>
      </c>
      <c r="T15" s="180" t="s">
        <v>297</v>
      </c>
    </row>
    <row r="16" spans="1:20" ht="17.25" thickTop="1">
      <c r="A16" s="15"/>
      <c r="B16" s="15"/>
      <c r="C16" s="15"/>
      <c r="D16" s="15"/>
      <c r="R16" s="353" t="s">
        <v>265</v>
      </c>
      <c r="S16" s="332"/>
    </row>
    <row r="17" spans="1:18">
      <c r="A17" s="15"/>
      <c r="B17" s="15"/>
      <c r="C17" s="15"/>
      <c r="D17" s="15"/>
      <c r="R17" s="353" t="s">
        <v>295</v>
      </c>
    </row>
    <row r="18" spans="1:18">
      <c r="A18" s="15"/>
      <c r="B18" s="15"/>
      <c r="C18" s="15"/>
      <c r="D18" s="15"/>
      <c r="R18" s="386" t="s">
        <v>264</v>
      </c>
    </row>
    <row r="19" spans="1:18">
      <c r="A19" s="15"/>
      <c r="B19" s="15"/>
      <c r="C19" s="15"/>
      <c r="D19" s="15"/>
      <c r="R19" s="386" t="s">
        <v>267</v>
      </c>
    </row>
    <row r="20" spans="1:18">
      <c r="A20" s="15"/>
      <c r="B20" s="15"/>
      <c r="C20" s="15"/>
      <c r="D20" s="15"/>
      <c r="R20" s="386" t="s">
        <v>266</v>
      </c>
    </row>
    <row r="21" spans="1:18" ht="17.25" thickBot="1">
      <c r="A21" s="15"/>
      <c r="B21" s="15"/>
      <c r="C21" s="15"/>
      <c r="D21" s="15"/>
      <c r="R21" s="354" t="s">
        <v>242</v>
      </c>
    </row>
    <row r="22" spans="1:18" ht="17.25" thickTop="1">
      <c r="A22" s="15"/>
      <c r="B22" s="15"/>
      <c r="C22" s="15"/>
      <c r="D22" s="15"/>
    </row>
    <row r="23" spans="1:18">
      <c r="A23" s="15"/>
      <c r="B23" s="15"/>
      <c r="C23" s="15"/>
      <c r="D23" s="15"/>
    </row>
    <row r="24" spans="1:18">
      <c r="A24" s="15"/>
      <c r="B24" s="15"/>
      <c r="C24" s="15"/>
      <c r="D24" s="15"/>
    </row>
    <row r="25" spans="1:18">
      <c r="A25" s="15"/>
      <c r="B25" s="15"/>
      <c r="C25" s="15"/>
      <c r="D25" s="15"/>
    </row>
    <row r="26" spans="1:18">
      <c r="A26" s="15"/>
      <c r="B26" s="15"/>
      <c r="C26" s="15"/>
      <c r="D26" s="15"/>
    </row>
    <row r="27" spans="1:18">
      <c r="A27" s="15"/>
      <c r="B27" s="15"/>
      <c r="C27" s="15"/>
      <c r="D27" s="15"/>
    </row>
    <row r="28" spans="1:18">
      <c r="A28" s="15"/>
      <c r="B28" s="15"/>
      <c r="C28" s="15"/>
      <c r="D28" s="15"/>
    </row>
    <row r="29" spans="1:18">
      <c r="A29" s="15"/>
      <c r="B29" s="15"/>
      <c r="C29" s="15"/>
      <c r="D29" s="15"/>
    </row>
    <row r="30" spans="1:18">
      <c r="A30" s="15"/>
      <c r="B30" s="15"/>
      <c r="C30" s="15"/>
      <c r="D30" s="15"/>
    </row>
    <row r="31" spans="1:18">
      <c r="A31" s="15"/>
      <c r="B31" s="15"/>
      <c r="C31" s="15"/>
      <c r="D31" s="15"/>
    </row>
    <row r="32" spans="1:18">
      <c r="A32" s="15"/>
      <c r="B32" s="15"/>
      <c r="C32" s="15"/>
      <c r="D32" s="15"/>
    </row>
    <row r="33" spans="1:4">
      <c r="A33" s="15"/>
      <c r="B33" s="15"/>
      <c r="C33" s="15"/>
      <c r="D33" s="15"/>
    </row>
    <row r="34" spans="1:4">
      <c r="A34" s="15"/>
      <c r="B34" s="15"/>
      <c r="C34" s="15"/>
      <c r="D34" s="15"/>
    </row>
    <row r="35" spans="1:4">
      <c r="A35" s="15"/>
      <c r="B35" s="15"/>
      <c r="C35" s="15"/>
      <c r="D35" s="15"/>
    </row>
  </sheetData>
  <sortState ref="R2:R11">
    <sortCondition ref="R2:R11"/>
  </sortState>
  <phoneticPr fontId="0" type="noConversion"/>
  <conditionalFormatting sqref="D4">
    <cfRule type="cellIs" dxfId="5" priority="6" operator="greaterThanOrEqual">
      <formula>$C$4</formula>
    </cfRule>
  </conditionalFormatting>
  <conditionalFormatting sqref="D6">
    <cfRule type="cellIs" dxfId="4" priority="2" operator="greaterThanOrEqual">
      <formula>$C$6</formula>
    </cfRule>
  </conditionalFormatting>
  <conditionalFormatting sqref="D3">
    <cfRule type="cellIs" dxfId="3" priority="4" operator="greaterThanOrEqual">
      <formula>$C$3</formula>
    </cfRule>
  </conditionalFormatting>
  <conditionalFormatting sqref="D5">
    <cfRule type="cellIs" dxfId="2" priority="3" operator="greaterThanOrEqual">
      <formula>$C$5</formula>
    </cfRule>
  </conditionalFormatting>
  <conditionalFormatting sqref="D7">
    <cfRule type="cellIs" dxfId="1" priority="1" operator="greaterThanOrEqual">
      <formula>$C$7</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showGridLines="0" workbookViewId="0"/>
  </sheetViews>
  <sheetFormatPr defaultColWidth="13" defaultRowHeight="15.75"/>
  <cols>
    <col min="1" max="1" width="22" style="28" customWidth="1"/>
    <col min="2" max="2" width="8.625" style="28" customWidth="1"/>
    <col min="3" max="3" width="6.125" style="28" customWidth="1"/>
    <col min="4" max="4" width="8.25" style="28" customWidth="1"/>
    <col min="5" max="5" width="8.375" style="28" customWidth="1"/>
    <col min="6" max="6" width="8.375" style="28" bestFit="1" customWidth="1"/>
    <col min="7" max="8" width="5.625" style="28" customWidth="1"/>
    <col min="9" max="9" width="26.625" style="28" customWidth="1"/>
    <col min="10" max="16384" width="13" style="1"/>
  </cols>
  <sheetData>
    <row r="1" spans="1:9" ht="24" thickBot="1">
      <c r="A1" s="22" t="s">
        <v>30</v>
      </c>
      <c r="B1" s="22"/>
      <c r="C1" s="22"/>
      <c r="D1" s="22"/>
      <c r="E1" s="22"/>
      <c r="F1" s="22"/>
      <c r="G1" s="22"/>
      <c r="H1" s="22"/>
      <c r="I1" s="22"/>
    </row>
    <row r="2" spans="1:9" ht="17.25" thickTop="1" thickBot="1">
      <c r="A2" s="405" t="s">
        <v>8</v>
      </c>
      <c r="B2" s="406" t="s">
        <v>9</v>
      </c>
      <c r="C2" s="406" t="s">
        <v>33</v>
      </c>
      <c r="D2" s="406" t="s">
        <v>34</v>
      </c>
      <c r="E2" s="407" t="s">
        <v>78</v>
      </c>
      <c r="F2" s="406" t="s">
        <v>31</v>
      </c>
      <c r="G2" s="406" t="s">
        <v>35</v>
      </c>
      <c r="H2" s="408" t="s">
        <v>119</v>
      </c>
      <c r="I2" s="409" t="s">
        <v>7</v>
      </c>
    </row>
    <row r="3" spans="1:9">
      <c r="A3" s="555" t="s">
        <v>511</v>
      </c>
      <c r="B3" s="23" t="s">
        <v>105</v>
      </c>
      <c r="C3" s="94">
        <v>1</v>
      </c>
      <c r="D3" s="35">
        <v>1</v>
      </c>
      <c r="E3" s="35" t="s">
        <v>111</v>
      </c>
      <c r="F3" s="109" t="s">
        <v>112</v>
      </c>
      <c r="G3" s="24">
        <v>1</v>
      </c>
      <c r="H3" s="200" t="str">
        <f>CONCATENATE("+",RIGHT('Personal File'!$E$9)+RIGHT('Personal File'!$C$13,1)+D3)</f>
        <v>+8</v>
      </c>
      <c r="I3" s="25"/>
    </row>
    <row r="4" spans="1:9" ht="16.5" thickBot="1">
      <c r="A4" s="160"/>
      <c r="B4" s="93"/>
      <c r="C4" s="194"/>
      <c r="D4" s="93"/>
      <c r="E4" s="26"/>
      <c r="F4" s="93"/>
      <c r="G4" s="91"/>
      <c r="H4" s="201"/>
      <c r="I4" s="92"/>
    </row>
    <row r="5" spans="1:9" ht="6" customHeight="1" thickTop="1" thickBot="1"/>
    <row r="6" spans="1:9" ht="17.25" thickTop="1" thickBot="1">
      <c r="A6" s="405" t="s">
        <v>11</v>
      </c>
      <c r="B6" s="406" t="s">
        <v>12</v>
      </c>
      <c r="C6" s="406" t="s">
        <v>33</v>
      </c>
      <c r="D6" s="406" t="s">
        <v>34</v>
      </c>
      <c r="E6" s="407" t="s">
        <v>78</v>
      </c>
      <c r="F6" s="406" t="s">
        <v>13</v>
      </c>
      <c r="G6" s="406" t="s">
        <v>35</v>
      </c>
      <c r="H6" s="408" t="s">
        <v>119</v>
      </c>
      <c r="I6" s="409" t="s">
        <v>7</v>
      </c>
    </row>
    <row r="7" spans="1:9" ht="16.5" thickBot="1">
      <c r="A7" s="204" t="s">
        <v>508</v>
      </c>
      <c r="B7" s="26" t="s">
        <v>105</v>
      </c>
      <c r="C7" s="48" t="s">
        <v>70</v>
      </c>
      <c r="D7" s="48" t="s">
        <v>70</v>
      </c>
      <c r="E7" s="26" t="s">
        <v>111</v>
      </c>
      <c r="F7" s="48" t="s">
        <v>113</v>
      </c>
      <c r="G7" s="29">
        <v>2</v>
      </c>
      <c r="H7" s="201" t="str">
        <f>CONCATENATE("+",RIGHT('Personal File'!$E$9)+RIGHT('Personal File'!$C$13,1)+D3)</f>
        <v>+8</v>
      </c>
      <c r="I7" s="27"/>
    </row>
    <row r="8" spans="1:9" ht="6" customHeight="1" thickTop="1" thickBot="1">
      <c r="D8" s="30"/>
      <c r="E8" s="30"/>
      <c r="G8" s="31"/>
      <c r="H8" s="31"/>
    </row>
    <row r="9" spans="1:9" ht="17.25" thickTop="1" thickBot="1">
      <c r="A9" s="405" t="s">
        <v>82</v>
      </c>
      <c r="B9" s="406" t="s">
        <v>24</v>
      </c>
      <c r="C9" s="406" t="s">
        <v>42</v>
      </c>
      <c r="D9" s="406" t="s">
        <v>96</v>
      </c>
      <c r="E9" s="406" t="s">
        <v>97</v>
      </c>
      <c r="F9" s="406" t="s">
        <v>98</v>
      </c>
      <c r="G9" s="406" t="s">
        <v>35</v>
      </c>
      <c r="H9" s="410" t="s">
        <v>7</v>
      </c>
      <c r="I9" s="411"/>
    </row>
    <row r="10" spans="1:9">
      <c r="A10" s="205" t="s">
        <v>509</v>
      </c>
      <c r="B10" s="32">
        <v>2</v>
      </c>
      <c r="C10" s="301" t="s">
        <v>510</v>
      </c>
      <c r="D10" s="32" t="s">
        <v>510</v>
      </c>
      <c r="E10" s="144" t="s">
        <v>510</v>
      </c>
      <c r="F10" s="32" t="s">
        <v>510</v>
      </c>
      <c r="G10" s="59">
        <v>1</v>
      </c>
      <c r="H10" s="181"/>
      <c r="I10" s="184"/>
    </row>
    <row r="11" spans="1:9" ht="16.5" thickBot="1">
      <c r="A11" s="204"/>
      <c r="B11" s="26"/>
      <c r="C11" s="314"/>
      <c r="D11" s="314"/>
      <c r="E11" s="315"/>
      <c r="F11" s="314"/>
      <c r="G11" s="313"/>
      <c r="H11" s="182"/>
      <c r="I11" s="185"/>
    </row>
    <row r="12" spans="1:9" ht="6.75" customHeight="1" thickTop="1" thickBot="1"/>
    <row r="13" spans="1:9" ht="17.25" thickTop="1" thickBot="1">
      <c r="A13" s="33" t="s">
        <v>14</v>
      </c>
      <c r="B13" s="31">
        <f>SUM(G3:G15)</f>
        <v>4</v>
      </c>
      <c r="D13" s="412" t="s">
        <v>83</v>
      </c>
      <c r="E13" s="413"/>
      <c r="F13" s="410" t="s">
        <v>10</v>
      </c>
      <c r="G13" s="406" t="s">
        <v>35</v>
      </c>
      <c r="H13" s="408" t="s">
        <v>119</v>
      </c>
      <c r="I13" s="409" t="s">
        <v>7</v>
      </c>
    </row>
    <row r="14" spans="1:9">
      <c r="A14" s="33"/>
      <c r="B14" s="31"/>
      <c r="D14" s="190"/>
      <c r="E14" s="191"/>
      <c r="F14" s="192"/>
      <c r="G14" s="203"/>
      <c r="H14" s="202"/>
      <c r="I14" s="193"/>
    </row>
    <row r="15" spans="1:9" ht="16.5" thickBot="1">
      <c r="D15" s="88"/>
      <c r="E15" s="89"/>
      <c r="F15" s="90"/>
      <c r="G15" s="91"/>
      <c r="H15" s="183"/>
      <c r="I15" s="92"/>
    </row>
    <row r="16" spans="1: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5"/>
  <sheetViews>
    <sheetView showGridLines="0" workbookViewId="0"/>
  </sheetViews>
  <sheetFormatPr defaultColWidth="13" defaultRowHeight="15.75"/>
  <cols>
    <col min="1" max="1" width="24.25" style="28" customWidth="1"/>
    <col min="2" max="2" width="5.625" style="31" bestFit="1" customWidth="1"/>
    <col min="3" max="4" width="26.625" style="1" customWidth="1"/>
    <col min="5" max="16384" width="13" style="1"/>
  </cols>
  <sheetData>
    <row r="1" spans="1:4" ht="24" thickBot="1">
      <c r="A1" s="22" t="s">
        <v>88</v>
      </c>
      <c r="B1" s="121"/>
      <c r="C1" s="22"/>
      <c r="D1" s="22"/>
    </row>
    <row r="2" spans="1:4" s="28" customFormat="1" ht="16.5" thickBot="1">
      <c r="A2" s="122" t="s">
        <v>89</v>
      </c>
      <c r="B2" s="123" t="s">
        <v>90</v>
      </c>
      <c r="C2" s="124" t="s">
        <v>91</v>
      </c>
      <c r="D2" s="125" t="s">
        <v>92</v>
      </c>
    </row>
    <row r="3" spans="1:4">
      <c r="A3" s="126" t="s">
        <v>196</v>
      </c>
      <c r="B3" s="127">
        <v>0</v>
      </c>
      <c r="C3" s="128"/>
      <c r="D3" s="129"/>
    </row>
    <row r="4" spans="1:4">
      <c r="A4" s="302" t="s">
        <v>198</v>
      </c>
      <c r="B4" s="303">
        <v>0</v>
      </c>
      <c r="C4" s="304"/>
      <c r="D4" s="305"/>
    </row>
    <row r="5" spans="1:4">
      <c r="A5" s="302" t="s">
        <v>199</v>
      </c>
      <c r="B5" s="303">
        <v>0</v>
      </c>
      <c r="C5" s="304"/>
      <c r="D5" s="305"/>
    </row>
    <row r="6" spans="1:4">
      <c r="A6" s="302" t="s">
        <v>200</v>
      </c>
      <c r="B6" s="303">
        <v>1</v>
      </c>
      <c r="C6" s="304"/>
      <c r="D6" s="305"/>
    </row>
    <row r="7" spans="1:4" ht="16.5" thickBot="1">
      <c r="A7" s="289" t="s">
        <v>109</v>
      </c>
      <c r="B7" s="131">
        <v>8</v>
      </c>
      <c r="C7" s="132"/>
      <c r="D7" s="133"/>
    </row>
    <row r="8" spans="1:4" ht="24.75" thickTop="1" thickBot="1">
      <c r="A8" s="22" t="s">
        <v>93</v>
      </c>
      <c r="B8" s="134"/>
      <c r="C8" s="22"/>
      <c r="D8" s="135"/>
    </row>
    <row r="9" spans="1:4" ht="16.5" thickBot="1">
      <c r="A9" s="122" t="s">
        <v>89</v>
      </c>
      <c r="B9" s="123" t="s">
        <v>90</v>
      </c>
      <c r="C9" s="124" t="s">
        <v>91</v>
      </c>
      <c r="D9" s="125" t="s">
        <v>92</v>
      </c>
    </row>
    <row r="10" spans="1:4">
      <c r="A10" s="126" t="s">
        <v>128</v>
      </c>
      <c r="B10" s="142">
        <v>0</v>
      </c>
      <c r="C10" s="128"/>
      <c r="D10" s="129"/>
    </row>
    <row r="11" spans="1:4">
      <c r="A11" s="126" t="s">
        <v>127</v>
      </c>
      <c r="B11" s="142">
        <v>0</v>
      </c>
      <c r="C11" s="128"/>
      <c r="D11" s="129"/>
    </row>
    <row r="12" spans="1:4">
      <c r="A12" s="126" t="s">
        <v>201</v>
      </c>
      <c r="B12" s="142">
        <v>1</v>
      </c>
      <c r="C12" s="306" t="s">
        <v>202</v>
      </c>
      <c r="D12" s="129"/>
    </row>
    <row r="13" spans="1:4">
      <c r="A13" s="126" t="s">
        <v>129</v>
      </c>
      <c r="B13" s="142">
        <v>0</v>
      </c>
      <c r="C13" s="128"/>
      <c r="D13" s="129"/>
    </row>
    <row r="14" spans="1:4">
      <c r="A14" s="126" t="s">
        <v>125</v>
      </c>
      <c r="B14" s="142">
        <v>1</v>
      </c>
      <c r="C14" s="128"/>
      <c r="D14" s="129"/>
    </row>
    <row r="15" spans="1:4" ht="16.5" thickBot="1">
      <c r="A15" s="130"/>
      <c r="B15" s="131"/>
      <c r="C15" s="132"/>
      <c r="D15" s="133"/>
    </row>
    <row r="16" spans="1:4" ht="24.75" thickTop="1" thickBot="1">
      <c r="A16" s="19" t="s">
        <v>94</v>
      </c>
      <c r="B16" s="31">
        <f>SUM(B3:B15)</f>
        <v>11</v>
      </c>
      <c r="C16" s="136" t="s">
        <v>130</v>
      </c>
      <c r="D16" s="135"/>
    </row>
    <row r="17" spans="1:4" ht="16.5" thickBot="1">
      <c r="A17" s="122" t="s">
        <v>89</v>
      </c>
      <c r="B17" s="123" t="s">
        <v>90</v>
      </c>
      <c r="C17" s="124" t="s">
        <v>91</v>
      </c>
      <c r="D17" s="125" t="s">
        <v>92</v>
      </c>
    </row>
    <row r="18" spans="1:4">
      <c r="A18" s="139"/>
      <c r="B18" s="140"/>
      <c r="C18" s="141"/>
      <c r="D18" s="137"/>
    </row>
    <row r="19" spans="1:4">
      <c r="A19" s="139"/>
      <c r="B19" s="142"/>
      <c r="C19" s="143"/>
      <c r="D19" s="138"/>
    </row>
    <row r="20" spans="1:4" ht="16.5" thickBot="1">
      <c r="A20" s="130"/>
      <c r="B20" s="131"/>
      <c r="C20" s="132"/>
      <c r="D20" s="133"/>
    </row>
    <row r="21" spans="1:4" ht="24.75" thickTop="1" thickBot="1">
      <c r="A21" s="19" t="s">
        <v>95</v>
      </c>
      <c r="B21" s="31">
        <f>SUM(B18:B20)</f>
        <v>0</v>
      </c>
      <c r="C21" s="291" t="s">
        <v>479</v>
      </c>
      <c r="D21" s="22"/>
    </row>
    <row r="22" spans="1:4" ht="16.5" thickBot="1">
      <c r="A22" s="122" t="s">
        <v>89</v>
      </c>
      <c r="B22" s="123" t="s">
        <v>90</v>
      </c>
      <c r="C22" s="124" t="s">
        <v>91</v>
      </c>
      <c r="D22" s="125" t="s">
        <v>92</v>
      </c>
    </row>
    <row r="23" spans="1:4">
      <c r="A23" s="126" t="s">
        <v>108</v>
      </c>
      <c r="B23" s="127">
        <v>5</v>
      </c>
      <c r="C23" s="293"/>
      <c r="D23" s="294"/>
    </row>
    <row r="24" spans="1:4">
      <c r="A24" s="292" t="s">
        <v>110</v>
      </c>
      <c r="B24" s="295">
        <v>4</v>
      </c>
      <c r="C24" s="296"/>
      <c r="D24" s="297"/>
    </row>
    <row r="25" spans="1:4">
      <c r="A25" s="292"/>
      <c r="B25" s="295"/>
      <c r="C25" s="296"/>
      <c r="D25" s="297"/>
    </row>
    <row r="26" spans="1:4" ht="16.5" thickBot="1">
      <c r="A26" s="289"/>
      <c r="B26" s="298"/>
      <c r="C26" s="299"/>
      <c r="D26" s="300"/>
    </row>
    <row r="27" spans="1:4" ht="24.75" thickTop="1" thickBot="1">
      <c r="A27" s="19" t="s">
        <v>480</v>
      </c>
      <c r="B27" s="290">
        <f>(SUM(B23:B26)/600)*5</f>
        <v>7.4999999999999997E-2</v>
      </c>
      <c r="C27" s="136" t="s">
        <v>197</v>
      </c>
      <c r="D27" s="22"/>
    </row>
    <row r="28" spans="1:4" s="28" customFormat="1" ht="16.5" thickBot="1">
      <c r="A28" s="122" t="s">
        <v>89</v>
      </c>
      <c r="B28" s="123" t="s">
        <v>90</v>
      </c>
      <c r="C28" s="124" t="s">
        <v>91</v>
      </c>
      <c r="D28" s="125" t="s">
        <v>92</v>
      </c>
    </row>
    <row r="29" spans="1:4">
      <c r="A29" s="139"/>
      <c r="B29" s="140"/>
      <c r="C29" s="141"/>
      <c r="D29" s="137"/>
    </row>
    <row r="30" spans="1:4">
      <c r="A30" s="139"/>
      <c r="B30" s="142"/>
      <c r="C30" s="143"/>
      <c r="D30" s="138"/>
    </row>
    <row r="31" spans="1:4">
      <c r="A31" s="126"/>
      <c r="B31" s="127"/>
      <c r="C31" s="143"/>
      <c r="D31" s="138"/>
    </row>
    <row r="32" spans="1:4">
      <c r="A32" s="139"/>
      <c r="B32" s="142"/>
      <c r="C32" s="143"/>
      <c r="D32" s="138"/>
    </row>
    <row r="33" spans="1:4" ht="16.5" thickBot="1">
      <c r="A33" s="130"/>
      <c r="B33" s="131"/>
      <c r="C33" s="132"/>
      <c r="D33" s="133"/>
    </row>
    <row r="34" spans="1:4" ht="16.5" thickTop="1"/>
    <row r="35" spans="1:4">
      <c r="A35"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ColWidth="9.375" defaultRowHeight="15.75"/>
  <cols>
    <col min="1" max="1" width="32.125" style="415" bestFit="1" customWidth="1"/>
    <col min="2" max="2" width="25.375" style="417" bestFit="1" customWidth="1"/>
    <col min="3" max="3" width="2.875" style="417" customWidth="1"/>
    <col min="4" max="4" width="6.125" style="417" bestFit="1" customWidth="1"/>
    <col min="5" max="5" width="4.75" style="417" bestFit="1" customWidth="1"/>
    <col min="6" max="6" width="5.375" style="417" bestFit="1" customWidth="1"/>
    <col min="7" max="7" width="5.625" style="417" bestFit="1" customWidth="1"/>
    <col min="8" max="8" width="9.375" style="417"/>
    <col min="9" max="9" width="14.375" style="417" bestFit="1" customWidth="1"/>
    <col min="10" max="10" width="4.75" style="417" bestFit="1" customWidth="1"/>
    <col min="11" max="11" width="11" style="417" bestFit="1" customWidth="1"/>
    <col min="12" max="12" width="9.375" style="417"/>
    <col min="13" max="14" width="9.375" style="457"/>
    <col min="15" max="16384" width="9.375" style="417"/>
  </cols>
  <sheetData>
    <row r="1" spans="1:11" ht="16.5" thickBot="1">
      <c r="A1" s="415" t="s">
        <v>271</v>
      </c>
      <c r="B1" s="416" t="s">
        <v>377</v>
      </c>
      <c r="D1" s="418" t="s">
        <v>272</v>
      </c>
      <c r="E1" s="418"/>
      <c r="F1" s="418"/>
      <c r="G1" s="418"/>
      <c r="I1" s="418" t="s">
        <v>273</v>
      </c>
      <c r="J1" s="419"/>
      <c r="K1" s="419"/>
    </row>
    <row r="2" spans="1:11" ht="17.25" thickTop="1" thickBot="1">
      <c r="A2" s="415" t="s">
        <v>274</v>
      </c>
      <c r="B2" s="416" t="s">
        <v>378</v>
      </c>
      <c r="D2" s="420" t="s">
        <v>132</v>
      </c>
      <c r="E2" s="420" t="s">
        <v>275</v>
      </c>
      <c r="F2" s="420" t="s">
        <v>276</v>
      </c>
      <c r="G2" s="420" t="s">
        <v>277</v>
      </c>
      <c r="I2" s="421" t="s">
        <v>278</v>
      </c>
      <c r="J2" s="422" t="s">
        <v>279</v>
      </c>
      <c r="K2" s="423" t="s">
        <v>280</v>
      </c>
    </row>
    <row r="3" spans="1:11" ht="16.5" thickTop="1">
      <c r="A3" s="415" t="s">
        <v>281</v>
      </c>
      <c r="B3" s="416" t="s">
        <v>476</v>
      </c>
      <c r="D3" s="424" t="s">
        <v>250</v>
      </c>
      <c r="E3" s="425">
        <v>75</v>
      </c>
      <c r="F3" s="426">
        <f>COUNTIF(Leadership!$D$2:$D$105,1)</f>
        <v>75</v>
      </c>
      <c r="G3" s="427">
        <f t="shared" ref="G3:G8" si="0">E3-F3</f>
        <v>0</v>
      </c>
      <c r="I3" s="428"/>
      <c r="J3" s="512">
        <v>3</v>
      </c>
      <c r="K3" s="429"/>
    </row>
    <row r="4" spans="1:11">
      <c r="A4" s="415" t="s">
        <v>282</v>
      </c>
      <c r="B4" s="416">
        <f>ROUNDUP((B9-10)*2,0)-2</f>
        <v>10</v>
      </c>
      <c r="D4" s="430" t="s">
        <v>251</v>
      </c>
      <c r="E4" s="431">
        <v>10</v>
      </c>
      <c r="F4" s="432">
        <f>COUNTIF(Leadership!$D$2:$D$105,2)</f>
        <v>10</v>
      </c>
      <c r="G4" s="433">
        <f t="shared" si="0"/>
        <v>0</v>
      </c>
      <c r="I4" s="434"/>
      <c r="J4" s="435">
        <v>2</v>
      </c>
      <c r="K4" s="436"/>
    </row>
    <row r="5" spans="1:11">
      <c r="A5" s="415" t="s">
        <v>283</v>
      </c>
      <c r="B5" s="539">
        <f>ROUNDUP($B$4/4,0)</f>
        <v>3</v>
      </c>
      <c r="D5" s="430" t="s">
        <v>252</v>
      </c>
      <c r="E5" s="431">
        <v>8</v>
      </c>
      <c r="F5" s="432">
        <f>COUNTIF(Leadership!$D$2:$D$105,3)</f>
        <v>8</v>
      </c>
      <c r="G5" s="433">
        <f t="shared" si="0"/>
        <v>0</v>
      </c>
      <c r="I5" s="434"/>
      <c r="J5" s="435">
        <v>2</v>
      </c>
      <c r="K5" s="437"/>
    </row>
    <row r="6" spans="1:11">
      <c r="A6" s="415" t="s">
        <v>284</v>
      </c>
      <c r="B6" s="539">
        <f>ROUNDUP($B$4/2,0)</f>
        <v>5</v>
      </c>
      <c r="D6" s="430" t="s">
        <v>253</v>
      </c>
      <c r="E6" s="431">
        <v>5</v>
      </c>
      <c r="F6" s="432">
        <f>COUNTIF(Leadership!$D$2:$D$105,4)</f>
        <v>5</v>
      </c>
      <c r="G6" s="433">
        <f t="shared" si="0"/>
        <v>0</v>
      </c>
      <c r="I6" s="434"/>
      <c r="J6" s="435">
        <v>1</v>
      </c>
      <c r="K6" s="437"/>
    </row>
    <row r="7" spans="1:11">
      <c r="A7" s="415" t="s">
        <v>285</v>
      </c>
      <c r="B7" s="539">
        <f>ROUNDUP($B$4/4,0)</f>
        <v>3</v>
      </c>
      <c r="D7" s="430" t="s">
        <v>254</v>
      </c>
      <c r="E7" s="431">
        <v>3</v>
      </c>
      <c r="F7" s="432">
        <f>COUNTIF(Leadership!$D$2:$D$105,5)</f>
        <v>3</v>
      </c>
      <c r="G7" s="433">
        <f t="shared" si="0"/>
        <v>0</v>
      </c>
      <c r="I7" s="434"/>
      <c r="J7" s="435">
        <v>1</v>
      </c>
      <c r="K7" s="436"/>
    </row>
    <row r="8" spans="1:11">
      <c r="A8" s="415" t="s">
        <v>286</v>
      </c>
      <c r="B8" s="539" t="s">
        <v>477</v>
      </c>
      <c r="D8" s="430" t="s">
        <v>255</v>
      </c>
      <c r="E8" s="431">
        <v>2</v>
      </c>
      <c r="F8" s="432">
        <f>COUNTIF(Leadership!$D$2:$D$105,6)</f>
        <v>2</v>
      </c>
      <c r="G8" s="433">
        <f t="shared" si="0"/>
        <v>0</v>
      </c>
      <c r="I8" s="434"/>
      <c r="J8" s="435">
        <v>1</v>
      </c>
      <c r="K8" s="436"/>
    </row>
    <row r="9" spans="1:11" ht="16.5" thickBot="1">
      <c r="A9" s="415" t="s">
        <v>137</v>
      </c>
      <c r="B9" s="458">
        <f>SUM('Personal File'!E3:E5)+'Personal File'!C18</f>
        <v>16</v>
      </c>
      <c r="D9" s="438" t="s">
        <v>256</v>
      </c>
      <c r="E9" s="439">
        <v>1</v>
      </c>
      <c r="F9" s="440">
        <f>COUNTIF(Leadership!$D$2:$D$105,7)</f>
        <v>1</v>
      </c>
      <c r="G9" s="441">
        <f t="shared" ref="G9:G10" si="1">E9-F9</f>
        <v>0</v>
      </c>
      <c r="H9" s="446"/>
      <c r="I9" s="434"/>
      <c r="J9" s="435">
        <v>1</v>
      </c>
      <c r="K9" s="436"/>
    </row>
    <row r="10" spans="1:11" ht="16.5" thickBot="1">
      <c r="A10" s="415" t="s">
        <v>287</v>
      </c>
      <c r="B10" s="416"/>
      <c r="D10" s="442" t="s">
        <v>77</v>
      </c>
      <c r="E10" s="443">
        <f>SUM(E3:E9)</f>
        <v>104</v>
      </c>
      <c r="F10" s="444">
        <f>SUM(F3:F9)</f>
        <v>104</v>
      </c>
      <c r="G10" s="445">
        <f t="shared" si="1"/>
        <v>0</v>
      </c>
      <c r="I10" s="434"/>
      <c r="J10" s="435">
        <v>1</v>
      </c>
      <c r="K10" s="436"/>
    </row>
    <row r="11" spans="1:11" ht="16.5" thickTop="1">
      <c r="A11" s="415" t="s">
        <v>289</v>
      </c>
      <c r="B11" s="416"/>
      <c r="I11" s="434"/>
      <c r="J11" s="435">
        <v>1</v>
      </c>
      <c r="K11" s="437"/>
    </row>
    <row r="12" spans="1:11">
      <c r="B12" s="416"/>
      <c r="D12" s="418" t="s">
        <v>273</v>
      </c>
      <c r="E12" s="418"/>
      <c r="F12" s="418"/>
      <c r="G12" s="418"/>
      <c r="I12" s="434"/>
      <c r="J12" s="435">
        <v>1</v>
      </c>
      <c r="K12" s="436"/>
    </row>
    <row r="13" spans="1:11" ht="16.5" thickBot="1">
      <c r="A13" s="471" t="s">
        <v>293</v>
      </c>
      <c r="B13" s="416"/>
      <c r="D13" s="420" t="s">
        <v>132</v>
      </c>
      <c r="E13" s="420" t="s">
        <v>275</v>
      </c>
      <c r="F13" s="420" t="s">
        <v>276</v>
      </c>
      <c r="G13" s="420" t="s">
        <v>277</v>
      </c>
      <c r="I13" s="434"/>
      <c r="J13" s="435">
        <v>1</v>
      </c>
      <c r="K13" s="436"/>
    </row>
    <row r="14" spans="1:11" ht="16.5" thickTop="1">
      <c r="B14" s="416"/>
      <c r="D14" s="424" t="s">
        <v>250</v>
      </c>
      <c r="E14" s="425">
        <v>25</v>
      </c>
      <c r="F14" s="426">
        <f>COUNTIF($J$3:$J$30,1)</f>
        <v>25</v>
      </c>
      <c r="G14" s="427">
        <f t="shared" ref="G14:G19" si="2">E14-F14</f>
        <v>0</v>
      </c>
      <c r="I14" s="434"/>
      <c r="J14" s="435">
        <v>1</v>
      </c>
      <c r="K14" s="436"/>
    </row>
    <row r="15" spans="1:11">
      <c r="D15" s="430" t="s">
        <v>251</v>
      </c>
      <c r="E15" s="431">
        <v>2</v>
      </c>
      <c r="F15" s="432">
        <f>COUNTIF($J$3:$J$30,2)</f>
        <v>2</v>
      </c>
      <c r="G15" s="433">
        <f t="shared" si="2"/>
        <v>0</v>
      </c>
      <c r="I15" s="434"/>
      <c r="J15" s="435">
        <v>1</v>
      </c>
      <c r="K15" s="436"/>
    </row>
    <row r="16" spans="1:11">
      <c r="D16" s="430" t="s">
        <v>252</v>
      </c>
      <c r="E16" s="431">
        <v>1</v>
      </c>
      <c r="F16" s="432">
        <f>COUNTIF($J$3:$J$30,3)</f>
        <v>1</v>
      </c>
      <c r="G16" s="433">
        <f t="shared" si="2"/>
        <v>0</v>
      </c>
      <c r="I16" s="434"/>
      <c r="J16" s="435">
        <v>1</v>
      </c>
      <c r="K16" s="437"/>
    </row>
    <row r="17" spans="4:11">
      <c r="D17" s="430" t="s">
        <v>253</v>
      </c>
      <c r="E17" s="472">
        <v>0</v>
      </c>
      <c r="F17" s="473">
        <f>COUNTIF($J$3:$J$30,4)</f>
        <v>0</v>
      </c>
      <c r="G17" s="474">
        <f t="shared" si="2"/>
        <v>0</v>
      </c>
      <c r="I17" s="434"/>
      <c r="J17" s="435">
        <v>1</v>
      </c>
      <c r="K17" s="436"/>
    </row>
    <row r="18" spans="4:11">
      <c r="D18" s="430" t="s">
        <v>254</v>
      </c>
      <c r="E18" s="472">
        <v>0</v>
      </c>
      <c r="F18" s="473">
        <f>COUNTIF($J$3:$J$30,5)</f>
        <v>0</v>
      </c>
      <c r="G18" s="474">
        <f t="shared" si="2"/>
        <v>0</v>
      </c>
      <c r="I18" s="434"/>
      <c r="J18" s="435">
        <v>1</v>
      </c>
      <c r="K18" s="436"/>
    </row>
    <row r="19" spans="4:11">
      <c r="D19" s="430" t="s">
        <v>255</v>
      </c>
      <c r="E19" s="472">
        <v>0</v>
      </c>
      <c r="F19" s="473">
        <f>COUNTIF($J$3:$J$30,6)</f>
        <v>0</v>
      </c>
      <c r="G19" s="474">
        <f t="shared" si="2"/>
        <v>0</v>
      </c>
      <c r="I19" s="434"/>
      <c r="J19" s="435">
        <v>1</v>
      </c>
      <c r="K19" s="436"/>
    </row>
    <row r="20" spans="4:11" ht="16.5" thickBot="1">
      <c r="D20" s="438" t="s">
        <v>256</v>
      </c>
      <c r="E20" s="475">
        <v>0</v>
      </c>
      <c r="F20" s="476">
        <f>COUNTIF($J$3:$J$30,7)</f>
        <v>0</v>
      </c>
      <c r="G20" s="477">
        <f t="shared" ref="G20:G21" si="3">E20-F20</f>
        <v>0</v>
      </c>
      <c r="I20" s="434"/>
      <c r="J20" s="435">
        <v>1</v>
      </c>
      <c r="K20" s="436"/>
    </row>
    <row r="21" spans="4:11" ht="16.5" thickBot="1">
      <c r="D21" s="442" t="s">
        <v>77</v>
      </c>
      <c r="E21" s="443">
        <f>SUM(E14:E20)</f>
        <v>28</v>
      </c>
      <c r="F21" s="444">
        <f>SUM(F14:F20)</f>
        <v>28</v>
      </c>
      <c r="G21" s="445">
        <f t="shared" si="3"/>
        <v>0</v>
      </c>
      <c r="I21" s="434"/>
      <c r="J21" s="435">
        <v>1</v>
      </c>
      <c r="K21" s="437"/>
    </row>
    <row r="22" spans="4:11" ht="16.5" thickTop="1">
      <c r="I22" s="434"/>
      <c r="J22" s="435">
        <v>1</v>
      </c>
      <c r="K22" s="436"/>
    </row>
    <row r="23" spans="4:11">
      <c r="I23" s="434"/>
      <c r="J23" s="435">
        <v>1</v>
      </c>
      <c r="K23" s="436"/>
    </row>
    <row r="24" spans="4:11">
      <c r="I24" s="434"/>
      <c r="J24" s="435">
        <v>1</v>
      </c>
      <c r="K24" s="436"/>
    </row>
    <row r="25" spans="4:11">
      <c r="I25" s="434"/>
      <c r="J25" s="435">
        <v>1</v>
      </c>
      <c r="K25" s="436"/>
    </row>
    <row r="26" spans="4:11">
      <c r="I26" s="434"/>
      <c r="J26" s="435">
        <v>1</v>
      </c>
      <c r="K26" s="436"/>
    </row>
    <row r="27" spans="4:11">
      <c r="I27" s="434"/>
      <c r="J27" s="435">
        <v>1</v>
      </c>
      <c r="K27" s="436"/>
    </row>
    <row r="28" spans="4:11">
      <c r="I28" s="434"/>
      <c r="J28" s="435">
        <v>1</v>
      </c>
      <c r="K28" s="436"/>
    </row>
    <row r="29" spans="4:11">
      <c r="I29" s="434"/>
      <c r="J29" s="435">
        <v>1</v>
      </c>
      <c r="K29" s="436"/>
    </row>
    <row r="30" spans="4:11" ht="16.5" thickBot="1">
      <c r="I30" s="447"/>
      <c r="J30" s="448">
        <v>1</v>
      </c>
      <c r="K30" s="449"/>
    </row>
    <row r="31" spans="4:11">
      <c r="I31" s="450" t="s">
        <v>288</v>
      </c>
      <c r="J31" s="451">
        <f>AVERAGE(J24:J30)</f>
        <v>1</v>
      </c>
      <c r="K31" s="436"/>
    </row>
    <row r="32" spans="4:11">
      <c r="I32" s="450" t="s">
        <v>290</v>
      </c>
      <c r="J32" s="452">
        <f>SUM(J24:J30)</f>
        <v>7</v>
      </c>
      <c r="K32" s="436"/>
    </row>
    <row r="33" spans="9:11">
      <c r="I33" s="450" t="s">
        <v>291</v>
      </c>
      <c r="J33" s="453">
        <f>COUNT(J24:J30)</f>
        <v>7</v>
      </c>
      <c r="K33" s="436"/>
    </row>
    <row r="34" spans="9:11" ht="16.5" thickBot="1">
      <c r="I34" s="454" t="s">
        <v>292</v>
      </c>
      <c r="J34" s="455">
        <f>((J31)*(J33/4))</f>
        <v>1.75</v>
      </c>
      <c r="K34" s="456"/>
    </row>
    <row r="35" spans="9:11" ht="16.5" thickTop="1"/>
  </sheetData>
  <pageMargins left="0.15" right="0.75" top="0.32" bottom="0.33" header="0.25" footer="0.25"/>
  <pageSetup orientation="landscape"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31.375" defaultRowHeight="15.75"/>
  <cols>
    <col min="1" max="1" width="16.75" style="226" bestFit="1" customWidth="1"/>
    <col min="2" max="2" width="8.875" style="223" customWidth="1"/>
    <col min="3" max="3" width="19.875" style="223" bestFit="1" customWidth="1"/>
    <col min="4" max="4" width="5.625" style="223" bestFit="1" customWidth="1"/>
    <col min="5" max="5" width="5.625" style="223" customWidth="1"/>
    <col min="6" max="6" width="5.25" style="223" bestFit="1" customWidth="1"/>
    <col min="7" max="7" width="5" style="224" bestFit="1" customWidth="1"/>
    <col min="8" max="8" width="5" style="224" customWidth="1"/>
    <col min="9" max="9" width="17.5" style="223" bestFit="1" customWidth="1"/>
    <col min="10" max="10" width="9.5" style="223" bestFit="1" customWidth="1"/>
    <col min="11" max="11" width="10" style="223" bestFit="1" customWidth="1"/>
    <col min="12" max="12" width="4" style="223" bestFit="1" customWidth="1"/>
    <col min="13" max="13" width="4.625" style="223" bestFit="1" customWidth="1"/>
    <col min="14" max="14" width="4.875" style="223" bestFit="1" customWidth="1"/>
    <col min="15" max="15" width="3.75" style="224" bestFit="1" customWidth="1"/>
    <col min="16" max="17" width="4.75" style="224" bestFit="1" customWidth="1"/>
    <col min="18" max="18" width="5.5" style="224" bestFit="1" customWidth="1"/>
    <col min="19" max="19" width="4" style="224" bestFit="1" customWidth="1"/>
    <col min="20" max="21" width="3.5" style="224" bestFit="1" customWidth="1"/>
    <col min="22" max="23" width="3.25" style="225" bestFit="1" customWidth="1"/>
    <col min="24" max="24" width="29.875" style="224" customWidth="1"/>
    <col min="25" max="27" width="29.875" style="223" customWidth="1"/>
    <col min="28" max="28" width="44.375" style="223" customWidth="1"/>
    <col min="29" max="38" width="6.5" style="223" customWidth="1"/>
    <col min="39" max="16384" width="31.375" style="223"/>
  </cols>
  <sheetData>
    <row r="1" spans="1:28" s="224" customFormat="1" ht="17.25" thickBot="1">
      <c r="A1" s="235" t="s">
        <v>183</v>
      </c>
      <c r="B1" s="236" t="s">
        <v>148</v>
      </c>
      <c r="C1" s="236" t="s">
        <v>195</v>
      </c>
      <c r="D1" s="236" t="s">
        <v>132</v>
      </c>
      <c r="E1" s="236" t="s">
        <v>227</v>
      </c>
      <c r="F1" s="236" t="s">
        <v>147</v>
      </c>
      <c r="G1" s="236" t="s">
        <v>146</v>
      </c>
      <c r="H1" s="236" t="s">
        <v>481</v>
      </c>
      <c r="I1" s="236" t="s">
        <v>145</v>
      </c>
      <c r="J1" s="236" t="s">
        <v>144</v>
      </c>
      <c r="K1" s="236" t="s">
        <v>143</v>
      </c>
      <c r="L1" s="525" t="s">
        <v>43</v>
      </c>
      <c r="M1" s="526" t="s">
        <v>42</v>
      </c>
      <c r="N1" s="527" t="s">
        <v>39</v>
      </c>
      <c r="O1" s="528" t="s">
        <v>40</v>
      </c>
      <c r="P1" s="529" t="s">
        <v>41</v>
      </c>
      <c r="Q1" s="530" t="s">
        <v>38</v>
      </c>
      <c r="R1" s="531" t="s">
        <v>142</v>
      </c>
      <c r="S1" s="531" t="s">
        <v>141</v>
      </c>
      <c r="T1" s="237" t="s">
        <v>140</v>
      </c>
      <c r="U1" s="531" t="s">
        <v>180</v>
      </c>
      <c r="V1" s="531" t="s">
        <v>181</v>
      </c>
      <c r="W1" s="237" t="s">
        <v>182</v>
      </c>
      <c r="X1" s="238" t="s">
        <v>139</v>
      </c>
      <c r="Y1" s="238" t="s">
        <v>138</v>
      </c>
      <c r="Z1" s="522" t="s">
        <v>416</v>
      </c>
      <c r="AA1" s="523" t="s">
        <v>417</v>
      </c>
      <c r="AB1" s="524" t="s">
        <v>298</v>
      </c>
    </row>
    <row r="2" spans="1:28" ht="48" thickTop="1">
      <c r="A2" s="239"/>
      <c r="B2" s="241"/>
      <c r="C2" s="345" t="s">
        <v>414</v>
      </c>
      <c r="D2" s="241">
        <v>7</v>
      </c>
      <c r="E2" s="345" t="s">
        <v>411</v>
      </c>
      <c r="F2" s="513" t="s">
        <v>412</v>
      </c>
      <c r="G2" s="513">
        <v>1332</v>
      </c>
      <c r="H2" s="513">
        <f t="shared" ref="H2:H33" si="0">1374-G2</f>
        <v>42</v>
      </c>
      <c r="I2" s="513"/>
      <c r="J2" s="341" t="s">
        <v>483</v>
      </c>
      <c r="K2" s="263"/>
      <c r="L2" s="242">
        <v>14</v>
      </c>
      <c r="M2" s="240">
        <v>12</v>
      </c>
      <c r="N2" s="243">
        <v>12</v>
      </c>
      <c r="O2" s="243">
        <v>8</v>
      </c>
      <c r="P2" s="240">
        <v>17</v>
      </c>
      <c r="Q2" s="244">
        <v>10</v>
      </c>
      <c r="R2" s="242">
        <v>5</v>
      </c>
      <c r="S2" s="245">
        <v>12</v>
      </c>
      <c r="T2" s="244">
        <v>47</v>
      </c>
      <c r="U2" s="242">
        <v>7</v>
      </c>
      <c r="V2" s="245">
        <v>5</v>
      </c>
      <c r="W2" s="244">
        <v>7</v>
      </c>
      <c r="X2" s="246" t="s">
        <v>451</v>
      </c>
      <c r="Y2" s="345" t="s">
        <v>453</v>
      </c>
      <c r="Z2" s="341" t="s">
        <v>454</v>
      </c>
      <c r="AA2" s="341" t="s">
        <v>455</v>
      </c>
      <c r="AB2" s="247"/>
    </row>
    <row r="3" spans="1:28" ht="47.25">
      <c r="A3" s="459"/>
      <c r="B3" s="460"/>
      <c r="C3" s="461" t="s">
        <v>398</v>
      </c>
      <c r="D3" s="460">
        <v>6</v>
      </c>
      <c r="E3" s="461" t="s">
        <v>411</v>
      </c>
      <c r="F3" s="514" t="s">
        <v>412</v>
      </c>
      <c r="G3" s="462">
        <v>1338</v>
      </c>
      <c r="H3" s="462">
        <f t="shared" si="0"/>
        <v>36</v>
      </c>
      <c r="I3" s="462"/>
      <c r="J3" s="339" t="s">
        <v>415</v>
      </c>
      <c r="K3" s="254"/>
      <c r="L3" s="260">
        <v>10</v>
      </c>
      <c r="M3" s="254">
        <v>12</v>
      </c>
      <c r="N3" s="254">
        <v>11</v>
      </c>
      <c r="O3" s="254">
        <v>15</v>
      </c>
      <c r="P3" s="254">
        <v>12</v>
      </c>
      <c r="Q3" s="258">
        <v>12</v>
      </c>
      <c r="R3" s="260">
        <v>1</v>
      </c>
      <c r="S3" s="258">
        <v>18</v>
      </c>
      <c r="T3" s="520">
        <v>22</v>
      </c>
      <c r="U3" s="521">
        <v>7</v>
      </c>
      <c r="V3" s="254">
        <v>1</v>
      </c>
      <c r="W3" s="258">
        <v>3</v>
      </c>
      <c r="X3" s="469"/>
      <c r="Y3" s="462"/>
      <c r="Z3" s="339" t="s">
        <v>420</v>
      </c>
      <c r="AA3" s="339" t="s">
        <v>418</v>
      </c>
      <c r="AB3" s="532" t="s">
        <v>419</v>
      </c>
    </row>
    <row r="4" spans="1:28">
      <c r="A4" s="459"/>
      <c r="B4" s="460"/>
      <c r="C4" s="461" t="s">
        <v>399</v>
      </c>
      <c r="D4" s="460">
        <v>6</v>
      </c>
      <c r="E4" s="461" t="s">
        <v>411</v>
      </c>
      <c r="F4" s="514" t="s">
        <v>412</v>
      </c>
      <c r="G4" s="462">
        <v>1335</v>
      </c>
      <c r="H4" s="462">
        <f t="shared" si="0"/>
        <v>39</v>
      </c>
      <c r="I4" s="462"/>
      <c r="J4" s="339" t="s">
        <v>415</v>
      </c>
      <c r="K4" s="464"/>
      <c r="L4" s="260">
        <v>10</v>
      </c>
      <c r="M4" s="254">
        <v>11</v>
      </c>
      <c r="N4" s="254">
        <v>12</v>
      </c>
      <c r="O4" s="254">
        <v>15</v>
      </c>
      <c r="P4" s="254">
        <v>11</v>
      </c>
      <c r="Q4" s="258">
        <v>11</v>
      </c>
      <c r="R4" s="465">
        <v>2</v>
      </c>
      <c r="S4" s="468">
        <v>10</v>
      </c>
      <c r="T4" s="467">
        <v>8</v>
      </c>
      <c r="U4" s="465">
        <v>0</v>
      </c>
      <c r="V4" s="254">
        <v>0</v>
      </c>
      <c r="W4" s="258">
        <v>2</v>
      </c>
      <c r="X4" s="533" t="s">
        <v>421</v>
      </c>
      <c r="Y4" s="339" t="s">
        <v>415</v>
      </c>
      <c r="Z4" s="339" t="s">
        <v>422</v>
      </c>
      <c r="AA4" s="339"/>
      <c r="AB4" s="520"/>
    </row>
    <row r="5" spans="1:28">
      <c r="A5" s="459"/>
      <c r="B5" s="460"/>
      <c r="C5" s="461" t="s">
        <v>397</v>
      </c>
      <c r="D5" s="460">
        <v>5</v>
      </c>
      <c r="E5" s="461" t="s">
        <v>411</v>
      </c>
      <c r="F5" s="514" t="s">
        <v>412</v>
      </c>
      <c r="G5" s="462">
        <v>1346</v>
      </c>
      <c r="H5" s="462">
        <f t="shared" si="0"/>
        <v>28</v>
      </c>
      <c r="I5" s="462"/>
      <c r="J5" s="339" t="s">
        <v>415</v>
      </c>
      <c r="K5" s="464"/>
      <c r="L5" s="260">
        <v>10</v>
      </c>
      <c r="M5" s="254">
        <v>15</v>
      </c>
      <c r="N5" s="254">
        <v>8</v>
      </c>
      <c r="O5" s="254">
        <v>17</v>
      </c>
      <c r="P5" s="254">
        <v>12</v>
      </c>
      <c r="Q5" s="258">
        <v>12</v>
      </c>
      <c r="R5" s="465">
        <v>7</v>
      </c>
      <c r="S5" s="468">
        <v>14</v>
      </c>
      <c r="T5" s="467">
        <v>26</v>
      </c>
      <c r="U5" s="465"/>
      <c r="V5" s="468"/>
      <c r="W5" s="467"/>
      <c r="X5" s="533" t="s">
        <v>423</v>
      </c>
      <c r="Y5" s="339" t="s">
        <v>424</v>
      </c>
      <c r="Z5" s="467"/>
      <c r="AA5" s="467"/>
      <c r="AB5" s="470"/>
    </row>
    <row r="6" spans="1:28" ht="31.5">
      <c r="A6" s="459"/>
      <c r="B6" s="460"/>
      <c r="C6" s="461" t="s">
        <v>400</v>
      </c>
      <c r="D6" s="460">
        <v>5</v>
      </c>
      <c r="E6" s="461" t="s">
        <v>411</v>
      </c>
      <c r="F6" s="514" t="s">
        <v>412</v>
      </c>
      <c r="G6" s="462">
        <v>1333</v>
      </c>
      <c r="H6" s="462">
        <f t="shared" si="0"/>
        <v>41</v>
      </c>
      <c r="I6" s="462"/>
      <c r="J6" s="339" t="s">
        <v>415</v>
      </c>
      <c r="K6" s="464"/>
      <c r="L6" s="260">
        <v>10</v>
      </c>
      <c r="M6" s="254">
        <v>11</v>
      </c>
      <c r="N6" s="254">
        <v>12</v>
      </c>
      <c r="O6" s="254">
        <v>15</v>
      </c>
      <c r="P6" s="254">
        <v>12</v>
      </c>
      <c r="Q6" s="258">
        <v>10</v>
      </c>
      <c r="R6" s="465">
        <v>0</v>
      </c>
      <c r="S6" s="468">
        <v>12</v>
      </c>
      <c r="T6" s="467">
        <v>11</v>
      </c>
      <c r="U6" s="465">
        <v>0</v>
      </c>
      <c r="V6" s="468">
        <v>0</v>
      </c>
      <c r="W6" s="467">
        <v>2</v>
      </c>
      <c r="X6" s="533" t="s">
        <v>421</v>
      </c>
      <c r="Y6" s="339" t="s">
        <v>415</v>
      </c>
      <c r="Z6" s="339" t="s">
        <v>425</v>
      </c>
      <c r="AA6" s="339" t="s">
        <v>426</v>
      </c>
      <c r="AB6" s="532" t="s">
        <v>427</v>
      </c>
    </row>
    <row r="7" spans="1:28">
      <c r="A7" s="459"/>
      <c r="B7" s="460"/>
      <c r="C7" s="461" t="s">
        <v>428</v>
      </c>
      <c r="D7" s="460">
        <v>5</v>
      </c>
      <c r="E7" s="461" t="s">
        <v>411</v>
      </c>
      <c r="F7" s="514" t="s">
        <v>412</v>
      </c>
      <c r="G7" s="462">
        <v>1339</v>
      </c>
      <c r="H7" s="462">
        <f t="shared" si="0"/>
        <v>35</v>
      </c>
      <c r="I7" s="462"/>
      <c r="J7" s="339" t="s">
        <v>415</v>
      </c>
      <c r="K7" s="464"/>
      <c r="L7" s="260">
        <v>10</v>
      </c>
      <c r="M7" s="254">
        <v>12</v>
      </c>
      <c r="N7" s="254">
        <v>12</v>
      </c>
      <c r="O7" s="254">
        <v>15</v>
      </c>
      <c r="P7" s="254">
        <v>11</v>
      </c>
      <c r="Q7" s="258">
        <v>10</v>
      </c>
      <c r="R7" s="465">
        <v>0</v>
      </c>
      <c r="S7" s="468">
        <v>11</v>
      </c>
      <c r="T7" s="467">
        <v>4</v>
      </c>
      <c r="U7" s="465">
        <v>0</v>
      </c>
      <c r="V7" s="468">
        <v>0</v>
      </c>
      <c r="W7" s="467">
        <v>2</v>
      </c>
      <c r="X7" s="533" t="s">
        <v>429</v>
      </c>
      <c r="Y7" s="339" t="s">
        <v>415</v>
      </c>
      <c r="Z7" s="339" t="s">
        <v>430</v>
      </c>
      <c r="AA7" s="339"/>
      <c r="AB7" s="520"/>
    </row>
    <row r="8" spans="1:28" ht="63">
      <c r="A8" s="459"/>
      <c r="B8" s="460"/>
      <c r="C8" s="461" t="s">
        <v>381</v>
      </c>
      <c r="D8" s="460">
        <v>4</v>
      </c>
      <c r="E8" s="461" t="s">
        <v>411</v>
      </c>
      <c r="F8" s="514" t="s">
        <v>433</v>
      </c>
      <c r="G8" s="462">
        <v>1342</v>
      </c>
      <c r="H8" s="462">
        <f t="shared" si="0"/>
        <v>32</v>
      </c>
      <c r="I8" s="462"/>
      <c r="J8" s="463" t="s">
        <v>483</v>
      </c>
      <c r="K8" s="464"/>
      <c r="L8" s="469">
        <v>15</v>
      </c>
      <c r="M8" s="462">
        <v>14</v>
      </c>
      <c r="N8" s="462">
        <v>11</v>
      </c>
      <c r="O8" s="462">
        <v>14</v>
      </c>
      <c r="P8" s="462">
        <v>10</v>
      </c>
      <c r="Q8" s="467">
        <v>9</v>
      </c>
      <c r="R8" s="465">
        <v>7</v>
      </c>
      <c r="S8" s="468">
        <v>21</v>
      </c>
      <c r="T8" s="467">
        <v>35</v>
      </c>
      <c r="U8" s="465">
        <v>6</v>
      </c>
      <c r="V8" s="468">
        <v>7</v>
      </c>
      <c r="W8" s="467">
        <v>6</v>
      </c>
      <c r="X8" s="469" t="s">
        <v>431</v>
      </c>
      <c r="Y8" s="461" t="s">
        <v>452</v>
      </c>
      <c r="Z8" s="462" t="s">
        <v>432</v>
      </c>
      <c r="AA8" s="467"/>
      <c r="AB8" s="470"/>
    </row>
    <row r="9" spans="1:28" ht="31.5">
      <c r="A9" s="459"/>
      <c r="B9" s="460"/>
      <c r="C9" s="461" t="s">
        <v>233</v>
      </c>
      <c r="D9" s="460">
        <v>4</v>
      </c>
      <c r="E9" s="461" t="s">
        <v>411</v>
      </c>
      <c r="F9" s="514" t="s">
        <v>412</v>
      </c>
      <c r="G9" s="462">
        <v>1342</v>
      </c>
      <c r="H9" s="462">
        <f t="shared" si="0"/>
        <v>32</v>
      </c>
      <c r="I9" s="462"/>
      <c r="J9" s="463" t="s">
        <v>484</v>
      </c>
      <c r="K9" s="464"/>
      <c r="L9" s="260">
        <v>10</v>
      </c>
      <c r="M9" s="254">
        <v>12</v>
      </c>
      <c r="N9" s="254">
        <v>11</v>
      </c>
      <c r="O9" s="254">
        <v>15</v>
      </c>
      <c r="P9" s="254">
        <v>12</v>
      </c>
      <c r="Q9" s="258">
        <v>12</v>
      </c>
      <c r="R9" s="534">
        <v>0</v>
      </c>
      <c r="S9" s="468">
        <v>13</v>
      </c>
      <c r="T9" s="467">
        <v>6</v>
      </c>
      <c r="U9" s="465">
        <v>1</v>
      </c>
      <c r="V9" s="468">
        <v>2</v>
      </c>
      <c r="W9" s="467">
        <v>4</v>
      </c>
      <c r="X9" s="533" t="s">
        <v>434</v>
      </c>
      <c r="Y9" s="339" t="s">
        <v>424</v>
      </c>
      <c r="Z9" s="339" t="s">
        <v>435</v>
      </c>
      <c r="AA9" s="467"/>
      <c r="AB9" s="470"/>
    </row>
    <row r="10" spans="1:28">
      <c r="A10" s="459"/>
      <c r="B10" s="460"/>
      <c r="C10" s="461" t="s">
        <v>383</v>
      </c>
      <c r="D10" s="460">
        <v>4</v>
      </c>
      <c r="E10" s="461" t="s">
        <v>411</v>
      </c>
      <c r="F10" s="514" t="s">
        <v>412</v>
      </c>
      <c r="G10" s="462">
        <v>1341</v>
      </c>
      <c r="H10" s="462">
        <f t="shared" si="0"/>
        <v>33</v>
      </c>
      <c r="I10" s="462"/>
      <c r="J10" s="339" t="s">
        <v>415</v>
      </c>
      <c r="K10" s="464"/>
      <c r="L10" s="260">
        <v>10</v>
      </c>
      <c r="M10" s="254">
        <v>12</v>
      </c>
      <c r="N10" s="254">
        <v>11</v>
      </c>
      <c r="O10" s="254">
        <v>13</v>
      </c>
      <c r="P10" s="254">
        <v>12</v>
      </c>
      <c r="Q10" s="258">
        <v>10</v>
      </c>
      <c r="R10" s="465">
        <v>1</v>
      </c>
      <c r="S10" s="468">
        <v>11</v>
      </c>
      <c r="T10" s="467">
        <v>8</v>
      </c>
      <c r="U10" s="465">
        <v>0</v>
      </c>
      <c r="V10" s="254">
        <v>4</v>
      </c>
      <c r="W10" s="258">
        <v>0</v>
      </c>
      <c r="X10" s="533" t="s">
        <v>436</v>
      </c>
      <c r="Y10" s="339" t="s">
        <v>415</v>
      </c>
      <c r="Z10" s="339" t="s">
        <v>437</v>
      </c>
      <c r="AA10" s="535"/>
      <c r="AB10" s="536"/>
    </row>
    <row r="11" spans="1:28">
      <c r="A11" s="459"/>
      <c r="B11" s="460"/>
      <c r="C11" s="461" t="s">
        <v>382</v>
      </c>
      <c r="D11" s="460">
        <v>4</v>
      </c>
      <c r="E11" s="461" t="s">
        <v>411</v>
      </c>
      <c r="F11" s="514" t="s">
        <v>412</v>
      </c>
      <c r="G11" s="462">
        <v>1344</v>
      </c>
      <c r="H11" s="462">
        <f t="shared" si="0"/>
        <v>30</v>
      </c>
      <c r="I11" s="462"/>
      <c r="J11" s="339" t="s">
        <v>415</v>
      </c>
      <c r="K11" s="464"/>
      <c r="L11" s="465"/>
      <c r="M11" s="462"/>
      <c r="N11" s="466"/>
      <c r="O11" s="466"/>
      <c r="P11" s="462"/>
      <c r="Q11" s="467"/>
      <c r="R11" s="465"/>
      <c r="S11" s="468"/>
      <c r="T11" s="467"/>
      <c r="U11" s="465"/>
      <c r="V11" s="468"/>
      <c r="W11" s="467"/>
      <c r="X11" s="469"/>
      <c r="Y11" s="462"/>
      <c r="Z11" s="467"/>
      <c r="AA11" s="467"/>
      <c r="AB11" s="470"/>
    </row>
    <row r="12" spans="1:28" ht="31.5">
      <c r="A12" s="459"/>
      <c r="B12" s="460"/>
      <c r="C12" s="461" t="s">
        <v>384</v>
      </c>
      <c r="D12" s="460">
        <v>4</v>
      </c>
      <c r="E12" s="461" t="s">
        <v>411</v>
      </c>
      <c r="F12" s="514" t="s">
        <v>412</v>
      </c>
      <c r="G12" s="462">
        <v>1343</v>
      </c>
      <c r="H12" s="462">
        <f t="shared" si="0"/>
        <v>31</v>
      </c>
      <c r="I12" s="462"/>
      <c r="J12" s="339" t="s">
        <v>415</v>
      </c>
      <c r="K12" s="464"/>
      <c r="L12" s="260">
        <v>11</v>
      </c>
      <c r="M12" s="254">
        <v>15</v>
      </c>
      <c r="N12" s="254">
        <v>12</v>
      </c>
      <c r="O12" s="254">
        <v>10</v>
      </c>
      <c r="P12" s="254">
        <v>13</v>
      </c>
      <c r="Q12" s="258">
        <v>16</v>
      </c>
      <c r="R12" s="465">
        <v>2</v>
      </c>
      <c r="S12" s="468">
        <v>10</v>
      </c>
      <c r="T12" s="467">
        <v>5</v>
      </c>
      <c r="U12" s="465">
        <v>3</v>
      </c>
      <c r="V12" s="468">
        <v>3</v>
      </c>
      <c r="W12" s="467">
        <v>0</v>
      </c>
      <c r="X12" s="533" t="s">
        <v>438</v>
      </c>
      <c r="Y12" s="339" t="s">
        <v>424</v>
      </c>
      <c r="Z12" s="339" t="s">
        <v>439</v>
      </c>
      <c r="AA12" s="467"/>
      <c r="AB12" s="470"/>
    </row>
    <row r="13" spans="1:28">
      <c r="A13" s="459"/>
      <c r="B13" s="460"/>
      <c r="C13" s="461" t="s">
        <v>385</v>
      </c>
      <c r="D13" s="460">
        <v>3</v>
      </c>
      <c r="E13" s="461" t="s">
        <v>411</v>
      </c>
      <c r="F13" s="514" t="s">
        <v>412</v>
      </c>
      <c r="G13" s="462">
        <v>1349</v>
      </c>
      <c r="H13" s="462">
        <f t="shared" si="0"/>
        <v>25</v>
      </c>
      <c r="I13" s="462"/>
      <c r="J13" s="339" t="s">
        <v>415</v>
      </c>
      <c r="K13" s="464"/>
      <c r="L13" s="465">
        <v>10</v>
      </c>
      <c r="M13" s="462">
        <v>14</v>
      </c>
      <c r="N13" s="466">
        <v>10</v>
      </c>
      <c r="O13" s="466">
        <v>14</v>
      </c>
      <c r="P13" s="462">
        <v>13</v>
      </c>
      <c r="Q13" s="467">
        <v>11</v>
      </c>
      <c r="R13" s="465">
        <v>0</v>
      </c>
      <c r="S13" s="468">
        <v>14</v>
      </c>
      <c r="T13" s="467">
        <v>3</v>
      </c>
      <c r="U13" s="465">
        <v>2</v>
      </c>
      <c r="V13" s="468">
        <v>0</v>
      </c>
      <c r="W13" s="467">
        <v>2</v>
      </c>
      <c r="X13" s="533" t="s">
        <v>440</v>
      </c>
      <c r="Y13" s="339" t="s">
        <v>441</v>
      </c>
      <c r="Z13" s="339"/>
      <c r="AA13" s="467"/>
      <c r="AB13" s="470"/>
    </row>
    <row r="14" spans="1:28" ht="31.5">
      <c r="A14" s="459"/>
      <c r="B14" s="460"/>
      <c r="C14" s="461" t="s">
        <v>387</v>
      </c>
      <c r="D14" s="460">
        <v>3</v>
      </c>
      <c r="E14" s="461" t="s">
        <v>411</v>
      </c>
      <c r="F14" s="514" t="s">
        <v>412</v>
      </c>
      <c r="G14" s="462">
        <v>1347</v>
      </c>
      <c r="H14" s="462">
        <f t="shared" si="0"/>
        <v>27</v>
      </c>
      <c r="I14" s="462"/>
      <c r="J14" s="463" t="s">
        <v>482</v>
      </c>
      <c r="K14" s="464"/>
      <c r="L14" s="465">
        <v>11</v>
      </c>
      <c r="M14" s="462">
        <v>11</v>
      </c>
      <c r="N14" s="466">
        <v>12</v>
      </c>
      <c r="O14" s="466">
        <v>15</v>
      </c>
      <c r="P14" s="462">
        <v>17</v>
      </c>
      <c r="Q14" s="467">
        <v>15</v>
      </c>
      <c r="R14" s="465">
        <v>3</v>
      </c>
      <c r="S14" s="468">
        <v>13</v>
      </c>
      <c r="T14" s="467">
        <v>18</v>
      </c>
      <c r="U14" s="465">
        <v>3</v>
      </c>
      <c r="V14" s="468">
        <v>2</v>
      </c>
      <c r="W14" s="467">
        <v>5</v>
      </c>
      <c r="X14" s="533" t="s">
        <v>443</v>
      </c>
      <c r="Y14" s="254" t="s">
        <v>442</v>
      </c>
      <c r="Z14" s="339"/>
      <c r="AA14" s="467"/>
      <c r="AB14" s="470"/>
    </row>
    <row r="15" spans="1:28" ht="31.5">
      <c r="A15" s="459"/>
      <c r="B15" s="460"/>
      <c r="C15" s="461" t="s">
        <v>388</v>
      </c>
      <c r="D15" s="460">
        <v>3</v>
      </c>
      <c r="E15" s="461" t="s">
        <v>411</v>
      </c>
      <c r="F15" s="514" t="s">
        <v>412</v>
      </c>
      <c r="G15" s="462">
        <v>1343</v>
      </c>
      <c r="H15" s="462">
        <f t="shared" si="0"/>
        <v>31</v>
      </c>
      <c r="I15" s="462"/>
      <c r="J15" s="463" t="s">
        <v>484</v>
      </c>
      <c r="K15" s="464"/>
      <c r="L15" s="465">
        <v>11</v>
      </c>
      <c r="M15" s="462">
        <v>11</v>
      </c>
      <c r="N15" s="466">
        <v>12</v>
      </c>
      <c r="O15" s="466">
        <v>15</v>
      </c>
      <c r="P15" s="462">
        <v>17</v>
      </c>
      <c r="Q15" s="467">
        <v>15</v>
      </c>
      <c r="R15" s="465">
        <v>3</v>
      </c>
      <c r="S15" s="468">
        <v>13</v>
      </c>
      <c r="T15" s="467">
        <v>18</v>
      </c>
      <c r="U15" s="465">
        <v>3</v>
      </c>
      <c r="V15" s="468">
        <v>2</v>
      </c>
      <c r="W15" s="467">
        <v>5</v>
      </c>
      <c r="X15" s="537" t="s">
        <v>444</v>
      </c>
      <c r="Y15" s="254" t="s">
        <v>442</v>
      </c>
      <c r="Z15" s="467"/>
      <c r="AA15" s="467"/>
      <c r="AB15" s="470"/>
    </row>
    <row r="16" spans="1:28" ht="31.5">
      <c r="A16" s="459"/>
      <c r="B16" s="460"/>
      <c r="C16" s="461" t="s">
        <v>393</v>
      </c>
      <c r="D16" s="460">
        <v>3</v>
      </c>
      <c r="E16" s="461" t="s">
        <v>411</v>
      </c>
      <c r="F16" s="514" t="s">
        <v>412</v>
      </c>
      <c r="G16" s="462">
        <v>1344</v>
      </c>
      <c r="H16" s="462">
        <f t="shared" si="0"/>
        <v>30</v>
      </c>
      <c r="I16" s="462"/>
      <c r="J16" s="463" t="s">
        <v>484</v>
      </c>
      <c r="K16" s="464"/>
      <c r="L16" s="465">
        <v>13</v>
      </c>
      <c r="M16" s="462">
        <v>14</v>
      </c>
      <c r="N16" s="466">
        <v>13</v>
      </c>
      <c r="O16" s="466">
        <v>11</v>
      </c>
      <c r="P16" s="462">
        <v>12</v>
      </c>
      <c r="Q16" s="467">
        <v>14</v>
      </c>
      <c r="R16" s="465">
        <v>2</v>
      </c>
      <c r="S16" s="468">
        <v>15</v>
      </c>
      <c r="T16" s="467">
        <v>8</v>
      </c>
      <c r="U16" s="465">
        <v>3</v>
      </c>
      <c r="V16" s="468">
        <v>1</v>
      </c>
      <c r="W16" s="467">
        <v>3</v>
      </c>
      <c r="X16" s="469" t="s">
        <v>445</v>
      </c>
      <c r="Y16" s="462" t="s">
        <v>424</v>
      </c>
      <c r="Z16" s="467" t="s">
        <v>446</v>
      </c>
      <c r="AA16" s="467" t="s">
        <v>447</v>
      </c>
      <c r="AB16" s="470"/>
    </row>
    <row r="17" spans="1:28" ht="31.5">
      <c r="A17" s="459"/>
      <c r="B17" s="460"/>
      <c r="C17" s="461" t="s">
        <v>386</v>
      </c>
      <c r="D17" s="460">
        <v>3</v>
      </c>
      <c r="E17" s="461" t="s">
        <v>411</v>
      </c>
      <c r="F17" s="514" t="s">
        <v>412</v>
      </c>
      <c r="G17" s="462">
        <v>1343</v>
      </c>
      <c r="H17" s="462">
        <f t="shared" si="0"/>
        <v>31</v>
      </c>
      <c r="I17" s="462"/>
      <c r="J17" s="463" t="s">
        <v>482</v>
      </c>
      <c r="K17" s="464"/>
      <c r="L17" s="465">
        <v>12</v>
      </c>
      <c r="M17" s="462">
        <v>14</v>
      </c>
      <c r="N17" s="466">
        <v>12</v>
      </c>
      <c r="O17" s="466">
        <v>14</v>
      </c>
      <c r="P17" s="462">
        <v>13</v>
      </c>
      <c r="Q17" s="467">
        <v>12</v>
      </c>
      <c r="R17" s="260">
        <v>0</v>
      </c>
      <c r="S17" s="258">
        <v>14</v>
      </c>
      <c r="T17" s="520">
        <v>5</v>
      </c>
      <c r="U17" s="465">
        <v>0</v>
      </c>
      <c r="V17" s="468">
        <v>2</v>
      </c>
      <c r="W17" s="467">
        <v>0</v>
      </c>
      <c r="X17" s="533" t="s">
        <v>448</v>
      </c>
      <c r="Y17" s="339" t="s">
        <v>441</v>
      </c>
      <c r="Z17" s="339" t="s">
        <v>449</v>
      </c>
      <c r="AA17" s="467"/>
      <c r="AB17" s="470"/>
    </row>
    <row r="18" spans="1:28" ht="47.25">
      <c r="A18" s="459"/>
      <c r="B18" s="460"/>
      <c r="C18" s="461" t="s">
        <v>390</v>
      </c>
      <c r="D18" s="460">
        <v>3</v>
      </c>
      <c r="E18" s="461" t="s">
        <v>411</v>
      </c>
      <c r="F18" s="514" t="s">
        <v>412</v>
      </c>
      <c r="G18" s="462">
        <v>1350</v>
      </c>
      <c r="H18" s="462">
        <f t="shared" si="0"/>
        <v>24</v>
      </c>
      <c r="I18" s="462"/>
      <c r="J18" s="463" t="s">
        <v>482</v>
      </c>
      <c r="K18" s="464"/>
      <c r="L18" s="465">
        <v>12</v>
      </c>
      <c r="M18" s="462">
        <v>12</v>
      </c>
      <c r="N18" s="466">
        <v>12</v>
      </c>
      <c r="O18" s="466">
        <v>8</v>
      </c>
      <c r="P18" s="462">
        <v>15</v>
      </c>
      <c r="Q18" s="467">
        <v>15</v>
      </c>
      <c r="R18" s="465">
        <v>2</v>
      </c>
      <c r="S18" s="468">
        <v>18</v>
      </c>
      <c r="T18" s="467">
        <v>18</v>
      </c>
      <c r="U18" s="465">
        <v>4</v>
      </c>
      <c r="V18" s="468">
        <v>4</v>
      </c>
      <c r="W18" s="467">
        <v>6</v>
      </c>
      <c r="X18" s="537" t="s">
        <v>456</v>
      </c>
      <c r="Y18" s="461" t="s">
        <v>457</v>
      </c>
      <c r="Z18" s="463" t="s">
        <v>459</v>
      </c>
      <c r="AA18" s="463" t="s">
        <v>458</v>
      </c>
      <c r="AB18" s="538" t="s">
        <v>460</v>
      </c>
    </row>
    <row r="19" spans="1:28" ht="31.5">
      <c r="A19" s="459"/>
      <c r="B19" s="460"/>
      <c r="C19" s="461" t="s">
        <v>394</v>
      </c>
      <c r="D19" s="460">
        <v>3</v>
      </c>
      <c r="E19" s="461" t="s">
        <v>411</v>
      </c>
      <c r="F19" s="514" t="s">
        <v>412</v>
      </c>
      <c r="G19" s="462">
        <v>1357</v>
      </c>
      <c r="H19" s="462">
        <f t="shared" si="0"/>
        <v>17</v>
      </c>
      <c r="I19" s="462"/>
      <c r="J19" s="339" t="s">
        <v>415</v>
      </c>
      <c r="K19" s="464"/>
      <c r="L19" s="260">
        <v>11</v>
      </c>
      <c r="M19" s="254">
        <v>12</v>
      </c>
      <c r="N19" s="254">
        <v>11</v>
      </c>
      <c r="O19" s="254">
        <v>10</v>
      </c>
      <c r="P19" s="254">
        <v>15</v>
      </c>
      <c r="Q19" s="258">
        <v>11</v>
      </c>
      <c r="R19" s="465">
        <v>0</v>
      </c>
      <c r="S19" s="468">
        <v>10</v>
      </c>
      <c r="T19" s="467">
        <v>8</v>
      </c>
      <c r="U19" s="465">
        <v>2</v>
      </c>
      <c r="V19" s="468">
        <v>2</v>
      </c>
      <c r="W19" s="467">
        <v>2</v>
      </c>
      <c r="X19" s="533" t="s">
        <v>461</v>
      </c>
      <c r="Y19" s="339" t="s">
        <v>415</v>
      </c>
      <c r="Z19" s="339" t="s">
        <v>462</v>
      </c>
      <c r="AA19" s="535"/>
      <c r="AB19" s="536"/>
    </row>
    <row r="20" spans="1:28">
      <c r="A20" s="459"/>
      <c r="B20" s="460"/>
      <c r="C20" s="461" t="s">
        <v>391</v>
      </c>
      <c r="D20" s="460">
        <v>3</v>
      </c>
      <c r="E20" s="461" t="s">
        <v>411</v>
      </c>
      <c r="F20" s="514" t="s">
        <v>412</v>
      </c>
      <c r="G20" s="462">
        <v>1343</v>
      </c>
      <c r="H20" s="462">
        <f t="shared" si="0"/>
        <v>31</v>
      </c>
      <c r="I20" s="462"/>
      <c r="J20" s="339" t="s">
        <v>415</v>
      </c>
      <c r="K20" s="464"/>
      <c r="L20" s="465">
        <v>11</v>
      </c>
      <c r="M20" s="462">
        <v>14</v>
      </c>
      <c r="N20" s="466">
        <v>13</v>
      </c>
      <c r="O20" s="466">
        <v>12</v>
      </c>
      <c r="P20" s="462">
        <v>11</v>
      </c>
      <c r="Q20" s="467">
        <v>16</v>
      </c>
      <c r="R20" s="465">
        <v>0</v>
      </c>
      <c r="S20" s="468"/>
      <c r="T20" s="467"/>
      <c r="U20" s="465">
        <v>0</v>
      </c>
      <c r="V20" s="468">
        <v>0</v>
      </c>
      <c r="W20" s="467">
        <v>2</v>
      </c>
      <c r="X20" s="533" t="s">
        <v>463</v>
      </c>
      <c r="Y20" s="339" t="s">
        <v>415</v>
      </c>
      <c r="Z20" s="339"/>
      <c r="AA20" s="467"/>
      <c r="AB20" s="538" t="s">
        <v>464</v>
      </c>
    </row>
    <row r="21" spans="1:28">
      <c r="A21" s="459"/>
      <c r="B21" s="460"/>
      <c r="C21" s="461" t="s">
        <v>409</v>
      </c>
      <c r="D21" s="460">
        <v>2</v>
      </c>
      <c r="E21" s="461" t="s">
        <v>411</v>
      </c>
      <c r="F21" s="514" t="s">
        <v>412</v>
      </c>
      <c r="G21" s="462">
        <v>1346</v>
      </c>
      <c r="H21" s="462">
        <f t="shared" si="0"/>
        <v>28</v>
      </c>
      <c r="I21" s="462"/>
      <c r="J21" s="339" t="s">
        <v>415</v>
      </c>
      <c r="K21" s="464"/>
      <c r="L21" s="465"/>
      <c r="M21" s="462"/>
      <c r="N21" s="466"/>
      <c r="O21" s="466"/>
      <c r="P21" s="462"/>
      <c r="Q21" s="467"/>
      <c r="R21" s="465"/>
      <c r="S21" s="468"/>
      <c r="T21" s="467"/>
      <c r="U21" s="465"/>
      <c r="V21" s="468"/>
      <c r="W21" s="467"/>
      <c r="X21" s="469"/>
      <c r="Y21" s="462"/>
      <c r="Z21" s="467"/>
      <c r="AA21" s="467"/>
      <c r="AB21" s="470"/>
    </row>
    <row r="22" spans="1:28" ht="31.5">
      <c r="A22" s="459"/>
      <c r="B22" s="460"/>
      <c r="C22" s="461" t="s">
        <v>406</v>
      </c>
      <c r="D22" s="460">
        <v>2</v>
      </c>
      <c r="E22" s="461" t="s">
        <v>411</v>
      </c>
      <c r="F22" s="514" t="s">
        <v>412</v>
      </c>
      <c r="G22" s="462">
        <v>1352</v>
      </c>
      <c r="H22" s="462">
        <f t="shared" si="0"/>
        <v>22</v>
      </c>
      <c r="I22" s="462"/>
      <c r="J22" s="463" t="s">
        <v>483</v>
      </c>
      <c r="K22" s="464"/>
      <c r="L22" s="465"/>
      <c r="M22" s="462"/>
      <c r="N22" s="466"/>
      <c r="O22" s="466"/>
      <c r="P22" s="462"/>
      <c r="Q22" s="467"/>
      <c r="R22" s="465"/>
      <c r="S22" s="468"/>
      <c r="T22" s="467"/>
      <c r="U22" s="465"/>
      <c r="V22" s="468"/>
      <c r="W22" s="467"/>
      <c r="X22" s="469"/>
      <c r="Y22" s="462"/>
      <c r="Z22" s="467"/>
      <c r="AA22" s="467"/>
      <c r="AB22" s="470"/>
    </row>
    <row r="23" spans="1:28" ht="94.5">
      <c r="A23" s="459"/>
      <c r="B23" s="460"/>
      <c r="C23" s="461" t="s">
        <v>392</v>
      </c>
      <c r="D23" s="460">
        <v>2</v>
      </c>
      <c r="E23" s="461" t="s">
        <v>411</v>
      </c>
      <c r="F23" s="514" t="s">
        <v>412</v>
      </c>
      <c r="G23" s="462">
        <v>1349</v>
      </c>
      <c r="H23" s="462">
        <f t="shared" si="0"/>
        <v>25</v>
      </c>
      <c r="I23" s="462"/>
      <c r="J23" s="339" t="s">
        <v>415</v>
      </c>
      <c r="K23" s="464"/>
      <c r="L23" s="260">
        <v>8</v>
      </c>
      <c r="M23" s="254">
        <v>14</v>
      </c>
      <c r="N23" s="254">
        <v>12</v>
      </c>
      <c r="O23" s="254">
        <v>16</v>
      </c>
      <c r="P23" s="254">
        <v>9</v>
      </c>
      <c r="Q23" s="258">
        <v>14</v>
      </c>
      <c r="R23" s="465">
        <v>1</v>
      </c>
      <c r="S23" s="468">
        <v>17</v>
      </c>
      <c r="T23" s="467">
        <v>14</v>
      </c>
      <c r="U23" s="465">
        <v>1</v>
      </c>
      <c r="V23" s="468">
        <v>1</v>
      </c>
      <c r="W23" s="467">
        <v>3</v>
      </c>
      <c r="X23" s="469" t="s">
        <v>465</v>
      </c>
      <c r="Y23" s="462" t="s">
        <v>424</v>
      </c>
      <c r="Z23" s="467" t="s">
        <v>466</v>
      </c>
      <c r="AA23" s="467" t="s">
        <v>458</v>
      </c>
      <c r="AB23" s="538" t="s">
        <v>467</v>
      </c>
    </row>
    <row r="24" spans="1:28">
      <c r="A24" s="459"/>
      <c r="B24" s="460"/>
      <c r="C24" s="461" t="s">
        <v>401</v>
      </c>
      <c r="D24" s="460">
        <v>2</v>
      </c>
      <c r="E24" s="461" t="s">
        <v>411</v>
      </c>
      <c r="F24" s="514" t="s">
        <v>412</v>
      </c>
      <c r="G24" s="462">
        <v>1352</v>
      </c>
      <c r="H24" s="462">
        <f t="shared" si="0"/>
        <v>22</v>
      </c>
      <c r="I24" s="462"/>
      <c r="J24" s="339" t="s">
        <v>415</v>
      </c>
      <c r="K24" s="464"/>
      <c r="L24" s="465"/>
      <c r="M24" s="462"/>
      <c r="N24" s="466"/>
      <c r="O24" s="466"/>
      <c r="P24" s="462"/>
      <c r="Q24" s="467"/>
      <c r="R24" s="465"/>
      <c r="S24" s="468"/>
      <c r="T24" s="467"/>
      <c r="U24" s="465"/>
      <c r="V24" s="468"/>
      <c r="W24" s="467"/>
      <c r="X24" s="469"/>
      <c r="Y24" s="462"/>
      <c r="Z24" s="467"/>
      <c r="AA24" s="467"/>
      <c r="AB24" s="470"/>
    </row>
    <row r="25" spans="1:28" ht="31.5">
      <c r="A25" s="459"/>
      <c r="B25" s="460"/>
      <c r="C25" s="461" t="s">
        <v>402</v>
      </c>
      <c r="D25" s="460">
        <v>2</v>
      </c>
      <c r="E25" s="461" t="s">
        <v>411</v>
      </c>
      <c r="F25" s="514" t="s">
        <v>412</v>
      </c>
      <c r="G25" s="462">
        <v>1349</v>
      </c>
      <c r="H25" s="462">
        <f t="shared" si="0"/>
        <v>25</v>
      </c>
      <c r="I25" s="462"/>
      <c r="J25" s="339" t="s">
        <v>415</v>
      </c>
      <c r="K25" s="464"/>
      <c r="L25" s="465">
        <v>10</v>
      </c>
      <c r="M25" s="462">
        <v>12</v>
      </c>
      <c r="N25" s="466">
        <v>10</v>
      </c>
      <c r="O25" s="466">
        <v>15</v>
      </c>
      <c r="P25" s="462">
        <v>11</v>
      </c>
      <c r="Q25" s="467">
        <v>12</v>
      </c>
      <c r="R25" s="465">
        <v>0</v>
      </c>
      <c r="S25" s="468">
        <v>10</v>
      </c>
      <c r="T25" s="467">
        <v>8</v>
      </c>
      <c r="U25" s="465">
        <v>0</v>
      </c>
      <c r="V25" s="468">
        <v>0</v>
      </c>
      <c r="W25" s="467">
        <v>2</v>
      </c>
      <c r="X25" s="533" t="s">
        <v>421</v>
      </c>
      <c r="Y25" s="339" t="s">
        <v>415</v>
      </c>
      <c r="Z25" s="339" t="s">
        <v>468</v>
      </c>
      <c r="AA25" s="339" t="s">
        <v>469</v>
      </c>
      <c r="AB25" s="532" t="s">
        <v>470</v>
      </c>
    </row>
    <row r="26" spans="1:28" ht="31.5">
      <c r="A26" s="459"/>
      <c r="B26" s="460"/>
      <c r="C26" s="461" t="s">
        <v>395</v>
      </c>
      <c r="D26" s="460">
        <v>2</v>
      </c>
      <c r="E26" s="461" t="s">
        <v>411</v>
      </c>
      <c r="F26" s="514" t="s">
        <v>412</v>
      </c>
      <c r="G26" s="462">
        <v>1350</v>
      </c>
      <c r="H26" s="462">
        <f t="shared" si="0"/>
        <v>24</v>
      </c>
      <c r="I26" s="462"/>
      <c r="J26" s="463" t="s">
        <v>483</v>
      </c>
      <c r="K26" s="464"/>
      <c r="L26" s="465"/>
      <c r="M26" s="462"/>
      <c r="N26" s="466"/>
      <c r="O26" s="466"/>
      <c r="P26" s="462"/>
      <c r="Q26" s="467"/>
      <c r="R26" s="465"/>
      <c r="S26" s="468"/>
      <c r="T26" s="467"/>
      <c r="U26" s="465"/>
      <c r="V26" s="468"/>
      <c r="W26" s="467"/>
      <c r="X26" s="469"/>
      <c r="Y26" s="462"/>
      <c r="Z26" s="467"/>
      <c r="AA26" s="467"/>
      <c r="AB26" s="470"/>
    </row>
    <row r="27" spans="1:28" ht="47.25">
      <c r="A27" s="459"/>
      <c r="B27" s="460"/>
      <c r="C27" s="461" t="s">
        <v>396</v>
      </c>
      <c r="D27" s="460">
        <v>2</v>
      </c>
      <c r="E27" s="461" t="s">
        <v>411</v>
      </c>
      <c r="F27" s="514" t="s">
        <v>412</v>
      </c>
      <c r="G27" s="462">
        <v>1352</v>
      </c>
      <c r="H27" s="462">
        <f t="shared" si="0"/>
        <v>22</v>
      </c>
      <c r="I27" s="462"/>
      <c r="J27" s="463" t="s">
        <v>482</v>
      </c>
      <c r="K27" s="464"/>
      <c r="L27" s="260">
        <v>11</v>
      </c>
      <c r="M27" s="254">
        <v>16</v>
      </c>
      <c r="N27" s="254">
        <v>12</v>
      </c>
      <c r="O27" s="254">
        <v>15</v>
      </c>
      <c r="P27" s="254">
        <v>13</v>
      </c>
      <c r="Q27" s="258">
        <v>5</v>
      </c>
      <c r="R27" s="465">
        <v>0</v>
      </c>
      <c r="S27" s="468">
        <v>15</v>
      </c>
      <c r="T27" s="467">
        <v>5</v>
      </c>
      <c r="U27" s="465">
        <v>0</v>
      </c>
      <c r="V27" s="468">
        <v>2</v>
      </c>
      <c r="W27" s="467">
        <v>0</v>
      </c>
      <c r="X27" s="533" t="s">
        <v>471</v>
      </c>
      <c r="Y27" s="339" t="s">
        <v>441</v>
      </c>
      <c r="Z27" s="339" t="s">
        <v>472</v>
      </c>
      <c r="AA27" s="535"/>
      <c r="AB27" s="536"/>
    </row>
    <row r="28" spans="1:28" ht="53.25">
      <c r="A28" s="459"/>
      <c r="B28" s="460"/>
      <c r="C28" s="339" t="s">
        <v>473</v>
      </c>
      <c r="D28" s="460">
        <v>2</v>
      </c>
      <c r="E28" s="461" t="s">
        <v>411</v>
      </c>
      <c r="F28" s="514" t="s">
        <v>412</v>
      </c>
      <c r="G28" s="462">
        <v>1349</v>
      </c>
      <c r="H28" s="462">
        <f t="shared" si="0"/>
        <v>25</v>
      </c>
      <c r="I28" s="462"/>
      <c r="J28" s="339" t="s">
        <v>415</v>
      </c>
      <c r="K28" s="464"/>
      <c r="L28" s="260">
        <v>11</v>
      </c>
      <c r="M28" s="254">
        <v>13</v>
      </c>
      <c r="N28" s="254">
        <v>11</v>
      </c>
      <c r="O28" s="254">
        <v>13</v>
      </c>
      <c r="P28" s="254">
        <v>16</v>
      </c>
      <c r="Q28" s="258">
        <v>11</v>
      </c>
      <c r="R28" s="465">
        <v>0</v>
      </c>
      <c r="S28" s="468">
        <v>11</v>
      </c>
      <c r="T28" s="467">
        <v>4</v>
      </c>
      <c r="U28" s="465">
        <v>0</v>
      </c>
      <c r="V28" s="468">
        <v>0</v>
      </c>
      <c r="W28" s="467">
        <v>2</v>
      </c>
      <c r="X28" s="533" t="s">
        <v>429</v>
      </c>
      <c r="Y28" s="339" t="s">
        <v>415</v>
      </c>
      <c r="Z28" s="339" t="s">
        <v>474</v>
      </c>
      <c r="AA28" s="339" t="s">
        <v>458</v>
      </c>
      <c r="AB28" s="532" t="s">
        <v>475</v>
      </c>
    </row>
    <row r="29" spans="1:28" ht="31.5">
      <c r="A29" s="459"/>
      <c r="B29" s="460"/>
      <c r="C29" s="461" t="s">
        <v>408</v>
      </c>
      <c r="D29" s="460">
        <v>2</v>
      </c>
      <c r="E29" s="461" t="s">
        <v>411</v>
      </c>
      <c r="F29" s="514" t="s">
        <v>412</v>
      </c>
      <c r="G29" s="462">
        <v>1351</v>
      </c>
      <c r="H29" s="462">
        <f t="shared" si="0"/>
        <v>23</v>
      </c>
      <c r="I29" s="462"/>
      <c r="J29" s="463" t="s">
        <v>484</v>
      </c>
      <c r="K29" s="464"/>
      <c r="L29" s="465">
        <v>10</v>
      </c>
      <c r="M29" s="462">
        <v>14</v>
      </c>
      <c r="N29" s="466">
        <v>10</v>
      </c>
      <c r="O29" s="466">
        <v>16</v>
      </c>
      <c r="P29" s="462">
        <v>10</v>
      </c>
      <c r="Q29" s="467">
        <v>13</v>
      </c>
      <c r="R29" s="465">
        <v>3</v>
      </c>
      <c r="S29" s="468">
        <v>16</v>
      </c>
      <c r="T29" s="467">
        <v>17</v>
      </c>
      <c r="U29" s="465">
        <v>2</v>
      </c>
      <c r="V29" s="468">
        <v>5</v>
      </c>
      <c r="W29" s="467">
        <v>0</v>
      </c>
      <c r="X29" s="469" t="s">
        <v>485</v>
      </c>
      <c r="Y29" s="462" t="s">
        <v>486</v>
      </c>
      <c r="Z29" s="467" t="s">
        <v>487</v>
      </c>
      <c r="AA29" s="535"/>
      <c r="AB29" s="536"/>
    </row>
    <row r="30" spans="1:28" ht="31.5">
      <c r="A30" s="459"/>
      <c r="B30" s="460"/>
      <c r="C30" s="461" t="s">
        <v>232</v>
      </c>
      <c r="D30" s="460">
        <v>2</v>
      </c>
      <c r="E30" s="461" t="s">
        <v>411</v>
      </c>
      <c r="F30" s="514" t="s">
        <v>412</v>
      </c>
      <c r="G30" s="462">
        <v>1352</v>
      </c>
      <c r="H30" s="462">
        <f t="shared" si="0"/>
        <v>22</v>
      </c>
      <c r="I30" s="462"/>
      <c r="J30" s="463" t="s">
        <v>484</v>
      </c>
      <c r="K30" s="464"/>
      <c r="L30" s="465">
        <v>13</v>
      </c>
      <c r="M30" s="462">
        <v>17</v>
      </c>
      <c r="N30" s="466">
        <v>14</v>
      </c>
      <c r="O30" s="466">
        <v>14</v>
      </c>
      <c r="P30" s="462">
        <v>10</v>
      </c>
      <c r="Q30" s="467">
        <v>16</v>
      </c>
      <c r="R30" s="465"/>
      <c r="S30" s="468"/>
      <c r="T30" s="467"/>
      <c r="U30" s="465"/>
      <c r="V30" s="468"/>
      <c r="W30" s="467"/>
      <c r="X30" s="469"/>
      <c r="Y30" s="462"/>
      <c r="Z30" s="467"/>
      <c r="AA30" s="467"/>
      <c r="AB30" s="470"/>
    </row>
    <row r="31" spans="1:28" ht="31.5">
      <c r="A31" s="459"/>
      <c r="B31" s="460"/>
      <c r="C31" s="461" t="s">
        <v>389</v>
      </c>
      <c r="D31" s="460">
        <v>1</v>
      </c>
      <c r="E31" s="461" t="s">
        <v>411</v>
      </c>
      <c r="F31" s="514" t="s">
        <v>412</v>
      </c>
      <c r="G31" s="462">
        <v>1354</v>
      </c>
      <c r="H31" s="462">
        <f t="shared" si="0"/>
        <v>20</v>
      </c>
      <c r="I31" s="462"/>
      <c r="J31" s="463" t="s">
        <v>483</v>
      </c>
      <c r="K31" s="464"/>
      <c r="L31" s="465">
        <v>18</v>
      </c>
      <c r="M31" s="462">
        <v>10</v>
      </c>
      <c r="N31" s="466">
        <v>16</v>
      </c>
      <c r="O31" s="466">
        <v>7</v>
      </c>
      <c r="P31" s="462">
        <v>9</v>
      </c>
      <c r="Q31" s="467">
        <v>8</v>
      </c>
      <c r="R31" s="465"/>
      <c r="S31" s="468"/>
      <c r="T31" s="467"/>
      <c r="U31" s="465"/>
      <c r="V31" s="468"/>
      <c r="W31" s="467"/>
      <c r="X31" s="469"/>
      <c r="Y31" s="462"/>
      <c r="Z31" s="467"/>
      <c r="AA31" s="467"/>
      <c r="AB31" s="470"/>
    </row>
    <row r="32" spans="1:28">
      <c r="A32" s="459"/>
      <c r="B32" s="460"/>
      <c r="C32" s="461" t="s">
        <v>409</v>
      </c>
      <c r="D32" s="460">
        <v>1</v>
      </c>
      <c r="E32" s="461" t="s">
        <v>411</v>
      </c>
      <c r="F32" s="514" t="s">
        <v>412</v>
      </c>
      <c r="G32" s="462">
        <v>1351</v>
      </c>
      <c r="H32" s="462">
        <f t="shared" si="0"/>
        <v>23</v>
      </c>
      <c r="I32" s="462"/>
      <c r="J32" s="339" t="s">
        <v>415</v>
      </c>
      <c r="K32" s="464"/>
      <c r="L32" s="465">
        <v>11</v>
      </c>
      <c r="M32" s="462">
        <v>12</v>
      </c>
      <c r="N32" s="466">
        <v>12</v>
      </c>
      <c r="O32" s="466">
        <v>13</v>
      </c>
      <c r="P32" s="462">
        <v>11</v>
      </c>
      <c r="Q32" s="467">
        <v>16</v>
      </c>
      <c r="R32" s="465"/>
      <c r="S32" s="468"/>
      <c r="T32" s="467"/>
      <c r="U32" s="465"/>
      <c r="V32" s="468"/>
      <c r="W32" s="467"/>
      <c r="X32" s="469"/>
      <c r="Y32" s="462"/>
      <c r="Z32" s="467"/>
      <c r="AA32" s="467"/>
      <c r="AB32" s="470"/>
    </row>
    <row r="33" spans="1:28">
      <c r="A33" s="459"/>
      <c r="B33" s="460"/>
      <c r="C33" s="461" t="s">
        <v>401</v>
      </c>
      <c r="D33" s="460">
        <v>1</v>
      </c>
      <c r="E33" s="461" t="s">
        <v>411</v>
      </c>
      <c r="F33" s="514" t="s">
        <v>412</v>
      </c>
      <c r="G33" s="462">
        <v>1356</v>
      </c>
      <c r="H33" s="462">
        <f t="shared" si="0"/>
        <v>18</v>
      </c>
      <c r="I33" s="462"/>
      <c r="J33" s="339" t="s">
        <v>415</v>
      </c>
      <c r="K33" s="464"/>
      <c r="L33" s="465">
        <v>11</v>
      </c>
      <c r="M33" s="462">
        <v>15</v>
      </c>
      <c r="N33" s="466">
        <v>10</v>
      </c>
      <c r="O33" s="466">
        <v>15</v>
      </c>
      <c r="P33" s="462">
        <v>11</v>
      </c>
      <c r="Q33" s="467">
        <v>10</v>
      </c>
      <c r="R33" s="465"/>
      <c r="S33" s="468"/>
      <c r="T33" s="467"/>
      <c r="U33" s="465"/>
      <c r="V33" s="468"/>
      <c r="W33" s="467"/>
      <c r="X33" s="469"/>
      <c r="Y33" s="462"/>
      <c r="Z33" s="467"/>
      <c r="AA33" s="467"/>
      <c r="AB33" s="470"/>
    </row>
    <row r="34" spans="1:28">
      <c r="A34" s="459"/>
      <c r="B34" s="460"/>
      <c r="C34" s="461" t="s">
        <v>398</v>
      </c>
      <c r="D34" s="460">
        <v>1</v>
      </c>
      <c r="E34" s="461" t="s">
        <v>411</v>
      </c>
      <c r="F34" s="514" t="s">
        <v>412</v>
      </c>
      <c r="G34" s="462">
        <v>1351</v>
      </c>
      <c r="H34" s="462">
        <f t="shared" ref="H34:H65" si="1">1374-G34</f>
        <v>23</v>
      </c>
      <c r="I34" s="462"/>
      <c r="J34" s="339" t="s">
        <v>415</v>
      </c>
      <c r="K34" s="464"/>
      <c r="L34" s="465"/>
      <c r="M34" s="462"/>
      <c r="N34" s="466"/>
      <c r="O34" s="466"/>
      <c r="P34" s="462"/>
      <c r="Q34" s="467"/>
      <c r="R34" s="465"/>
      <c r="S34" s="468"/>
      <c r="T34" s="467"/>
      <c r="U34" s="465"/>
      <c r="V34" s="468"/>
      <c r="W34" s="467"/>
      <c r="X34" s="469"/>
      <c r="Y34" s="462"/>
      <c r="Z34" s="467"/>
      <c r="AA34" s="467"/>
      <c r="AB34" s="470"/>
    </row>
    <row r="35" spans="1:28">
      <c r="A35" s="459"/>
      <c r="B35" s="460"/>
      <c r="C35" s="461" t="s">
        <v>402</v>
      </c>
      <c r="D35" s="460">
        <v>1</v>
      </c>
      <c r="E35" s="461" t="s">
        <v>411</v>
      </c>
      <c r="F35" s="514" t="s">
        <v>412</v>
      </c>
      <c r="G35" s="462">
        <v>1356</v>
      </c>
      <c r="H35" s="462">
        <f t="shared" si="1"/>
        <v>18</v>
      </c>
      <c r="I35" s="462"/>
      <c r="J35" s="339" t="s">
        <v>415</v>
      </c>
      <c r="K35" s="464"/>
      <c r="L35" s="465"/>
      <c r="M35" s="462"/>
      <c r="N35" s="466"/>
      <c r="O35" s="466"/>
      <c r="P35" s="462"/>
      <c r="Q35" s="467"/>
      <c r="R35" s="465"/>
      <c r="S35" s="468"/>
      <c r="T35" s="467"/>
      <c r="U35" s="465"/>
      <c r="V35" s="468"/>
      <c r="W35" s="467"/>
      <c r="X35" s="469"/>
      <c r="Y35" s="462"/>
      <c r="Z35" s="467"/>
      <c r="AA35" s="467"/>
      <c r="AB35" s="470"/>
    </row>
    <row r="36" spans="1:28">
      <c r="A36" s="459"/>
      <c r="B36" s="460"/>
      <c r="C36" s="461" t="s">
        <v>400</v>
      </c>
      <c r="D36" s="460">
        <v>1</v>
      </c>
      <c r="E36" s="461" t="s">
        <v>411</v>
      </c>
      <c r="F36" s="514" t="s">
        <v>412</v>
      </c>
      <c r="G36" s="462">
        <v>1356</v>
      </c>
      <c r="H36" s="462">
        <f t="shared" si="1"/>
        <v>18</v>
      </c>
      <c r="I36" s="462"/>
      <c r="J36" s="339" t="s">
        <v>415</v>
      </c>
      <c r="K36" s="464"/>
      <c r="L36" s="465"/>
      <c r="M36" s="462"/>
      <c r="N36" s="466"/>
      <c r="O36" s="466"/>
      <c r="P36" s="462"/>
      <c r="Q36" s="467"/>
      <c r="R36" s="465"/>
      <c r="S36" s="468"/>
      <c r="T36" s="467"/>
      <c r="U36" s="465"/>
      <c r="V36" s="468"/>
      <c r="W36" s="467"/>
      <c r="X36" s="469"/>
      <c r="Y36" s="462"/>
      <c r="Z36" s="467"/>
      <c r="AA36" s="467"/>
      <c r="AB36" s="470"/>
    </row>
    <row r="37" spans="1:28">
      <c r="A37" s="459"/>
      <c r="B37" s="460"/>
      <c r="C37" s="461" t="s">
        <v>407</v>
      </c>
      <c r="D37" s="460">
        <v>1</v>
      </c>
      <c r="E37" s="461" t="s">
        <v>411</v>
      </c>
      <c r="F37" s="514" t="s">
        <v>412</v>
      </c>
      <c r="G37" s="462">
        <v>1355</v>
      </c>
      <c r="H37" s="462">
        <f t="shared" si="1"/>
        <v>19</v>
      </c>
      <c r="I37" s="462"/>
      <c r="J37" s="339" t="s">
        <v>415</v>
      </c>
      <c r="K37" s="464"/>
      <c r="L37" s="260">
        <v>13</v>
      </c>
      <c r="M37" s="254">
        <v>16</v>
      </c>
      <c r="N37" s="254">
        <v>13</v>
      </c>
      <c r="O37" s="254">
        <v>10</v>
      </c>
      <c r="P37" s="254">
        <v>8</v>
      </c>
      <c r="Q37" s="258">
        <v>9</v>
      </c>
      <c r="R37" s="465"/>
      <c r="S37" s="468"/>
      <c r="T37" s="467"/>
      <c r="U37" s="465"/>
      <c r="V37" s="468"/>
      <c r="W37" s="467"/>
      <c r="X37" s="469"/>
      <c r="Y37" s="462"/>
      <c r="Z37" s="467"/>
      <c r="AA37" s="467"/>
      <c r="AB37" s="470"/>
    </row>
    <row r="38" spans="1:28">
      <c r="A38" s="459"/>
      <c r="B38" s="460"/>
      <c r="C38" s="461" t="s">
        <v>407</v>
      </c>
      <c r="D38" s="460">
        <v>1</v>
      </c>
      <c r="E38" s="461" t="s">
        <v>411</v>
      </c>
      <c r="F38" s="514" t="s">
        <v>412</v>
      </c>
      <c r="G38" s="462">
        <v>1352</v>
      </c>
      <c r="H38" s="462">
        <f t="shared" si="1"/>
        <v>22</v>
      </c>
      <c r="I38" s="462"/>
      <c r="J38" s="339" t="s">
        <v>415</v>
      </c>
      <c r="K38" s="464"/>
      <c r="L38" s="260">
        <v>13</v>
      </c>
      <c r="M38" s="254">
        <v>16</v>
      </c>
      <c r="N38" s="254">
        <v>13</v>
      </c>
      <c r="O38" s="254">
        <v>10</v>
      </c>
      <c r="P38" s="254">
        <v>8</v>
      </c>
      <c r="Q38" s="258">
        <v>9</v>
      </c>
      <c r="R38" s="465"/>
      <c r="S38" s="468"/>
      <c r="T38" s="467"/>
      <c r="U38" s="465"/>
      <c r="V38" s="468"/>
      <c r="W38" s="467"/>
      <c r="X38" s="469"/>
      <c r="Y38" s="462"/>
      <c r="Z38" s="467"/>
      <c r="AA38" s="467"/>
      <c r="AB38" s="470"/>
    </row>
    <row r="39" spans="1:28">
      <c r="A39" s="459"/>
      <c r="B39" s="460"/>
      <c r="C39" s="461" t="s">
        <v>407</v>
      </c>
      <c r="D39" s="460">
        <v>1</v>
      </c>
      <c r="E39" s="461" t="s">
        <v>411</v>
      </c>
      <c r="F39" s="514" t="s">
        <v>412</v>
      </c>
      <c r="G39" s="462">
        <v>1356</v>
      </c>
      <c r="H39" s="462">
        <f t="shared" si="1"/>
        <v>18</v>
      </c>
      <c r="I39" s="462"/>
      <c r="J39" s="339" t="s">
        <v>415</v>
      </c>
      <c r="K39" s="464"/>
      <c r="L39" s="260">
        <v>13</v>
      </c>
      <c r="M39" s="254">
        <v>16</v>
      </c>
      <c r="N39" s="254">
        <v>13</v>
      </c>
      <c r="O39" s="254">
        <v>10</v>
      </c>
      <c r="P39" s="254">
        <v>8</v>
      </c>
      <c r="Q39" s="258">
        <v>9</v>
      </c>
      <c r="R39" s="465"/>
      <c r="S39" s="468"/>
      <c r="T39" s="467"/>
      <c r="U39" s="465"/>
      <c r="V39" s="468"/>
      <c r="W39" s="467"/>
      <c r="X39" s="469"/>
      <c r="Y39" s="462"/>
      <c r="Z39" s="467"/>
      <c r="AA39" s="467"/>
      <c r="AB39" s="470"/>
    </row>
    <row r="40" spans="1:28">
      <c r="A40" s="459"/>
      <c r="B40" s="460"/>
      <c r="C40" s="461" t="s">
        <v>407</v>
      </c>
      <c r="D40" s="460">
        <v>1</v>
      </c>
      <c r="E40" s="461" t="s">
        <v>411</v>
      </c>
      <c r="F40" s="514" t="s">
        <v>412</v>
      </c>
      <c r="G40" s="462">
        <v>1354</v>
      </c>
      <c r="H40" s="462">
        <f t="shared" si="1"/>
        <v>20</v>
      </c>
      <c r="I40" s="462"/>
      <c r="J40" s="339" t="s">
        <v>415</v>
      </c>
      <c r="K40" s="464"/>
      <c r="L40" s="260">
        <v>13</v>
      </c>
      <c r="M40" s="254">
        <v>16</v>
      </c>
      <c r="N40" s="254">
        <v>13</v>
      </c>
      <c r="O40" s="254">
        <v>10</v>
      </c>
      <c r="P40" s="254">
        <v>8</v>
      </c>
      <c r="Q40" s="258">
        <v>9</v>
      </c>
      <c r="R40" s="465"/>
      <c r="S40" s="468"/>
      <c r="T40" s="467"/>
      <c r="U40" s="465"/>
      <c r="V40" s="468"/>
      <c r="W40" s="467"/>
      <c r="X40" s="469"/>
      <c r="Y40" s="462"/>
      <c r="Z40" s="467"/>
      <c r="AA40" s="467"/>
      <c r="AB40" s="470"/>
    </row>
    <row r="41" spans="1:28">
      <c r="A41" s="459"/>
      <c r="B41" s="460"/>
      <c r="C41" s="461" t="s">
        <v>407</v>
      </c>
      <c r="D41" s="460">
        <v>1</v>
      </c>
      <c r="E41" s="461" t="s">
        <v>411</v>
      </c>
      <c r="F41" s="514" t="s">
        <v>412</v>
      </c>
      <c r="G41" s="462">
        <v>1356</v>
      </c>
      <c r="H41" s="462">
        <f t="shared" si="1"/>
        <v>18</v>
      </c>
      <c r="I41" s="462"/>
      <c r="J41" s="339" t="s">
        <v>415</v>
      </c>
      <c r="K41" s="464"/>
      <c r="L41" s="260">
        <v>13</v>
      </c>
      <c r="M41" s="254">
        <v>16</v>
      </c>
      <c r="N41" s="254">
        <v>13</v>
      </c>
      <c r="O41" s="254">
        <v>10</v>
      </c>
      <c r="P41" s="254">
        <v>8</v>
      </c>
      <c r="Q41" s="258">
        <v>9</v>
      </c>
      <c r="R41" s="465"/>
      <c r="S41" s="468"/>
      <c r="T41" s="467"/>
      <c r="U41" s="465"/>
      <c r="V41" s="468"/>
      <c r="W41" s="467"/>
      <c r="X41" s="469"/>
      <c r="Y41" s="462"/>
      <c r="Z41" s="467"/>
      <c r="AA41" s="467"/>
      <c r="AB41" s="470"/>
    </row>
    <row r="42" spans="1:28">
      <c r="A42" s="459"/>
      <c r="B42" s="460"/>
      <c r="C42" s="461" t="s">
        <v>407</v>
      </c>
      <c r="D42" s="460">
        <v>1</v>
      </c>
      <c r="E42" s="461" t="s">
        <v>411</v>
      </c>
      <c r="F42" s="514" t="s">
        <v>412</v>
      </c>
      <c r="G42" s="462">
        <v>1352</v>
      </c>
      <c r="H42" s="462">
        <f t="shared" si="1"/>
        <v>22</v>
      </c>
      <c r="I42" s="462"/>
      <c r="J42" s="339" t="s">
        <v>415</v>
      </c>
      <c r="K42" s="464"/>
      <c r="L42" s="260">
        <v>13</v>
      </c>
      <c r="M42" s="254">
        <v>16</v>
      </c>
      <c r="N42" s="254">
        <v>13</v>
      </c>
      <c r="O42" s="254">
        <v>10</v>
      </c>
      <c r="P42" s="254">
        <v>8</v>
      </c>
      <c r="Q42" s="258">
        <v>9</v>
      </c>
      <c r="R42" s="465"/>
      <c r="S42" s="468"/>
      <c r="T42" s="467"/>
      <c r="U42" s="465"/>
      <c r="V42" s="468"/>
      <c r="W42" s="467"/>
      <c r="X42" s="469"/>
      <c r="Y42" s="462"/>
      <c r="Z42" s="467"/>
      <c r="AA42" s="467"/>
      <c r="AB42" s="470"/>
    </row>
    <row r="43" spans="1:28">
      <c r="A43" s="459"/>
      <c r="B43" s="460"/>
      <c r="C43" s="461" t="s">
        <v>407</v>
      </c>
      <c r="D43" s="460">
        <v>1</v>
      </c>
      <c r="E43" s="461" t="s">
        <v>411</v>
      </c>
      <c r="F43" s="514" t="s">
        <v>412</v>
      </c>
      <c r="G43" s="462">
        <v>1353</v>
      </c>
      <c r="H43" s="462">
        <f t="shared" si="1"/>
        <v>21</v>
      </c>
      <c r="I43" s="462"/>
      <c r="J43" s="339" t="s">
        <v>415</v>
      </c>
      <c r="K43" s="464"/>
      <c r="L43" s="260">
        <v>13</v>
      </c>
      <c r="M43" s="254">
        <v>16</v>
      </c>
      <c r="N43" s="254">
        <v>13</v>
      </c>
      <c r="O43" s="254">
        <v>10</v>
      </c>
      <c r="P43" s="254">
        <v>8</v>
      </c>
      <c r="Q43" s="258">
        <v>9</v>
      </c>
      <c r="R43" s="465"/>
      <c r="S43" s="468"/>
      <c r="T43" s="467"/>
      <c r="U43" s="465"/>
      <c r="V43" s="468"/>
      <c r="W43" s="467"/>
      <c r="X43" s="469"/>
      <c r="Y43" s="462"/>
      <c r="Z43" s="467"/>
      <c r="AA43" s="467"/>
      <c r="AB43" s="470"/>
    </row>
    <row r="44" spans="1:28">
      <c r="A44" s="459"/>
      <c r="B44" s="460"/>
      <c r="C44" s="461" t="s">
        <v>407</v>
      </c>
      <c r="D44" s="460">
        <v>1</v>
      </c>
      <c r="E44" s="461" t="s">
        <v>411</v>
      </c>
      <c r="F44" s="514" t="s">
        <v>413</v>
      </c>
      <c r="G44" s="462">
        <v>1354</v>
      </c>
      <c r="H44" s="462">
        <f t="shared" si="1"/>
        <v>20</v>
      </c>
      <c r="I44" s="462"/>
      <c r="J44" s="339" t="s">
        <v>415</v>
      </c>
      <c r="K44" s="464"/>
      <c r="L44" s="260">
        <v>13</v>
      </c>
      <c r="M44" s="254">
        <v>16</v>
      </c>
      <c r="N44" s="254">
        <v>13</v>
      </c>
      <c r="O44" s="254">
        <v>10</v>
      </c>
      <c r="P44" s="254">
        <v>8</v>
      </c>
      <c r="Q44" s="258">
        <v>9</v>
      </c>
      <c r="R44" s="465"/>
      <c r="S44" s="468"/>
      <c r="T44" s="467"/>
      <c r="U44" s="465"/>
      <c r="V44" s="468"/>
      <c r="W44" s="467"/>
      <c r="X44" s="469"/>
      <c r="Y44" s="462"/>
      <c r="Z44" s="467"/>
      <c r="AA44" s="467"/>
      <c r="AB44" s="470"/>
    </row>
    <row r="45" spans="1:28">
      <c r="A45" s="459"/>
      <c r="B45" s="460"/>
      <c r="C45" s="461" t="s">
        <v>407</v>
      </c>
      <c r="D45" s="460">
        <v>1</v>
      </c>
      <c r="E45" s="461" t="s">
        <v>411</v>
      </c>
      <c r="F45" s="514" t="s">
        <v>413</v>
      </c>
      <c r="G45" s="462">
        <v>1352</v>
      </c>
      <c r="H45" s="462">
        <f t="shared" si="1"/>
        <v>22</v>
      </c>
      <c r="I45" s="462"/>
      <c r="J45" s="339" t="s">
        <v>415</v>
      </c>
      <c r="K45" s="464"/>
      <c r="L45" s="260">
        <v>13</v>
      </c>
      <c r="M45" s="254">
        <v>16</v>
      </c>
      <c r="N45" s="254">
        <v>13</v>
      </c>
      <c r="O45" s="254">
        <v>10</v>
      </c>
      <c r="P45" s="254">
        <v>8</v>
      </c>
      <c r="Q45" s="258">
        <v>9</v>
      </c>
      <c r="R45" s="465"/>
      <c r="S45" s="468"/>
      <c r="T45" s="467"/>
      <c r="U45" s="465"/>
      <c r="V45" s="468"/>
      <c r="W45" s="467"/>
      <c r="X45" s="469"/>
      <c r="Y45" s="462"/>
      <c r="Z45" s="467"/>
      <c r="AA45" s="467"/>
      <c r="AB45" s="470"/>
    </row>
    <row r="46" spans="1:28">
      <c r="A46" s="459"/>
      <c r="B46" s="460"/>
      <c r="C46" s="461" t="s">
        <v>407</v>
      </c>
      <c r="D46" s="460">
        <v>1</v>
      </c>
      <c r="E46" s="461" t="s">
        <v>411</v>
      </c>
      <c r="F46" s="514" t="s">
        <v>413</v>
      </c>
      <c r="G46" s="462">
        <v>1353</v>
      </c>
      <c r="H46" s="462">
        <f t="shared" si="1"/>
        <v>21</v>
      </c>
      <c r="I46" s="462"/>
      <c r="J46" s="339" t="s">
        <v>415</v>
      </c>
      <c r="K46" s="464"/>
      <c r="L46" s="260">
        <v>13</v>
      </c>
      <c r="M46" s="254">
        <v>16</v>
      </c>
      <c r="N46" s="254">
        <v>13</v>
      </c>
      <c r="O46" s="254">
        <v>10</v>
      </c>
      <c r="P46" s="254">
        <v>8</v>
      </c>
      <c r="Q46" s="258">
        <v>9</v>
      </c>
      <c r="R46" s="465"/>
      <c r="S46" s="468"/>
      <c r="T46" s="467"/>
      <c r="U46" s="465"/>
      <c r="V46" s="468"/>
      <c r="W46" s="467"/>
      <c r="X46" s="469"/>
      <c r="Y46" s="462"/>
      <c r="Z46" s="467"/>
      <c r="AA46" s="467"/>
      <c r="AB46" s="470"/>
    </row>
    <row r="47" spans="1:28">
      <c r="A47" s="459"/>
      <c r="B47" s="460"/>
      <c r="C47" s="461" t="s">
        <v>407</v>
      </c>
      <c r="D47" s="460">
        <v>1</v>
      </c>
      <c r="E47" s="461" t="s">
        <v>411</v>
      </c>
      <c r="F47" s="514" t="s">
        <v>413</v>
      </c>
      <c r="G47" s="462">
        <v>1354</v>
      </c>
      <c r="H47" s="462">
        <f t="shared" si="1"/>
        <v>20</v>
      </c>
      <c r="I47" s="462"/>
      <c r="J47" s="339" t="s">
        <v>415</v>
      </c>
      <c r="K47" s="464"/>
      <c r="L47" s="260">
        <v>13</v>
      </c>
      <c r="M47" s="254">
        <v>16</v>
      </c>
      <c r="N47" s="254">
        <v>13</v>
      </c>
      <c r="O47" s="254">
        <v>10</v>
      </c>
      <c r="P47" s="254">
        <v>8</v>
      </c>
      <c r="Q47" s="258">
        <v>9</v>
      </c>
      <c r="R47" s="465"/>
      <c r="S47" s="468"/>
      <c r="T47" s="467"/>
      <c r="U47" s="465"/>
      <c r="V47" s="468"/>
      <c r="W47" s="467"/>
      <c r="X47" s="469"/>
      <c r="Y47" s="462"/>
      <c r="Z47" s="467"/>
      <c r="AA47" s="467"/>
      <c r="AB47" s="470"/>
    </row>
    <row r="48" spans="1:28">
      <c r="A48" s="459"/>
      <c r="B48" s="460"/>
      <c r="C48" s="339" t="s">
        <v>407</v>
      </c>
      <c r="D48" s="460">
        <v>1</v>
      </c>
      <c r="E48" s="461" t="s">
        <v>411</v>
      </c>
      <c r="F48" s="514" t="s">
        <v>413</v>
      </c>
      <c r="G48" s="462">
        <v>1354</v>
      </c>
      <c r="H48" s="462">
        <f t="shared" si="1"/>
        <v>20</v>
      </c>
      <c r="I48" s="462"/>
      <c r="J48" s="339" t="s">
        <v>415</v>
      </c>
      <c r="K48" s="464"/>
      <c r="L48" s="260">
        <v>13</v>
      </c>
      <c r="M48" s="254">
        <v>16</v>
      </c>
      <c r="N48" s="254">
        <v>13</v>
      </c>
      <c r="O48" s="254">
        <v>10</v>
      </c>
      <c r="P48" s="254">
        <v>8</v>
      </c>
      <c r="Q48" s="258">
        <v>9</v>
      </c>
      <c r="R48" s="465"/>
      <c r="S48" s="468"/>
      <c r="T48" s="467"/>
      <c r="U48" s="465"/>
      <c r="V48" s="468"/>
      <c r="W48" s="467"/>
      <c r="X48" s="469"/>
      <c r="Y48" s="462"/>
      <c r="Z48" s="467"/>
      <c r="AA48" s="467"/>
      <c r="AB48" s="470"/>
    </row>
    <row r="49" spans="1:28">
      <c r="A49" s="459"/>
      <c r="B49" s="460"/>
      <c r="C49" s="339" t="s">
        <v>407</v>
      </c>
      <c r="D49" s="460">
        <v>1</v>
      </c>
      <c r="E49" s="461" t="s">
        <v>411</v>
      </c>
      <c r="F49" s="514" t="s">
        <v>413</v>
      </c>
      <c r="G49" s="462">
        <v>1356</v>
      </c>
      <c r="H49" s="462">
        <f t="shared" si="1"/>
        <v>18</v>
      </c>
      <c r="I49" s="462"/>
      <c r="J49" s="339" t="s">
        <v>415</v>
      </c>
      <c r="K49" s="464"/>
      <c r="L49" s="260">
        <v>13</v>
      </c>
      <c r="M49" s="254">
        <v>16</v>
      </c>
      <c r="N49" s="254">
        <v>13</v>
      </c>
      <c r="O49" s="254">
        <v>10</v>
      </c>
      <c r="P49" s="254">
        <v>8</v>
      </c>
      <c r="Q49" s="258">
        <v>9</v>
      </c>
      <c r="R49" s="465"/>
      <c r="S49" s="468"/>
      <c r="T49" s="467"/>
      <c r="U49" s="465"/>
      <c r="V49" s="468"/>
      <c r="W49" s="467"/>
      <c r="X49" s="469"/>
      <c r="Y49" s="462"/>
      <c r="Z49" s="467"/>
      <c r="AA49" s="467"/>
      <c r="AB49" s="470"/>
    </row>
    <row r="50" spans="1:28">
      <c r="A50" s="459"/>
      <c r="B50" s="460"/>
      <c r="C50" s="339" t="s">
        <v>407</v>
      </c>
      <c r="D50" s="460">
        <v>1</v>
      </c>
      <c r="E50" s="461" t="s">
        <v>411</v>
      </c>
      <c r="F50" s="514" t="s">
        <v>413</v>
      </c>
      <c r="G50" s="462">
        <v>1351</v>
      </c>
      <c r="H50" s="462">
        <f t="shared" si="1"/>
        <v>23</v>
      </c>
      <c r="I50" s="462"/>
      <c r="J50" s="339" t="s">
        <v>415</v>
      </c>
      <c r="K50" s="464"/>
      <c r="L50" s="260">
        <v>13</v>
      </c>
      <c r="M50" s="254">
        <v>16</v>
      </c>
      <c r="N50" s="254">
        <v>13</v>
      </c>
      <c r="O50" s="254">
        <v>10</v>
      </c>
      <c r="P50" s="254">
        <v>8</v>
      </c>
      <c r="Q50" s="258">
        <v>9</v>
      </c>
      <c r="R50" s="465"/>
      <c r="S50" s="468"/>
      <c r="T50" s="467"/>
      <c r="U50" s="465"/>
      <c r="V50" s="468"/>
      <c r="W50" s="467"/>
      <c r="X50" s="469"/>
      <c r="Y50" s="462"/>
      <c r="Z50" s="467"/>
      <c r="AA50" s="467"/>
      <c r="AB50" s="470"/>
    </row>
    <row r="51" spans="1:28">
      <c r="A51" s="459"/>
      <c r="B51" s="460"/>
      <c r="C51" s="339" t="s">
        <v>407</v>
      </c>
      <c r="D51" s="460">
        <v>1</v>
      </c>
      <c r="E51" s="461" t="s">
        <v>411</v>
      </c>
      <c r="F51" s="514" t="s">
        <v>413</v>
      </c>
      <c r="G51" s="462">
        <v>1355</v>
      </c>
      <c r="H51" s="462">
        <f t="shared" si="1"/>
        <v>19</v>
      </c>
      <c r="I51" s="462"/>
      <c r="J51" s="339" t="s">
        <v>415</v>
      </c>
      <c r="K51" s="464"/>
      <c r="L51" s="260">
        <v>13</v>
      </c>
      <c r="M51" s="254">
        <v>16</v>
      </c>
      <c r="N51" s="254">
        <v>13</v>
      </c>
      <c r="O51" s="254">
        <v>10</v>
      </c>
      <c r="P51" s="254">
        <v>8</v>
      </c>
      <c r="Q51" s="258">
        <v>9</v>
      </c>
      <c r="R51" s="465"/>
      <c r="S51" s="468"/>
      <c r="T51" s="467"/>
      <c r="U51" s="465"/>
      <c r="V51" s="468"/>
      <c r="W51" s="467"/>
      <c r="X51" s="469"/>
      <c r="Y51" s="462"/>
      <c r="Z51" s="467"/>
      <c r="AA51" s="467"/>
      <c r="AB51" s="470"/>
    </row>
    <row r="52" spans="1:28">
      <c r="A52" s="459"/>
      <c r="B52" s="460"/>
      <c r="C52" s="339" t="s">
        <v>407</v>
      </c>
      <c r="D52" s="460">
        <v>1</v>
      </c>
      <c r="E52" s="461" t="s">
        <v>411</v>
      </c>
      <c r="F52" s="514" t="s">
        <v>413</v>
      </c>
      <c r="G52" s="462">
        <v>1352</v>
      </c>
      <c r="H52" s="462">
        <f t="shared" si="1"/>
        <v>22</v>
      </c>
      <c r="I52" s="462"/>
      <c r="J52" s="339" t="s">
        <v>415</v>
      </c>
      <c r="K52" s="464"/>
      <c r="L52" s="260">
        <v>13</v>
      </c>
      <c r="M52" s="254">
        <v>16</v>
      </c>
      <c r="N52" s="254">
        <v>13</v>
      </c>
      <c r="O52" s="254">
        <v>10</v>
      </c>
      <c r="P52" s="254">
        <v>8</v>
      </c>
      <c r="Q52" s="258">
        <v>9</v>
      </c>
      <c r="R52" s="465"/>
      <c r="S52" s="468"/>
      <c r="T52" s="467"/>
      <c r="U52" s="465"/>
      <c r="V52" s="468"/>
      <c r="W52" s="467"/>
      <c r="X52" s="469"/>
      <c r="Y52" s="462"/>
      <c r="Z52" s="467"/>
      <c r="AA52" s="467"/>
      <c r="AB52" s="470"/>
    </row>
    <row r="53" spans="1:28">
      <c r="A53" s="459"/>
      <c r="B53" s="460"/>
      <c r="C53" s="339" t="s">
        <v>407</v>
      </c>
      <c r="D53" s="460">
        <v>1</v>
      </c>
      <c r="E53" s="461" t="s">
        <v>411</v>
      </c>
      <c r="F53" s="514" t="s">
        <v>413</v>
      </c>
      <c r="G53" s="462">
        <v>1351</v>
      </c>
      <c r="H53" s="462">
        <f t="shared" si="1"/>
        <v>23</v>
      </c>
      <c r="I53" s="462"/>
      <c r="J53" s="339" t="s">
        <v>415</v>
      </c>
      <c r="K53" s="464"/>
      <c r="L53" s="260">
        <v>13</v>
      </c>
      <c r="M53" s="254">
        <v>16</v>
      </c>
      <c r="N53" s="254">
        <v>13</v>
      </c>
      <c r="O53" s="254">
        <v>10</v>
      </c>
      <c r="P53" s="254">
        <v>8</v>
      </c>
      <c r="Q53" s="258">
        <v>9</v>
      </c>
      <c r="R53" s="465"/>
      <c r="S53" s="468"/>
      <c r="T53" s="467"/>
      <c r="U53" s="465"/>
      <c r="V53" s="468"/>
      <c r="W53" s="467"/>
      <c r="X53" s="469"/>
      <c r="Y53" s="462"/>
      <c r="Z53" s="467"/>
      <c r="AA53" s="467"/>
      <c r="AB53" s="470"/>
    </row>
    <row r="54" spans="1:28">
      <c r="A54" s="459"/>
      <c r="B54" s="460"/>
      <c r="C54" s="339" t="s">
        <v>233</v>
      </c>
      <c r="D54" s="460">
        <v>1</v>
      </c>
      <c r="E54" s="461" t="s">
        <v>411</v>
      </c>
      <c r="F54" s="514" t="s">
        <v>412</v>
      </c>
      <c r="G54" s="462">
        <v>1355</v>
      </c>
      <c r="H54" s="462">
        <f t="shared" si="1"/>
        <v>19</v>
      </c>
      <c r="I54" s="462"/>
      <c r="J54" s="339" t="s">
        <v>415</v>
      </c>
      <c r="K54" s="464"/>
      <c r="L54" s="260">
        <v>10</v>
      </c>
      <c r="M54" s="254">
        <v>12</v>
      </c>
      <c r="N54" s="254">
        <v>11</v>
      </c>
      <c r="O54" s="254">
        <v>15</v>
      </c>
      <c r="P54" s="254">
        <v>10</v>
      </c>
      <c r="Q54" s="258">
        <v>11</v>
      </c>
      <c r="R54" s="465"/>
      <c r="S54" s="468"/>
      <c r="T54" s="467"/>
      <c r="U54" s="465"/>
      <c r="V54" s="468"/>
      <c r="W54" s="467"/>
      <c r="X54" s="469"/>
      <c r="Y54" s="462"/>
      <c r="Z54" s="467"/>
      <c r="AA54" s="467"/>
      <c r="AB54" s="470"/>
    </row>
    <row r="55" spans="1:28">
      <c r="A55" s="459"/>
      <c r="B55" s="460"/>
      <c r="C55" s="339" t="s">
        <v>233</v>
      </c>
      <c r="D55" s="460">
        <v>1</v>
      </c>
      <c r="E55" s="461" t="s">
        <v>411</v>
      </c>
      <c r="F55" s="514" t="s">
        <v>412</v>
      </c>
      <c r="G55" s="462">
        <v>1352</v>
      </c>
      <c r="H55" s="462">
        <f t="shared" si="1"/>
        <v>22</v>
      </c>
      <c r="I55" s="462"/>
      <c r="J55" s="339" t="s">
        <v>415</v>
      </c>
      <c r="K55" s="464"/>
      <c r="L55" s="260">
        <v>10</v>
      </c>
      <c r="M55" s="254">
        <v>12</v>
      </c>
      <c r="N55" s="254">
        <v>11</v>
      </c>
      <c r="O55" s="254">
        <v>15</v>
      </c>
      <c r="P55" s="254">
        <v>10</v>
      </c>
      <c r="Q55" s="258">
        <v>11</v>
      </c>
      <c r="R55" s="465"/>
      <c r="S55" s="468"/>
      <c r="T55" s="467"/>
      <c r="U55" s="465"/>
      <c r="V55" s="468"/>
      <c r="W55" s="467"/>
      <c r="X55" s="469"/>
      <c r="Y55" s="462"/>
      <c r="Z55" s="467"/>
      <c r="AA55" s="467"/>
      <c r="AB55" s="470"/>
    </row>
    <row r="56" spans="1:28">
      <c r="A56" s="459"/>
      <c r="B56" s="460"/>
      <c r="C56" s="339" t="s">
        <v>233</v>
      </c>
      <c r="D56" s="460">
        <v>1</v>
      </c>
      <c r="E56" s="461" t="s">
        <v>411</v>
      </c>
      <c r="F56" s="514" t="s">
        <v>412</v>
      </c>
      <c r="G56" s="462">
        <v>1353</v>
      </c>
      <c r="H56" s="462">
        <f t="shared" si="1"/>
        <v>21</v>
      </c>
      <c r="I56" s="462"/>
      <c r="J56" s="339" t="s">
        <v>415</v>
      </c>
      <c r="K56" s="464"/>
      <c r="L56" s="260">
        <v>10</v>
      </c>
      <c r="M56" s="254">
        <v>12</v>
      </c>
      <c r="N56" s="254">
        <v>11</v>
      </c>
      <c r="O56" s="254">
        <v>15</v>
      </c>
      <c r="P56" s="254">
        <v>10</v>
      </c>
      <c r="Q56" s="258">
        <v>11</v>
      </c>
      <c r="R56" s="465"/>
      <c r="S56" s="468"/>
      <c r="T56" s="467"/>
      <c r="U56" s="465"/>
      <c r="V56" s="468"/>
      <c r="W56" s="467"/>
      <c r="X56" s="469"/>
      <c r="Y56" s="462"/>
      <c r="Z56" s="467"/>
      <c r="AA56" s="467"/>
      <c r="AB56" s="470"/>
    </row>
    <row r="57" spans="1:28">
      <c r="A57" s="459"/>
      <c r="B57" s="460"/>
      <c r="C57" s="339" t="s">
        <v>233</v>
      </c>
      <c r="D57" s="460">
        <v>1</v>
      </c>
      <c r="E57" s="461" t="s">
        <v>411</v>
      </c>
      <c r="F57" s="514" t="s">
        <v>412</v>
      </c>
      <c r="G57" s="462">
        <v>1352</v>
      </c>
      <c r="H57" s="462">
        <f t="shared" si="1"/>
        <v>22</v>
      </c>
      <c r="I57" s="462"/>
      <c r="J57" s="339" t="s">
        <v>415</v>
      </c>
      <c r="K57" s="464"/>
      <c r="L57" s="260">
        <v>10</v>
      </c>
      <c r="M57" s="254">
        <v>12</v>
      </c>
      <c r="N57" s="254">
        <v>11</v>
      </c>
      <c r="O57" s="254">
        <v>15</v>
      </c>
      <c r="P57" s="254">
        <v>10</v>
      </c>
      <c r="Q57" s="258">
        <v>11</v>
      </c>
      <c r="R57" s="465"/>
      <c r="S57" s="468"/>
      <c r="T57" s="467"/>
      <c r="U57" s="465"/>
      <c r="V57" s="468"/>
      <c r="W57" s="467"/>
      <c r="X57" s="469"/>
      <c r="Y57" s="462"/>
      <c r="Z57" s="467"/>
      <c r="AA57" s="467"/>
      <c r="AB57" s="470"/>
    </row>
    <row r="58" spans="1:28">
      <c r="A58" s="459"/>
      <c r="B58" s="460"/>
      <c r="C58" s="339" t="s">
        <v>233</v>
      </c>
      <c r="D58" s="460">
        <v>1</v>
      </c>
      <c r="E58" s="461" t="s">
        <v>411</v>
      </c>
      <c r="F58" s="514" t="s">
        <v>412</v>
      </c>
      <c r="G58" s="462">
        <v>1352</v>
      </c>
      <c r="H58" s="462">
        <f t="shared" si="1"/>
        <v>22</v>
      </c>
      <c r="I58" s="462"/>
      <c r="J58" s="339" t="s">
        <v>415</v>
      </c>
      <c r="K58" s="464"/>
      <c r="L58" s="260">
        <v>10</v>
      </c>
      <c r="M58" s="254">
        <v>12</v>
      </c>
      <c r="N58" s="254">
        <v>11</v>
      </c>
      <c r="O58" s="254">
        <v>15</v>
      </c>
      <c r="P58" s="254">
        <v>10</v>
      </c>
      <c r="Q58" s="258">
        <v>11</v>
      </c>
      <c r="R58" s="465"/>
      <c r="S58" s="468"/>
      <c r="T58" s="467"/>
      <c r="U58" s="465"/>
      <c r="V58" s="468"/>
      <c r="W58" s="467"/>
      <c r="X58" s="469"/>
      <c r="Y58" s="462"/>
      <c r="Z58" s="467"/>
      <c r="AA58" s="467"/>
      <c r="AB58" s="470"/>
    </row>
    <row r="59" spans="1:28">
      <c r="A59" s="459"/>
      <c r="B59" s="460"/>
      <c r="C59" s="339" t="s">
        <v>233</v>
      </c>
      <c r="D59" s="460">
        <v>1</v>
      </c>
      <c r="E59" s="461" t="s">
        <v>411</v>
      </c>
      <c r="F59" s="514" t="s">
        <v>412</v>
      </c>
      <c r="G59" s="462">
        <v>1353</v>
      </c>
      <c r="H59" s="462">
        <f t="shared" si="1"/>
        <v>21</v>
      </c>
      <c r="I59" s="462"/>
      <c r="J59" s="339" t="s">
        <v>415</v>
      </c>
      <c r="K59" s="464"/>
      <c r="L59" s="260">
        <v>10</v>
      </c>
      <c r="M59" s="254">
        <v>12</v>
      </c>
      <c r="N59" s="254">
        <v>11</v>
      </c>
      <c r="O59" s="254">
        <v>15</v>
      </c>
      <c r="P59" s="254">
        <v>10</v>
      </c>
      <c r="Q59" s="258">
        <v>11</v>
      </c>
      <c r="R59" s="465"/>
      <c r="S59" s="468"/>
      <c r="T59" s="467"/>
      <c r="U59" s="465"/>
      <c r="V59" s="468"/>
      <c r="W59" s="467"/>
      <c r="X59" s="469"/>
      <c r="Y59" s="462"/>
      <c r="Z59" s="467"/>
      <c r="AA59" s="467"/>
      <c r="AB59" s="470"/>
    </row>
    <row r="60" spans="1:28">
      <c r="A60" s="459"/>
      <c r="B60" s="460"/>
      <c r="C60" s="339" t="s">
        <v>233</v>
      </c>
      <c r="D60" s="460">
        <v>1</v>
      </c>
      <c r="E60" s="461" t="s">
        <v>411</v>
      </c>
      <c r="F60" s="514" t="s">
        <v>412</v>
      </c>
      <c r="G60" s="462">
        <v>1356</v>
      </c>
      <c r="H60" s="462">
        <f t="shared" si="1"/>
        <v>18</v>
      </c>
      <c r="I60" s="462"/>
      <c r="J60" s="339" t="s">
        <v>415</v>
      </c>
      <c r="K60" s="464"/>
      <c r="L60" s="260">
        <v>10</v>
      </c>
      <c r="M60" s="254">
        <v>12</v>
      </c>
      <c r="N60" s="254">
        <v>11</v>
      </c>
      <c r="O60" s="254">
        <v>15</v>
      </c>
      <c r="P60" s="254">
        <v>10</v>
      </c>
      <c r="Q60" s="258">
        <v>11</v>
      </c>
      <c r="R60" s="465"/>
      <c r="S60" s="468"/>
      <c r="T60" s="467"/>
      <c r="U60" s="465"/>
      <c r="V60" s="468"/>
      <c r="W60" s="467"/>
      <c r="X60" s="469"/>
      <c r="Y60" s="462"/>
      <c r="Z60" s="467"/>
      <c r="AA60" s="467"/>
      <c r="AB60" s="470"/>
    </row>
    <row r="61" spans="1:28">
      <c r="A61" s="459"/>
      <c r="B61" s="460"/>
      <c r="C61" s="339" t="s">
        <v>233</v>
      </c>
      <c r="D61" s="460">
        <v>1</v>
      </c>
      <c r="E61" s="461" t="s">
        <v>411</v>
      </c>
      <c r="F61" s="514" t="s">
        <v>412</v>
      </c>
      <c r="G61" s="462">
        <v>1354</v>
      </c>
      <c r="H61" s="462">
        <f t="shared" si="1"/>
        <v>20</v>
      </c>
      <c r="I61" s="462"/>
      <c r="J61" s="339" t="s">
        <v>415</v>
      </c>
      <c r="K61" s="464"/>
      <c r="L61" s="260">
        <v>10</v>
      </c>
      <c r="M61" s="254">
        <v>12</v>
      </c>
      <c r="N61" s="254">
        <v>11</v>
      </c>
      <c r="O61" s="254">
        <v>15</v>
      </c>
      <c r="P61" s="254">
        <v>10</v>
      </c>
      <c r="Q61" s="258">
        <v>11</v>
      </c>
      <c r="R61" s="465"/>
      <c r="S61" s="468"/>
      <c r="T61" s="467"/>
      <c r="U61" s="465"/>
      <c r="V61" s="468"/>
      <c r="W61" s="467"/>
      <c r="X61" s="469"/>
      <c r="Y61" s="462"/>
      <c r="Z61" s="467"/>
      <c r="AA61" s="467"/>
      <c r="AB61" s="470"/>
    </row>
    <row r="62" spans="1:28">
      <c r="A62" s="459"/>
      <c r="B62" s="460"/>
      <c r="C62" s="339" t="s">
        <v>233</v>
      </c>
      <c r="D62" s="460">
        <v>1</v>
      </c>
      <c r="E62" s="461" t="s">
        <v>411</v>
      </c>
      <c r="F62" s="514" t="s">
        <v>412</v>
      </c>
      <c r="G62" s="462">
        <v>1355</v>
      </c>
      <c r="H62" s="462">
        <f t="shared" si="1"/>
        <v>19</v>
      </c>
      <c r="I62" s="462"/>
      <c r="J62" s="339" t="s">
        <v>415</v>
      </c>
      <c r="K62" s="464"/>
      <c r="L62" s="260">
        <v>10</v>
      </c>
      <c r="M62" s="254">
        <v>12</v>
      </c>
      <c r="N62" s="254">
        <v>11</v>
      </c>
      <c r="O62" s="254">
        <v>15</v>
      </c>
      <c r="P62" s="254">
        <v>10</v>
      </c>
      <c r="Q62" s="258">
        <v>11</v>
      </c>
      <c r="R62" s="465"/>
      <c r="S62" s="468"/>
      <c r="T62" s="467"/>
      <c r="U62" s="465"/>
      <c r="V62" s="468"/>
      <c r="W62" s="467"/>
      <c r="X62" s="469"/>
      <c r="Y62" s="462"/>
      <c r="Z62" s="467"/>
      <c r="AA62" s="467"/>
      <c r="AB62" s="470"/>
    </row>
    <row r="63" spans="1:28">
      <c r="A63" s="459"/>
      <c r="B63" s="460"/>
      <c r="C63" s="339" t="s">
        <v>233</v>
      </c>
      <c r="D63" s="460">
        <v>1</v>
      </c>
      <c r="E63" s="461" t="s">
        <v>411</v>
      </c>
      <c r="F63" s="514" t="s">
        <v>412</v>
      </c>
      <c r="G63" s="462">
        <v>1356</v>
      </c>
      <c r="H63" s="462">
        <f t="shared" si="1"/>
        <v>18</v>
      </c>
      <c r="I63" s="462"/>
      <c r="J63" s="339" t="s">
        <v>415</v>
      </c>
      <c r="K63" s="464"/>
      <c r="L63" s="260">
        <v>10</v>
      </c>
      <c r="M63" s="254">
        <v>12</v>
      </c>
      <c r="N63" s="254">
        <v>11</v>
      </c>
      <c r="O63" s="254">
        <v>15</v>
      </c>
      <c r="P63" s="254">
        <v>10</v>
      </c>
      <c r="Q63" s="258">
        <v>11</v>
      </c>
      <c r="R63" s="465"/>
      <c r="S63" s="468"/>
      <c r="T63" s="467"/>
      <c r="U63" s="465"/>
      <c r="V63" s="468"/>
      <c r="W63" s="467"/>
      <c r="X63" s="469"/>
      <c r="Y63" s="462"/>
      <c r="Z63" s="467"/>
      <c r="AA63" s="467"/>
      <c r="AB63" s="470"/>
    </row>
    <row r="64" spans="1:28">
      <c r="A64" s="459"/>
      <c r="B64" s="460"/>
      <c r="C64" s="339" t="s">
        <v>233</v>
      </c>
      <c r="D64" s="460">
        <v>1</v>
      </c>
      <c r="E64" s="461" t="s">
        <v>411</v>
      </c>
      <c r="F64" s="514" t="s">
        <v>412</v>
      </c>
      <c r="G64" s="462">
        <v>1352</v>
      </c>
      <c r="H64" s="462">
        <f t="shared" si="1"/>
        <v>22</v>
      </c>
      <c r="I64" s="462"/>
      <c r="J64" s="339" t="s">
        <v>415</v>
      </c>
      <c r="K64" s="464"/>
      <c r="L64" s="260">
        <v>10</v>
      </c>
      <c r="M64" s="254">
        <v>12</v>
      </c>
      <c r="N64" s="254">
        <v>11</v>
      </c>
      <c r="O64" s="254">
        <v>15</v>
      </c>
      <c r="P64" s="254">
        <v>10</v>
      </c>
      <c r="Q64" s="258">
        <v>11</v>
      </c>
      <c r="R64" s="465"/>
      <c r="S64" s="468"/>
      <c r="T64" s="467"/>
      <c r="U64" s="465"/>
      <c r="V64" s="468"/>
      <c r="W64" s="467"/>
      <c r="X64" s="469"/>
      <c r="Y64" s="462"/>
      <c r="Z64" s="467"/>
      <c r="AA64" s="467"/>
      <c r="AB64" s="470"/>
    </row>
    <row r="65" spans="1:28">
      <c r="A65" s="459"/>
      <c r="B65" s="460"/>
      <c r="C65" s="339" t="s">
        <v>233</v>
      </c>
      <c r="D65" s="460">
        <v>1</v>
      </c>
      <c r="E65" s="461" t="s">
        <v>411</v>
      </c>
      <c r="F65" s="514" t="s">
        <v>412</v>
      </c>
      <c r="G65" s="462">
        <v>1353</v>
      </c>
      <c r="H65" s="462">
        <f t="shared" si="1"/>
        <v>21</v>
      </c>
      <c r="I65" s="462"/>
      <c r="J65" s="339" t="s">
        <v>415</v>
      </c>
      <c r="K65" s="464"/>
      <c r="L65" s="260">
        <v>10</v>
      </c>
      <c r="M65" s="254">
        <v>12</v>
      </c>
      <c r="N65" s="254">
        <v>11</v>
      </c>
      <c r="O65" s="254">
        <v>15</v>
      </c>
      <c r="P65" s="254">
        <v>10</v>
      </c>
      <c r="Q65" s="258">
        <v>11</v>
      </c>
      <c r="R65" s="465"/>
      <c r="S65" s="468"/>
      <c r="T65" s="467"/>
      <c r="U65" s="465"/>
      <c r="V65" s="468"/>
      <c r="W65" s="467"/>
      <c r="X65" s="469"/>
      <c r="Y65" s="462"/>
      <c r="Z65" s="467"/>
      <c r="AA65" s="467"/>
      <c r="AB65" s="470"/>
    </row>
    <row r="66" spans="1:28">
      <c r="A66" s="459"/>
      <c r="B66" s="460"/>
      <c r="C66" s="461" t="s">
        <v>233</v>
      </c>
      <c r="D66" s="460">
        <v>1</v>
      </c>
      <c r="E66" s="461" t="s">
        <v>411</v>
      </c>
      <c r="F66" s="514" t="s">
        <v>412</v>
      </c>
      <c r="G66" s="462">
        <v>1351</v>
      </c>
      <c r="H66" s="462">
        <f t="shared" ref="H66:H97" si="2">1374-G66</f>
        <v>23</v>
      </c>
      <c r="I66" s="462"/>
      <c r="J66" s="339" t="s">
        <v>415</v>
      </c>
      <c r="K66" s="464"/>
      <c r="L66" s="260">
        <v>10</v>
      </c>
      <c r="M66" s="254">
        <v>12</v>
      </c>
      <c r="N66" s="254">
        <v>11</v>
      </c>
      <c r="O66" s="254">
        <v>15</v>
      </c>
      <c r="P66" s="254">
        <v>10</v>
      </c>
      <c r="Q66" s="258">
        <v>11</v>
      </c>
      <c r="R66" s="465"/>
      <c r="S66" s="468"/>
      <c r="T66" s="467"/>
      <c r="U66" s="465"/>
      <c r="V66" s="468"/>
      <c r="W66" s="467"/>
      <c r="X66" s="469"/>
      <c r="Y66" s="462"/>
      <c r="Z66" s="467"/>
      <c r="AA66" s="467"/>
      <c r="AB66" s="470"/>
    </row>
    <row r="67" spans="1:28">
      <c r="A67" s="459"/>
      <c r="B67" s="460"/>
      <c r="C67" s="461" t="s">
        <v>233</v>
      </c>
      <c r="D67" s="460">
        <v>1</v>
      </c>
      <c r="E67" s="461" t="s">
        <v>411</v>
      </c>
      <c r="F67" s="514" t="s">
        <v>412</v>
      </c>
      <c r="G67" s="462">
        <v>1354</v>
      </c>
      <c r="H67" s="462">
        <f t="shared" si="2"/>
        <v>20</v>
      </c>
      <c r="I67" s="462"/>
      <c r="J67" s="339" t="s">
        <v>415</v>
      </c>
      <c r="K67" s="464"/>
      <c r="L67" s="260">
        <v>10</v>
      </c>
      <c r="M67" s="254">
        <v>12</v>
      </c>
      <c r="N67" s="254">
        <v>11</v>
      </c>
      <c r="O67" s="254">
        <v>15</v>
      </c>
      <c r="P67" s="254">
        <v>10</v>
      </c>
      <c r="Q67" s="258">
        <v>11</v>
      </c>
      <c r="R67" s="465"/>
      <c r="S67" s="468"/>
      <c r="T67" s="467"/>
      <c r="U67" s="465"/>
      <c r="V67" s="468"/>
      <c r="W67" s="467"/>
      <c r="X67" s="469"/>
      <c r="Y67" s="462"/>
      <c r="Z67" s="467"/>
      <c r="AA67" s="467"/>
      <c r="AB67" s="470"/>
    </row>
    <row r="68" spans="1:28">
      <c r="A68" s="459"/>
      <c r="B68" s="460"/>
      <c r="C68" s="461" t="s">
        <v>233</v>
      </c>
      <c r="D68" s="460">
        <v>1</v>
      </c>
      <c r="E68" s="461" t="s">
        <v>411</v>
      </c>
      <c r="F68" s="514" t="s">
        <v>412</v>
      </c>
      <c r="G68" s="462">
        <v>1353</v>
      </c>
      <c r="H68" s="462">
        <f t="shared" si="2"/>
        <v>21</v>
      </c>
      <c r="I68" s="462"/>
      <c r="J68" s="339" t="s">
        <v>415</v>
      </c>
      <c r="K68" s="464"/>
      <c r="L68" s="260">
        <v>10</v>
      </c>
      <c r="M68" s="254">
        <v>12</v>
      </c>
      <c r="N68" s="254">
        <v>11</v>
      </c>
      <c r="O68" s="254">
        <v>15</v>
      </c>
      <c r="P68" s="254">
        <v>10</v>
      </c>
      <c r="Q68" s="258">
        <v>11</v>
      </c>
      <c r="R68" s="465"/>
      <c r="S68" s="468"/>
      <c r="T68" s="467"/>
      <c r="U68" s="465"/>
      <c r="V68" s="468"/>
      <c r="W68" s="467"/>
      <c r="X68" s="469"/>
      <c r="Y68" s="462"/>
      <c r="Z68" s="467"/>
      <c r="AA68" s="467"/>
      <c r="AB68" s="470"/>
    </row>
    <row r="69" spans="1:28">
      <c r="A69" s="459"/>
      <c r="B69" s="460"/>
      <c r="C69" s="461" t="s">
        <v>410</v>
      </c>
      <c r="D69" s="460">
        <v>1</v>
      </c>
      <c r="E69" s="461" t="s">
        <v>411</v>
      </c>
      <c r="F69" s="461" t="s">
        <v>412</v>
      </c>
      <c r="G69" s="462">
        <v>1353</v>
      </c>
      <c r="H69" s="462">
        <f t="shared" si="2"/>
        <v>21</v>
      </c>
      <c r="I69" s="462"/>
      <c r="J69" s="339" t="s">
        <v>415</v>
      </c>
      <c r="K69" s="464"/>
      <c r="L69" s="465">
        <v>10</v>
      </c>
      <c r="M69" s="462">
        <v>14</v>
      </c>
      <c r="N69" s="466">
        <v>11</v>
      </c>
      <c r="O69" s="466">
        <v>16</v>
      </c>
      <c r="P69" s="462">
        <v>9</v>
      </c>
      <c r="Q69" s="467">
        <v>10</v>
      </c>
      <c r="R69" s="469"/>
      <c r="S69" s="467"/>
      <c r="T69" s="467"/>
      <c r="U69" s="469"/>
      <c r="V69" s="467"/>
      <c r="W69" s="467"/>
      <c r="X69" s="469"/>
      <c r="Y69" s="462"/>
      <c r="Z69" s="467"/>
      <c r="AA69" s="467"/>
      <c r="AB69" s="470"/>
    </row>
    <row r="70" spans="1:28" ht="31.5">
      <c r="A70" s="459"/>
      <c r="B70" s="460"/>
      <c r="C70" s="461" t="s">
        <v>450</v>
      </c>
      <c r="D70" s="460">
        <v>1</v>
      </c>
      <c r="E70" s="461" t="s">
        <v>411</v>
      </c>
      <c r="F70" s="514" t="s">
        <v>412</v>
      </c>
      <c r="G70" s="462">
        <v>1356</v>
      </c>
      <c r="H70" s="462">
        <f t="shared" si="2"/>
        <v>18</v>
      </c>
      <c r="I70" s="462"/>
      <c r="J70" s="463" t="s">
        <v>483</v>
      </c>
      <c r="K70" s="464"/>
      <c r="L70" s="465">
        <v>12</v>
      </c>
      <c r="M70" s="462">
        <v>13</v>
      </c>
      <c r="N70" s="466">
        <v>16</v>
      </c>
      <c r="O70" s="466">
        <v>11</v>
      </c>
      <c r="P70" s="462">
        <v>12</v>
      </c>
      <c r="Q70" s="467">
        <v>13</v>
      </c>
      <c r="R70" s="465"/>
      <c r="S70" s="468"/>
      <c r="T70" s="467"/>
      <c r="U70" s="465"/>
      <c r="V70" s="468"/>
      <c r="W70" s="467"/>
      <c r="X70" s="469"/>
      <c r="Y70" s="462"/>
      <c r="Z70" s="467"/>
      <c r="AA70" s="467"/>
      <c r="AB70" s="470"/>
    </row>
    <row r="71" spans="1:28">
      <c r="A71" s="459"/>
      <c r="B71" s="460"/>
      <c r="C71" s="461" t="s">
        <v>404</v>
      </c>
      <c r="D71" s="460">
        <v>1</v>
      </c>
      <c r="E71" s="461" t="s">
        <v>411</v>
      </c>
      <c r="F71" s="514" t="s">
        <v>412</v>
      </c>
      <c r="G71" s="462">
        <v>1352</v>
      </c>
      <c r="H71" s="462">
        <f t="shared" si="2"/>
        <v>22</v>
      </c>
      <c r="I71" s="462"/>
      <c r="J71" s="339" t="s">
        <v>415</v>
      </c>
      <c r="K71" s="464"/>
      <c r="L71" s="465">
        <v>6</v>
      </c>
      <c r="M71" s="462">
        <v>15</v>
      </c>
      <c r="N71" s="466">
        <v>10</v>
      </c>
      <c r="O71" s="466">
        <v>15</v>
      </c>
      <c r="P71" s="462">
        <v>11</v>
      </c>
      <c r="Q71" s="467">
        <v>8</v>
      </c>
      <c r="R71" s="465"/>
      <c r="S71" s="468"/>
      <c r="T71" s="467"/>
      <c r="U71" s="465"/>
      <c r="V71" s="468"/>
      <c r="W71" s="467"/>
      <c r="X71" s="469"/>
      <c r="Y71" s="462"/>
      <c r="Z71" s="467"/>
      <c r="AA71" s="467"/>
      <c r="AB71" s="470"/>
    </row>
    <row r="72" spans="1:28">
      <c r="A72" s="459"/>
      <c r="B72" s="460"/>
      <c r="C72" s="461" t="s">
        <v>403</v>
      </c>
      <c r="D72" s="460">
        <v>1</v>
      </c>
      <c r="E72" s="461" t="s">
        <v>411</v>
      </c>
      <c r="F72" s="514" t="s">
        <v>412</v>
      </c>
      <c r="G72" s="462">
        <v>1353</v>
      </c>
      <c r="H72" s="462">
        <f t="shared" si="2"/>
        <v>21</v>
      </c>
      <c r="I72" s="462"/>
      <c r="J72" s="339" t="s">
        <v>415</v>
      </c>
      <c r="K72" s="464"/>
      <c r="L72" s="465">
        <v>10</v>
      </c>
      <c r="M72" s="462">
        <v>10</v>
      </c>
      <c r="N72" s="466">
        <v>10</v>
      </c>
      <c r="O72" s="466">
        <v>17</v>
      </c>
      <c r="P72" s="462">
        <v>10</v>
      </c>
      <c r="Q72" s="467">
        <v>10</v>
      </c>
      <c r="R72" s="465"/>
      <c r="S72" s="468"/>
      <c r="T72" s="467"/>
      <c r="U72" s="465"/>
      <c r="V72" s="468"/>
      <c r="W72" s="467"/>
      <c r="X72" s="469"/>
      <c r="Y72" s="462"/>
      <c r="Z72" s="467"/>
      <c r="AA72" s="467"/>
      <c r="AB72" s="470"/>
    </row>
    <row r="73" spans="1:28">
      <c r="A73" s="459"/>
      <c r="B73" s="460"/>
      <c r="C73" s="461" t="s">
        <v>232</v>
      </c>
      <c r="D73" s="460">
        <v>1</v>
      </c>
      <c r="E73" s="461" t="s">
        <v>411</v>
      </c>
      <c r="F73" s="514" t="s">
        <v>412</v>
      </c>
      <c r="G73" s="462">
        <v>1351</v>
      </c>
      <c r="H73" s="462">
        <f t="shared" si="2"/>
        <v>23</v>
      </c>
      <c r="I73" s="462"/>
      <c r="J73" s="339" t="s">
        <v>415</v>
      </c>
      <c r="K73" s="464"/>
      <c r="L73" s="465">
        <v>13</v>
      </c>
      <c r="M73" s="462">
        <v>17</v>
      </c>
      <c r="N73" s="466">
        <v>15</v>
      </c>
      <c r="O73" s="466">
        <v>14</v>
      </c>
      <c r="P73" s="462">
        <v>11</v>
      </c>
      <c r="Q73" s="467">
        <v>13</v>
      </c>
      <c r="R73" s="465"/>
      <c r="S73" s="468"/>
      <c r="T73" s="467"/>
      <c r="U73" s="465"/>
      <c r="V73" s="468"/>
      <c r="W73" s="467"/>
      <c r="X73" s="469"/>
      <c r="Y73" s="462"/>
      <c r="Z73" s="467"/>
      <c r="AA73" s="467"/>
      <c r="AB73" s="470"/>
    </row>
    <row r="74" spans="1:28">
      <c r="A74" s="459"/>
      <c r="B74" s="460"/>
      <c r="C74" s="461" t="s">
        <v>232</v>
      </c>
      <c r="D74" s="460">
        <v>1</v>
      </c>
      <c r="E74" s="461" t="s">
        <v>411</v>
      </c>
      <c r="F74" s="514" t="s">
        <v>412</v>
      </c>
      <c r="G74" s="462">
        <v>1356</v>
      </c>
      <c r="H74" s="462">
        <f t="shared" si="2"/>
        <v>18</v>
      </c>
      <c r="I74" s="462"/>
      <c r="J74" s="339" t="s">
        <v>415</v>
      </c>
      <c r="K74" s="464"/>
      <c r="L74" s="465">
        <v>13</v>
      </c>
      <c r="M74" s="462">
        <v>17</v>
      </c>
      <c r="N74" s="466">
        <v>15</v>
      </c>
      <c r="O74" s="466">
        <v>14</v>
      </c>
      <c r="P74" s="462">
        <v>11</v>
      </c>
      <c r="Q74" s="467">
        <v>13</v>
      </c>
      <c r="R74" s="465"/>
      <c r="S74" s="468"/>
      <c r="T74" s="467"/>
      <c r="U74" s="465"/>
      <c r="V74" s="468"/>
      <c r="W74" s="467"/>
      <c r="X74" s="469"/>
      <c r="Y74" s="462"/>
      <c r="Z74" s="467"/>
      <c r="AA74" s="467"/>
      <c r="AB74" s="470"/>
    </row>
    <row r="75" spans="1:28">
      <c r="A75" s="459"/>
      <c r="B75" s="460"/>
      <c r="C75" s="461" t="s">
        <v>232</v>
      </c>
      <c r="D75" s="460">
        <v>1</v>
      </c>
      <c r="E75" s="461" t="s">
        <v>411</v>
      </c>
      <c r="F75" s="514" t="s">
        <v>412</v>
      </c>
      <c r="G75" s="462">
        <v>1352</v>
      </c>
      <c r="H75" s="462">
        <f t="shared" si="2"/>
        <v>22</v>
      </c>
      <c r="I75" s="462"/>
      <c r="J75" s="339" t="s">
        <v>415</v>
      </c>
      <c r="K75" s="464"/>
      <c r="L75" s="465">
        <v>13</v>
      </c>
      <c r="M75" s="462">
        <v>17</v>
      </c>
      <c r="N75" s="466">
        <v>15</v>
      </c>
      <c r="O75" s="466">
        <v>14</v>
      </c>
      <c r="P75" s="462">
        <v>11</v>
      </c>
      <c r="Q75" s="467">
        <v>13</v>
      </c>
      <c r="R75" s="465"/>
      <c r="S75" s="468"/>
      <c r="T75" s="467"/>
      <c r="U75" s="465"/>
      <c r="V75" s="468"/>
      <c r="W75" s="467"/>
      <c r="X75" s="469"/>
      <c r="Y75" s="462"/>
      <c r="Z75" s="467"/>
      <c r="AA75" s="467"/>
      <c r="AB75" s="470"/>
    </row>
    <row r="76" spans="1:28">
      <c r="A76" s="459"/>
      <c r="B76" s="460"/>
      <c r="C76" s="461" t="s">
        <v>232</v>
      </c>
      <c r="D76" s="460">
        <v>1</v>
      </c>
      <c r="E76" s="461" t="s">
        <v>411</v>
      </c>
      <c r="F76" s="514" t="s">
        <v>412</v>
      </c>
      <c r="G76" s="462">
        <v>1353</v>
      </c>
      <c r="H76" s="462">
        <f t="shared" si="2"/>
        <v>21</v>
      </c>
      <c r="I76" s="462"/>
      <c r="J76" s="339" t="s">
        <v>415</v>
      </c>
      <c r="K76" s="464"/>
      <c r="L76" s="465">
        <v>13</v>
      </c>
      <c r="M76" s="462">
        <v>17</v>
      </c>
      <c r="N76" s="466">
        <v>15</v>
      </c>
      <c r="O76" s="466">
        <v>14</v>
      </c>
      <c r="P76" s="462">
        <v>11</v>
      </c>
      <c r="Q76" s="467">
        <v>13</v>
      </c>
      <c r="R76" s="465"/>
      <c r="S76" s="468"/>
      <c r="T76" s="467"/>
      <c r="U76" s="465"/>
      <c r="V76" s="468"/>
      <c r="W76" s="467"/>
      <c r="X76" s="469"/>
      <c r="Y76" s="462"/>
      <c r="Z76" s="467"/>
      <c r="AA76" s="467"/>
      <c r="AB76" s="470"/>
    </row>
    <row r="77" spans="1:28">
      <c r="A77" s="459"/>
      <c r="B77" s="460"/>
      <c r="C77" s="461" t="s">
        <v>232</v>
      </c>
      <c r="D77" s="460">
        <v>1</v>
      </c>
      <c r="E77" s="461" t="s">
        <v>411</v>
      </c>
      <c r="F77" s="514" t="s">
        <v>412</v>
      </c>
      <c r="G77" s="462">
        <v>1351</v>
      </c>
      <c r="H77" s="462">
        <f t="shared" si="2"/>
        <v>23</v>
      </c>
      <c r="I77" s="462"/>
      <c r="J77" s="339" t="s">
        <v>415</v>
      </c>
      <c r="K77" s="464"/>
      <c r="L77" s="465">
        <v>13</v>
      </c>
      <c r="M77" s="462">
        <v>17</v>
      </c>
      <c r="N77" s="466">
        <v>15</v>
      </c>
      <c r="O77" s="466">
        <v>14</v>
      </c>
      <c r="P77" s="462">
        <v>11</v>
      </c>
      <c r="Q77" s="467">
        <v>13</v>
      </c>
      <c r="R77" s="465"/>
      <c r="S77" s="468"/>
      <c r="T77" s="467"/>
      <c r="U77" s="465"/>
      <c r="V77" s="468"/>
      <c r="W77" s="467"/>
      <c r="X77" s="469"/>
      <c r="Y77" s="462"/>
      <c r="Z77" s="467"/>
      <c r="AA77" s="467"/>
      <c r="AB77" s="470"/>
    </row>
    <row r="78" spans="1:28">
      <c r="A78" s="459"/>
      <c r="B78" s="460"/>
      <c r="C78" s="461" t="s">
        <v>232</v>
      </c>
      <c r="D78" s="460">
        <v>1</v>
      </c>
      <c r="E78" s="461" t="s">
        <v>411</v>
      </c>
      <c r="F78" s="514" t="s">
        <v>412</v>
      </c>
      <c r="G78" s="462">
        <v>1352</v>
      </c>
      <c r="H78" s="462">
        <f t="shared" si="2"/>
        <v>22</v>
      </c>
      <c r="I78" s="462"/>
      <c r="J78" s="339" t="s">
        <v>415</v>
      </c>
      <c r="K78" s="464"/>
      <c r="L78" s="465">
        <v>13</v>
      </c>
      <c r="M78" s="462">
        <v>17</v>
      </c>
      <c r="N78" s="466">
        <v>15</v>
      </c>
      <c r="O78" s="466">
        <v>14</v>
      </c>
      <c r="P78" s="462">
        <v>11</v>
      </c>
      <c r="Q78" s="467">
        <v>13</v>
      </c>
      <c r="R78" s="465"/>
      <c r="S78" s="468"/>
      <c r="T78" s="467"/>
      <c r="U78" s="465"/>
      <c r="V78" s="468"/>
      <c r="W78" s="467"/>
      <c r="X78" s="469"/>
      <c r="Y78" s="462"/>
      <c r="Z78" s="467"/>
      <c r="AA78" s="467"/>
      <c r="AB78" s="470"/>
    </row>
    <row r="79" spans="1:28">
      <c r="A79" s="459"/>
      <c r="B79" s="460"/>
      <c r="C79" s="461" t="s">
        <v>232</v>
      </c>
      <c r="D79" s="460">
        <v>1</v>
      </c>
      <c r="E79" s="461" t="s">
        <v>411</v>
      </c>
      <c r="F79" s="514" t="s">
        <v>412</v>
      </c>
      <c r="G79" s="462">
        <v>1352</v>
      </c>
      <c r="H79" s="462">
        <f t="shared" si="2"/>
        <v>22</v>
      </c>
      <c r="I79" s="462"/>
      <c r="J79" s="339" t="s">
        <v>415</v>
      </c>
      <c r="K79" s="464"/>
      <c r="L79" s="465">
        <v>13</v>
      </c>
      <c r="M79" s="462">
        <v>17</v>
      </c>
      <c r="N79" s="466">
        <v>15</v>
      </c>
      <c r="O79" s="466">
        <v>14</v>
      </c>
      <c r="P79" s="462">
        <v>11</v>
      </c>
      <c r="Q79" s="467">
        <v>13</v>
      </c>
      <c r="R79" s="465"/>
      <c r="S79" s="468"/>
      <c r="T79" s="467"/>
      <c r="U79" s="465"/>
      <c r="V79" s="468"/>
      <c r="W79" s="467"/>
      <c r="X79" s="469"/>
      <c r="Y79" s="462"/>
      <c r="Z79" s="467"/>
      <c r="AA79" s="467"/>
      <c r="AB79" s="470"/>
    </row>
    <row r="80" spans="1:28">
      <c r="A80" s="459"/>
      <c r="B80" s="460"/>
      <c r="C80" s="461" t="s">
        <v>232</v>
      </c>
      <c r="D80" s="460">
        <v>1</v>
      </c>
      <c r="E80" s="461" t="s">
        <v>411</v>
      </c>
      <c r="F80" s="514" t="s">
        <v>412</v>
      </c>
      <c r="G80" s="462">
        <v>1353</v>
      </c>
      <c r="H80" s="462">
        <f t="shared" si="2"/>
        <v>21</v>
      </c>
      <c r="I80" s="462"/>
      <c r="J80" s="339" t="s">
        <v>415</v>
      </c>
      <c r="K80" s="464"/>
      <c r="L80" s="465">
        <v>13</v>
      </c>
      <c r="M80" s="462">
        <v>17</v>
      </c>
      <c r="N80" s="466">
        <v>15</v>
      </c>
      <c r="O80" s="466">
        <v>14</v>
      </c>
      <c r="P80" s="462">
        <v>11</v>
      </c>
      <c r="Q80" s="467">
        <v>13</v>
      </c>
      <c r="R80" s="465"/>
      <c r="S80" s="468"/>
      <c r="T80" s="467"/>
      <c r="U80" s="465"/>
      <c r="V80" s="468"/>
      <c r="W80" s="467"/>
      <c r="X80" s="469"/>
      <c r="Y80" s="462"/>
      <c r="Z80" s="467"/>
      <c r="AA80" s="467"/>
      <c r="AB80" s="470"/>
    </row>
    <row r="81" spans="1:28">
      <c r="A81" s="459"/>
      <c r="B81" s="460"/>
      <c r="C81" s="461" t="s">
        <v>232</v>
      </c>
      <c r="D81" s="460">
        <v>1</v>
      </c>
      <c r="E81" s="461" t="s">
        <v>411</v>
      </c>
      <c r="F81" s="514" t="s">
        <v>412</v>
      </c>
      <c r="G81" s="462">
        <v>1353</v>
      </c>
      <c r="H81" s="462">
        <f t="shared" si="2"/>
        <v>21</v>
      </c>
      <c r="I81" s="462"/>
      <c r="J81" s="339" t="s">
        <v>415</v>
      </c>
      <c r="K81" s="464"/>
      <c r="L81" s="465">
        <v>13</v>
      </c>
      <c r="M81" s="462">
        <v>17</v>
      </c>
      <c r="N81" s="466">
        <v>15</v>
      </c>
      <c r="O81" s="466">
        <v>14</v>
      </c>
      <c r="P81" s="462">
        <v>11</v>
      </c>
      <c r="Q81" s="467">
        <v>13</v>
      </c>
      <c r="R81" s="465"/>
      <c r="S81" s="468"/>
      <c r="T81" s="467"/>
      <c r="U81" s="465"/>
      <c r="V81" s="468"/>
      <c r="W81" s="467"/>
      <c r="X81" s="469"/>
      <c r="Y81" s="462"/>
      <c r="Z81" s="467"/>
      <c r="AA81" s="467"/>
      <c r="AB81" s="470"/>
    </row>
    <row r="82" spans="1:28">
      <c r="A82" s="459"/>
      <c r="B82" s="460"/>
      <c r="C82" s="461" t="s">
        <v>232</v>
      </c>
      <c r="D82" s="460">
        <v>1</v>
      </c>
      <c r="E82" s="461" t="s">
        <v>411</v>
      </c>
      <c r="F82" s="514" t="s">
        <v>412</v>
      </c>
      <c r="G82" s="462">
        <v>1355</v>
      </c>
      <c r="H82" s="462">
        <f t="shared" si="2"/>
        <v>19</v>
      </c>
      <c r="I82" s="462"/>
      <c r="J82" s="339" t="s">
        <v>415</v>
      </c>
      <c r="K82" s="464"/>
      <c r="L82" s="465">
        <v>13</v>
      </c>
      <c r="M82" s="462">
        <v>17</v>
      </c>
      <c r="N82" s="466">
        <v>15</v>
      </c>
      <c r="O82" s="466">
        <v>14</v>
      </c>
      <c r="P82" s="462">
        <v>11</v>
      </c>
      <c r="Q82" s="467">
        <v>13</v>
      </c>
      <c r="R82" s="465"/>
      <c r="S82" s="468"/>
      <c r="T82" s="467"/>
      <c r="U82" s="465"/>
      <c r="V82" s="468"/>
      <c r="W82" s="467"/>
      <c r="X82" s="469"/>
      <c r="Y82" s="462"/>
      <c r="Z82" s="467"/>
      <c r="AA82" s="467"/>
      <c r="AB82" s="470"/>
    </row>
    <row r="83" spans="1:28">
      <c r="A83" s="459"/>
      <c r="B83" s="460"/>
      <c r="C83" s="461" t="s">
        <v>232</v>
      </c>
      <c r="D83" s="460">
        <v>1</v>
      </c>
      <c r="E83" s="461" t="s">
        <v>411</v>
      </c>
      <c r="F83" s="514" t="s">
        <v>412</v>
      </c>
      <c r="G83" s="462">
        <v>1356</v>
      </c>
      <c r="H83" s="462">
        <f t="shared" si="2"/>
        <v>18</v>
      </c>
      <c r="I83" s="462"/>
      <c r="J83" s="339" t="s">
        <v>415</v>
      </c>
      <c r="K83" s="464"/>
      <c r="L83" s="465">
        <v>13</v>
      </c>
      <c r="M83" s="462">
        <v>17</v>
      </c>
      <c r="N83" s="466">
        <v>15</v>
      </c>
      <c r="O83" s="466">
        <v>14</v>
      </c>
      <c r="P83" s="462">
        <v>11</v>
      </c>
      <c r="Q83" s="467">
        <v>13</v>
      </c>
      <c r="R83" s="465"/>
      <c r="S83" s="468"/>
      <c r="T83" s="467"/>
      <c r="U83" s="465"/>
      <c r="V83" s="468"/>
      <c r="W83" s="467"/>
      <c r="X83" s="469"/>
      <c r="Y83" s="462"/>
      <c r="Z83" s="467"/>
      <c r="AA83" s="467"/>
      <c r="AB83" s="470"/>
    </row>
    <row r="84" spans="1:28">
      <c r="A84" s="459"/>
      <c r="B84" s="460"/>
      <c r="C84" s="461" t="s">
        <v>232</v>
      </c>
      <c r="D84" s="460">
        <v>1</v>
      </c>
      <c r="E84" s="461" t="s">
        <v>411</v>
      </c>
      <c r="F84" s="514" t="s">
        <v>412</v>
      </c>
      <c r="G84" s="462">
        <v>1351</v>
      </c>
      <c r="H84" s="462">
        <f t="shared" si="2"/>
        <v>23</v>
      </c>
      <c r="I84" s="462"/>
      <c r="J84" s="339" t="s">
        <v>415</v>
      </c>
      <c r="K84" s="464"/>
      <c r="L84" s="465">
        <v>13</v>
      </c>
      <c r="M84" s="462">
        <v>17</v>
      </c>
      <c r="N84" s="466">
        <v>15</v>
      </c>
      <c r="O84" s="466">
        <v>14</v>
      </c>
      <c r="P84" s="462">
        <v>11</v>
      </c>
      <c r="Q84" s="467">
        <v>13</v>
      </c>
      <c r="R84" s="465"/>
      <c r="S84" s="468"/>
      <c r="T84" s="467"/>
      <c r="U84" s="465"/>
      <c r="V84" s="468"/>
      <c r="W84" s="467"/>
      <c r="X84" s="469"/>
      <c r="Y84" s="462"/>
      <c r="Z84" s="467"/>
      <c r="AA84" s="467"/>
      <c r="AB84" s="470"/>
    </row>
    <row r="85" spans="1:28">
      <c r="A85" s="459"/>
      <c r="B85" s="460"/>
      <c r="C85" s="461" t="s">
        <v>232</v>
      </c>
      <c r="D85" s="460">
        <v>1</v>
      </c>
      <c r="E85" s="461" t="s">
        <v>411</v>
      </c>
      <c r="F85" s="514" t="s">
        <v>412</v>
      </c>
      <c r="G85" s="462">
        <v>1356</v>
      </c>
      <c r="H85" s="462">
        <f t="shared" si="2"/>
        <v>18</v>
      </c>
      <c r="I85" s="462"/>
      <c r="J85" s="339" t="s">
        <v>415</v>
      </c>
      <c r="K85" s="464"/>
      <c r="L85" s="465">
        <v>13</v>
      </c>
      <c r="M85" s="462">
        <v>17</v>
      </c>
      <c r="N85" s="466">
        <v>15</v>
      </c>
      <c r="O85" s="466">
        <v>14</v>
      </c>
      <c r="P85" s="462">
        <v>11</v>
      </c>
      <c r="Q85" s="467">
        <v>13</v>
      </c>
      <c r="R85" s="465"/>
      <c r="S85" s="468"/>
      <c r="T85" s="467"/>
      <c r="U85" s="465"/>
      <c r="V85" s="468"/>
      <c r="W85" s="467"/>
      <c r="X85" s="469"/>
      <c r="Y85" s="462"/>
      <c r="Z85" s="467"/>
      <c r="AA85" s="467"/>
      <c r="AB85" s="470"/>
    </row>
    <row r="86" spans="1:28">
      <c r="A86" s="459"/>
      <c r="B86" s="460"/>
      <c r="C86" s="461" t="s">
        <v>232</v>
      </c>
      <c r="D86" s="460">
        <v>1</v>
      </c>
      <c r="E86" s="461" t="s">
        <v>411</v>
      </c>
      <c r="F86" s="514" t="s">
        <v>412</v>
      </c>
      <c r="G86" s="462">
        <v>1355</v>
      </c>
      <c r="H86" s="462">
        <f t="shared" si="2"/>
        <v>19</v>
      </c>
      <c r="I86" s="462"/>
      <c r="J86" s="339" t="s">
        <v>415</v>
      </c>
      <c r="K86" s="464"/>
      <c r="L86" s="465">
        <v>13</v>
      </c>
      <c r="M86" s="462">
        <v>17</v>
      </c>
      <c r="N86" s="466">
        <v>15</v>
      </c>
      <c r="O86" s="466">
        <v>14</v>
      </c>
      <c r="P86" s="462">
        <v>11</v>
      </c>
      <c r="Q86" s="467">
        <v>13</v>
      </c>
      <c r="R86" s="465"/>
      <c r="S86" s="468"/>
      <c r="T86" s="467"/>
      <c r="U86" s="465"/>
      <c r="V86" s="468"/>
      <c r="W86" s="467"/>
      <c r="X86" s="469"/>
      <c r="Y86" s="462"/>
      <c r="Z86" s="467"/>
      <c r="AA86" s="467"/>
      <c r="AB86" s="470"/>
    </row>
    <row r="87" spans="1:28">
      <c r="A87" s="459"/>
      <c r="B87" s="460"/>
      <c r="C87" s="461" t="s">
        <v>232</v>
      </c>
      <c r="D87" s="460">
        <v>1</v>
      </c>
      <c r="E87" s="461" t="s">
        <v>411</v>
      </c>
      <c r="F87" s="514" t="s">
        <v>412</v>
      </c>
      <c r="G87" s="462">
        <v>1351</v>
      </c>
      <c r="H87" s="462">
        <f t="shared" si="2"/>
        <v>23</v>
      </c>
      <c r="I87" s="462"/>
      <c r="J87" s="339" t="s">
        <v>415</v>
      </c>
      <c r="K87" s="464"/>
      <c r="L87" s="465">
        <v>13</v>
      </c>
      <c r="M87" s="462">
        <v>17</v>
      </c>
      <c r="N87" s="466">
        <v>15</v>
      </c>
      <c r="O87" s="466">
        <v>14</v>
      </c>
      <c r="P87" s="462">
        <v>11</v>
      </c>
      <c r="Q87" s="467">
        <v>13</v>
      </c>
      <c r="R87" s="465"/>
      <c r="S87" s="468"/>
      <c r="T87" s="467"/>
      <c r="U87" s="465"/>
      <c r="V87" s="468"/>
      <c r="W87" s="467"/>
      <c r="X87" s="469"/>
      <c r="Y87" s="462"/>
      <c r="Z87" s="467"/>
      <c r="AA87" s="467"/>
      <c r="AB87" s="470"/>
    </row>
    <row r="88" spans="1:28">
      <c r="A88" s="459"/>
      <c r="B88" s="460"/>
      <c r="C88" s="461" t="s">
        <v>232</v>
      </c>
      <c r="D88" s="460">
        <v>1</v>
      </c>
      <c r="E88" s="461" t="s">
        <v>411</v>
      </c>
      <c r="F88" s="514" t="s">
        <v>412</v>
      </c>
      <c r="G88" s="462">
        <v>1355</v>
      </c>
      <c r="H88" s="462">
        <f t="shared" si="2"/>
        <v>19</v>
      </c>
      <c r="I88" s="462"/>
      <c r="J88" s="339" t="s">
        <v>415</v>
      </c>
      <c r="K88" s="464"/>
      <c r="L88" s="465">
        <v>13</v>
      </c>
      <c r="M88" s="462">
        <v>17</v>
      </c>
      <c r="N88" s="466">
        <v>15</v>
      </c>
      <c r="O88" s="466">
        <v>14</v>
      </c>
      <c r="P88" s="462">
        <v>11</v>
      </c>
      <c r="Q88" s="467">
        <v>13</v>
      </c>
      <c r="R88" s="465"/>
      <c r="S88" s="468"/>
      <c r="T88" s="467"/>
      <c r="U88" s="465"/>
      <c r="V88" s="468"/>
      <c r="W88" s="467"/>
      <c r="X88" s="469"/>
      <c r="Y88" s="462"/>
      <c r="Z88" s="467"/>
      <c r="AA88" s="467"/>
      <c r="AB88" s="470"/>
    </row>
    <row r="89" spans="1:28">
      <c r="A89" s="459"/>
      <c r="B89" s="460"/>
      <c r="C89" s="461" t="s">
        <v>232</v>
      </c>
      <c r="D89" s="460">
        <v>1</v>
      </c>
      <c r="E89" s="461" t="s">
        <v>411</v>
      </c>
      <c r="F89" s="514" t="s">
        <v>412</v>
      </c>
      <c r="G89" s="462">
        <v>1353</v>
      </c>
      <c r="H89" s="462">
        <f t="shared" si="2"/>
        <v>21</v>
      </c>
      <c r="I89" s="462"/>
      <c r="J89" s="339" t="s">
        <v>415</v>
      </c>
      <c r="K89" s="464"/>
      <c r="L89" s="465">
        <v>13</v>
      </c>
      <c r="M89" s="462">
        <v>17</v>
      </c>
      <c r="N89" s="466">
        <v>15</v>
      </c>
      <c r="O89" s="466">
        <v>14</v>
      </c>
      <c r="P89" s="462">
        <v>11</v>
      </c>
      <c r="Q89" s="467">
        <v>13</v>
      </c>
      <c r="R89" s="465"/>
      <c r="S89" s="468"/>
      <c r="T89" s="467"/>
      <c r="U89" s="465"/>
      <c r="V89" s="468"/>
      <c r="W89" s="467"/>
      <c r="X89" s="469"/>
      <c r="Y89" s="462"/>
      <c r="Z89" s="467"/>
      <c r="AA89" s="467"/>
      <c r="AB89" s="470"/>
    </row>
    <row r="90" spans="1:28">
      <c r="A90" s="459"/>
      <c r="B90" s="460"/>
      <c r="C90" s="461" t="s">
        <v>232</v>
      </c>
      <c r="D90" s="460">
        <v>1</v>
      </c>
      <c r="E90" s="461" t="s">
        <v>411</v>
      </c>
      <c r="F90" s="514" t="s">
        <v>412</v>
      </c>
      <c r="G90" s="462">
        <v>1351</v>
      </c>
      <c r="H90" s="462">
        <f t="shared" si="2"/>
        <v>23</v>
      </c>
      <c r="I90" s="462"/>
      <c r="J90" s="339" t="s">
        <v>415</v>
      </c>
      <c r="K90" s="464"/>
      <c r="L90" s="465">
        <v>13</v>
      </c>
      <c r="M90" s="462">
        <v>17</v>
      </c>
      <c r="N90" s="466">
        <v>15</v>
      </c>
      <c r="O90" s="466">
        <v>14</v>
      </c>
      <c r="P90" s="462">
        <v>11</v>
      </c>
      <c r="Q90" s="467">
        <v>13</v>
      </c>
      <c r="R90" s="465"/>
      <c r="S90" s="468"/>
      <c r="T90" s="467"/>
      <c r="U90" s="465"/>
      <c r="V90" s="468"/>
      <c r="W90" s="467"/>
      <c r="X90" s="469"/>
      <c r="Y90" s="462"/>
      <c r="Z90" s="467"/>
      <c r="AA90" s="467"/>
      <c r="AB90" s="470"/>
    </row>
    <row r="91" spans="1:28">
      <c r="A91" s="459"/>
      <c r="B91" s="460"/>
      <c r="C91" s="461" t="s">
        <v>232</v>
      </c>
      <c r="D91" s="460">
        <v>1</v>
      </c>
      <c r="E91" s="461" t="s">
        <v>411</v>
      </c>
      <c r="F91" s="514" t="s">
        <v>412</v>
      </c>
      <c r="G91" s="462">
        <v>1353</v>
      </c>
      <c r="H91" s="462">
        <f t="shared" si="2"/>
        <v>21</v>
      </c>
      <c r="I91" s="462"/>
      <c r="J91" s="339" t="s">
        <v>415</v>
      </c>
      <c r="K91" s="464"/>
      <c r="L91" s="465">
        <v>13</v>
      </c>
      <c r="M91" s="462">
        <v>17</v>
      </c>
      <c r="N91" s="466">
        <v>15</v>
      </c>
      <c r="O91" s="466">
        <v>14</v>
      </c>
      <c r="P91" s="462">
        <v>11</v>
      </c>
      <c r="Q91" s="467">
        <v>13</v>
      </c>
      <c r="R91" s="465"/>
      <c r="S91" s="468"/>
      <c r="T91" s="467"/>
      <c r="U91" s="465"/>
      <c r="V91" s="468"/>
      <c r="W91" s="467"/>
      <c r="X91" s="469"/>
      <c r="Y91" s="462"/>
      <c r="Z91" s="467"/>
      <c r="AA91" s="467"/>
      <c r="AB91" s="470"/>
    </row>
    <row r="92" spans="1:28">
      <c r="A92" s="459"/>
      <c r="B92" s="460"/>
      <c r="C92" s="461" t="s">
        <v>405</v>
      </c>
      <c r="D92" s="460">
        <v>1</v>
      </c>
      <c r="E92" s="461" t="s">
        <v>411</v>
      </c>
      <c r="F92" s="514" t="s">
        <v>412</v>
      </c>
      <c r="G92" s="462">
        <v>1354</v>
      </c>
      <c r="H92" s="462">
        <f t="shared" si="2"/>
        <v>20</v>
      </c>
      <c r="I92" s="462"/>
      <c r="J92" s="463" t="s">
        <v>415</v>
      </c>
      <c r="K92" s="464"/>
      <c r="L92" s="465">
        <v>10</v>
      </c>
      <c r="M92" s="462">
        <v>14</v>
      </c>
      <c r="N92" s="466">
        <v>12</v>
      </c>
      <c r="O92" s="466">
        <v>15</v>
      </c>
      <c r="P92" s="462">
        <v>10</v>
      </c>
      <c r="Q92" s="467">
        <v>9</v>
      </c>
      <c r="R92" s="465"/>
      <c r="S92" s="468"/>
      <c r="T92" s="467"/>
      <c r="U92" s="465"/>
      <c r="V92" s="468"/>
      <c r="W92" s="467"/>
      <c r="X92" s="469"/>
      <c r="Y92" s="462"/>
      <c r="Z92" s="467"/>
      <c r="AA92" s="467"/>
      <c r="AB92" s="470"/>
    </row>
    <row r="93" spans="1:28">
      <c r="A93" s="459"/>
      <c r="B93" s="460"/>
      <c r="C93" s="461" t="s">
        <v>405</v>
      </c>
      <c r="D93" s="460">
        <v>1</v>
      </c>
      <c r="E93" s="461" t="s">
        <v>411</v>
      </c>
      <c r="F93" s="514" t="s">
        <v>412</v>
      </c>
      <c r="G93" s="462">
        <v>1352</v>
      </c>
      <c r="H93" s="462">
        <f t="shared" si="2"/>
        <v>22</v>
      </c>
      <c r="I93" s="462"/>
      <c r="J93" s="463" t="s">
        <v>415</v>
      </c>
      <c r="K93" s="464"/>
      <c r="L93" s="465">
        <v>10</v>
      </c>
      <c r="M93" s="462">
        <v>14</v>
      </c>
      <c r="N93" s="466">
        <v>12</v>
      </c>
      <c r="O93" s="466">
        <v>15</v>
      </c>
      <c r="P93" s="462">
        <v>10</v>
      </c>
      <c r="Q93" s="467">
        <v>9</v>
      </c>
      <c r="R93" s="465"/>
      <c r="S93" s="468"/>
      <c r="T93" s="467"/>
      <c r="U93" s="465"/>
      <c r="V93" s="468"/>
      <c r="W93" s="467"/>
      <c r="X93" s="469"/>
      <c r="Y93" s="462"/>
      <c r="Z93" s="467"/>
      <c r="AA93" s="467"/>
      <c r="AB93" s="470"/>
    </row>
    <row r="94" spans="1:28">
      <c r="A94" s="459"/>
      <c r="B94" s="460"/>
      <c r="C94" s="461" t="s">
        <v>405</v>
      </c>
      <c r="D94" s="460">
        <v>1</v>
      </c>
      <c r="E94" s="461" t="s">
        <v>411</v>
      </c>
      <c r="F94" s="514" t="s">
        <v>412</v>
      </c>
      <c r="G94" s="462">
        <v>1356</v>
      </c>
      <c r="H94" s="462">
        <f t="shared" si="2"/>
        <v>18</v>
      </c>
      <c r="I94" s="462"/>
      <c r="J94" s="463" t="s">
        <v>415</v>
      </c>
      <c r="K94" s="464"/>
      <c r="L94" s="465">
        <v>10</v>
      </c>
      <c r="M94" s="462">
        <v>14</v>
      </c>
      <c r="N94" s="466">
        <v>12</v>
      </c>
      <c r="O94" s="466">
        <v>15</v>
      </c>
      <c r="P94" s="462">
        <v>10</v>
      </c>
      <c r="Q94" s="467">
        <v>9</v>
      </c>
      <c r="R94" s="465"/>
      <c r="S94" s="468"/>
      <c r="T94" s="467"/>
      <c r="U94" s="465"/>
      <c r="V94" s="468"/>
      <c r="W94" s="467"/>
      <c r="X94" s="469"/>
      <c r="Y94" s="462"/>
      <c r="Z94" s="467"/>
      <c r="AA94" s="467"/>
      <c r="AB94" s="470"/>
    </row>
    <row r="95" spans="1:28">
      <c r="A95" s="459"/>
      <c r="B95" s="460"/>
      <c r="C95" s="461" t="s">
        <v>388</v>
      </c>
      <c r="D95" s="460">
        <v>1</v>
      </c>
      <c r="E95" s="461" t="s">
        <v>411</v>
      </c>
      <c r="F95" s="514" t="s">
        <v>412</v>
      </c>
      <c r="G95" s="462">
        <v>1351</v>
      </c>
      <c r="H95" s="462">
        <f t="shared" si="2"/>
        <v>23</v>
      </c>
      <c r="I95" s="462"/>
      <c r="J95" s="463" t="s">
        <v>415</v>
      </c>
      <c r="K95" s="464"/>
      <c r="L95" s="465">
        <v>12</v>
      </c>
      <c r="M95" s="462">
        <v>11</v>
      </c>
      <c r="N95" s="466">
        <v>12</v>
      </c>
      <c r="O95" s="466">
        <v>10</v>
      </c>
      <c r="P95" s="462">
        <v>15</v>
      </c>
      <c r="Q95" s="467">
        <v>13</v>
      </c>
      <c r="R95" s="465"/>
      <c r="S95" s="468"/>
      <c r="T95" s="467"/>
      <c r="U95" s="465"/>
      <c r="V95" s="468"/>
      <c r="W95" s="467"/>
      <c r="X95" s="469"/>
      <c r="Y95" s="462"/>
      <c r="Z95" s="467"/>
      <c r="AA95" s="467"/>
      <c r="AB95" s="470"/>
    </row>
    <row r="96" spans="1:28">
      <c r="A96" s="459"/>
      <c r="B96" s="460"/>
      <c r="C96" s="461" t="s">
        <v>388</v>
      </c>
      <c r="D96" s="460">
        <v>1</v>
      </c>
      <c r="E96" s="461" t="s">
        <v>411</v>
      </c>
      <c r="F96" s="514" t="s">
        <v>412</v>
      </c>
      <c r="G96" s="462">
        <v>1351</v>
      </c>
      <c r="H96" s="462">
        <f t="shared" si="2"/>
        <v>23</v>
      </c>
      <c r="I96" s="462"/>
      <c r="J96" s="463" t="s">
        <v>415</v>
      </c>
      <c r="K96" s="464"/>
      <c r="L96" s="465">
        <v>12</v>
      </c>
      <c r="M96" s="462">
        <v>11</v>
      </c>
      <c r="N96" s="466">
        <v>12</v>
      </c>
      <c r="O96" s="466">
        <v>10</v>
      </c>
      <c r="P96" s="462">
        <v>15</v>
      </c>
      <c r="Q96" s="467">
        <v>13</v>
      </c>
      <c r="R96" s="465"/>
      <c r="S96" s="468"/>
      <c r="T96" s="467"/>
      <c r="U96" s="465"/>
      <c r="V96" s="468"/>
      <c r="W96" s="467"/>
      <c r="X96" s="469"/>
      <c r="Y96" s="462"/>
      <c r="Z96" s="467"/>
      <c r="AA96" s="467"/>
      <c r="AB96" s="470"/>
    </row>
    <row r="97" spans="1:28">
      <c r="A97" s="459"/>
      <c r="B97" s="460"/>
      <c r="C97" s="461" t="s">
        <v>388</v>
      </c>
      <c r="D97" s="460">
        <v>1</v>
      </c>
      <c r="E97" s="461" t="s">
        <v>411</v>
      </c>
      <c r="F97" s="514" t="s">
        <v>412</v>
      </c>
      <c r="G97" s="462">
        <v>1353</v>
      </c>
      <c r="H97" s="462">
        <f t="shared" si="2"/>
        <v>21</v>
      </c>
      <c r="I97" s="462"/>
      <c r="J97" s="463" t="s">
        <v>415</v>
      </c>
      <c r="K97" s="464"/>
      <c r="L97" s="465">
        <v>12</v>
      </c>
      <c r="M97" s="462">
        <v>11</v>
      </c>
      <c r="N97" s="466">
        <v>12</v>
      </c>
      <c r="O97" s="466">
        <v>10</v>
      </c>
      <c r="P97" s="462">
        <v>15</v>
      </c>
      <c r="Q97" s="467">
        <v>13</v>
      </c>
      <c r="R97" s="465"/>
      <c r="S97" s="468"/>
      <c r="T97" s="467"/>
      <c r="U97" s="465"/>
      <c r="V97" s="468"/>
      <c r="W97" s="467"/>
      <c r="X97" s="469"/>
      <c r="Y97" s="462"/>
      <c r="Z97" s="467"/>
      <c r="AA97" s="467"/>
      <c r="AB97" s="470"/>
    </row>
    <row r="98" spans="1:28">
      <c r="A98" s="459"/>
      <c r="B98" s="460"/>
      <c r="C98" s="461" t="s">
        <v>388</v>
      </c>
      <c r="D98" s="460">
        <v>1</v>
      </c>
      <c r="E98" s="461" t="s">
        <v>411</v>
      </c>
      <c r="F98" s="514" t="s">
        <v>412</v>
      </c>
      <c r="G98" s="462">
        <v>1356</v>
      </c>
      <c r="H98" s="462">
        <f t="shared" ref="H98:H105" si="3">1374-G98</f>
        <v>18</v>
      </c>
      <c r="I98" s="462"/>
      <c r="J98" s="463" t="s">
        <v>415</v>
      </c>
      <c r="K98" s="464"/>
      <c r="L98" s="465">
        <v>12</v>
      </c>
      <c r="M98" s="462">
        <v>11</v>
      </c>
      <c r="N98" s="466">
        <v>12</v>
      </c>
      <c r="O98" s="466">
        <v>10</v>
      </c>
      <c r="P98" s="462">
        <v>15</v>
      </c>
      <c r="Q98" s="467">
        <v>13</v>
      </c>
      <c r="R98" s="465"/>
      <c r="S98" s="468"/>
      <c r="T98" s="467"/>
      <c r="U98" s="465"/>
      <c r="V98" s="468"/>
      <c r="W98" s="467"/>
      <c r="X98" s="469"/>
      <c r="Y98" s="462"/>
      <c r="Z98" s="467"/>
      <c r="AA98" s="467"/>
      <c r="AB98" s="470"/>
    </row>
    <row r="99" spans="1:28">
      <c r="A99" s="459"/>
      <c r="B99" s="460"/>
      <c r="C99" s="461" t="s">
        <v>388</v>
      </c>
      <c r="D99" s="460">
        <v>1</v>
      </c>
      <c r="E99" s="461" t="s">
        <v>411</v>
      </c>
      <c r="F99" s="514" t="s">
        <v>412</v>
      </c>
      <c r="G99" s="462">
        <v>1352</v>
      </c>
      <c r="H99" s="462">
        <f t="shared" si="3"/>
        <v>22</v>
      </c>
      <c r="I99" s="462"/>
      <c r="J99" s="463" t="s">
        <v>415</v>
      </c>
      <c r="K99" s="464"/>
      <c r="L99" s="465">
        <v>12</v>
      </c>
      <c r="M99" s="462">
        <v>11</v>
      </c>
      <c r="N99" s="466">
        <v>12</v>
      </c>
      <c r="O99" s="466">
        <v>10</v>
      </c>
      <c r="P99" s="462">
        <v>15</v>
      </c>
      <c r="Q99" s="467">
        <v>13</v>
      </c>
      <c r="R99" s="465"/>
      <c r="S99" s="468"/>
      <c r="T99" s="467"/>
      <c r="U99" s="465"/>
      <c r="V99" s="468"/>
      <c r="W99" s="467"/>
      <c r="X99" s="469"/>
      <c r="Y99" s="462"/>
      <c r="Z99" s="467"/>
      <c r="AA99" s="467"/>
      <c r="AB99" s="470"/>
    </row>
    <row r="100" spans="1:28">
      <c r="A100" s="459"/>
      <c r="B100" s="460"/>
      <c r="C100" s="461" t="s">
        <v>388</v>
      </c>
      <c r="D100" s="460">
        <v>1</v>
      </c>
      <c r="E100" s="461" t="s">
        <v>411</v>
      </c>
      <c r="F100" s="514" t="s">
        <v>412</v>
      </c>
      <c r="G100" s="462">
        <v>1356</v>
      </c>
      <c r="H100" s="462">
        <f t="shared" si="3"/>
        <v>18</v>
      </c>
      <c r="I100" s="462"/>
      <c r="J100" s="463" t="s">
        <v>415</v>
      </c>
      <c r="K100" s="464"/>
      <c r="L100" s="465">
        <v>12</v>
      </c>
      <c r="M100" s="462">
        <v>11</v>
      </c>
      <c r="N100" s="466">
        <v>12</v>
      </c>
      <c r="O100" s="466">
        <v>10</v>
      </c>
      <c r="P100" s="462">
        <v>15</v>
      </c>
      <c r="Q100" s="467">
        <v>13</v>
      </c>
      <c r="R100" s="465"/>
      <c r="S100" s="468"/>
      <c r="T100" s="467"/>
      <c r="U100" s="465"/>
      <c r="V100" s="468"/>
      <c r="W100" s="467"/>
      <c r="X100" s="469"/>
      <c r="Y100" s="462"/>
      <c r="Z100" s="467"/>
      <c r="AA100" s="467"/>
      <c r="AB100" s="470"/>
    </row>
    <row r="101" spans="1:28">
      <c r="A101" s="459"/>
      <c r="B101" s="460"/>
      <c r="C101" s="461" t="s">
        <v>388</v>
      </c>
      <c r="D101" s="460">
        <v>1</v>
      </c>
      <c r="E101" s="461" t="s">
        <v>411</v>
      </c>
      <c r="F101" s="514" t="s">
        <v>412</v>
      </c>
      <c r="G101" s="462">
        <v>1356</v>
      </c>
      <c r="H101" s="462">
        <f t="shared" si="3"/>
        <v>18</v>
      </c>
      <c r="I101" s="462"/>
      <c r="J101" s="463" t="s">
        <v>415</v>
      </c>
      <c r="K101" s="464"/>
      <c r="L101" s="465">
        <v>12</v>
      </c>
      <c r="M101" s="462">
        <v>11</v>
      </c>
      <c r="N101" s="466">
        <v>12</v>
      </c>
      <c r="O101" s="466">
        <v>10</v>
      </c>
      <c r="P101" s="462">
        <v>15</v>
      </c>
      <c r="Q101" s="467">
        <v>13</v>
      </c>
      <c r="R101" s="465"/>
      <c r="S101" s="468"/>
      <c r="T101" s="467"/>
      <c r="U101" s="465"/>
      <c r="V101" s="468"/>
      <c r="W101" s="467"/>
      <c r="X101" s="469"/>
      <c r="Y101" s="462"/>
      <c r="Z101" s="467"/>
      <c r="AA101" s="467"/>
      <c r="AB101" s="470"/>
    </row>
    <row r="102" spans="1:28">
      <c r="A102" s="459"/>
      <c r="B102" s="460"/>
      <c r="C102" s="461" t="s">
        <v>388</v>
      </c>
      <c r="D102" s="460">
        <v>1</v>
      </c>
      <c r="E102" s="461" t="s">
        <v>411</v>
      </c>
      <c r="F102" s="514" t="s">
        <v>412</v>
      </c>
      <c r="G102" s="462">
        <v>1353</v>
      </c>
      <c r="H102" s="462">
        <f t="shared" si="3"/>
        <v>21</v>
      </c>
      <c r="I102" s="462"/>
      <c r="J102" s="463" t="s">
        <v>415</v>
      </c>
      <c r="K102" s="464"/>
      <c r="L102" s="465">
        <v>12</v>
      </c>
      <c r="M102" s="462">
        <v>11</v>
      </c>
      <c r="N102" s="466">
        <v>12</v>
      </c>
      <c r="O102" s="466">
        <v>10</v>
      </c>
      <c r="P102" s="462">
        <v>15</v>
      </c>
      <c r="Q102" s="467">
        <v>13</v>
      </c>
      <c r="R102" s="465"/>
      <c r="S102" s="468"/>
      <c r="T102" s="467"/>
      <c r="U102" s="465"/>
      <c r="V102" s="468"/>
      <c r="W102" s="467"/>
      <c r="X102" s="469"/>
      <c r="Y102" s="462"/>
      <c r="Z102" s="467"/>
      <c r="AA102" s="467"/>
      <c r="AB102" s="470"/>
    </row>
    <row r="103" spans="1:28">
      <c r="A103" s="253"/>
      <c r="B103" s="255"/>
      <c r="C103" s="339" t="s">
        <v>388</v>
      </c>
      <c r="D103" s="255">
        <v>1</v>
      </c>
      <c r="E103" s="339" t="s">
        <v>411</v>
      </c>
      <c r="F103" s="515" t="s">
        <v>412</v>
      </c>
      <c r="G103" s="254">
        <v>1355</v>
      </c>
      <c r="H103" s="254">
        <f t="shared" si="3"/>
        <v>19</v>
      </c>
      <c r="I103" s="254"/>
      <c r="J103" s="342" t="s">
        <v>415</v>
      </c>
      <c r="K103" s="262"/>
      <c r="L103" s="256">
        <v>12</v>
      </c>
      <c r="M103" s="254">
        <v>11</v>
      </c>
      <c r="N103" s="257">
        <v>12</v>
      </c>
      <c r="O103" s="257">
        <v>10</v>
      </c>
      <c r="P103" s="254">
        <v>15</v>
      </c>
      <c r="Q103" s="258">
        <v>13</v>
      </c>
      <c r="R103" s="256"/>
      <c r="S103" s="259"/>
      <c r="T103" s="258"/>
      <c r="U103" s="256"/>
      <c r="V103" s="259"/>
      <c r="W103" s="258"/>
      <c r="X103" s="260"/>
      <c r="Y103" s="254"/>
      <c r="Z103" s="258"/>
      <c r="AA103" s="258"/>
      <c r="AB103" s="261"/>
    </row>
    <row r="104" spans="1:28">
      <c r="A104" s="253"/>
      <c r="B104" s="255"/>
      <c r="C104" s="339" t="s">
        <v>388</v>
      </c>
      <c r="D104" s="255">
        <v>1</v>
      </c>
      <c r="E104" s="339" t="s">
        <v>411</v>
      </c>
      <c r="F104" s="515" t="s">
        <v>412</v>
      </c>
      <c r="G104" s="254">
        <v>1355</v>
      </c>
      <c r="H104" s="254">
        <f t="shared" si="3"/>
        <v>19</v>
      </c>
      <c r="I104" s="254"/>
      <c r="J104" s="342" t="s">
        <v>415</v>
      </c>
      <c r="K104" s="262"/>
      <c r="L104" s="256">
        <v>12</v>
      </c>
      <c r="M104" s="254">
        <v>11</v>
      </c>
      <c r="N104" s="257">
        <v>12</v>
      </c>
      <c r="O104" s="257">
        <v>10</v>
      </c>
      <c r="P104" s="254">
        <v>15</v>
      </c>
      <c r="Q104" s="258">
        <v>13</v>
      </c>
      <c r="R104" s="256"/>
      <c r="S104" s="259"/>
      <c r="T104" s="258"/>
      <c r="U104" s="256"/>
      <c r="V104" s="259"/>
      <c r="W104" s="258"/>
      <c r="X104" s="260"/>
      <c r="Y104" s="254"/>
      <c r="Z104" s="258"/>
      <c r="AA104" s="258"/>
      <c r="AB104" s="261"/>
    </row>
    <row r="105" spans="1:28" ht="16.5" thickBot="1">
      <c r="A105" s="414"/>
      <c r="B105" s="249"/>
      <c r="C105" s="340" t="s">
        <v>388</v>
      </c>
      <c r="D105" s="249">
        <v>1</v>
      </c>
      <c r="E105" s="340" t="s">
        <v>411</v>
      </c>
      <c r="F105" s="516" t="s">
        <v>412</v>
      </c>
      <c r="G105" s="248">
        <v>1353</v>
      </c>
      <c r="H105" s="248">
        <f t="shared" si="3"/>
        <v>21</v>
      </c>
      <c r="I105" s="248"/>
      <c r="J105" s="343" t="s">
        <v>415</v>
      </c>
      <c r="K105" s="264"/>
      <c r="L105" s="517">
        <v>12</v>
      </c>
      <c r="M105" s="248">
        <v>11</v>
      </c>
      <c r="N105" s="518">
        <v>12</v>
      </c>
      <c r="O105" s="518">
        <v>10</v>
      </c>
      <c r="P105" s="248">
        <v>15</v>
      </c>
      <c r="Q105" s="251">
        <v>13</v>
      </c>
      <c r="R105" s="517"/>
      <c r="S105" s="519"/>
      <c r="T105" s="251"/>
      <c r="U105" s="517"/>
      <c r="V105" s="519"/>
      <c r="W105" s="251"/>
      <c r="X105" s="250"/>
      <c r="Y105" s="248"/>
      <c r="Z105" s="251"/>
      <c r="AA105" s="251"/>
      <c r="AB105" s="252"/>
    </row>
    <row r="106" spans="1:28" ht="16.5" thickTop="1"/>
    <row r="107" spans="1:28">
      <c r="A107" s="228" t="s">
        <v>137</v>
      </c>
      <c r="B107" s="227">
        <f>SUM('Personal File'!E3:E5,RIGHT('Personal File'!C18,1))</f>
        <v>16</v>
      </c>
    </row>
    <row r="108" spans="1:28" s="324" customFormat="1">
      <c r="A108" s="323"/>
      <c r="G108" s="325"/>
      <c r="H108" s="325"/>
      <c r="O108" s="325"/>
      <c r="P108" s="325"/>
      <c r="Q108" s="325"/>
      <c r="R108" s="325"/>
      <c r="S108" s="325"/>
      <c r="T108" s="325"/>
      <c r="U108" s="325"/>
      <c r="V108" s="326"/>
      <c r="W108" s="326"/>
      <c r="X108" s="325"/>
    </row>
    <row r="109" spans="1:28" s="324" customFormat="1">
      <c r="A109" s="322"/>
      <c r="C109" s="321"/>
      <c r="G109" s="325"/>
      <c r="H109" s="325"/>
      <c r="O109" s="325"/>
      <c r="P109" s="325"/>
      <c r="Q109" s="325"/>
      <c r="R109" s="325"/>
      <c r="S109" s="325"/>
      <c r="T109" s="325"/>
      <c r="U109" s="325"/>
      <c r="V109" s="326"/>
      <c r="W109" s="326"/>
      <c r="X109" s="325"/>
    </row>
    <row r="110" spans="1:28" s="324" customFormat="1">
      <c r="A110" s="323"/>
      <c r="G110" s="325"/>
      <c r="H110" s="325"/>
      <c r="O110" s="325"/>
      <c r="P110" s="325"/>
      <c r="Q110" s="325"/>
      <c r="R110" s="325"/>
      <c r="S110" s="325"/>
      <c r="T110" s="325"/>
      <c r="U110" s="325"/>
      <c r="V110" s="326"/>
      <c r="W110" s="326"/>
      <c r="X110" s="325"/>
    </row>
    <row r="111" spans="1:28" s="324" customFormat="1">
      <c r="A111" s="323"/>
      <c r="G111" s="325"/>
      <c r="H111" s="325"/>
      <c r="O111" s="325"/>
      <c r="P111" s="325"/>
      <c r="Q111" s="325"/>
      <c r="R111" s="325"/>
      <c r="S111" s="325"/>
      <c r="T111" s="325"/>
      <c r="U111" s="325"/>
      <c r="V111" s="326"/>
      <c r="W111" s="326"/>
      <c r="X111" s="325"/>
    </row>
    <row r="112" spans="1:28" s="324" customFormat="1">
      <c r="A112" s="323"/>
      <c r="G112" s="325"/>
      <c r="H112" s="325"/>
      <c r="O112" s="325"/>
      <c r="P112" s="325"/>
      <c r="Q112" s="325"/>
      <c r="R112" s="325"/>
      <c r="S112" s="325"/>
      <c r="T112" s="325"/>
      <c r="U112" s="325"/>
      <c r="V112" s="326"/>
      <c r="W112" s="326"/>
      <c r="X112" s="325"/>
    </row>
    <row r="113" spans="1:24" s="324" customFormat="1">
      <c r="A113" s="323"/>
      <c r="G113" s="325"/>
      <c r="H113" s="325"/>
      <c r="O113" s="325"/>
      <c r="P113" s="325"/>
      <c r="Q113" s="325"/>
      <c r="R113" s="325"/>
      <c r="S113" s="325"/>
      <c r="T113" s="325"/>
      <c r="U113" s="325"/>
      <c r="V113" s="326"/>
      <c r="W113" s="326"/>
      <c r="X113" s="325"/>
    </row>
    <row r="114" spans="1:24" s="324" customFormat="1">
      <c r="A114" s="323"/>
      <c r="G114" s="325"/>
      <c r="H114" s="325"/>
      <c r="O114" s="325"/>
      <c r="P114" s="325"/>
      <c r="Q114" s="325"/>
      <c r="R114" s="325"/>
      <c r="S114" s="325"/>
      <c r="T114" s="325"/>
      <c r="U114" s="325"/>
      <c r="V114" s="326"/>
      <c r="W114" s="326"/>
      <c r="X114" s="325"/>
    </row>
    <row r="115" spans="1:24" s="324" customFormat="1">
      <c r="A115" s="323"/>
      <c r="G115" s="325"/>
      <c r="H115" s="325"/>
      <c r="O115" s="325"/>
      <c r="P115" s="325"/>
      <c r="Q115" s="325"/>
      <c r="R115" s="325"/>
      <c r="S115" s="325"/>
      <c r="T115" s="325"/>
      <c r="U115" s="325"/>
      <c r="V115" s="326"/>
      <c r="W115" s="326"/>
      <c r="X115" s="325"/>
    </row>
    <row r="116" spans="1:24" s="324" customFormat="1">
      <c r="A116" s="323"/>
      <c r="G116" s="325"/>
      <c r="H116" s="325"/>
      <c r="O116" s="325"/>
      <c r="P116" s="325"/>
      <c r="Q116" s="325"/>
      <c r="R116" s="325"/>
      <c r="S116" s="325"/>
      <c r="T116" s="325"/>
      <c r="U116" s="325"/>
      <c r="V116" s="326"/>
      <c r="W116" s="326"/>
      <c r="X116" s="325"/>
    </row>
    <row r="117" spans="1:24" s="324" customFormat="1">
      <c r="A117" s="323"/>
      <c r="G117" s="325"/>
      <c r="H117" s="325"/>
      <c r="O117" s="325"/>
      <c r="P117" s="325"/>
      <c r="Q117" s="325"/>
      <c r="R117" s="325"/>
      <c r="S117" s="325"/>
      <c r="T117" s="325"/>
      <c r="U117" s="325"/>
      <c r="V117" s="326"/>
      <c r="W117" s="326"/>
      <c r="X117" s="325"/>
    </row>
    <row r="118" spans="1:24" s="324" customFormat="1">
      <c r="A118" s="323"/>
      <c r="G118" s="325"/>
      <c r="H118" s="325"/>
      <c r="O118" s="325"/>
      <c r="P118" s="325"/>
      <c r="Q118" s="325"/>
      <c r="R118" s="325"/>
      <c r="S118" s="325"/>
      <c r="T118" s="325"/>
      <c r="U118" s="325"/>
      <c r="V118" s="326"/>
      <c r="W118" s="326"/>
      <c r="X118" s="325"/>
    </row>
    <row r="119" spans="1:24" s="324" customFormat="1">
      <c r="A119" s="323"/>
      <c r="G119" s="325"/>
      <c r="H119" s="325"/>
      <c r="O119" s="325"/>
      <c r="P119" s="325"/>
      <c r="Q119" s="325"/>
      <c r="R119" s="325"/>
      <c r="S119" s="325"/>
      <c r="T119" s="325"/>
      <c r="U119" s="325"/>
      <c r="V119" s="326"/>
      <c r="W119" s="326"/>
      <c r="X119" s="325"/>
    </row>
    <row r="120" spans="1:24" s="324" customFormat="1">
      <c r="A120" s="323"/>
      <c r="G120" s="325"/>
      <c r="H120" s="325"/>
      <c r="O120" s="325"/>
      <c r="P120" s="325"/>
      <c r="Q120" s="325"/>
      <c r="R120" s="325"/>
      <c r="S120" s="325"/>
      <c r="T120" s="325"/>
      <c r="U120" s="325"/>
      <c r="V120" s="326"/>
      <c r="W120" s="326"/>
      <c r="X120" s="325"/>
    </row>
    <row r="121" spans="1:24" s="324" customFormat="1">
      <c r="A121" s="323"/>
      <c r="G121" s="325"/>
      <c r="H121" s="325"/>
      <c r="O121" s="325"/>
      <c r="P121" s="325"/>
      <c r="Q121" s="325"/>
      <c r="R121" s="325"/>
      <c r="S121" s="325"/>
      <c r="T121" s="325"/>
      <c r="U121" s="325"/>
      <c r="V121" s="326"/>
      <c r="W121" s="326"/>
      <c r="X121" s="325"/>
    </row>
    <row r="122" spans="1:24" s="324" customFormat="1">
      <c r="A122" s="323"/>
      <c r="G122" s="325"/>
      <c r="H122" s="325"/>
      <c r="O122" s="325"/>
      <c r="P122" s="325"/>
      <c r="Q122" s="325"/>
      <c r="R122" s="325"/>
      <c r="S122" s="325"/>
      <c r="T122" s="325"/>
      <c r="U122" s="325"/>
      <c r="V122" s="326"/>
      <c r="W122" s="326"/>
      <c r="X122" s="325"/>
    </row>
    <row r="123" spans="1:24" s="324" customFormat="1">
      <c r="A123" s="323"/>
      <c r="G123" s="325"/>
      <c r="H123" s="325"/>
      <c r="O123" s="325"/>
      <c r="P123" s="325"/>
      <c r="Q123" s="325"/>
      <c r="R123" s="325"/>
      <c r="S123" s="325"/>
      <c r="T123" s="325"/>
      <c r="U123" s="325"/>
      <c r="V123" s="326"/>
      <c r="W123" s="326"/>
      <c r="X123" s="325"/>
    </row>
  </sheetData>
  <sortState ref="A2:Y105">
    <sortCondition descending="1" ref="D2:D105"/>
    <sortCondition ref="C2:C105"/>
  </sortState>
  <conditionalFormatting sqref="AA1:AB1">
    <cfRule type="containsBlanks" dxfId="0" priority="1">
      <formula>LEN(TRIM(AA1))=0</formula>
    </cfRule>
  </conditionalFormatting>
  <pageMargins left="0.15" right="0.75" top="0.32" bottom="0.33" header="0.25" footer="0.25"/>
  <pageSetup orientation="landscape"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75"/>
  <cols>
    <col min="1" max="1" width="50.125" customWidth="1"/>
    <col min="2" max="2" width="9.5" style="542" customWidth="1"/>
    <col min="3" max="3" width="6.375" customWidth="1"/>
  </cols>
  <sheetData>
    <row r="1" spans="1:3">
      <c r="A1" s="545" t="s">
        <v>507</v>
      </c>
      <c r="B1" s="551" t="s">
        <v>228</v>
      </c>
      <c r="C1" s="550" t="s">
        <v>506</v>
      </c>
    </row>
    <row r="2" spans="1:3">
      <c r="A2" s="553" t="s">
        <v>505</v>
      </c>
      <c r="B2" s="554" t="s">
        <v>498</v>
      </c>
      <c r="C2" s="552">
        <v>0.1</v>
      </c>
    </row>
    <row r="3" spans="1:3">
      <c r="A3" s="553" t="s">
        <v>504</v>
      </c>
      <c r="B3" s="554" t="s">
        <v>498</v>
      </c>
      <c r="C3" s="552">
        <v>0.1</v>
      </c>
    </row>
    <row r="4" spans="1:3">
      <c r="A4" s="553" t="s">
        <v>503</v>
      </c>
      <c r="B4" s="554" t="s">
        <v>498</v>
      </c>
      <c r="C4" s="552">
        <v>0.1</v>
      </c>
    </row>
    <row r="5" spans="1:3">
      <c r="A5" s="553" t="s">
        <v>502</v>
      </c>
      <c r="B5" s="554" t="s">
        <v>498</v>
      </c>
      <c r="C5" s="552">
        <v>0.1</v>
      </c>
    </row>
    <row r="6" spans="1:3">
      <c r="A6" s="553" t="s">
        <v>501</v>
      </c>
      <c r="B6" s="554" t="s">
        <v>498</v>
      </c>
      <c r="C6" s="552">
        <v>0.1</v>
      </c>
    </row>
    <row r="7" spans="1:3">
      <c r="A7" s="553" t="s">
        <v>500</v>
      </c>
      <c r="B7" s="554" t="s">
        <v>498</v>
      </c>
      <c r="C7" s="552">
        <v>0.1</v>
      </c>
    </row>
    <row r="8" spans="1:3">
      <c r="A8" s="553" t="s">
        <v>499</v>
      </c>
      <c r="B8" s="554" t="s">
        <v>498</v>
      </c>
      <c r="C8" s="552">
        <v>0.1</v>
      </c>
    </row>
    <row r="9" spans="1:3">
      <c r="A9" s="553" t="s">
        <v>497</v>
      </c>
      <c r="B9" s="554" t="s">
        <v>498</v>
      </c>
      <c r="C9" s="552">
        <v>0.1</v>
      </c>
    </row>
    <row r="10" spans="1:3">
      <c r="A10" s="553" t="s">
        <v>496</v>
      </c>
      <c r="B10" s="554" t="s">
        <v>498</v>
      </c>
      <c r="C10" s="552">
        <v>0.1</v>
      </c>
    </row>
    <row r="11" spans="1:3">
      <c r="A11" s="553" t="s">
        <v>495</v>
      </c>
      <c r="B11" s="554" t="s">
        <v>498</v>
      </c>
      <c r="C11" s="552">
        <v>0.1</v>
      </c>
    </row>
    <row r="12" spans="1:3">
      <c r="A12" s="545" t="s">
        <v>77</v>
      </c>
      <c r="B12" s="551"/>
      <c r="C12" s="550">
        <f>SUM(C2:C11)</f>
        <v>0.99999999999999989</v>
      </c>
    </row>
    <row r="13" spans="1:3">
      <c r="A13" s="545"/>
      <c r="B13" s="551"/>
      <c r="C13" s="550"/>
    </row>
    <row r="14" spans="1:3">
      <c r="A14" s="545" t="s">
        <v>494</v>
      </c>
      <c r="B14" s="546">
        <v>0</v>
      </c>
    </row>
    <row r="15" spans="1:3">
      <c r="A15" s="545" t="s">
        <v>493</v>
      </c>
      <c r="B15" s="546">
        <v>0</v>
      </c>
    </row>
    <row r="16" spans="1:3">
      <c r="A16" s="545" t="s">
        <v>492</v>
      </c>
      <c r="B16" s="549">
        <f>B15*C12/(1+B14)</f>
        <v>0</v>
      </c>
    </row>
    <row r="17" spans="1:3">
      <c r="A17" s="545" t="s">
        <v>491</v>
      </c>
      <c r="B17" s="548">
        <v>0</v>
      </c>
      <c r="C17" s="547"/>
    </row>
    <row r="18" spans="1:3">
      <c r="A18" s="545" t="s">
        <v>77</v>
      </c>
      <c r="B18" s="544">
        <f>SUM(B16:B17)</f>
        <v>0</v>
      </c>
    </row>
    <row r="19" spans="1:3">
      <c r="A19" s="545" t="s">
        <v>490</v>
      </c>
      <c r="B19" s="546">
        <v>58000</v>
      </c>
    </row>
    <row r="20" spans="1:3">
      <c r="A20" s="545" t="s">
        <v>489</v>
      </c>
      <c r="B20" s="544">
        <f>SUM(B18:B19)</f>
        <v>58000</v>
      </c>
    </row>
    <row r="22" spans="1:3">
      <c r="A22" s="543" t="s">
        <v>488</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Personal File</vt:lpstr>
      <vt:lpstr>Skills</vt:lpstr>
      <vt:lpstr>Spellbook</vt:lpstr>
      <vt:lpstr>Feats</vt:lpstr>
      <vt:lpstr>Martial</vt:lpstr>
      <vt:lpstr>Equipment</vt:lpstr>
      <vt:lpstr>Organization</vt:lpstr>
      <vt:lpstr>Leadership</vt:lpstr>
      <vt:lpstr>XP Awards</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2007-08-17T04:53:18Z</cp:lastPrinted>
  <dcterms:created xsi:type="dcterms:W3CDTF">2000-10-24T15:39:59Z</dcterms:created>
  <dcterms:modified xsi:type="dcterms:W3CDTF">2013-03-25T17:59:47Z</dcterms:modified>
</cp:coreProperties>
</file>