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2120" windowHeight="10725" tabRatio="638"/>
  </bookViews>
  <sheets>
    <sheet name="Personal File" sheetId="4" r:id="rId1"/>
    <sheet name="Skills" sheetId="15" r:id="rId2"/>
    <sheet name="Spells" sheetId="18" r:id="rId3"/>
    <sheet name="Feats" sheetId="24" r:id="rId4"/>
    <sheet name="Martial" sheetId="6" r:id="rId5"/>
    <sheet name="Equipment" sheetId="19" r:id="rId6"/>
    <sheet name="Leadership" sheetId="22" r:id="rId7"/>
    <sheet name="Hierarchy" sheetId="25" r:id="rId8"/>
    <sheet name="XP Awards" sheetId="23" r:id="rId9"/>
  </sheets>
  <definedNames>
    <definedName name="_xlnm._FilterDatabase" localSheetId="6" hidden="1">Leadership!$A$1:$V$8</definedName>
    <definedName name="OLE_LINK1" localSheetId="3">Feats!$F$14</definedName>
    <definedName name="_xlnm.Print_Area" localSheetId="5">Equipment!#REF!</definedName>
    <definedName name="_xlnm.Print_Area" localSheetId="3">Feats!#REF!</definedName>
    <definedName name="_xlnm.Print_Area" localSheetId="4">Martial!#REF!</definedName>
    <definedName name="_xlnm.Print_Area" localSheetId="0">'Personal File'!$A$1:$H$46</definedName>
    <definedName name="_xlnm.Print_Area" localSheetId="1">Skills!$A$1:$I$27</definedName>
    <definedName name="_xlnm.Print_Area" localSheetId="2">Spells!$A$1:$I$25</definedName>
  </definedNames>
  <calcPr calcId="145621"/>
</workbook>
</file>

<file path=xl/calcChain.xml><?xml version="1.0" encoding="utf-8"?>
<calcChain xmlns="http://schemas.openxmlformats.org/spreadsheetml/2006/main">
  <c r="C15" i="4" l="1"/>
  <c r="C14" i="4"/>
  <c r="C13" i="4"/>
  <c r="C12" i="4"/>
  <c r="C11" i="4"/>
  <c r="C7" i="4" l="1"/>
  <c r="C3" i="24" l="1"/>
  <c r="B26" i="22" l="1"/>
  <c r="D4" i="6" l="1"/>
  <c r="H4" i="6" s="1"/>
  <c r="C4" i="6"/>
  <c r="H5" i="6"/>
  <c r="G18" i="6" l="1"/>
  <c r="D8" i="15" l="1"/>
  <c r="E8" i="15" s="1"/>
  <c r="G8" i="15" s="1"/>
  <c r="H10" i="6"/>
  <c r="H9" i="6"/>
  <c r="H3" i="6"/>
  <c r="H6" i="6"/>
  <c r="C15" i="24"/>
  <c r="C16" i="24"/>
  <c r="C17" i="24"/>
  <c r="C18" i="24"/>
  <c r="C19" i="24"/>
  <c r="C20" i="24"/>
  <c r="C21" i="24"/>
  <c r="C22" i="24"/>
  <c r="C23" i="24"/>
  <c r="C24" i="24"/>
  <c r="B86" i="19"/>
  <c r="B38" i="19"/>
  <c r="B46" i="19"/>
  <c r="C14" i="24"/>
  <c r="C12" i="24"/>
  <c r="C11" i="24"/>
  <c r="C13" i="24"/>
  <c r="C10" i="24"/>
  <c r="C9" i="24"/>
  <c r="C8" i="24"/>
  <c r="C7" i="24"/>
  <c r="C6" i="24"/>
  <c r="C5" i="24"/>
  <c r="C4" i="24"/>
  <c r="C12" i="23"/>
  <c r="B16" i="23" s="1"/>
  <c r="B18" i="23" s="1"/>
  <c r="B20" i="23" s="1"/>
  <c r="B15" i="19"/>
  <c r="G10" i="6"/>
  <c r="B88" i="19"/>
  <c r="B57" i="19"/>
  <c r="G19" i="6"/>
  <c r="E15" i="4"/>
  <c r="E16" i="4" s="1"/>
  <c r="B58" i="19"/>
  <c r="B45" i="19"/>
  <c r="B44" i="19"/>
  <c r="C9" i="4"/>
  <c r="C8" i="4"/>
  <c r="B16" i="6"/>
  <c r="D24" i="15"/>
  <c r="E24" i="15" s="1"/>
  <c r="G24" i="15" s="1"/>
  <c r="D35" i="15"/>
  <c r="E35" i="15" s="1"/>
  <c r="G35" i="15" s="1"/>
  <c r="D23" i="15"/>
  <c r="E23" i="15" s="1"/>
  <c r="D22" i="15"/>
  <c r="E22" i="15" s="1"/>
  <c r="D37" i="15"/>
  <c r="E37" i="15" s="1"/>
  <c r="G37" i="15" s="1"/>
  <c r="D34" i="15"/>
  <c r="E34" i="15" s="1"/>
  <c r="B21" i="19"/>
  <c r="D29" i="15"/>
  <c r="E29" i="15" s="1"/>
  <c r="D39" i="15"/>
  <c r="E39" i="15" s="1"/>
  <c r="D36" i="15"/>
  <c r="E36" i="15" s="1"/>
  <c r="G36" i="15" s="1"/>
  <c r="D38" i="15"/>
  <c r="E38" i="15" s="1"/>
  <c r="G38" i="15" s="1"/>
  <c r="D31" i="15"/>
  <c r="E31" i="15" s="1"/>
  <c r="G31" i="15" s="1"/>
  <c r="D17" i="15"/>
  <c r="E17" i="15" s="1"/>
  <c r="D40" i="15"/>
  <c r="E40" i="15" s="1"/>
  <c r="D27" i="15"/>
  <c r="E27" i="15" s="1"/>
  <c r="D33" i="15"/>
  <c r="E33" i="15" s="1"/>
  <c r="D12" i="15"/>
  <c r="E12" i="15" s="1"/>
  <c r="D10" i="15"/>
  <c r="E10" i="15" s="1"/>
  <c r="D41" i="15"/>
  <c r="E41" i="15" s="1"/>
  <c r="G41" i="15" s="1"/>
  <c r="D32" i="15"/>
  <c r="E32" i="15" s="1"/>
  <c r="G32" i="15" s="1"/>
  <c r="D30" i="15"/>
  <c r="E30" i="15" s="1"/>
  <c r="G30" i="15" s="1"/>
  <c r="D28" i="15"/>
  <c r="E28" i="15" s="1"/>
  <c r="G28" i="15" s="1"/>
  <c r="D26" i="15"/>
  <c r="E26" i="15" s="1"/>
  <c r="G26" i="15" s="1"/>
  <c r="D25" i="15"/>
  <c r="E25" i="15" s="1"/>
  <c r="G25" i="15" s="1"/>
  <c r="D21" i="15"/>
  <c r="E21" i="15" s="1"/>
  <c r="G21" i="15" s="1"/>
  <c r="D20" i="15"/>
  <c r="E20" i="15" s="1"/>
  <c r="G20" i="15" s="1"/>
  <c r="D19" i="15"/>
  <c r="E19" i="15" s="1"/>
  <c r="G19" i="15" s="1"/>
  <c r="D18" i="15"/>
  <c r="E18" i="15" s="1"/>
  <c r="G18" i="15" s="1"/>
  <c r="D16" i="15"/>
  <c r="E16" i="15" s="1"/>
  <c r="G16" i="15" s="1"/>
  <c r="D15" i="15"/>
  <c r="E15" i="15" s="1"/>
  <c r="G15" i="15" s="1"/>
  <c r="D14" i="15"/>
  <c r="E14" i="15" s="1"/>
  <c r="G14" i="15" s="1"/>
  <c r="D13" i="15"/>
  <c r="E13" i="15" s="1"/>
  <c r="G13" i="15" s="1"/>
  <c r="D11" i="15"/>
  <c r="E11" i="15" s="1"/>
  <c r="G11" i="15" s="1"/>
  <c r="D9" i="15"/>
  <c r="E9" i="15" s="1"/>
  <c r="G9" i="15" s="1"/>
  <c r="D7" i="15"/>
  <c r="E7" i="15" s="1"/>
  <c r="G7" i="15" s="1"/>
  <c r="D6" i="15"/>
  <c r="E6" i="15" s="1"/>
  <c r="G6" i="15" s="1"/>
  <c r="D5" i="15"/>
  <c r="E5" i="15" s="1"/>
  <c r="G5" i="15" s="1"/>
  <c r="D4" i="15"/>
  <c r="E4" i="15" s="1"/>
  <c r="G4" i="15" s="1"/>
  <c r="D3" i="15"/>
  <c r="E3" i="15" s="1"/>
  <c r="G3" i="15" s="1"/>
  <c r="B94" i="19" l="1"/>
  <c r="E12" i="4" s="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Cleric of Dumathoin</t>
        </r>
      </text>
    </comment>
    <comment ref="E7" authorId="0">
      <text>
        <r>
          <rPr>
            <sz val="12"/>
            <color indexed="81"/>
            <rFont val="Times New Roman"/>
            <family val="1"/>
          </rPr>
          <t>+6/+1</t>
        </r>
      </text>
    </comment>
    <comment ref="C10" authorId="0">
      <text>
        <r>
          <rPr>
            <sz val="12"/>
            <color indexed="81"/>
            <rFont val="Times New Roman"/>
            <family val="1"/>
          </rPr>
          <t>Next level at 45,000 XPs</t>
        </r>
      </text>
    </comment>
    <comment ref="E11" authorId="0">
      <text>
        <r>
          <rPr>
            <sz val="12"/>
            <color indexed="81"/>
            <rFont val="Times New Roman"/>
            <family val="1"/>
          </rPr>
          <t>See PHB 162</t>
        </r>
      </text>
    </comment>
    <comment ref="E13" authorId="0">
      <text>
        <r>
          <rPr>
            <sz val="12"/>
            <color indexed="81"/>
            <rFont val="Times New Roman"/>
            <family val="1"/>
          </rPr>
          <t>[(9 * 8 Cleric) * 75%] + (9 * 1 Con)</t>
        </r>
      </text>
    </comment>
  </commentList>
</comments>
</file>

<file path=xl/comments2.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1" authorId="0">
      <text>
        <r>
          <rPr>
            <sz val="12"/>
            <color indexed="81"/>
            <rFont val="Times New Roman"/>
            <family val="1"/>
          </rPr>
          <t>Prism, lens, or monocle</t>
        </r>
      </text>
    </comment>
    <comment ref="D16" authorId="0">
      <text>
        <r>
          <rPr>
            <sz val="12"/>
            <color indexed="81"/>
            <rFont val="Times New Roman"/>
            <family val="1"/>
          </rPr>
          <t>Pure Water</t>
        </r>
      </text>
    </comment>
    <comment ref="D21" authorId="0">
      <text>
        <r>
          <rPr>
            <sz val="12"/>
            <color indexed="81"/>
            <rFont val="Times New Roman"/>
            <family val="1"/>
          </rPr>
          <t>Bacteria culture</t>
        </r>
      </text>
    </comment>
    <comment ref="D30" authorId="0">
      <text>
        <r>
          <rPr>
            <sz val="12"/>
            <color indexed="81"/>
            <rFont val="Times New Roman"/>
            <family val="1"/>
          </rPr>
          <t>Pinch of dirt</t>
        </r>
      </text>
    </comment>
    <comment ref="D31" authorId="0">
      <text>
        <r>
          <rPr>
            <sz val="12"/>
            <color indexed="81"/>
            <rFont val="Times New Roman"/>
            <family val="1"/>
          </rPr>
          <t>Imbued weapon</t>
        </r>
      </text>
    </comment>
    <comment ref="D36" authorId="0">
      <text>
        <r>
          <rPr>
            <sz val="12"/>
            <color indexed="81"/>
            <rFont val="Times New Roman"/>
            <family val="1"/>
          </rPr>
          <t>Parchment w/ holy text</t>
        </r>
      </text>
    </comment>
    <comment ref="D39" authorId="0">
      <text>
        <r>
          <rPr>
            <sz val="12"/>
            <color indexed="81"/>
            <rFont val="Times New Roman"/>
            <family val="1"/>
          </rPr>
          <t>Dumathoin symbol, crystal lens</t>
        </r>
      </text>
    </comment>
    <comment ref="D40" authorId="0">
      <text>
        <r>
          <rPr>
            <sz val="12"/>
            <color indexed="81"/>
            <rFont val="Times New Roman"/>
            <family val="1"/>
          </rPr>
          <t>Bait for said animal</t>
        </r>
      </text>
    </comment>
    <comment ref="D41" authorId="0">
      <text>
        <r>
          <rPr>
            <sz val="12"/>
            <color indexed="81"/>
            <rFont val="Times New Roman"/>
            <family val="1"/>
          </rPr>
          <t>25 gp of sticks and bones</t>
        </r>
      </text>
    </comment>
    <comment ref="D49" authorId="0">
      <text>
        <r>
          <rPr>
            <sz val="12"/>
            <color indexed="81"/>
            <rFont val="Times New Roman"/>
            <family val="1"/>
          </rPr>
          <t>Dumathoin symbol, holy water, silver dust.</t>
        </r>
      </text>
    </comment>
    <comment ref="D60" authorId="0">
      <text>
        <r>
          <rPr>
            <sz val="12"/>
            <color indexed="81"/>
            <rFont val="Times New Roman"/>
            <family val="1"/>
          </rPr>
          <t>Dumathoin symbol, salt, copper pieces</t>
        </r>
      </text>
    </comment>
    <comment ref="D71" authorId="0">
      <text>
        <r>
          <rPr>
            <sz val="12"/>
            <color indexed="81"/>
            <rFont val="Times New Roman"/>
            <family val="1"/>
          </rPr>
          <t>25 gp of sticks and bones</t>
        </r>
      </text>
    </comment>
    <comment ref="D73" authorId="0">
      <text/>
    </comment>
    <comment ref="D81" authorId="0">
      <text>
        <r>
          <rPr>
            <sz val="12"/>
            <color indexed="81"/>
            <rFont val="Times New Roman"/>
            <family val="1"/>
          </rPr>
          <t>Black onyx gem</t>
        </r>
      </text>
    </comment>
    <comment ref="D85" authorId="0">
      <text>
        <r>
          <rPr>
            <sz val="12"/>
            <color indexed="81"/>
            <rFont val="Times New Roman"/>
            <family val="1"/>
          </rPr>
          <t>Phosphorous, sulfur, or other combustible powder</t>
        </r>
      </text>
    </comment>
    <comment ref="D97" authorId="0">
      <text/>
    </comment>
    <comment ref="D98" authorId="0">
      <text>
        <r>
          <rPr>
            <sz val="12"/>
            <color indexed="81"/>
            <rFont val="Times New Roman"/>
            <family val="1"/>
          </rPr>
          <t>Metal object with which to outline circle</t>
        </r>
      </text>
    </comment>
    <comment ref="D124" authorId="0">
      <text>
        <r>
          <rPr>
            <sz val="12"/>
            <color indexed="81"/>
            <rFont val="Times New Roman"/>
            <family val="1"/>
          </rPr>
          <t>Item distasteful to target</t>
        </r>
      </text>
    </comment>
    <comment ref="D125" authorId="0">
      <text>
        <r>
          <rPr>
            <sz val="12"/>
            <color indexed="81"/>
            <rFont val="Times New Roman"/>
            <family val="1"/>
          </rPr>
          <t>Herbal inhalant applied under nostrils, smoked, or imbibed</t>
        </r>
      </text>
    </comment>
    <comment ref="D136" authorId="0">
      <text>
        <r>
          <rPr>
            <sz val="12"/>
            <color indexed="81"/>
            <rFont val="Times New Roman"/>
            <family val="1"/>
          </rPr>
          <t>Parchment w/ unholy text</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PHB 94</t>
        </r>
      </text>
    </comment>
    <comment ref="H2" authorId="0">
      <text>
        <r>
          <rPr>
            <sz val="12"/>
            <color indexed="81"/>
            <rFont val="Times New Roman"/>
            <family val="1"/>
          </rPr>
          <t xml:space="preserve">You can track down the location of missing persons or wanted individuals within communities.
</t>
        </r>
        <r>
          <rPr>
            <b/>
            <sz val="12"/>
            <color indexed="81"/>
            <rFont val="Times New Roman"/>
            <family val="1"/>
          </rPr>
          <t xml:space="preserve">Benefit:  </t>
        </r>
        <r>
          <rPr>
            <sz val="12"/>
            <color indexed="81"/>
            <rFont val="Times New Roman"/>
            <family val="1"/>
          </rPr>
          <t xml:space="preserve">To find an individual’s trail, or to follow a trail for 1 hour, requires a Gather Information check.  You must make another Gather Information check every hour you search, as well as each time the trail becomes more difficult to follow, such as when it takes you to a different part of town. The DC of the check, and the number of checks required to track down your quarry, depends on the community size and the prevailing conditions. If you fail a check, you can retry after 1 hour of questioning; the DM should roll the number of checks required secretly, so that the player doesn’t know exactly how much time the task will require. You can cut the time between Gather Information checks in half (from 1 hour to 30 minutes), but you take a –5 penalty on the check. Obviously, this feat will not allow you to locate someone who has gone beyond the boundaries of the community, but it could inform you that they’ve done so.
</t>
        </r>
        <r>
          <rPr>
            <b/>
            <sz val="12"/>
            <color indexed="81"/>
            <rFont val="Times New Roman"/>
            <family val="1"/>
          </rPr>
          <t>Community Size*                    DC     Checks Required</t>
        </r>
        <r>
          <rPr>
            <sz val="12"/>
            <color indexed="81"/>
            <rFont val="Times New Roman"/>
            <family val="1"/>
          </rPr>
          <t xml:space="preserve">
Thorp, hamlet, or village             5          1d3
Small town or large town           10         1d4+1
Small city or large city                15        1d6+1
Metropolis                                 20        1d8+2
* See DMG 137.
</t>
        </r>
        <r>
          <rPr>
            <b/>
            <sz val="12"/>
            <color indexed="81"/>
            <rFont val="Times New Roman"/>
            <family val="1"/>
          </rPr>
          <t>Conditions                                                    DC Modifier</t>
        </r>
        <r>
          <rPr>
            <sz val="12"/>
            <color indexed="81"/>
            <rFont val="Times New Roman"/>
            <family val="1"/>
          </rPr>
          <t xml:space="preserve">
Every three creatures in group being sought          –2
Every 24 hours group has been missing/sought      +1
Tracked group “lies low”                                     +2
Tracked group matches community’s primary       +2
racial demographic*
Tracked group does not match community’s         –2
primary racial demographic*
* See DMG 139.
</t>
        </r>
        <r>
          <rPr>
            <b/>
            <sz val="12"/>
            <color indexed="81"/>
            <rFont val="Times New Roman"/>
            <family val="1"/>
          </rPr>
          <t xml:space="preserve">Normal:  </t>
        </r>
        <r>
          <rPr>
            <sz val="12"/>
            <color indexed="81"/>
            <rFont val="Times New Roman"/>
            <family val="1"/>
          </rPr>
          <t xml:space="preserve">Characters without this feat can use Gather Information to find out about specific individuals, but each check takes 1d4+1 hours and doesn’t allow for effective trailing.
</t>
        </r>
        <r>
          <rPr>
            <b/>
            <sz val="12"/>
            <color indexed="81"/>
            <rFont val="Times New Roman"/>
            <family val="1"/>
          </rPr>
          <t xml:space="preserve">Special:  </t>
        </r>
        <r>
          <rPr>
            <sz val="12"/>
            <color indexed="81"/>
            <rFont val="Times New Roman"/>
            <family val="1"/>
          </rPr>
          <t>A character with 5 ranks in Knowledge (local) gains a +2 bonus on the Gather Information check to use this feat.
Cityscape 64</t>
        </r>
      </text>
    </comment>
    <comment ref="F3" authorId="0">
      <text/>
    </comment>
    <comment ref="F4" authorId="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F5" authorId="0">
      <text/>
    </comment>
    <comment ref="F6"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H7" authorId="0">
      <text>
        <r>
          <rPr>
            <sz val="12"/>
            <color indexed="81"/>
            <rFont val="Times New Roman"/>
            <family val="1"/>
          </rPr>
          <t xml:space="preserve">Faerûn’s great forests stretch for hundreds of miles across the northlands. You are knowledgeable about the secrets of the forest and wise in its ways.
</t>
        </r>
        <r>
          <rPr>
            <b/>
            <sz val="12"/>
            <color indexed="81"/>
            <rFont val="Times New Roman"/>
            <family val="1"/>
          </rPr>
          <t xml:space="preserve">Benefit:  </t>
        </r>
        <r>
          <rPr>
            <sz val="12"/>
            <color indexed="81"/>
            <rFont val="Times New Roman"/>
            <family val="1"/>
          </rPr>
          <t>You receive a +2 bonus on all Heal checks and a +2 bonus on all Survival checks.
FRCS</t>
        </r>
      </text>
    </comment>
    <comment ref="F9" authorId="0">
      <text>
        <r>
          <rPr>
            <sz val="12"/>
            <color indexed="81"/>
            <rFont val="Times New Roman"/>
            <family val="1"/>
          </rPr>
          <t xml:space="preserve">You are in tune with the ground at your feet, making you more dangerous in the shifting conditions of combat.
</t>
        </r>
        <r>
          <rPr>
            <b/>
            <sz val="12"/>
            <color indexed="81"/>
            <rFont val="Times New Roman"/>
            <family val="1"/>
          </rPr>
          <t xml:space="preserve">Prerequisites:  </t>
        </r>
        <r>
          <rPr>
            <sz val="12"/>
            <color indexed="81"/>
            <rFont val="Times New Roman"/>
            <family val="1"/>
          </rPr>
          <t xml:space="preserve">Con 13, Wis 13, Earth Sense.
</t>
        </r>
        <r>
          <rPr>
            <b/>
            <sz val="12"/>
            <color indexed="81"/>
            <rFont val="Times New Roman"/>
            <family val="1"/>
          </rPr>
          <t xml:space="preserve">Benefit:  </t>
        </r>
        <r>
          <rPr>
            <sz val="12"/>
            <color indexed="81"/>
            <rFont val="Times New Roman"/>
            <family val="1"/>
          </rPr>
          <t>You gain a +1 bonus on weapon damage rolls if both you and your foe are touching the ground.
Races of Stone 138</t>
        </r>
      </text>
    </comment>
    <comment ref="F10" authorId="0">
      <text>
        <r>
          <rPr>
            <sz val="12"/>
            <color indexed="81"/>
            <rFont val="Times New Roman"/>
            <family val="1"/>
          </rPr>
          <t xml:space="preserve">You are in tune with the earth beneath you.
</t>
        </r>
        <r>
          <rPr>
            <b/>
            <sz val="12"/>
            <color indexed="81"/>
            <rFont val="Times New Roman"/>
            <family val="1"/>
          </rPr>
          <t>Prerequisites:</t>
        </r>
        <r>
          <rPr>
            <sz val="12"/>
            <color indexed="81"/>
            <rFont val="Times New Roman"/>
            <family val="1"/>
          </rPr>
          <t xml:space="preserve">  Con 13, Wis 13
</t>
        </r>
        <r>
          <rPr>
            <b/>
            <sz val="12"/>
            <color indexed="81"/>
            <rFont val="Times New Roman"/>
            <family val="1"/>
          </rPr>
          <t>Benefit:</t>
        </r>
        <r>
          <rPr>
            <sz val="12"/>
            <color indexed="81"/>
            <rFont val="Times New Roman"/>
            <family val="1"/>
          </rPr>
          <t xml:space="preserve">  As long as you are touching the ground, you can take a move action to sense the number of creatures within 20 feet that are also touching the ground and the direction to each one.  You cannot pinpoint the location of any creature with this feat.
</t>
        </r>
        <r>
          <rPr>
            <b/>
            <sz val="12"/>
            <color indexed="81"/>
            <rFont val="Times New Roman"/>
            <family val="1"/>
          </rPr>
          <t>Special:</t>
        </r>
        <r>
          <rPr>
            <sz val="12"/>
            <color indexed="81"/>
            <rFont val="Times New Roman"/>
            <family val="1"/>
          </rPr>
          <t xml:space="preserve">  Creatures with the air or aquatic subtype may not select this feat.
Races of Stone 138</t>
        </r>
      </text>
    </comment>
    <comment ref="F18"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F19" authorId="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F20" authorId="0">
      <text>
        <r>
          <rPr>
            <sz val="12"/>
            <color indexed="81"/>
            <rFont val="Times New Roman"/>
            <family val="1"/>
          </rPr>
          <t>Stronghold Builder’s Guide 10</t>
        </r>
      </text>
    </comment>
    <comment ref="F21"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Prerequisites:</t>
        </r>
        <r>
          <rPr>
            <sz val="12"/>
            <color indexed="81"/>
            <rFont val="Times New Roman"/>
            <family val="1"/>
          </rPr>
          <t xml:space="preserve">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H21" authorId="0">
      <text>
        <r>
          <rPr>
            <sz val="12"/>
            <color indexed="81"/>
            <rFont val="Times New Roman"/>
            <family val="1"/>
          </rPr>
          <t>Wintervein Dwarves ability
PHB II 182</t>
        </r>
      </text>
    </comment>
  </commentList>
</comments>
</file>

<file path=xl/comments4.xml><?xml version="1.0" encoding="utf-8"?>
<comments xmlns="http://schemas.openxmlformats.org/spreadsheetml/2006/main">
  <authors>
    <author>Alexis Álvarez</author>
  </authors>
  <commentList>
    <comment ref="A5"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5th
Aura: Faint; (DC 17) transmutation
</t>
        </r>
        <r>
          <rPr>
            <b/>
            <sz val="12"/>
            <color indexed="81"/>
            <rFont val="Times New Roman"/>
            <family val="1"/>
          </rPr>
          <t xml:space="preserve">Activation:  </t>
        </r>
        <r>
          <rPr>
            <sz val="12"/>
            <color indexed="81"/>
            <rFont val="Times New Roman"/>
            <family val="1"/>
          </rPr>
          <t>—
Decorated with sculpted, imposing fists, this item seems denser than normal. A sundering weapon allows you to attack as if you have the Improved Sunder feat, and it deals an extra 1d6 points of damage on a sunder attempt.
MIC 44</t>
        </r>
      </text>
    </comment>
    <comment ref="D12" authorId="0">
      <text>
        <r>
          <rPr>
            <sz val="12"/>
            <color indexed="81"/>
            <rFont val="Times New Roman"/>
            <family val="1"/>
          </rPr>
          <t>Balance, Climb, Escape Artist, Hide, Jump, Move Silently, Sleight of Hand, Tumble.</t>
        </r>
      </text>
    </comment>
    <comment ref="A14" authorId="0">
      <text>
        <r>
          <rPr>
            <b/>
            <sz val="12"/>
            <color indexed="81"/>
            <rFont val="Times New Roman"/>
            <family val="1"/>
          </rPr>
          <t xml:space="preserve">Price (Item Level):  </t>
        </r>
        <r>
          <rPr>
            <sz val="12"/>
            <color indexed="81"/>
            <rFont val="Times New Roman"/>
            <family val="1"/>
          </rPr>
          <t xml:space="preserve">18,300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be made from old, worn dragon scales, which give it a pleasantly rustic look.
This suit of +1 dragonhide full plate is made from cast-off scales rather than the hide of a slain dragon.  While wearing it, you have resistance 10 against the form of energy associated with the breath weapon of thedragon that provided the scales (such as fire, in the case of red dragonrider armor).
You also gain a +5 competence bonus on Ride checks you make while riding any creature of the dragon type.
In addition, dragonrider armor automatically produces a feather fall effect (as the feather fall spell) if you fall more than 5 feet while wearing it.
MIC 17</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t>
        </r>
        <r>
          <rPr>
            <b/>
            <sz val="12"/>
            <color indexed="81"/>
            <rFont val="Times New Roman"/>
            <family val="1"/>
          </rPr>
          <t xml:space="preserve">Prerequisites:  </t>
        </r>
        <r>
          <rPr>
            <sz val="12"/>
            <color indexed="81"/>
            <rFont val="Times New Roman"/>
            <family val="1"/>
          </rPr>
          <t>Craft Wondrous Item, turn undead, possession of a piece of the set.
MIC 215</t>
        </r>
      </text>
    </comment>
    <comment ref="A12"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3" authorId="0">
      <text>
        <r>
          <rPr>
            <sz val="12"/>
            <color indexed="81"/>
            <rFont val="Times New Roman"/>
            <family val="1"/>
          </rPr>
          <t>A spellstone replaces any material component for any spell of level 4 or lower, and is not used up in the casting of a spell as a material component is.  It cannot be used to brew potions, scribe scrolls or craft items, but it also gives a spellcaster the ability to prepare or spontaneously cast a spell using a spell slot one level lower than normal.  This means a wizard, cleric, druid, etc. can prepare a single 2nd-level spell in a 1st-level spell slot, or a 1st-level spell enhanced by an Empower Spell metamagic feat (which normally takes up a spell slot 2 levels higher than the spell’s actual level) as a 2nd-level spell rather than a 3rd-level spell.  A sorcerer, bard or other spontaneous spellcaster can similarly cast a spell using a spell slot one level lower than normal.</t>
        </r>
      </text>
    </comment>
  </commentList>
</comments>
</file>

<file path=xl/comments6.xml><?xml version="1.0" encoding="utf-8"?>
<comments xmlns="http://schemas.openxmlformats.org/spreadsheetml/2006/main">
  <authors>
    <author>Alexis Álvarez</author>
  </authors>
  <commentList>
    <comment ref="B28" authorId="0">
      <text>
        <r>
          <rPr>
            <sz val="12"/>
            <color indexed="81"/>
            <rFont val="Times New Roman"/>
            <family val="1"/>
          </rPr>
          <t>½ level + cleric (1) + successful mission (2)</t>
        </r>
      </text>
    </comment>
  </commentList>
</comments>
</file>

<file path=xl/sharedStrings.xml><?xml version="1.0" encoding="utf-8"?>
<sst xmlns="http://schemas.openxmlformats.org/spreadsheetml/2006/main" count="1904" uniqueCount="806">
  <si>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</si>
  <si>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</si>
  <si>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</si>
  <si>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</si>
  <si>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</si>
  <si>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</si>
  <si>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</si>
  <si>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</si>
  <si>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</si>
  <si>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</si>
  <si>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</si>
  <si>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</si>
  <si>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</si>
  <si>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</si>
  <si>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</si>
  <si>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</si>
  <si>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</si>
  <si>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</si>
  <si>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</si>
  <si>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</si>
  <si>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</si>
  <si>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</si>
  <si>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</si>
  <si>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</si>
  <si>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</si>
  <si>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</si>
  <si>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</si>
  <si>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</si>
  <si>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</si>
  <si>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</si>
  <si>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</si>
  <si>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</si>
  <si>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</si>
  <si>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</si>
  <si>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</si>
  <si>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</si>
  <si>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</si>
  <si>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</si>
  <si>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</si>
  <si>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</si>
  <si>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</si>
  <si>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</si>
  <si>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</si>
  <si>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</si>
  <si>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</si>
  <si>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</si>
  <si>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</si>
  <si>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</si>
  <si>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</si>
  <si>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</si>
  <si>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</si>
  <si>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</si>
  <si>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</si>
  <si>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</si>
  <si>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</si>
  <si>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</si>
  <si>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</si>
  <si>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</si>
  <si>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</si>
  <si>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</si>
  <si>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</si>
  <si>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</si>
  <si>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</si>
  <si>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</si>
  <si>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</si>
  <si>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</si>
  <si>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</si>
  <si>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</si>
  <si>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</si>
  <si>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</si>
  <si>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</si>
  <si>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</si>
  <si>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</si>
  <si>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</si>
  <si>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</si>
  <si>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</si>
  <si>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</si>
  <si>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</si>
  <si>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</si>
  <si>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</si>
  <si>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</si>
  <si>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</si>
  <si>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</si>
  <si>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Range</t>
  </si>
  <si>
    <t>Fortitude</t>
  </si>
  <si>
    <t>Reflex</t>
  </si>
  <si>
    <t>Will</t>
  </si>
  <si>
    <t>Armor &amp; Shield</t>
  </si>
  <si>
    <t>Missiles</t>
  </si>
  <si>
    <t>Resistance</t>
  </si>
  <si>
    <t>Abjuration</t>
  </si>
  <si>
    <t>Touch</t>
  </si>
  <si>
    <t>1 minute</t>
  </si>
  <si>
    <t>+1 all saves</t>
  </si>
  <si>
    <t>Detect Magic</t>
  </si>
  <si>
    <t>Universal</t>
  </si>
  <si>
    <t>1 min/lvl</t>
  </si>
  <si>
    <t>must concentrate</t>
  </si>
  <si>
    <t>Instant</t>
  </si>
  <si>
    <t>Read Magic</t>
  </si>
  <si>
    <t>Personal</t>
  </si>
  <si>
    <t>10 min/lvl</t>
  </si>
  <si>
    <t>Illusion</t>
  </si>
  <si>
    <t>Enchant</t>
  </si>
  <si>
    <t>1 round</t>
  </si>
  <si>
    <t>Conjuration</t>
  </si>
  <si>
    <t>1 hour/lvl</t>
  </si>
  <si>
    <t>Permanent</t>
  </si>
  <si>
    <t>1 rnd/lvl</t>
  </si>
  <si>
    <t>Evocation</t>
  </si>
  <si>
    <t>Lb. Capacity:</t>
  </si>
  <si>
    <t>Lb. Carried:</t>
  </si>
  <si>
    <t>Base Speed:</t>
  </si>
  <si>
    <t>Spell</t>
  </si>
  <si>
    <t>Cast?</t>
  </si>
  <si>
    <t>¨</t>
  </si>
  <si>
    <t>Languages</t>
  </si>
  <si>
    <t>School</t>
  </si>
  <si>
    <t>1 hour</t>
  </si>
  <si>
    <t>60’</t>
  </si>
  <si>
    <t>10’</t>
  </si>
  <si>
    <t>100’ + 10’/lvl</t>
  </si>
  <si>
    <t>Equipment Worn</t>
  </si>
  <si>
    <t>Item</t>
  </si>
  <si>
    <t>Mass</t>
  </si>
  <si>
    <t>Effects/</t>
  </si>
  <si>
    <t>Notes</t>
  </si>
  <si>
    <t>Equipment Carried</t>
  </si>
  <si>
    <t>Weight on Hand:</t>
  </si>
  <si>
    <t>Horse Encumbrance:</t>
  </si>
  <si>
    <t>Check</t>
  </si>
  <si>
    <t>Arcane</t>
  </si>
  <si>
    <t>Speed</t>
  </si>
  <si>
    <t>Age:</t>
  </si>
  <si>
    <t>Region:</t>
  </si>
  <si>
    <t>Light</t>
  </si>
  <si>
    <t>25’ + 2½’/lvl</t>
  </si>
  <si>
    <t>Male</t>
  </si>
  <si>
    <t>+1</t>
  </si>
  <si>
    <t>Prepared Spells</t>
  </si>
  <si>
    <t>Speak Language</t>
  </si>
  <si>
    <t>Bludgeon</t>
  </si>
  <si>
    <t>Create Water</t>
  </si>
  <si>
    <t>2 gallons/level</t>
  </si>
  <si>
    <t>Cure Minor Wounds</t>
  </si>
  <si>
    <t>1 HP</t>
  </si>
  <si>
    <t>Detect Poison</t>
  </si>
  <si>
    <t>Divination</t>
  </si>
  <si>
    <t>Guidance</t>
  </si>
  <si>
    <t>+1 to attack</t>
  </si>
  <si>
    <t>7-meter radius</t>
  </si>
  <si>
    <t>Mending</t>
  </si>
  <si>
    <t>Transmut.</t>
  </si>
  <si>
    <t>Purify Food/Drk.</t>
  </si>
  <si>
    <t>Bane/Bless</t>
  </si>
  <si>
    <t>+/-1 Att. &amp; vs Fear</t>
  </si>
  <si>
    <t>Bless Water</t>
  </si>
  <si>
    <t>1 liter</t>
  </si>
  <si>
    <t>Command</t>
  </si>
  <si>
    <t>Comprehend Lang.</t>
  </si>
  <si>
    <t>Cure Light Wounds</t>
  </si>
  <si>
    <t>1d8 + 5 HP</t>
  </si>
  <si>
    <t>Curse Water</t>
  </si>
  <si>
    <t>Detect C/E/G/L</t>
  </si>
  <si>
    <t>Divine Favor</t>
  </si>
  <si>
    <t>+1 Luck bonus / 3 levels</t>
  </si>
  <si>
    <t>Doom</t>
  </si>
  <si>
    <t>Endure Elements</t>
  </si>
  <si>
    <t>24 hours</t>
  </si>
  <si>
    <t>Element (5)</t>
  </si>
  <si>
    <t>Entropic Shield</t>
  </si>
  <si>
    <t>+20% avoid ranged attacks</t>
  </si>
  <si>
    <t>Magic Weapon</t>
  </si>
  <si>
    <t>+1 enhancement</t>
  </si>
  <si>
    <t>Obscuring Mist</t>
  </si>
  <si>
    <t>Prot. fr. C/E/G/L</t>
  </si>
  <si>
    <t>Remove Fear</t>
  </si>
  <si>
    <t>Sanctuary</t>
  </si>
  <si>
    <t>Shield of Faith</t>
  </si>
  <si>
    <t>+2 to deflect +1/lvl. (5 max)</t>
  </si>
  <si>
    <t>Summon Monster I</t>
  </si>
  <si>
    <t>1 1st-level monster, p. 258</t>
  </si>
  <si>
    <t>Aid</t>
  </si>
  <si>
    <t>+1 Att. &amp; vs Fear + 1d8 temp HP</t>
  </si>
  <si>
    <t>Animal Messenger</t>
  </si>
  <si>
    <t>1 day/lvl</t>
  </si>
  <si>
    <t>Augury/Oracle</t>
  </si>
  <si>
    <t>Bone oracle is most revealing</t>
  </si>
  <si>
    <t>1d4+1 Str. bonus</t>
  </si>
  <si>
    <t>Calm Emotions</t>
  </si>
  <si>
    <t>Requires concentration</t>
  </si>
  <si>
    <t>Cure Moderate Wounds</t>
  </si>
  <si>
    <t>2d8 + 8 HP</t>
  </si>
  <si>
    <t>Darkness</t>
  </si>
  <si>
    <t>Delay Poison</t>
  </si>
  <si>
    <t>Does not cure damage</t>
  </si>
  <si>
    <t>Desecrate</t>
  </si>
  <si>
    <t>2 hrs/lvl</t>
  </si>
  <si>
    <t>Endurance</t>
  </si>
  <si>
    <t>1d4+1 Con. bonus</t>
  </si>
  <si>
    <t>Enthrall</t>
  </si>
  <si>
    <t>like 2.0 Friends</t>
  </si>
  <si>
    <t>Find Traps</t>
  </si>
  <si>
    <t>Search skill as rogue</t>
  </si>
  <si>
    <t>Hold Person</t>
  </si>
  <si>
    <t>Lesser Restoration</t>
  </si>
  <si>
    <t>Restores attribute pts.</t>
  </si>
  <si>
    <t>Make Whole</t>
  </si>
  <si>
    <t>Remove Paralysis</t>
  </si>
  <si>
    <t>Shatter</t>
  </si>
  <si>
    <t>Shield Other</t>
  </si>
  <si>
    <t>Silence</t>
  </si>
  <si>
    <t>5-meter radius</t>
  </si>
  <si>
    <t>Sound Burst</t>
  </si>
  <si>
    <t>Speak with Animals</t>
  </si>
  <si>
    <t>Spiritual Weapon</t>
  </si>
  <si>
    <t>Summon Monster II</t>
  </si>
  <si>
    <t>Undetectable Alignment</t>
  </si>
  <si>
    <t>Zone of Truth</t>
  </si>
  <si>
    <t>Bestow Curse</t>
  </si>
  <si>
    <t>Continual Flame</t>
  </si>
  <si>
    <t>Torch-equivalent, no heat</t>
  </si>
  <si>
    <t>Create Food &amp; Water</t>
  </si>
  <si>
    <t>3 humans/day sustained</t>
  </si>
  <si>
    <t>Cure Serious Wounds</t>
  </si>
  <si>
    <t>3d8 + 8 HP</t>
  </si>
  <si>
    <t>Daylight</t>
  </si>
  <si>
    <t>20-meter radius</t>
  </si>
  <si>
    <t>Deeper Darkness</t>
  </si>
  <si>
    <t>Dispel Magic</t>
  </si>
  <si>
    <t>Glyph of Warding</t>
  </si>
  <si>
    <t>Discharge</t>
  </si>
  <si>
    <t>1d4 monstrous scorpions</t>
  </si>
  <si>
    <t>Invisibility Purge</t>
  </si>
  <si>
    <t>2 m/lvl</t>
  </si>
  <si>
    <t>Locate Object</t>
  </si>
  <si>
    <t>Magic Circle v C/E/G/L</t>
  </si>
  <si>
    <t>3-meter radius</t>
  </si>
  <si>
    <t>Magic Vestment</t>
  </si>
  <si>
    <t>+1/3 levels</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</si>
  <si>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</si>
  <si>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</si>
  <si>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</si>
  <si>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</si>
  <si>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</si>
  <si>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</si>
  <si>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</si>
  <si>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</si>
  <si>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</si>
  <si>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</si>
  <si>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</si>
  <si>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</si>
  <si>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</si>
  <si>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</si>
  <si>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1 3rd-l., 1d3 2nd-l., 1d4+1 1st</t>
  </si>
  <si>
    <t>Water Breathing</t>
  </si>
  <si>
    <t>Water Walk</t>
  </si>
  <si>
    <t>Wind Wall</t>
  </si>
  <si>
    <t>1 meter thick</t>
  </si>
  <si>
    <t>Air Walk</t>
  </si>
  <si>
    <t>Control Water</t>
  </si>
  <si>
    <t>Lower or raise 1 m/level</t>
  </si>
  <si>
    <t>Cure Critical Wounds</t>
  </si>
  <si>
    <t>4d8 + 8 HP</t>
  </si>
  <si>
    <t>Dimensional Anchor</t>
  </si>
  <si>
    <t>Discern Lies</t>
  </si>
  <si>
    <t>Dismissal</t>
  </si>
  <si>
    <t>Banishes Extraplanar being</t>
  </si>
  <si>
    <t>Divine Power</t>
  </si>
  <si>
    <t>Free Movement</t>
  </si>
  <si>
    <t>Giant Vermin</t>
  </si>
  <si>
    <t>Imbue w Spell Ability</t>
  </si>
  <si>
    <t>special</t>
  </si>
  <si>
    <t>Lesser Planar Ally</t>
  </si>
  <si>
    <t>Neutralize Poison</t>
  </si>
  <si>
    <t>Repel Vermin</t>
  </si>
  <si>
    <t>Restoration</t>
  </si>
  <si>
    <t>Sending</t>
  </si>
  <si>
    <t>12 hours</t>
  </si>
  <si>
    <t>Spell Immunity</t>
  </si>
  <si>
    <t>Status</t>
  </si>
  <si>
    <t>1 target/3 levels</t>
  </si>
  <si>
    <t>Summon Monster IV</t>
  </si>
  <si>
    <t>1 4th-l., 1d3 3rd-l., 1d4+1 2nd</t>
  </si>
  <si>
    <t>Tongues</t>
  </si>
  <si>
    <t>Virtue</t>
  </si>
  <si>
    <t>Cause Fear</t>
  </si>
  <si>
    <t>Deathwatch</t>
  </si>
  <si>
    <t>Consecrate</t>
  </si>
  <si>
    <t>Death Knell</t>
  </si>
  <si>
    <t>Target’s Int. must be &lt; 3</t>
  </si>
  <si>
    <t>Bull’s Strength</t>
  </si>
  <si>
    <t>Gentle Repose</t>
  </si>
  <si>
    <t>Animate Dead</t>
  </si>
  <si>
    <t>Contagion</t>
  </si>
  <si>
    <t>Speak with Dead</t>
  </si>
  <si>
    <t>1d4 rnds</t>
  </si>
  <si>
    <t>-2 Morale penalty</t>
  </si>
  <si>
    <t>30’ radius</t>
  </si>
  <si>
    <t>30’</t>
  </si>
  <si>
    <t>+1 HP to target</t>
  </si>
  <si>
    <t>Knowledge:  Nature</t>
  </si>
  <si>
    <t>Knowledge:  Arcana</t>
  </si>
  <si>
    <t>Knowledge:  Religion</t>
  </si>
  <si>
    <t>Perform:  (type)</t>
  </si>
  <si>
    <t>Analyze Portal</t>
  </si>
  <si>
    <t>1 cu. m /3 caster levels</t>
  </si>
  <si>
    <t>Dimension Door</t>
  </si>
  <si>
    <t>400’ + 40’/lvl</t>
  </si>
  <si>
    <t>Longstrider</t>
  </si>
  <si>
    <t>1D</t>
  </si>
  <si>
    <t>Sleight of Hand</t>
  </si>
  <si>
    <t>Survival</t>
  </si>
  <si>
    <t>Bag Encumbrance:</t>
  </si>
  <si>
    <t>Played by Mathghamhain</t>
  </si>
  <si>
    <t>4’4”</t>
  </si>
  <si>
    <t>176 lbs.</t>
  </si>
  <si>
    <t>Lawful Neutral</t>
  </si>
  <si>
    <t>Moonshae Isles</t>
  </si>
  <si>
    <t>Talhund</t>
  </si>
  <si>
    <t>Shield Dwarf</t>
  </si>
  <si>
    <t>Craft:  Metalworking</t>
  </si>
  <si>
    <t>Common, Dwarven</t>
  </si>
  <si>
    <t>Domain:  Metal</t>
  </si>
  <si>
    <t>Rebuke/command/bolster earth creatures</t>
  </si>
  <si>
    <t>3x/day Turn/destroy air creatures or...</t>
  </si>
  <si>
    <t>Dumathoin’s Symbol</t>
  </si>
  <si>
    <t>1</t>
  </si>
  <si>
    <t>Sling</t>
  </si>
  <si>
    <t>Heat Metal</t>
  </si>
  <si>
    <t>Keen Edge</t>
  </si>
  <si>
    <t>Rusting Grasp</t>
  </si>
  <si>
    <t>7 rounds</t>
  </si>
  <si>
    <t>Single word command, PHB 211</t>
  </si>
  <si>
    <t>1d8 + stun, PHB 281</t>
  </si>
  <si>
    <t>1 2nd-l., or 1d3 1st-l., p. 287</t>
  </si>
  <si>
    <t>x2</t>
  </si>
  <si>
    <t>50'</t>
  </si>
  <si>
    <t>20'</t>
  </si>
  <si>
    <t>Components</t>
  </si>
  <si>
    <t>Casting</t>
  </si>
  <si>
    <t>V S</t>
  </si>
  <si>
    <t>V M</t>
  </si>
  <si>
    <t>V S F</t>
  </si>
  <si>
    <t>V S M/DF</t>
  </si>
  <si>
    <t>V S DF</t>
  </si>
  <si>
    <t>V S M</t>
  </si>
  <si>
    <t>V</t>
  </si>
  <si>
    <t>V S F/DF</t>
  </si>
  <si>
    <t>V M/DF</t>
  </si>
  <si>
    <t>V S/DF</t>
  </si>
  <si>
    <t>M</t>
  </si>
  <si>
    <t>1 SA</t>
  </si>
  <si>
    <t>1 FR</t>
  </si>
  <si>
    <t>10 min.</t>
  </si>
  <si>
    <t>1d10</t>
  </si>
  <si>
    <t>x3</t>
  </si>
  <si>
    <t>Magic Stones +1</t>
  </si>
  <si>
    <r>
      <t>1d4/</t>
    </r>
    <r>
      <rPr>
        <sz val="12"/>
        <color indexed="61"/>
        <rFont val="Times New Roman"/>
        <family val="1"/>
      </rPr>
      <t>1d6+1</t>
    </r>
  </si>
  <si>
    <t>1d6+1; +20' to range, see PHB 251</t>
  </si>
  <si>
    <t>Ring of Protection +1</t>
  </si>
  <si>
    <t>2,000 gp</t>
  </si>
  <si>
    <t>Touch AC:</t>
  </si>
  <si>
    <t>2D</t>
  </si>
  <si>
    <t>3D</t>
  </si>
  <si>
    <t>4D</t>
  </si>
  <si>
    <t>Riding Saddle</t>
  </si>
  <si>
    <t>Improved Initiative</t>
  </si>
  <si>
    <t>Character:</t>
  </si>
  <si>
    <t>Excellent</t>
  </si>
  <si>
    <t>Avoidance of redundancy</t>
  </si>
  <si>
    <t>Length of IC posts (ideal is ½ a page)</t>
  </si>
  <si>
    <t>Consistent use of past tense, third person</t>
  </si>
  <si>
    <t>Attention to spelling, punctuation &amp; grammar</t>
  </si>
  <si>
    <t>Overall organization and clarity</t>
  </si>
  <si>
    <t>Proper* representation of die rolls and PC limitations</t>
  </si>
  <si>
    <t>Convincing role-playing and creative storytelling</t>
  </si>
  <si>
    <t>Consistency with other characters’ actions or setting description</t>
  </si>
  <si>
    <t>Maximum award for this segment</t>
  </si>
  <si>
    <t xml:space="preserve"> Character award for this segment</t>
  </si>
  <si>
    <t>Fror</t>
  </si>
  <si>
    <t>Spells Granted by Dumathoin</t>
  </si>
  <si>
    <t>Previous XP Balance</t>
  </si>
  <si>
    <t>Current XP Balance</t>
  </si>
  <si>
    <t>Heward’s Greater Haverpack (600-lb. limit)</t>
  </si>
  <si>
    <t>Creative use of skills, feats, and other abilities</t>
  </si>
  <si>
    <t>Name</t>
  </si>
  <si>
    <t>Race</t>
  </si>
  <si>
    <t>Sex</t>
  </si>
  <si>
    <t>Align</t>
  </si>
  <si>
    <t>Born</t>
  </si>
  <si>
    <t>Region</t>
  </si>
  <si>
    <t>Mount</t>
  </si>
  <si>
    <t>Thing</t>
  </si>
  <si>
    <t>BAB</t>
  </si>
  <si>
    <t>AC</t>
  </si>
  <si>
    <t>HP</t>
  </si>
  <si>
    <t>Weapons</t>
  </si>
  <si>
    <t>Armor</t>
  </si>
  <si>
    <t>Signature Spells</t>
  </si>
  <si>
    <t>Snorri</t>
  </si>
  <si>
    <t>Dwarf</t>
  </si>
  <si>
    <t>War Mattock +1</t>
  </si>
  <si>
    <t>infinite</t>
  </si>
  <si>
    <t>Bag of Bullets +1</t>
  </si>
  <si>
    <t>NG</t>
  </si>
  <si>
    <t>Baldur’s Gate</t>
  </si>
  <si>
    <t>Warpony, m</t>
  </si>
  <si>
    <t>Chainmail</t>
  </si>
  <si>
    <t>none</t>
  </si>
  <si>
    <t>Melee combatant</t>
  </si>
  <si>
    <t>Leadership</t>
  </si>
  <si>
    <t>Punctuality of IC posts (Friday 17:00 PST/GMT-8)</t>
  </si>
  <si>
    <t>Missed Posts</t>
  </si>
  <si>
    <t>* Proper refers to staying within the parameters of the rules, stats and setting.</t>
  </si>
  <si>
    <t>%</t>
  </si>
  <si>
    <t>Darkvision 60'</t>
  </si>
  <si>
    <t>MW War Mattock</t>
  </si>
  <si>
    <t>Attack Bonus:</t>
  </si>
  <si>
    <t>Deity:</t>
  </si>
  <si>
    <t>Dumathoin</t>
  </si>
  <si>
    <t>General Feats</t>
  </si>
  <si>
    <t>Urban Feats</t>
  </si>
  <si>
    <t>Dungeon Feats</t>
  </si>
  <si>
    <t>Wilderness Feats</t>
  </si>
  <si>
    <t>Class Features</t>
  </si>
  <si>
    <t>Racial Abilities</t>
  </si>
  <si>
    <t>+2 Stonecunning bonus</t>
  </si>
  <si>
    <t>Stonecunning</t>
  </si>
  <si>
    <t>Stability</t>
  </si>
  <si>
    <t>+2 save vs. poison &amp; spells</t>
  </si>
  <si>
    <t>+1 vs. orcs</t>
  </si>
  <si>
    <t>+4 vs. giants</t>
  </si>
  <si>
    <t>+2 for gems, metal &amp; stone items</t>
  </si>
  <si>
    <t>+2 for metal &amp; stone</t>
  </si>
  <si>
    <t>Caltrops</t>
  </si>
  <si>
    <t>Oil, Pint</t>
  </si>
  <si>
    <t>Pitons</t>
  </si>
  <si>
    <t>Silk Rope</t>
  </si>
  <si>
    <t>Holy Water</t>
  </si>
  <si>
    <t>Sunrod</t>
  </si>
  <si>
    <t>Thunderstone</t>
  </si>
  <si>
    <t>Sack</t>
  </si>
  <si>
    <t>On Pony (stallion)</t>
  </si>
  <si>
    <t>Scroll of Remove Disease</t>
  </si>
  <si>
    <t>DC</t>
  </si>
  <si>
    <t>Shields (not tower)</t>
  </si>
  <si>
    <t>Armor (all)</t>
  </si>
  <si>
    <t>Simple Weapons</t>
  </si>
  <si>
    <t>Martial Weapons</t>
  </si>
  <si>
    <t>Extra Turning</t>
  </si>
  <si>
    <t>Base 2</t>
  </si>
  <si>
    <t>Urban Tracking</t>
  </si>
  <si>
    <t>Forester</t>
  </si>
  <si>
    <t>Earth Sense</t>
  </si>
  <si>
    <t>+2 with Healer's Kit; +2 in Wilderness</t>
  </si>
  <si>
    <t>+4 in Wilderness (Forester &amp; Survivor)</t>
  </si>
  <si>
    <t>50’</t>
  </si>
  <si>
    <t>Explorer’s Outfit</t>
  </si>
  <si>
    <t>Alchemist’s Fire</t>
  </si>
  <si>
    <t>Atk</t>
  </si>
  <si>
    <t>Earth Adept</t>
  </si>
  <si>
    <t>Aligned Aura</t>
  </si>
  <si>
    <t>20' or 60'</t>
  </si>
  <si>
    <t>Complete Champion 116</t>
  </si>
  <si>
    <t>Summon Holy Symbol</t>
  </si>
  <si>
    <t>0'</t>
  </si>
  <si>
    <t>Complete Champion 128</t>
  </si>
  <si>
    <t>Impede</t>
  </si>
  <si>
    <t>Enchant.</t>
  </si>
  <si>
    <t>Complete Champion 122</t>
  </si>
  <si>
    <t>Benediction</t>
  </si>
  <si>
    <t>Bewildering Substitution</t>
  </si>
  <si>
    <t>Bewildering Visions</t>
  </si>
  <si>
    <t>Complete Champion 117</t>
  </si>
  <si>
    <t>Body Ward</t>
  </si>
  <si>
    <t>Conduit of Life</t>
  </si>
  <si>
    <t>Complete Champion 118</t>
  </si>
  <si>
    <t>Divine Presence</t>
  </si>
  <si>
    <t>Complete Champion 119</t>
  </si>
  <si>
    <t>Execration</t>
  </si>
  <si>
    <t>Necro.</t>
  </si>
  <si>
    <t>Complete Champion 120</t>
  </si>
  <si>
    <t>Interfaith Blessing</t>
  </si>
  <si>
    <t>Complete Champion 123</t>
  </si>
  <si>
    <t>Light of Faith</t>
  </si>
  <si>
    <t>Lore of the Gods</t>
  </si>
  <si>
    <t>Complete Champion 124</t>
  </si>
  <si>
    <t>Master Cavalier</t>
  </si>
  <si>
    <t>Complete Champion 125</t>
  </si>
  <si>
    <t>Substitute Domain</t>
  </si>
  <si>
    <t>Turn Anathema</t>
  </si>
  <si>
    <t>10 minutes</t>
  </si>
  <si>
    <t>Complete Champion 129</t>
  </si>
  <si>
    <t>PHB 219</t>
  </si>
  <si>
    <t>PHB 253</t>
  </si>
  <si>
    <t>PHB 269</t>
  </si>
  <si>
    <t>PHB 212</t>
  </si>
  <si>
    <t>PHB 217</t>
  </si>
  <si>
    <t>PHB 218 - 219</t>
  </si>
  <si>
    <t>PHB 225</t>
  </si>
  <si>
    <t>PHB 249</t>
  </si>
  <si>
    <t>10-m radius, PHB 258</t>
  </si>
  <si>
    <t>PHB 266</t>
  </si>
  <si>
    <t>PHB 271</t>
  </si>
  <si>
    <t>PHB 274</t>
  </si>
  <si>
    <t>FRC 66</t>
  </si>
  <si>
    <t>PHB 218</t>
  </si>
  <si>
    <t>PHB 235</t>
  </si>
  <si>
    <t>PHB 239</t>
  </si>
  <si>
    <t>PHB 241</t>
  </si>
  <si>
    <t>PHB 252 and Mending (253)</t>
  </si>
  <si>
    <t>PHB 278</t>
  </si>
  <si>
    <t>PHB 281</t>
  </si>
  <si>
    <t>PHB 283</t>
  </si>
  <si>
    <t>PHB 297</t>
  </si>
  <si>
    <t>PHB 303</t>
  </si>
  <si>
    <t>PHB 198</t>
  </si>
  <si>
    <t>PHB 203</t>
  </si>
  <si>
    <t>PHB 213</t>
  </si>
  <si>
    <t>PHB 223</t>
  </si>
  <si>
    <t>PHB 246</t>
  </si>
  <si>
    <t>PHB 252</t>
  </si>
  <si>
    <t>PHB 270</t>
  </si>
  <si>
    <t>1d8/2 lvls., PHB 275</t>
  </si>
  <si>
    <t>PHB 282</t>
  </si>
  <si>
    <t>PHB 284</t>
  </si>
  <si>
    <t>PHB 300</t>
  </si>
  <si>
    <t>PHB 196</t>
  </si>
  <si>
    <t>PHB 221</t>
  </si>
  <si>
    <t>PHB 224</t>
  </si>
  <si>
    <t>PHB 233</t>
  </si>
  <si>
    <t>PHB 243</t>
  </si>
  <si>
    <t>PHB 261</t>
  </si>
  <si>
    <t>PHB 257</t>
  </si>
  <si>
    <t>PHB 272</t>
  </si>
  <si>
    <t>PHB 273</t>
  </si>
  <si>
    <t>PHB 275</t>
  </si>
  <si>
    <t>PHB 294</t>
  </si>
  <si>
    <t>Bolster Aura</t>
  </si>
  <si>
    <t>Deific Bastion</t>
  </si>
  <si>
    <t>Footsteps of the Divine</t>
  </si>
  <si>
    <t>Light of Wisdom</t>
  </si>
  <si>
    <t>Subdue Aura</t>
  </si>
  <si>
    <t>Confound</t>
  </si>
  <si>
    <t>Dampen Magic</t>
  </si>
  <si>
    <t>Light of Purity</t>
  </si>
  <si>
    <t>Moral Façade</t>
  </si>
  <si>
    <t>Sacred Item</t>
  </si>
  <si>
    <t>Complete Champion 126</t>
  </si>
  <si>
    <t>Seed of Life</t>
  </si>
  <si>
    <t>10+1 rnd/lvl</t>
  </si>
  <si>
    <t>Complete Champion 127</t>
  </si>
  <si>
    <t>Spiritual Advisor</t>
  </si>
  <si>
    <t>Bewildering Mischance</t>
  </si>
  <si>
    <t>Bleed</t>
  </si>
  <si>
    <t>Darts of Life</t>
  </si>
  <si>
    <t>Divine Retribution</t>
  </si>
  <si>
    <t>Door of Decay</t>
  </si>
  <si>
    <t>see text</t>
  </si>
  <si>
    <t>Healing Circle</t>
  </si>
  <si>
    <t>Mark of Sin</t>
  </si>
  <si>
    <t>Surge of Fortune</t>
  </si>
  <si>
    <t>Banded Mail +1</t>
  </si>
  <si>
    <t>Scrolls of Greater Magic Fang</t>
  </si>
  <si>
    <t>Proficiencies</t>
  </si>
  <si>
    <t>Crossbow Bolts +1</t>
  </si>
  <si>
    <t>+ Poison damage</t>
  </si>
  <si>
    <t>Map of Vast Swamp</t>
  </si>
  <si>
    <t>Poison-tipped Darts, 7</t>
  </si>
  <si>
    <t>Royal Outfits</t>
  </si>
  <si>
    <t>Bogbrook wine</t>
  </si>
  <si>
    <t>Utterdark</t>
  </si>
  <si>
    <t>Cloak of Charisma +4</t>
  </si>
  <si>
    <t>1d4</t>
  </si>
  <si>
    <t>DMG 253</t>
  </si>
  <si>
    <r>
      <t>58</t>
    </r>
    <r>
      <rPr>
        <sz val="13"/>
        <rFont val="Times New Roman"/>
        <family val="1"/>
      </rPr>
      <t>/</t>
    </r>
    <r>
      <rPr>
        <sz val="13"/>
        <color indexed="52"/>
        <rFont val="Times New Roman"/>
        <family val="1"/>
      </rPr>
      <t>116</t>
    </r>
    <r>
      <rPr>
        <sz val="13"/>
        <rFont val="Times New Roman"/>
        <family val="1"/>
      </rPr>
      <t>/</t>
    </r>
    <r>
      <rPr>
        <sz val="13"/>
        <color indexed="10"/>
        <rFont val="Times New Roman"/>
        <family val="1"/>
      </rPr>
      <t>175</t>
    </r>
  </si>
  <si>
    <t>Domain:  Glory</t>
  </si>
  <si>
    <t>Disrupt Undead</t>
  </si>
  <si>
    <t>Bless Weapon</t>
  </si>
  <si>
    <t>Bull's Strength</t>
  </si>
  <si>
    <t>Holy Smite</t>
  </si>
  <si>
    <t>1d6</t>
  </si>
  <si>
    <t>Turn Undead +2; +1d6 turning damage</t>
  </si>
  <si>
    <t>Oil of Darkness</t>
  </si>
  <si>
    <t>incl. Weapon Focus</t>
  </si>
  <si>
    <t>Weapon Focus:  Maul (from Metal Domain)</t>
  </si>
  <si>
    <t>Improved Cohort</t>
  </si>
  <si>
    <t>Weapon Focus:  Ray</t>
  </si>
  <si>
    <t>Spellstone</t>
  </si>
  <si>
    <t>Potion of Inflict Serious Wounds</t>
  </si>
  <si>
    <t>Javelins</t>
  </si>
  <si>
    <t>Handaxe (magical aura)</t>
  </si>
  <si>
    <t xml:space="preserve">lvl 3, cst </t>
  </si>
  <si>
    <t>lvl 3, cst 6</t>
  </si>
  <si>
    <t>Landlord</t>
  </si>
  <si>
    <t>Base 6</t>
  </si>
  <si>
    <t>MW Light Steel Shield</t>
  </si>
  <si>
    <t>MW Heavy Mace</t>
  </si>
  <si>
    <t>Spiked Chain +1</t>
  </si>
  <si>
    <t>Composite Longbow</t>
  </si>
  <si>
    <t>3, coated with the blood of shadar-kai</t>
  </si>
  <si>
    <t>Scroll of Ethereal Jaunt</t>
  </si>
  <si>
    <t>Potion of Shadow Walk</t>
  </si>
  <si>
    <t>Potion of Levitate</t>
  </si>
  <si>
    <t>Potion of Spider Climb</t>
  </si>
  <si>
    <t>Potion of Water Breathing</t>
  </si>
  <si>
    <t>Potion of Cat's Grace</t>
  </si>
  <si>
    <t>Potion of Knock</t>
  </si>
  <si>
    <t>Potion of Invisibility</t>
  </si>
  <si>
    <t>Gal-ralan</t>
  </si>
  <si>
    <t>Backpack</t>
  </si>
  <si>
    <t>Bedroll</t>
  </si>
  <si>
    <t>Blanket, Winter</t>
  </si>
  <si>
    <t>Everburning Torches</t>
  </si>
  <si>
    <t>Flask of Oil</t>
  </si>
  <si>
    <t>Flint and Steel</t>
  </si>
  <si>
    <t>Metal Cup</t>
  </si>
  <si>
    <t>Potion of Mage Armor</t>
  </si>
  <si>
    <t>Potion of Universal Solvent</t>
  </si>
  <si>
    <t>Scroll Case</t>
  </si>
  <si>
    <t>Scroll of Calm Emotions</t>
  </si>
  <si>
    <t>lvl 2, cst 4</t>
  </si>
  <si>
    <t>Scroll of Delay Poison</t>
  </si>
  <si>
    <t>lvl 2, cst 6</t>
  </si>
  <si>
    <t>Scroll of Dragon Breath</t>
  </si>
  <si>
    <t>lvl 3, cst 7</t>
  </si>
  <si>
    <t>Scroll of Dragonsight</t>
  </si>
  <si>
    <t>lvl 5, cst 10, from Draconomicon</t>
  </si>
  <si>
    <t>Scroll of Fangs of the Vampire King</t>
  </si>
  <si>
    <t>lvl 2, cst 5</t>
  </si>
  <si>
    <t>Scroll of Knock</t>
  </si>
  <si>
    <t>Scroll of Locate Object</t>
  </si>
  <si>
    <t>Scroll of Mount</t>
  </si>
  <si>
    <t>lvl 1, cst 1</t>
  </si>
  <si>
    <t>Scroll of Obscuring Mist</t>
  </si>
  <si>
    <t>Scroll of Scorching Ray</t>
  </si>
  <si>
    <t>Scroll of Sleep</t>
  </si>
  <si>
    <t>lvl 1, cst 3</t>
  </si>
  <si>
    <t>Scroll of Tongue of Baalzebul</t>
  </si>
  <si>
    <t>Scroll of Unseen Servant</t>
  </si>
  <si>
    <t>lvl 1, cst 4</t>
  </si>
  <si>
    <t>Shadow Weave scroll of Spider Hand</t>
  </si>
  <si>
    <t>BoVD 105 lvl 1, cst 2 [requires Shadow Weave feat to use]</t>
  </si>
  <si>
    <t>Sharran Unholy Symbol</t>
  </si>
  <si>
    <t>Small Mirror</t>
  </si>
  <si>
    <t>Wand of Charm Animal</t>
  </si>
  <si>
    <t>23 charges</t>
  </si>
  <si>
    <t>Wand of Charm Person</t>
  </si>
  <si>
    <t>18 charges</t>
  </si>
  <si>
    <t>Waterskin</t>
  </si>
  <si>
    <t>Whetstone</t>
  </si>
  <si>
    <t>Wine Bottles</t>
  </si>
  <si>
    <t>Longbow</t>
  </si>
  <si>
    <t>Falchion +1</t>
  </si>
  <si>
    <t>Tapestries, 8</t>
  </si>
  <si>
    <t>Assorted Jewelry</t>
  </si>
  <si>
    <t>800-GP value</t>
  </si>
  <si>
    <t>Sundering Hammer</t>
  </si>
  <si>
    <r>
      <t>17</t>
    </r>
    <r>
      <rPr>
        <sz val="13"/>
        <rFont val="Times New Roman"/>
        <family val="1"/>
      </rPr>
      <t xml:space="preserve"> (13)</t>
    </r>
  </si>
  <si>
    <t>+1d6 on Sunder</t>
  </si>
  <si>
    <t>1d8</t>
  </si>
  <si>
    <t>Leadership Score:</t>
  </si>
  <si>
    <t>+6</t>
  </si>
  <si>
    <t>Extra XPs</t>
  </si>
  <si>
    <t>Everlasting Rations</t>
  </si>
  <si>
    <t>Ephod of Authority</t>
  </si>
  <si>
    <t>Craft:  Stoneworking</t>
  </si>
  <si>
    <t>Orrin</t>
  </si>
  <si>
    <t>LG</t>
  </si>
  <si>
    <t>Bili Shieldbreaker</t>
  </si>
  <si>
    <t>Fili Shieldbreaker</t>
  </si>
  <si>
    <t>Poor</t>
  </si>
  <si>
    <t>Fair</t>
  </si>
  <si>
    <t>Platinum Pieces</t>
  </si>
  <si>
    <t>Stash (Stronghold of the Nine)</t>
  </si>
  <si>
    <t>Forgelighter, son of Gror</t>
  </si>
  <si>
    <t>Worn by Kili</t>
  </si>
  <si>
    <t>Dragonrider Plate, Brass</t>
  </si>
  <si>
    <t>Resist Sleep &amp; Fire (10)</t>
  </si>
  <si>
    <t>+5 when riding dragons</t>
  </si>
  <si>
    <t>seven</t>
  </si>
  <si>
    <t>thirty-five</t>
  </si>
  <si>
    <t>Grainne</t>
  </si>
  <si>
    <t>F</t>
  </si>
  <si>
    <t>Styggr</t>
  </si>
  <si>
    <t>Moonshae Is.</t>
  </si>
  <si>
    <t>Fror's twin</t>
  </si>
  <si>
    <t>Bracers +2</t>
  </si>
  <si>
    <t>Item Creation feats</t>
  </si>
  <si>
    <t>Kili</t>
  </si>
  <si>
    <t>Beregost</t>
  </si>
  <si>
    <t>Companion of the Forge</t>
  </si>
  <si>
    <t>Class</t>
  </si>
  <si>
    <t>Fighter</t>
  </si>
  <si>
    <t>Paladin</t>
  </si>
  <si>
    <t>Bard</t>
  </si>
  <si>
    <t>Rogue</t>
  </si>
  <si>
    <t>Wizard</t>
  </si>
  <si>
    <t>N</t>
  </si>
  <si>
    <t>Waterdeep</t>
  </si>
  <si>
    <t>Chanter, Drummer</t>
  </si>
  <si>
    <t>Chainmail &amp; shield</t>
  </si>
  <si>
    <t>Scroll of Stone Shape</t>
  </si>
  <si>
    <t>Scroll of Spike Stones</t>
  </si>
  <si>
    <t>Scroll of Healing Circle</t>
  </si>
  <si>
    <t>Scroll of Restoration (3)</t>
  </si>
  <si>
    <t>Wand of Cure Serious Wounds</t>
  </si>
  <si>
    <t>13+</t>
  </si>
  <si>
    <t>12+</t>
  </si>
  <si>
    <t>11+</t>
  </si>
  <si>
    <t>Average</t>
  </si>
  <si>
    <t>Good</t>
  </si>
  <si>
    <t>Regional:  (CHOOSE 1)</t>
  </si>
  <si>
    <t>General:  (CHOOSE 1)</t>
  </si>
  <si>
    <t>Spiritual Weapon:  Mattock</t>
  </si>
  <si>
    <t>Defender of the Law</t>
  </si>
  <si>
    <t>Defender of Good</t>
  </si>
  <si>
    <t>Bjarki</t>
  </si>
  <si>
    <t>Stronghold of the Nine Hierarchy</t>
  </si>
  <si>
    <t>Orrin Ironbow</t>
  </si>
  <si>
    <t>Lodann Lorespeaker</t>
  </si>
  <si>
    <t>Talented Healer</t>
  </si>
  <si>
    <t>Ten Towns</t>
  </si>
  <si>
    <t>Dvalin</t>
  </si>
  <si>
    <t>Ragnar</t>
  </si>
  <si>
    <t>Fundin</t>
  </si>
  <si>
    <t>Shaves his head</t>
  </si>
  <si>
    <t>Wagon</t>
  </si>
  <si>
    <t>Frosti</t>
  </si>
  <si>
    <t>Jarni</t>
  </si>
  <si>
    <t>Balki</t>
  </si>
  <si>
    <t>Mirabar</t>
  </si>
  <si>
    <t>Erik</t>
  </si>
  <si>
    <t>Styggr the Stalwart</t>
  </si>
  <si>
    <t>Sundabar</t>
  </si>
  <si>
    <t>Arni</t>
  </si>
  <si>
    <t>Bruni</t>
  </si>
  <si>
    <t>Hari</t>
  </si>
  <si>
    <t>Ballista champion</t>
  </si>
  <si>
    <t>Noki</t>
  </si>
  <si>
    <t>Crack Crossbow Shot</t>
  </si>
  <si>
    <t>Buri</t>
  </si>
  <si>
    <t>Student of Bjarki</t>
  </si>
  <si>
    <t>Rokr</t>
  </si>
  <si>
    <t>Dani</t>
  </si>
  <si>
    <t>Monk</t>
  </si>
  <si>
    <t>Ranger</t>
  </si>
  <si>
    <t>Scout</t>
  </si>
  <si>
    <t>Warrior</t>
  </si>
  <si>
    <t>Smith</t>
  </si>
  <si>
    <t>Cleric</t>
  </si>
  <si>
    <t>Skald</t>
  </si>
  <si>
    <t>LN</t>
  </si>
  <si>
    <t>CN</t>
  </si>
  <si>
    <t>Jurisprudence</t>
  </si>
  <si>
    <t>Ethics, philosophy</t>
  </si>
  <si>
    <t>unarmed</t>
  </si>
  <si>
    <t>staff</t>
  </si>
  <si>
    <t>MW Mace</t>
  </si>
  <si>
    <t>MW Flail</t>
  </si>
  <si>
    <t>MW Battleaxe</t>
  </si>
  <si>
    <t>MW Dwarven Waraxe</t>
  </si>
  <si>
    <t>MW Falchion</t>
  </si>
  <si>
    <t>MW Hammer</t>
  </si>
  <si>
    <t>MW War Mattock, Hvy Xbow</t>
  </si>
  <si>
    <t>MW Composite Longbow, Short Sword</t>
  </si>
  <si>
    <t>Studded Leather</t>
  </si>
  <si>
    <t>Leather</t>
  </si>
  <si>
    <t>MW Banded Mail</t>
  </si>
  <si>
    <t>Dwarven Waraxe, Hvy Xbow</t>
  </si>
  <si>
    <t>MW Dwarven Waraxe, Hvy Xbow</t>
  </si>
  <si>
    <t>MW Morningstar, Light Xbow</t>
  </si>
  <si>
    <t>War Mattock, Hvy Xbow</t>
  </si>
  <si>
    <t>Warclub +1, Lght Xbow</t>
  </si>
  <si>
    <t>Longsword, Whip, Hvy Xbow</t>
  </si>
  <si>
    <t>Chainshirt &amp; Buckler</t>
  </si>
  <si>
    <t>Bili</t>
  </si>
  <si>
    <t>Fili</t>
  </si>
  <si>
    <t>Lodann</t>
  </si>
  <si>
    <t>Mage General</t>
  </si>
  <si>
    <t>Shock-</t>
  </si>
  <si>
    <t>troopers</t>
  </si>
  <si>
    <t>Monastic Order</t>
  </si>
  <si>
    <t>Captain</t>
  </si>
  <si>
    <t>Viceroy</t>
  </si>
  <si>
    <t>Paladinic Order</t>
  </si>
  <si>
    <t>Spellcasters</t>
  </si>
  <si>
    <t>Scouts</t>
  </si>
  <si>
    <t xml:space="preserve">Guards and </t>
  </si>
  <si>
    <t>Logistics &amp; Diplomacy</t>
  </si>
  <si>
    <t>Knights</t>
  </si>
  <si>
    <t>Magic and Paladinic Orders both have jurisdiction over divine magics.</t>
  </si>
  <si>
    <t>Affiliation:</t>
  </si>
  <si>
    <t>Wintervein Dwarves</t>
  </si>
  <si>
    <t>Affiliation Score:</t>
  </si>
  <si>
    <t>+2 atk to orcs &amp; goblinoids</t>
  </si>
  <si>
    <t>Affiliation Scale:</t>
  </si>
  <si>
    <t>Rank/Title:</t>
  </si>
  <si>
    <t>Next Title:</t>
  </si>
  <si>
    <t>Gilded Defender of Wintervein</t>
  </si>
  <si>
    <t>Sacred Defender of Wintervein</t>
  </si>
  <si>
    <t>Stronghold:</t>
  </si>
  <si>
    <t>Stronghold of the Nine</t>
  </si>
  <si>
    <t>44240</t>
  </si>
  <si>
    <t>+4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</si>
</sst>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b/>
      <sz val="13"/>
      <color indexed="13"/>
      <name val="Times New Roman"/>
      <family val="1"/>
    </font>
    <font>
      <i/>
      <sz val="12"/>
      <color indexed="47"/>
      <name val="Times New Roman"/>
      <family val="1"/>
    </font>
    <font>
      <sz val="18"/>
      <color indexed="12"/>
      <name val="Times New Roman"/>
      <family val="1"/>
    </font>
    <font>
      <sz val="12"/>
      <color indexed="61"/>
      <name val="Times New Roman"/>
      <family val="1"/>
    </font>
    <font>
      <i/>
      <sz val="22"/>
      <color indexed="48"/>
      <name val="Times New Roman"/>
      <family val="1"/>
    </font>
    <font>
      <sz val="8"/>
      <name val="Times New Roman"/>
      <family val="1"/>
    </font>
    <font>
      <i/>
      <sz val="17"/>
      <name val="Times New Roman"/>
      <family val="1"/>
    </font>
    <font>
      <b/>
      <i/>
      <sz val="12"/>
      <name val="Times New Roman"/>
      <family val="1"/>
    </font>
    <font>
      <b/>
      <sz val="12"/>
      <color indexed="8"/>
      <name val="Times New Roman"/>
      <family val="1"/>
    </font>
    <font>
      <b/>
      <sz val="12"/>
      <color indexed="81"/>
      <name val="Times New Roman"/>
      <family val="1"/>
    </font>
    <font>
      <sz val="13"/>
      <color indexed="20"/>
      <name val="Times New Roman"/>
      <family val="1"/>
    </font>
    <font>
      <b/>
      <i/>
      <sz val="13"/>
      <color indexed="12"/>
      <name val="Times New Roman"/>
      <family val="1"/>
    </font>
    <font>
      <b/>
      <i/>
      <sz val="13"/>
      <color indexed="53"/>
      <name val="Times New Roman"/>
      <family val="1"/>
    </font>
    <font>
      <b/>
      <i/>
      <sz val="13"/>
      <color indexed="9"/>
      <name val="Times New Roman"/>
      <family val="1"/>
    </font>
    <font>
      <b/>
      <i/>
      <sz val="13"/>
      <color indexed="10"/>
      <name val="Times New Roman"/>
      <family val="1"/>
    </font>
    <font>
      <b/>
      <i/>
      <sz val="13"/>
      <color indexed="17"/>
      <name val="Times New Roman"/>
      <family val="1"/>
    </font>
    <font>
      <b/>
      <i/>
      <sz val="13"/>
      <color indexed="57"/>
      <name val="Times New Roman"/>
      <family val="1"/>
    </font>
    <font>
      <sz val="15"/>
      <name val="Times New Roman"/>
      <family val="1"/>
    </font>
    <font>
      <sz val="16"/>
      <name val="Times New Roman"/>
      <family val="1"/>
    </font>
    <font>
      <b/>
      <sz val="13"/>
      <color rgb="FF00CC00"/>
      <name val="Times New Roman"/>
      <family val="1"/>
    </font>
  </fonts>
  <fills count="17">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1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11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ck">
        <color indexed="10"/>
      </bottom>
      <diagonal/>
    </border>
    <border>
      <left/>
      <right/>
      <top style="double">
        <color indexed="64"/>
      </top>
      <bottom style="thick">
        <color indexed="10"/>
      </bottom>
      <diagonal/>
    </border>
    <border>
      <left/>
      <right style="double">
        <color indexed="64"/>
      </right>
      <top style="double">
        <color indexed="64"/>
      </top>
      <bottom style="thick">
        <color indexed="10"/>
      </bottom>
      <diagonal/>
    </border>
    <border>
      <left style="double">
        <color indexed="64"/>
      </left>
      <right style="thin">
        <color indexed="64"/>
      </right>
      <top style="thin">
        <color indexed="64"/>
      </top>
      <bottom/>
      <diagonal/>
    </border>
    <border>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17"/>
      </left>
      <right style="double">
        <color indexed="17"/>
      </right>
      <top style="double">
        <color indexed="17"/>
      </top>
      <bottom style="double">
        <color indexed="17"/>
      </bottom>
      <diagonal/>
    </border>
    <border>
      <left style="double">
        <color indexed="12"/>
      </left>
      <right style="double">
        <color indexed="12"/>
      </right>
      <top style="double">
        <color indexed="12"/>
      </top>
      <bottom style="double">
        <color indexed="12"/>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468">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164" fontId="4" fillId="0" borderId="11" xfId="0" applyNumberFormat="1" applyFont="1" applyBorder="1" applyAlignment="1">
      <alignment horizontal="center" vertical="center"/>
    </xf>
    <xf numFmtId="0" fontId="4" fillId="0" borderId="13" xfId="0" applyFont="1" applyBorder="1" applyAlignment="1">
      <alignment horizontal="center"/>
    </xf>
    <xf numFmtId="0" fontId="4" fillId="0" borderId="0" xfId="0" applyFont="1" applyBorder="1" applyAlignment="1">
      <alignment horizontal="center"/>
    </xf>
    <xf numFmtId="164" fontId="4" fillId="0" borderId="13"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1" xfId="2" applyNumberFormat="1" applyFont="1" applyBorder="1" applyAlignment="1">
      <alignment horizontal="center" vertical="center"/>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5" xfId="0" applyFont="1" applyFill="1" applyBorder="1" applyAlignment="1">
      <alignment horizontal="right"/>
    </xf>
    <xf numFmtId="0" fontId="8" fillId="0" borderId="16" xfId="0" applyFont="1" applyBorder="1" applyAlignment="1">
      <alignment horizontal="center"/>
    </xf>
    <xf numFmtId="0" fontId="6" fillId="0" borderId="17" xfId="0" applyFont="1" applyBorder="1" applyAlignment="1">
      <alignment horizontal="center"/>
    </xf>
    <xf numFmtId="0" fontId="13" fillId="2" borderId="18"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9" xfId="0" applyFont="1" applyFill="1" applyBorder="1" applyAlignment="1">
      <alignment horizontal="center"/>
    </xf>
    <xf numFmtId="0" fontId="21" fillId="3" borderId="20" xfId="0" applyFont="1" applyFill="1" applyBorder="1" applyAlignment="1">
      <alignment horizontal="center"/>
    </xf>
    <xf numFmtId="49" fontId="21" fillId="3" borderId="20" xfId="0" applyNumberFormat="1" applyFont="1" applyFill="1" applyBorder="1" applyAlignment="1">
      <alignment horizontal="center"/>
    </xf>
    <xf numFmtId="0" fontId="21" fillId="3" borderId="21" xfId="0" applyFont="1" applyFill="1" applyBorder="1" applyAlignment="1">
      <alignment horizontal="center"/>
    </xf>
    <xf numFmtId="0" fontId="21" fillId="3" borderId="22" xfId="0" applyFont="1" applyFill="1" applyBorder="1" applyAlignment="1">
      <alignment horizontal="centerContinuous"/>
    </xf>
    <xf numFmtId="0" fontId="21" fillId="3" borderId="23" xfId="0" applyFont="1" applyFill="1" applyBorder="1" applyAlignment="1">
      <alignment horizontal="centerContinuous"/>
    </xf>
    <xf numFmtId="0" fontId="21" fillId="3" borderId="24" xfId="0" applyFont="1" applyFill="1" applyBorder="1" applyAlignment="1">
      <alignment horizontal="centerContinuous"/>
    </xf>
    <xf numFmtId="0" fontId="11" fillId="4" borderId="25" xfId="0" applyFont="1" applyFill="1" applyBorder="1" applyAlignment="1">
      <alignment horizontal="centerContinuous"/>
    </xf>
    <xf numFmtId="0" fontId="11" fillId="4" borderId="26" xfId="0" applyFont="1" applyFill="1" applyBorder="1" applyAlignment="1">
      <alignment horizontal="center"/>
    </xf>
    <xf numFmtId="0" fontId="11" fillId="4" borderId="27" xfId="0" applyFont="1" applyFill="1" applyBorder="1" applyAlignment="1">
      <alignment horizontal="center"/>
    </xf>
    <xf numFmtId="0" fontId="25" fillId="0" borderId="28"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9"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6" xfId="0" applyFont="1" applyFill="1" applyBorder="1" applyAlignment="1">
      <alignment horizontal="center" wrapText="1"/>
    </xf>
    <xf numFmtId="49" fontId="26" fillId="0" borderId="16" xfId="0" applyNumberFormat="1" applyFont="1" applyBorder="1" applyAlignment="1">
      <alignment horizontal="center"/>
    </xf>
    <xf numFmtId="0" fontId="15" fillId="0" borderId="0" xfId="0" applyNumberFormat="1" applyFont="1" applyBorder="1" applyAlignment="1">
      <alignment horizontal="centerContinuous"/>
    </xf>
    <xf numFmtId="0" fontId="11" fillId="4" borderId="26"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30" xfId="0" applyFont="1" applyFill="1" applyBorder="1" applyAlignment="1">
      <alignment horizontal="right"/>
    </xf>
    <xf numFmtId="49" fontId="6" fillId="0" borderId="31" xfId="0" applyNumberFormat="1" applyFont="1" applyBorder="1" applyAlignment="1">
      <alignment horizontal="centerContinuous"/>
    </xf>
    <xf numFmtId="0" fontId="6" fillId="0" borderId="0" xfId="0" applyFont="1" applyBorder="1" applyAlignment="1">
      <alignment horizontal="center"/>
    </xf>
    <xf numFmtId="0" fontId="10" fillId="6" borderId="1" xfId="0" applyFont="1" applyFill="1" applyBorder="1" applyAlignment="1"/>
    <xf numFmtId="0" fontId="6" fillId="6" borderId="32" xfId="0" applyNumberFormat="1" applyFont="1" applyFill="1" applyBorder="1" applyAlignment="1">
      <alignment horizontal="center"/>
    </xf>
    <xf numFmtId="49" fontId="16" fillId="6" borderId="32" xfId="0" applyNumberFormat="1" applyFont="1" applyFill="1" applyBorder="1" applyAlignment="1">
      <alignment horizontal="center"/>
    </xf>
    <xf numFmtId="0" fontId="16" fillId="6" borderId="33" xfId="0" applyNumberFormat="1" applyFont="1" applyFill="1" applyBorder="1" applyAlignment="1">
      <alignment horizontal="center"/>
    </xf>
    <xf numFmtId="49" fontId="6" fillId="6" borderId="33" xfId="0" applyNumberFormat="1" applyFont="1" applyFill="1" applyBorder="1" applyAlignment="1">
      <alignment horizontal="center"/>
    </xf>
    <xf numFmtId="0" fontId="33" fillId="6" borderId="33" xfId="0" applyNumberFormat="1" applyFont="1" applyFill="1" applyBorder="1" applyAlignment="1">
      <alignment horizontal="center"/>
    </xf>
    <xf numFmtId="0" fontId="6" fillId="6" borderId="34" xfId="0" applyNumberFormat="1" applyFont="1" applyFill="1" applyBorder="1" applyAlignment="1">
      <alignment horizontal="center"/>
    </xf>
    <xf numFmtId="0" fontId="13" fillId="6" borderId="1" xfId="0" applyFont="1" applyFill="1" applyBorder="1" applyAlignment="1"/>
    <xf numFmtId="49" fontId="23" fillId="6" borderId="32" xfId="0" applyNumberFormat="1" applyFont="1" applyFill="1" applyBorder="1" applyAlignment="1">
      <alignment horizontal="center"/>
    </xf>
    <xf numFmtId="0" fontId="23" fillId="6" borderId="33" xfId="0" applyNumberFormat="1" applyFont="1" applyFill="1" applyBorder="1" applyAlignment="1">
      <alignment horizontal="center"/>
    </xf>
    <xf numFmtId="0" fontId="10" fillId="7" borderId="1" xfId="0" applyFont="1" applyFill="1" applyBorder="1" applyAlignment="1"/>
    <xf numFmtId="0" fontId="6" fillId="7" borderId="32" xfId="0" applyNumberFormat="1" applyFont="1" applyFill="1" applyBorder="1" applyAlignment="1">
      <alignment horizontal="center"/>
    </xf>
    <xf numFmtId="49" fontId="16" fillId="7" borderId="32" xfId="0" applyNumberFormat="1" applyFont="1" applyFill="1" applyBorder="1" applyAlignment="1">
      <alignment horizontal="center"/>
    </xf>
    <xf numFmtId="0" fontId="16" fillId="7" borderId="33" xfId="0" applyNumberFormat="1" applyFont="1" applyFill="1" applyBorder="1" applyAlignment="1">
      <alignment horizontal="center"/>
    </xf>
    <xf numFmtId="49" fontId="6" fillId="7" borderId="33" xfId="0" applyNumberFormat="1" applyFont="1" applyFill="1" applyBorder="1" applyAlignment="1">
      <alignment horizontal="center"/>
    </xf>
    <xf numFmtId="0" fontId="6" fillId="7" borderId="34" xfId="0" applyNumberFormat="1" applyFont="1" applyFill="1" applyBorder="1" applyAlignment="1">
      <alignment horizontal="center"/>
    </xf>
    <xf numFmtId="0" fontId="13" fillId="7" borderId="1" xfId="0" applyFont="1" applyFill="1" applyBorder="1" applyAlignment="1"/>
    <xf numFmtId="0" fontId="23" fillId="7" borderId="33" xfId="0" applyNumberFormat="1" applyFont="1" applyFill="1" applyBorder="1" applyAlignment="1">
      <alignment horizontal="center"/>
    </xf>
    <xf numFmtId="49" fontId="23" fillId="8" borderId="32" xfId="0" applyNumberFormat="1" applyFont="1" applyFill="1" applyBorder="1" applyAlignment="1">
      <alignment horizontal="center"/>
    </xf>
    <xf numFmtId="0" fontId="23" fillId="8" borderId="33" xfId="0" applyNumberFormat="1" applyFont="1" applyFill="1" applyBorder="1" applyAlignment="1">
      <alignment horizontal="center"/>
    </xf>
    <xf numFmtId="49" fontId="28" fillId="6" borderId="32" xfId="0" applyNumberFormat="1" applyFont="1" applyFill="1" applyBorder="1" applyAlignment="1">
      <alignment horizontal="center"/>
    </xf>
    <xf numFmtId="0" fontId="28" fillId="6" borderId="33" xfId="0" applyNumberFormat="1" applyFont="1" applyFill="1" applyBorder="1" applyAlignment="1">
      <alignment horizontal="center"/>
    </xf>
    <xf numFmtId="0" fontId="5" fillId="0" borderId="35" xfId="0" applyFont="1" applyBorder="1" applyAlignment="1">
      <alignment horizontal="center"/>
    </xf>
    <xf numFmtId="0" fontId="6" fillId="9" borderId="32" xfId="0" applyNumberFormat="1" applyFont="1" applyFill="1" applyBorder="1" applyAlignment="1">
      <alignment horizontal="center"/>
    </xf>
    <xf numFmtId="49" fontId="6" fillId="9" borderId="33" xfId="0" applyNumberFormat="1" applyFont="1" applyFill="1" applyBorder="1" applyAlignment="1">
      <alignment horizontal="center"/>
    </xf>
    <xf numFmtId="0" fontId="6" fillId="9" borderId="34" xfId="0" applyNumberFormat="1" applyFont="1" applyFill="1" applyBorder="1" applyAlignment="1">
      <alignment horizontal="center"/>
    </xf>
    <xf numFmtId="49" fontId="6" fillId="0" borderId="35" xfId="0" applyNumberFormat="1" applyFont="1" applyBorder="1" applyAlignment="1">
      <alignment horizontal="center"/>
    </xf>
    <xf numFmtId="164" fontId="5" fillId="10" borderId="36" xfId="0" applyNumberFormat="1" applyFont="1" applyFill="1" applyBorder="1" applyAlignment="1">
      <alignment horizontal="center"/>
    </xf>
    <xf numFmtId="164" fontId="4" fillId="0" borderId="13" xfId="0" applyNumberFormat="1" applyFont="1" applyFill="1" applyBorder="1" applyAlignment="1">
      <alignment horizontal="center"/>
    </xf>
    <xf numFmtId="0" fontId="4" fillId="0" borderId="13" xfId="0" applyFont="1" applyFill="1" applyBorder="1" applyAlignment="1">
      <alignment horizontal="center"/>
    </xf>
    <xf numFmtId="0" fontId="4" fillId="0" borderId="11" xfId="0" quotePrefix="1" applyFont="1" applyBorder="1" applyAlignment="1">
      <alignment horizontal="center" vertical="center" wrapText="1"/>
    </xf>
    <xf numFmtId="0" fontId="3" fillId="0" borderId="0" xfId="0" applyFont="1" applyBorder="1" applyAlignment="1">
      <alignment horizontal="center"/>
    </xf>
    <xf numFmtId="0" fontId="12" fillId="6" borderId="1" xfId="0" applyFont="1" applyFill="1" applyBorder="1" applyAlignment="1"/>
    <xf numFmtId="49" fontId="24" fillId="6" borderId="32" xfId="0" applyNumberFormat="1" applyFont="1" applyFill="1" applyBorder="1" applyAlignment="1">
      <alignment horizontal="center"/>
    </xf>
    <xf numFmtId="0" fontId="24" fillId="6" borderId="33" xfId="0" applyNumberFormat="1" applyFont="1" applyFill="1" applyBorder="1" applyAlignment="1">
      <alignment horizontal="center"/>
    </xf>
    <xf numFmtId="0" fontId="6" fillId="0" borderId="32" xfId="0" applyNumberFormat="1" applyFont="1" applyFill="1" applyBorder="1" applyAlignment="1">
      <alignment horizontal="center"/>
    </xf>
    <xf numFmtId="49" fontId="6" fillId="0" borderId="33" xfId="0" applyNumberFormat="1" applyFont="1" applyFill="1" applyBorder="1" applyAlignment="1">
      <alignment horizontal="center"/>
    </xf>
    <xf numFmtId="0" fontId="6" fillId="0" borderId="34" xfId="0" applyNumberFormat="1" applyFont="1" applyFill="1" applyBorder="1" applyAlignment="1">
      <alignment horizontal="center"/>
    </xf>
    <xf numFmtId="0" fontId="13" fillId="0" borderId="1" xfId="0" applyFont="1" applyFill="1" applyBorder="1" applyAlignment="1"/>
    <xf numFmtId="49" fontId="23" fillId="0" borderId="32" xfId="0" applyNumberFormat="1" applyFont="1" applyFill="1" applyBorder="1" applyAlignment="1">
      <alignment horizontal="center"/>
    </xf>
    <xf numFmtId="0" fontId="23" fillId="0" borderId="33" xfId="0" applyNumberFormat="1" applyFont="1" applyFill="1" applyBorder="1" applyAlignment="1">
      <alignment horizontal="center"/>
    </xf>
    <xf numFmtId="0" fontId="13" fillId="0" borderId="33" xfId="0" applyNumberFormat="1" applyFont="1" applyFill="1" applyBorder="1" applyAlignment="1">
      <alignment horizontal="center"/>
    </xf>
    <xf numFmtId="0" fontId="7" fillId="0" borderId="1" xfId="0" applyFont="1" applyFill="1" applyBorder="1" applyAlignment="1"/>
    <xf numFmtId="49" fontId="17" fillId="0" borderId="32" xfId="0" applyNumberFormat="1" applyFont="1" applyFill="1" applyBorder="1" applyAlignment="1">
      <alignment horizontal="center"/>
    </xf>
    <xf numFmtId="0" fontId="17" fillId="0" borderId="33" xfId="0" applyNumberFormat="1" applyFont="1" applyFill="1" applyBorder="1" applyAlignment="1">
      <alignment horizontal="center"/>
    </xf>
    <xf numFmtId="0" fontId="22" fillId="0" borderId="1" xfId="0" applyFont="1" applyFill="1" applyBorder="1" applyAlignment="1"/>
    <xf numFmtId="49" fontId="28" fillId="0" borderId="32" xfId="0" applyNumberFormat="1" applyFont="1" applyFill="1" applyBorder="1" applyAlignment="1">
      <alignment horizontal="center"/>
    </xf>
    <xf numFmtId="0" fontId="28" fillId="0" borderId="33" xfId="0" applyNumberFormat="1" applyFont="1" applyFill="1" applyBorder="1" applyAlignment="1">
      <alignment horizontal="center"/>
    </xf>
    <xf numFmtId="0" fontId="4" fillId="0" borderId="11" xfId="0" applyFont="1" applyBorder="1" applyAlignment="1">
      <alignment horizontal="center" vertical="center" shrinkToFit="1"/>
    </xf>
    <xf numFmtId="0" fontId="10" fillId="9" borderId="1" xfId="0" applyFont="1" applyFill="1" applyBorder="1" applyAlignment="1"/>
    <xf numFmtId="49" fontId="16" fillId="9" borderId="32" xfId="0" applyNumberFormat="1" applyFont="1" applyFill="1" applyBorder="1" applyAlignment="1">
      <alignment horizontal="center"/>
    </xf>
    <xf numFmtId="0" fontId="16" fillId="9" borderId="33" xfId="0" applyNumberFormat="1" applyFont="1" applyFill="1" applyBorder="1" applyAlignment="1">
      <alignment horizontal="center"/>
    </xf>
    <xf numFmtId="0" fontId="6" fillId="0" borderId="1" xfId="0" applyFont="1" applyBorder="1" applyAlignment="1"/>
    <xf numFmtId="0" fontId="6" fillId="0" borderId="32" xfId="0" applyFont="1" applyBorder="1" applyAlignment="1">
      <alignment horizontal="center" wrapText="1"/>
    </xf>
    <xf numFmtId="9" fontId="6" fillId="0" borderId="32" xfId="2" applyFont="1" applyBorder="1" applyAlignment="1">
      <alignment horizontal="center" shrinkToFit="1"/>
    </xf>
    <xf numFmtId="9" fontId="6" fillId="0" borderId="33" xfId="2" applyFont="1" applyBorder="1" applyAlignment="1">
      <alignment horizontal="center" shrinkToFit="1"/>
    </xf>
    <xf numFmtId="0" fontId="6" fillId="0" borderId="33" xfId="2" applyNumberFormat="1" applyFont="1" applyBorder="1" applyAlignment="1">
      <alignment horizontal="center" shrinkToFit="1"/>
    </xf>
    <xf numFmtId="49" fontId="6" fillId="0" borderId="34" xfId="0" applyNumberFormat="1" applyFont="1" applyBorder="1" applyAlignment="1">
      <alignment horizontal="center" vertical="center" wrapText="1"/>
    </xf>
    <xf numFmtId="0" fontId="6" fillId="0" borderId="34" xfId="0" applyNumberFormat="1" applyFont="1" applyBorder="1" applyAlignment="1">
      <alignment horizontal="center" wrapText="1"/>
    </xf>
    <xf numFmtId="9" fontId="6" fillId="0" borderId="33" xfId="2" applyFont="1" applyBorder="1" applyAlignment="1">
      <alignment horizontal="center" vertical="center" shrinkToFit="1"/>
    </xf>
    <xf numFmtId="0" fontId="6" fillId="0" borderId="32" xfId="0" applyFont="1" applyBorder="1" applyAlignment="1">
      <alignment horizontal="center" vertical="center" wrapText="1"/>
    </xf>
    <xf numFmtId="9" fontId="6" fillId="0" borderId="32" xfId="2" applyFont="1" applyBorder="1" applyAlignment="1">
      <alignment horizontal="center" vertical="center" shrinkToFit="1"/>
    </xf>
    <xf numFmtId="0" fontId="6" fillId="0" borderId="33" xfId="2" applyNumberFormat="1" applyFont="1" applyBorder="1" applyAlignment="1">
      <alignment horizontal="center" vertical="center" shrinkToFit="1"/>
    </xf>
    <xf numFmtId="0" fontId="6" fillId="0" borderId="34" xfId="0" applyNumberFormat="1" applyFont="1" applyBorder="1" applyAlignment="1">
      <alignment horizontal="center" vertical="center" wrapText="1"/>
    </xf>
    <xf numFmtId="9" fontId="6" fillId="0" borderId="33"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6" fillId="0" borderId="37" xfId="0" applyFont="1" applyFill="1" applyBorder="1" applyAlignment="1">
      <alignment horizontal="center" shrinkToFit="1"/>
    </xf>
    <xf numFmtId="0" fontId="11" fillId="11" borderId="42" xfId="0" applyFont="1" applyFill="1" applyBorder="1" applyAlignment="1">
      <alignment horizontal="centerContinuous" wrapText="1"/>
    </xf>
    <xf numFmtId="0" fontId="11" fillId="11" borderId="43" xfId="0" applyFont="1" applyFill="1" applyBorder="1" applyAlignment="1">
      <alignment horizontal="center" wrapText="1"/>
    </xf>
    <xf numFmtId="0" fontId="11" fillId="11" borderId="44" xfId="0" applyFont="1" applyFill="1" applyBorder="1" applyAlignment="1">
      <alignment horizontal="center" wrapText="1"/>
    </xf>
    <xf numFmtId="0" fontId="6" fillId="0" borderId="1" xfId="0" applyFont="1" applyBorder="1" applyAlignment="1">
      <alignment horizontal="center" shrinkToFit="1"/>
    </xf>
    <xf numFmtId="0" fontId="6" fillId="0" borderId="32" xfId="0" applyFont="1" applyBorder="1" applyAlignment="1">
      <alignment horizontal="center"/>
    </xf>
    <xf numFmtId="0" fontId="40" fillId="10" borderId="34" xfId="2" applyNumberFormat="1" applyFont="1" applyFill="1" applyBorder="1" applyAlignment="1">
      <alignment horizontal="center" shrinkToFit="1"/>
    </xf>
    <xf numFmtId="0" fontId="40" fillId="10" borderId="37" xfId="2" applyNumberFormat="1" applyFont="1" applyFill="1" applyBorder="1" applyAlignment="1">
      <alignment horizontal="center" shrinkToFit="1"/>
    </xf>
    <xf numFmtId="0" fontId="6" fillId="0" borderId="32" xfId="0" applyFont="1" applyFill="1" applyBorder="1" applyAlignment="1">
      <alignment horizontal="center" wrapText="1"/>
    </xf>
    <xf numFmtId="0" fontId="6" fillId="0" borderId="33" xfId="2" applyNumberFormat="1" applyFont="1" applyFill="1" applyBorder="1" applyAlignment="1">
      <alignment horizontal="center" shrinkToFit="1"/>
    </xf>
    <xf numFmtId="0" fontId="10" fillId="0" borderId="1" xfId="0" applyFont="1" applyFill="1" applyBorder="1" applyAlignment="1"/>
    <xf numFmtId="49" fontId="16" fillId="0" borderId="32" xfId="0" applyNumberFormat="1" applyFont="1" applyFill="1" applyBorder="1" applyAlignment="1">
      <alignment horizontal="center"/>
    </xf>
    <xf numFmtId="0" fontId="16" fillId="0" borderId="33"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5" xfId="0" applyFont="1" applyFill="1" applyBorder="1" applyAlignment="1">
      <alignment horizontal="center"/>
    </xf>
    <xf numFmtId="164" fontId="21" fillId="4" borderId="46" xfId="0" applyNumberFormat="1" applyFont="1" applyFill="1" applyBorder="1" applyAlignment="1">
      <alignment horizontal="center"/>
    </xf>
    <xf numFmtId="0" fontId="21" fillId="4" borderId="45" xfId="0" applyFont="1" applyFill="1" applyBorder="1" applyAlignment="1">
      <alignment horizontal="right"/>
    </xf>
    <xf numFmtId="0" fontId="21" fillId="4" borderId="47" xfId="0" applyFont="1" applyFill="1" applyBorder="1" applyAlignment="1"/>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0" fontId="4" fillId="0" borderId="52" xfId="0" applyFont="1" applyBorder="1" applyAlignment="1">
      <alignment horizontal="center" shrinkToFit="1"/>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4" fillId="0" borderId="55" xfId="0" applyFont="1" applyBorder="1" applyAlignment="1">
      <alignment horizontal="left" shrinkToFit="1"/>
    </xf>
    <xf numFmtId="0" fontId="4" fillId="0" borderId="56" xfId="0" applyFont="1" applyBorder="1" applyAlignment="1">
      <alignment horizontal="center" shrinkToFit="1"/>
    </xf>
    <xf numFmtId="164" fontId="4" fillId="0" borderId="57" xfId="0" applyNumberFormat="1" applyFont="1" applyBorder="1" applyAlignment="1">
      <alignment horizontal="center" shrinkToFit="1"/>
    </xf>
    <xf numFmtId="0" fontId="4" fillId="0" borderId="58" xfId="0" applyFont="1" applyBorder="1" applyAlignment="1">
      <alignment horizontal="left"/>
    </xf>
    <xf numFmtId="0" fontId="4" fillId="0" borderId="5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0" xfId="0" applyFont="1" applyBorder="1" applyAlignment="1">
      <alignment horizontal="left" shrinkToFit="1"/>
    </xf>
    <xf numFmtId="0" fontId="4" fillId="0" borderId="61" xfId="0" applyFont="1" applyBorder="1" applyAlignment="1">
      <alignment horizontal="left" shrinkToFit="1"/>
    </xf>
    <xf numFmtId="0" fontId="4" fillId="0" borderId="62" xfId="0" applyFont="1" applyBorder="1" applyAlignment="1">
      <alignment horizontal="center" shrinkToFit="1"/>
    </xf>
    <xf numFmtId="164" fontId="4" fillId="0" borderId="63" xfId="0" applyNumberFormat="1" applyFont="1" applyBorder="1" applyAlignment="1">
      <alignment horizontal="center" shrinkToFit="1"/>
    </xf>
    <xf numFmtId="0" fontId="4" fillId="0" borderId="64" xfId="0" applyFont="1" applyBorder="1" applyAlignment="1">
      <alignment horizontal="left"/>
    </xf>
    <xf numFmtId="164" fontId="4" fillId="0" borderId="65" xfId="0" applyNumberFormat="1" applyFont="1" applyBorder="1" applyAlignment="1">
      <alignment horizontal="center" shrinkToFit="1"/>
    </xf>
    <xf numFmtId="0" fontId="4" fillId="0" borderId="66"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32" xfId="0" applyNumberFormat="1" applyFont="1" applyFill="1" applyBorder="1" applyAlignment="1">
      <alignment horizontal="center"/>
    </xf>
    <xf numFmtId="0" fontId="24" fillId="0" borderId="33" xfId="0" applyNumberFormat="1" applyFont="1" applyFill="1" applyBorder="1" applyAlignment="1">
      <alignment horizontal="center"/>
    </xf>
    <xf numFmtId="0" fontId="12" fillId="0" borderId="33" xfId="0" applyNumberFormat="1" applyFont="1" applyFill="1" applyBorder="1" applyAlignment="1">
      <alignment horizontal="center"/>
    </xf>
    <xf numFmtId="0" fontId="22" fillId="0" borderId="33" xfId="0" applyNumberFormat="1" applyFont="1" applyFill="1" applyBorder="1" applyAlignment="1">
      <alignment horizontal="center"/>
    </xf>
    <xf numFmtId="0" fontId="6" fillId="5" borderId="32" xfId="0" applyNumberFormat="1" applyFont="1" applyFill="1" applyBorder="1" applyAlignment="1">
      <alignment horizontal="center"/>
    </xf>
    <xf numFmtId="49" fontId="6" fillId="5" borderId="33" xfId="0" applyNumberFormat="1" applyFont="1" applyFill="1" applyBorder="1" applyAlignment="1">
      <alignment horizontal="center"/>
    </xf>
    <xf numFmtId="0" fontId="6" fillId="5" borderId="34" xfId="0" applyNumberFormat="1" applyFont="1" applyFill="1" applyBorder="1" applyAlignment="1">
      <alignment horizontal="center"/>
    </xf>
    <xf numFmtId="0" fontId="10" fillId="5" borderId="1" xfId="0" applyFont="1" applyFill="1" applyBorder="1" applyAlignment="1"/>
    <xf numFmtId="49" fontId="16" fillId="5" borderId="32" xfId="0" applyNumberFormat="1" applyFont="1" applyFill="1" applyBorder="1" applyAlignment="1">
      <alignment horizontal="center"/>
    </xf>
    <xf numFmtId="0" fontId="16" fillId="5" borderId="33" xfId="0" applyNumberFormat="1" applyFont="1" applyFill="1" applyBorder="1" applyAlignment="1">
      <alignment horizontal="center"/>
    </xf>
    <xf numFmtId="0" fontId="12" fillId="5" borderId="1" xfId="0" applyFont="1" applyFill="1" applyBorder="1" applyAlignment="1"/>
    <xf numFmtId="49" fontId="24" fillId="5" borderId="32" xfId="0" applyNumberFormat="1" applyFont="1" applyFill="1" applyBorder="1" applyAlignment="1">
      <alignment horizontal="center"/>
    </xf>
    <xf numFmtId="0" fontId="24" fillId="5" borderId="33" xfId="0" applyNumberFormat="1" applyFont="1" applyFill="1" applyBorder="1" applyAlignment="1">
      <alignment horizontal="center"/>
    </xf>
    <xf numFmtId="0" fontId="11" fillId="11" borderId="25" xfId="0" applyFont="1" applyFill="1" applyBorder="1" applyAlignment="1">
      <alignment horizontal="centerContinuous" wrapText="1"/>
    </xf>
    <xf numFmtId="0" fontId="11" fillId="11" borderId="26" xfId="0" applyFont="1" applyFill="1" applyBorder="1" applyAlignment="1">
      <alignment horizontal="center" wrapText="1"/>
    </xf>
    <xf numFmtId="0" fontId="21" fillId="11" borderId="26" xfId="0" applyFont="1" applyFill="1" applyBorder="1" applyAlignment="1">
      <alignment horizontal="center" wrapText="1"/>
    </xf>
    <xf numFmtId="0" fontId="11" fillId="11" borderId="27" xfId="0" applyFont="1" applyFill="1" applyBorder="1" applyAlignment="1">
      <alignment horizontal="centerContinuous" wrapText="1"/>
    </xf>
    <xf numFmtId="49" fontId="6" fillId="0" borderId="34" xfId="0" quotePrefix="1" applyNumberFormat="1" applyFont="1" applyBorder="1" applyAlignment="1">
      <alignment horizontal="center" wrapText="1"/>
    </xf>
    <xf numFmtId="0" fontId="27" fillId="0" borderId="1" xfId="0" applyFont="1" applyFill="1" applyBorder="1" applyAlignment="1">
      <alignment horizontal="center" shrinkToFit="1"/>
    </xf>
    <xf numFmtId="9" fontId="6" fillId="0" borderId="32" xfId="2" applyFont="1" applyFill="1" applyBorder="1" applyAlignment="1">
      <alignment horizontal="center" shrinkToFit="1"/>
    </xf>
    <xf numFmtId="9" fontId="6" fillId="0" borderId="33" xfId="2" applyFont="1" applyFill="1" applyBorder="1" applyAlignment="1">
      <alignment horizontal="center" shrinkToFit="1"/>
    </xf>
    <xf numFmtId="0" fontId="6" fillId="0" borderId="34" xfId="0" applyNumberFormat="1" applyFont="1" applyFill="1" applyBorder="1" applyAlignment="1">
      <alignment horizontal="center" wrapText="1"/>
    </xf>
    <xf numFmtId="0" fontId="6" fillId="0" borderId="34" xfId="0" quotePrefix="1" applyNumberFormat="1" applyFont="1" applyBorder="1" applyAlignment="1">
      <alignment horizontal="center" wrapText="1"/>
    </xf>
    <xf numFmtId="0" fontId="43" fillId="0" borderId="28" xfId="0" applyFont="1" applyBorder="1" applyAlignment="1">
      <alignment horizontal="centerContinuous" wrapText="1"/>
    </xf>
    <xf numFmtId="0" fontId="27" fillId="5" borderId="1" xfId="0" applyFont="1" applyFill="1" applyBorder="1" applyAlignment="1">
      <alignment horizontal="center" shrinkToFit="1"/>
    </xf>
    <xf numFmtId="0" fontId="6" fillId="5" borderId="32" xfId="0" applyFont="1" applyFill="1" applyBorder="1" applyAlignment="1">
      <alignment horizontal="center" wrapText="1"/>
    </xf>
    <xf numFmtId="9" fontId="6" fillId="5" borderId="32" xfId="2" applyFont="1" applyFill="1" applyBorder="1" applyAlignment="1">
      <alignment horizontal="center" shrinkToFit="1"/>
    </xf>
    <xf numFmtId="0" fontId="6" fillId="5" borderId="33" xfId="2" applyNumberFormat="1" applyFont="1" applyFill="1" applyBorder="1" applyAlignment="1">
      <alignment horizontal="center" shrinkToFit="1"/>
    </xf>
    <xf numFmtId="0" fontId="6" fillId="5" borderId="34" xfId="0" applyNumberFormat="1" applyFont="1" applyFill="1" applyBorder="1" applyAlignment="1">
      <alignment horizontal="center" wrapText="1"/>
    </xf>
    <xf numFmtId="9" fontId="6" fillId="5" borderId="33" xfId="2" applyFont="1" applyFill="1" applyBorder="1" applyAlignment="1">
      <alignment horizontal="center" vertical="center" shrinkToFit="1"/>
    </xf>
    <xf numFmtId="0" fontId="27" fillId="5" borderId="8" xfId="0" applyFont="1" applyFill="1" applyBorder="1" applyAlignment="1">
      <alignment horizontal="center" shrinkToFit="1"/>
    </xf>
    <xf numFmtId="0" fontId="6" fillId="5" borderId="67" xfId="0" applyFont="1" applyFill="1" applyBorder="1" applyAlignment="1">
      <alignment horizontal="center" wrapText="1"/>
    </xf>
    <xf numFmtId="9" fontId="6" fillId="5" borderId="67" xfId="2" applyFont="1" applyFill="1" applyBorder="1" applyAlignment="1">
      <alignment horizontal="center" shrinkToFit="1"/>
    </xf>
    <xf numFmtId="9" fontId="6" fillId="5" borderId="68" xfId="2" applyFont="1" applyFill="1" applyBorder="1" applyAlignment="1">
      <alignment horizontal="center" vertical="center" shrinkToFit="1"/>
    </xf>
    <xf numFmtId="0" fontId="6" fillId="5" borderId="68" xfId="2" applyNumberFormat="1" applyFont="1" applyFill="1" applyBorder="1" applyAlignment="1">
      <alignment horizontal="center" shrinkToFit="1"/>
    </xf>
    <xf numFmtId="0" fontId="6" fillId="5" borderId="69" xfId="0" applyNumberFormat="1" applyFont="1" applyFill="1" applyBorder="1" applyAlignment="1">
      <alignment horizontal="center" wrapText="1"/>
    </xf>
    <xf numFmtId="0" fontId="6" fillId="0" borderId="33" xfId="0" applyNumberFormat="1" applyFont="1" applyFill="1" applyBorder="1" applyAlignment="1">
      <alignment horizontal="center"/>
    </xf>
    <xf numFmtId="0" fontId="13" fillId="9" borderId="1" xfId="0" applyFont="1" applyFill="1" applyBorder="1" applyAlignment="1"/>
    <xf numFmtId="49" fontId="23" fillId="9" borderId="32" xfId="0" applyNumberFormat="1" applyFont="1" applyFill="1" applyBorder="1" applyAlignment="1">
      <alignment horizontal="center"/>
    </xf>
    <xf numFmtId="0" fontId="23" fillId="9" borderId="33" xfId="0" applyNumberFormat="1" applyFont="1" applyFill="1" applyBorder="1" applyAlignment="1">
      <alignment horizontal="center"/>
    </xf>
    <xf numFmtId="0" fontId="13" fillId="9" borderId="33" xfId="0" applyNumberFormat="1" applyFont="1" applyFill="1" applyBorder="1" applyAlignment="1">
      <alignment horizontal="center"/>
    </xf>
    <xf numFmtId="0" fontId="6" fillId="0" borderId="70" xfId="0" applyFont="1" applyBorder="1" applyAlignment="1">
      <alignment horizontal="center" wrapText="1"/>
    </xf>
    <xf numFmtId="9" fontId="6" fillId="0" borderId="70" xfId="2" applyFont="1" applyBorder="1" applyAlignment="1">
      <alignment horizontal="center" vertical="center" shrinkToFit="1"/>
    </xf>
    <xf numFmtId="9" fontId="6" fillId="0" borderId="16" xfId="2" applyFont="1" applyBorder="1" applyAlignment="1">
      <alignment horizontal="center" vertical="center" shrinkToFit="1"/>
    </xf>
    <xf numFmtId="0" fontId="6" fillId="0" borderId="16" xfId="2"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9" fontId="6" fillId="0" borderId="70" xfId="2" applyFont="1" applyBorder="1" applyAlignment="1">
      <alignment horizontal="center" shrinkToFit="1"/>
    </xf>
    <xf numFmtId="9" fontId="6" fillId="0" borderId="16" xfId="2" applyFont="1" applyBorder="1" applyAlignment="1">
      <alignment horizontal="center" shrinkToFit="1"/>
    </xf>
    <xf numFmtId="0" fontId="6" fillId="0" borderId="16" xfId="2" applyNumberFormat="1" applyFont="1" applyBorder="1" applyAlignment="1">
      <alignment horizontal="center" shrinkToFit="1"/>
    </xf>
    <xf numFmtId="49" fontId="6" fillId="0" borderId="37" xfId="0" applyNumberFormat="1" applyFont="1" applyBorder="1" applyAlignment="1">
      <alignment horizontal="center" vertical="center" wrapText="1"/>
    </xf>
    <xf numFmtId="0" fontId="6" fillId="0" borderId="71" xfId="0" applyFont="1" applyFill="1" applyBorder="1" applyAlignment="1">
      <alignment horizontal="centerContinuous"/>
    </xf>
    <xf numFmtId="0" fontId="6" fillId="0" borderId="70" xfId="0" applyFont="1" applyBorder="1" applyAlignment="1">
      <alignment horizontal="center"/>
    </xf>
    <xf numFmtId="0" fontId="12" fillId="7" borderId="8" xfId="0" applyFont="1" applyFill="1" applyBorder="1" applyAlignment="1"/>
    <xf numFmtId="0" fontId="22" fillId="9" borderId="1" xfId="0" applyFont="1" applyFill="1" applyBorder="1" applyAlignment="1"/>
    <xf numFmtId="0" fontId="6" fillId="7" borderId="67" xfId="0" applyNumberFormat="1" applyFont="1" applyFill="1" applyBorder="1" applyAlignment="1">
      <alignment horizontal="center"/>
    </xf>
    <xf numFmtId="49" fontId="24" fillId="7" borderId="67" xfId="0" applyNumberFormat="1" applyFont="1" applyFill="1" applyBorder="1" applyAlignment="1">
      <alignment horizontal="center"/>
    </xf>
    <xf numFmtId="49" fontId="28" fillId="9" borderId="32" xfId="0" applyNumberFormat="1" applyFont="1" applyFill="1" applyBorder="1" applyAlignment="1">
      <alignment horizontal="center"/>
    </xf>
    <xf numFmtId="0" fontId="24" fillId="7" borderId="68" xfId="0" applyNumberFormat="1" applyFont="1" applyFill="1" applyBorder="1" applyAlignment="1">
      <alignment horizontal="center"/>
    </xf>
    <xf numFmtId="0" fontId="28" fillId="9" borderId="33" xfId="0" applyNumberFormat="1" applyFont="1" applyFill="1" applyBorder="1" applyAlignment="1">
      <alignment horizontal="center"/>
    </xf>
    <xf numFmtId="49" fontId="6" fillId="7" borderId="68" xfId="0" applyNumberFormat="1" applyFont="1" applyFill="1" applyBorder="1" applyAlignment="1">
      <alignment horizontal="center"/>
    </xf>
    <xf numFmtId="0" fontId="6" fillId="7" borderId="69" xfId="0" applyNumberFormat="1" applyFont="1" applyFill="1" applyBorder="1" applyAlignment="1">
      <alignment horizontal="center"/>
    </xf>
    <xf numFmtId="0" fontId="4" fillId="0" borderId="13" xfId="0" quotePrefix="1" applyFont="1" applyBorder="1" applyAlignment="1">
      <alignment horizontal="center"/>
    </xf>
    <xf numFmtId="9" fontId="4" fillId="0" borderId="13" xfId="0" applyNumberFormat="1"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49" fontId="4" fillId="0" borderId="73" xfId="0" applyNumberFormat="1" applyFont="1" applyBorder="1" applyAlignment="1">
      <alignment horizontal="center"/>
    </xf>
    <xf numFmtId="164" fontId="4" fillId="0" borderId="73" xfId="0" applyNumberFormat="1" applyFont="1" applyBorder="1" applyAlignment="1">
      <alignment horizontal="center"/>
    </xf>
    <xf numFmtId="0" fontId="4" fillId="0" borderId="74" xfId="0" applyFont="1" applyBorder="1" applyAlignment="1">
      <alignment horizontal="center"/>
    </xf>
    <xf numFmtId="0" fontId="9" fillId="9" borderId="1" xfId="0" applyFont="1" applyFill="1" applyBorder="1" applyAlignment="1"/>
    <xf numFmtId="49" fontId="27" fillId="9" borderId="32" xfId="0" applyNumberFormat="1" applyFont="1" applyFill="1" applyBorder="1" applyAlignment="1">
      <alignment horizontal="center"/>
    </xf>
    <xf numFmtId="0" fontId="27" fillId="9" borderId="33" xfId="0" applyNumberFormat="1" applyFont="1" applyFill="1" applyBorder="1" applyAlignment="1">
      <alignment horizontal="center"/>
    </xf>
    <xf numFmtId="0" fontId="6" fillId="9" borderId="34" xfId="0" quotePrefix="1" applyNumberFormat="1" applyFont="1" applyFill="1" applyBorder="1" applyAlignment="1">
      <alignment horizontal="center"/>
    </xf>
    <xf numFmtId="0" fontId="27" fillId="0" borderId="71" xfId="0" applyFont="1" applyFill="1" applyBorder="1" applyAlignment="1">
      <alignment horizontal="centerContinuous" shrinkToFit="1"/>
    </xf>
    <xf numFmtId="0" fontId="5" fillId="0" borderId="32" xfId="0" applyFont="1" applyBorder="1" applyAlignment="1">
      <alignment horizontal="center" wrapText="1"/>
    </xf>
    <xf numFmtId="49" fontId="5" fillId="12" borderId="77" xfId="0" applyNumberFormat="1" applyFont="1" applyFill="1" applyBorder="1" applyAlignment="1">
      <alignment horizontal="center"/>
    </xf>
    <xf numFmtId="0" fontId="45" fillId="2" borderId="78" xfId="0" applyFont="1" applyFill="1" applyBorder="1" applyAlignment="1">
      <alignment horizontal="right"/>
    </xf>
    <xf numFmtId="0" fontId="45" fillId="2" borderId="79" xfId="0" applyFont="1" applyFill="1" applyBorder="1" applyAlignment="1">
      <alignment horizontal="left"/>
    </xf>
    <xf numFmtId="0" fontId="20" fillId="2" borderId="79" xfId="0" applyFont="1" applyFill="1" applyBorder="1" applyAlignment="1">
      <alignment horizontal="left"/>
    </xf>
    <xf numFmtId="0" fontId="3" fillId="2" borderId="79" xfId="0" applyFont="1" applyFill="1" applyBorder="1" applyAlignment="1">
      <alignment horizontal="centerContinuous"/>
    </xf>
    <xf numFmtId="0" fontId="4" fillId="2" borderId="79" xfId="0" applyFont="1" applyFill="1" applyBorder="1" applyAlignment="1">
      <alignment horizontal="centerContinuous"/>
    </xf>
    <xf numFmtId="0" fontId="42" fillId="2" borderId="80" xfId="1" applyFont="1" applyFill="1" applyBorder="1" applyAlignment="1" applyProtection="1">
      <alignment horizontal="right"/>
    </xf>
    <xf numFmtId="0" fontId="6" fillId="0" borderId="42" xfId="0" applyFont="1" applyBorder="1" applyAlignment="1">
      <alignment horizontal="center" shrinkToFit="1"/>
    </xf>
    <xf numFmtId="0" fontId="6" fillId="0" borderId="1" xfId="0" applyFont="1" applyFill="1" applyBorder="1" applyAlignment="1">
      <alignment horizontal="center" shrinkToFit="1"/>
    </xf>
    <xf numFmtId="0" fontId="6" fillId="0" borderId="32" xfId="0" applyFont="1" applyFill="1" applyBorder="1" applyAlignment="1">
      <alignment horizontal="center"/>
    </xf>
    <xf numFmtId="0" fontId="4" fillId="0" borderId="62" xfId="0" applyFont="1" applyFill="1" applyBorder="1" applyAlignment="1">
      <alignment horizontal="center" shrinkToFit="1"/>
    </xf>
    <xf numFmtId="164" fontId="4" fillId="0" borderId="63" xfId="0" applyNumberFormat="1" applyFont="1" applyFill="1" applyBorder="1" applyAlignment="1">
      <alignment horizontal="center" shrinkToFit="1"/>
    </xf>
    <xf numFmtId="0" fontId="3" fillId="0" borderId="0" xfId="0" applyFont="1" applyAlignment="1">
      <alignment horizontal="right"/>
    </xf>
    <xf numFmtId="0" fontId="3" fillId="0" borderId="0" xfId="0" applyFont="1" applyAlignment="1">
      <alignment horizontal="center"/>
    </xf>
    <xf numFmtId="9" fontId="3" fillId="0" borderId="0" xfId="2" applyFont="1" applyAlignment="1">
      <alignment horizontal="center"/>
    </xf>
    <xf numFmtId="0" fontId="4" fillId="0" borderId="0" xfId="0" applyFont="1" applyAlignment="1">
      <alignment horizontal="right"/>
    </xf>
    <xf numFmtId="0" fontId="0" fillId="0" borderId="0" xfId="0" applyAlignment="1">
      <alignment horizontal="center"/>
    </xf>
    <xf numFmtId="9" fontId="1" fillId="0" borderId="0" xfId="2" applyAlignment="1">
      <alignment horizontal="center"/>
    </xf>
    <xf numFmtId="0" fontId="4" fillId="0" borderId="0" xfId="0" applyFont="1"/>
    <xf numFmtId="0" fontId="6" fillId="0" borderId="42" xfId="0" applyFont="1" applyFill="1" applyBorder="1" applyAlignment="1">
      <alignment horizontal="center" shrinkToFit="1"/>
    </xf>
    <xf numFmtId="0" fontId="6" fillId="0" borderId="70" xfId="0" applyFont="1" applyFill="1" applyBorder="1" applyAlignment="1">
      <alignment horizontal="center"/>
    </xf>
    <xf numFmtId="0" fontId="6" fillId="0" borderId="34" xfId="0" quotePrefix="1" applyNumberFormat="1" applyFont="1" applyFill="1" applyBorder="1" applyAlignment="1">
      <alignment horizontal="center" wrapText="1"/>
    </xf>
    <xf numFmtId="0" fontId="6" fillId="0" borderId="33" xfId="2" applyNumberFormat="1" applyFont="1" applyFill="1" applyBorder="1" applyAlignment="1">
      <alignment horizontal="center" vertical="center" shrinkToFit="1"/>
    </xf>
    <xf numFmtId="0" fontId="9" fillId="0" borderId="1" xfId="0" applyFont="1" applyFill="1" applyBorder="1" applyAlignment="1">
      <alignment horizontal="center" shrinkToFit="1"/>
    </xf>
    <xf numFmtId="0" fontId="5" fillId="0" borderId="32" xfId="0" applyFont="1" applyFill="1" applyBorder="1" applyAlignment="1">
      <alignment horizontal="center" wrapText="1"/>
    </xf>
    <xf numFmtId="0" fontId="6" fillId="0" borderId="34" xfId="0" applyNumberFormat="1" applyFont="1" applyFill="1" applyBorder="1" applyAlignment="1">
      <alignment horizontal="center" vertical="center" wrapText="1"/>
    </xf>
    <xf numFmtId="9" fontId="6" fillId="0" borderId="32" xfId="2" applyFont="1" applyFill="1" applyBorder="1" applyAlignment="1">
      <alignment horizontal="center" vertical="center" shrinkToFit="1"/>
    </xf>
    <xf numFmtId="49" fontId="6" fillId="0" borderId="34" xfId="0" applyNumberFormat="1" applyFont="1" applyFill="1" applyBorder="1" applyAlignment="1">
      <alignment horizontal="center" vertical="center" shrinkToFit="1"/>
    </xf>
    <xf numFmtId="0" fontId="27" fillId="0" borderId="42" xfId="0" applyFont="1" applyFill="1" applyBorder="1" applyAlignment="1">
      <alignment horizontal="center" shrinkToFit="1"/>
    </xf>
    <xf numFmtId="0" fontId="6" fillId="0" borderId="70" xfId="0" applyFont="1" applyFill="1" applyBorder="1" applyAlignment="1">
      <alignment horizontal="center" wrapText="1"/>
    </xf>
    <xf numFmtId="9" fontId="6" fillId="0" borderId="70" xfId="2" applyFont="1" applyFill="1" applyBorder="1" applyAlignment="1">
      <alignment horizontal="center" shrinkToFit="1"/>
    </xf>
    <xf numFmtId="9" fontId="6" fillId="0" borderId="16" xfId="2" applyFont="1" applyFill="1" applyBorder="1" applyAlignment="1">
      <alignment horizontal="center" shrinkToFit="1"/>
    </xf>
    <xf numFmtId="0" fontId="6" fillId="0" borderId="16" xfId="2" applyNumberFormat="1" applyFont="1" applyFill="1" applyBorder="1" applyAlignment="1">
      <alignment horizontal="center" shrinkToFit="1"/>
    </xf>
    <xf numFmtId="0" fontId="6" fillId="0" borderId="37" xfId="0" applyNumberFormat="1" applyFont="1" applyFill="1" applyBorder="1" applyAlignment="1">
      <alignment horizontal="center" wrapText="1"/>
    </xf>
    <xf numFmtId="0" fontId="44" fillId="5" borderId="8" xfId="0" applyFont="1" applyFill="1" applyBorder="1" applyAlignment="1">
      <alignment horizontal="centerContinuous"/>
    </xf>
    <xf numFmtId="0" fontId="4" fillId="5" borderId="82" xfId="0" applyFont="1" applyFill="1" applyBorder="1" applyAlignment="1">
      <alignment horizontal="centerContinuous"/>
    </xf>
    <xf numFmtId="0" fontId="4" fillId="5" borderId="68" xfId="0" applyFont="1" applyFill="1" applyBorder="1" applyAlignment="1">
      <alignment horizontal="centerContinuous"/>
    </xf>
    <xf numFmtId="164" fontId="4" fillId="5" borderId="67" xfId="0" applyNumberFormat="1" applyFont="1" applyFill="1" applyBorder="1" applyAlignment="1">
      <alignment horizontal="center"/>
    </xf>
    <xf numFmtId="0" fontId="44" fillId="5" borderId="69" xfId="0" applyFont="1" applyFill="1" applyBorder="1" applyAlignment="1">
      <alignment horizontal="center" shrinkToFit="1"/>
    </xf>
    <xf numFmtId="0" fontId="47" fillId="0" borderId="0" xfId="0" applyFont="1" applyBorder="1" applyAlignment="1"/>
    <xf numFmtId="0" fontId="7" fillId="0" borderId="28" xfId="0" applyFont="1" applyFill="1" applyBorder="1" applyAlignment="1">
      <alignment horizontal="right"/>
    </xf>
    <xf numFmtId="0" fontId="12" fillId="0" borderId="28" xfId="0" applyFont="1" applyFill="1" applyBorder="1" applyAlignment="1">
      <alignment horizontal="right"/>
    </xf>
    <xf numFmtId="0" fontId="9" fillId="0" borderId="28" xfId="0" applyFont="1" applyFill="1" applyBorder="1" applyAlignment="1">
      <alignment horizontal="right"/>
    </xf>
    <xf numFmtId="0" fontId="10" fillId="0" borderId="28" xfId="0" applyFont="1" applyFill="1" applyBorder="1" applyAlignment="1">
      <alignment horizontal="right"/>
    </xf>
    <xf numFmtId="0" fontId="22" fillId="0" borderId="28" xfId="0" applyFont="1" applyFill="1" applyBorder="1" applyAlignment="1">
      <alignment horizontal="right"/>
    </xf>
    <xf numFmtId="0" fontId="13" fillId="0" borderId="28" xfId="0" applyFont="1" applyFill="1" applyBorder="1" applyAlignment="1">
      <alignment horizontal="right"/>
    </xf>
    <xf numFmtId="0" fontId="5" fillId="0" borderId="28" xfId="0" applyFont="1" applyFill="1" applyBorder="1" applyAlignment="1">
      <alignment horizontal="right"/>
    </xf>
    <xf numFmtId="0" fontId="3" fillId="0" borderId="12" xfId="0" applyFont="1" applyFill="1" applyBorder="1" applyAlignment="1">
      <alignment horizontal="center"/>
    </xf>
    <xf numFmtId="0" fontId="4" fillId="0" borderId="83" xfId="0" applyFont="1" applyBorder="1" applyAlignment="1">
      <alignment horizontal="center" vertical="center"/>
    </xf>
    <xf numFmtId="0" fontId="6" fillId="0" borderId="8" xfId="0" applyFont="1" applyFill="1" applyBorder="1" applyAlignment="1">
      <alignment horizontal="center" shrinkToFit="1"/>
    </xf>
    <xf numFmtId="0" fontId="6" fillId="0" borderId="67" xfId="0" applyFont="1" applyFill="1" applyBorder="1" applyAlignment="1">
      <alignment horizontal="center"/>
    </xf>
    <xf numFmtId="0" fontId="40" fillId="10" borderId="69" xfId="2" applyNumberFormat="1" applyFont="1" applyFill="1" applyBorder="1" applyAlignment="1">
      <alignment horizontal="center" shrinkToFit="1"/>
    </xf>
    <xf numFmtId="0" fontId="4" fillId="0" borderId="84" xfId="0" applyFont="1" applyFill="1" applyBorder="1" applyAlignment="1">
      <alignment horizontal="centerContinuous"/>
    </xf>
    <xf numFmtId="0" fontId="4" fillId="0" borderId="3" xfId="0" applyFont="1" applyFill="1" applyBorder="1" applyAlignment="1">
      <alignment horizontal="centerContinuous"/>
    </xf>
    <xf numFmtId="164" fontId="4" fillId="0" borderId="11" xfId="0" applyNumberFormat="1" applyFont="1" applyFill="1" applyBorder="1" applyAlignment="1">
      <alignment horizontal="center"/>
    </xf>
    <xf numFmtId="0" fontId="4" fillId="0" borderId="85" xfId="0" applyFont="1" applyFill="1" applyBorder="1" applyAlignment="1">
      <alignment horizontal="center"/>
    </xf>
    <xf numFmtId="0" fontId="44" fillId="0" borderId="86" xfId="0" applyFont="1" applyFill="1" applyBorder="1" applyAlignment="1">
      <alignment horizontal="centerContinuous"/>
    </xf>
    <xf numFmtId="1" fontId="0" fillId="0" borderId="0" xfId="0" applyNumberFormat="1" applyAlignment="1">
      <alignment horizontal="center"/>
    </xf>
    <xf numFmtId="1" fontId="4" fillId="0" borderId="0" xfId="0" applyNumberFormat="1" applyFont="1" applyAlignment="1">
      <alignment horizontal="center"/>
    </xf>
    <xf numFmtId="1" fontId="4" fillId="0" borderId="87" xfId="0" applyNumberFormat="1" applyFont="1" applyBorder="1" applyAlignment="1">
      <alignment horizontal="center"/>
    </xf>
    <xf numFmtId="1" fontId="3" fillId="0" borderId="0" xfId="0" applyNumberFormat="1" applyFont="1" applyAlignment="1">
      <alignment horizontal="center"/>
    </xf>
    <xf numFmtId="0" fontId="6" fillId="0" borderId="34" xfId="0" quotePrefix="1" applyNumberFormat="1" applyFont="1" applyFill="1" applyBorder="1" applyAlignment="1">
      <alignment horizontal="center" vertical="center" wrapText="1"/>
    </xf>
    <xf numFmtId="9" fontId="6" fillId="0" borderId="16" xfId="2" applyFont="1" applyFill="1" applyBorder="1" applyAlignment="1">
      <alignment horizontal="center" vertical="center" shrinkToFit="1"/>
    </xf>
    <xf numFmtId="0" fontId="6" fillId="0" borderId="16" xfId="2" applyNumberFormat="1" applyFont="1" applyFill="1" applyBorder="1" applyAlignment="1">
      <alignment horizontal="center" vertical="center" shrinkToFit="1"/>
    </xf>
    <xf numFmtId="0" fontId="6" fillId="0" borderId="37" xfId="0" applyNumberFormat="1" applyFont="1" applyFill="1" applyBorder="1" applyAlignment="1">
      <alignment horizontal="center" vertical="center" wrapText="1"/>
    </xf>
    <xf numFmtId="0" fontId="36" fillId="0" borderId="88" xfId="0" applyFont="1" applyFill="1" applyBorder="1" applyAlignment="1">
      <alignment horizontal="centerContinuous"/>
    </xf>
    <xf numFmtId="0" fontId="37" fillId="0" borderId="89" xfId="0" applyNumberFormat="1" applyFont="1" applyBorder="1" applyAlignment="1">
      <alignment horizontal="center"/>
    </xf>
    <xf numFmtId="49" fontId="6" fillId="0" borderId="90" xfId="0" applyNumberFormat="1" applyFont="1" applyFill="1" applyBorder="1" applyAlignment="1">
      <alignment horizontal="center"/>
    </xf>
    <xf numFmtId="0" fontId="38" fillId="0" borderId="83" xfId="0" applyNumberFormat="1" applyFont="1" applyFill="1" applyBorder="1" applyAlignment="1">
      <alignment horizontal="centerContinuous"/>
    </xf>
    <xf numFmtId="0" fontId="37" fillId="0" borderId="11" xfId="0" applyNumberFormat="1" applyFont="1" applyBorder="1" applyAlignment="1">
      <alignment horizontal="center"/>
    </xf>
    <xf numFmtId="49" fontId="6" fillId="0" borderId="85" xfId="0" applyNumberFormat="1" applyFont="1" applyBorder="1" applyAlignment="1">
      <alignment horizontal="center"/>
    </xf>
    <xf numFmtId="0" fontId="39" fillId="0" borderId="12" xfId="0" applyNumberFormat="1" applyFont="1" applyFill="1" applyBorder="1" applyAlignment="1">
      <alignment horizontal="centerContinuous"/>
    </xf>
    <xf numFmtId="0" fontId="37" fillId="0" borderId="13" xfId="0" applyNumberFormat="1" applyFont="1" applyBorder="1" applyAlignment="1">
      <alignment horizontal="center"/>
    </xf>
    <xf numFmtId="49" fontId="6" fillId="0" borderId="77" xfId="0" applyNumberFormat="1" applyFont="1" applyFill="1" applyBorder="1" applyAlignment="1">
      <alignment horizontal="center" shrinkToFit="1"/>
    </xf>
    <xf numFmtId="0" fontId="17" fillId="0" borderId="71" xfId="0" applyFont="1" applyBorder="1" applyAlignment="1">
      <alignment horizontal="centerContinuous"/>
    </xf>
    <xf numFmtId="0" fontId="16" fillId="0" borderId="91" xfId="0" applyFont="1" applyFill="1" applyBorder="1" applyAlignment="1">
      <alignment horizontal="center" shrinkToFit="1"/>
    </xf>
    <xf numFmtId="0" fontId="6" fillId="0" borderId="76" xfId="0" applyFont="1" applyFill="1" applyBorder="1" applyAlignment="1">
      <alignment horizontal="centerContinuous"/>
    </xf>
    <xf numFmtId="0" fontId="6" fillId="0" borderId="34" xfId="0" quotePrefix="1" applyNumberFormat="1" applyFont="1" applyFill="1" applyBorder="1" applyAlignment="1">
      <alignment horizontal="center"/>
    </xf>
    <xf numFmtId="0" fontId="6" fillId="0" borderId="71" xfId="0" quotePrefix="1" applyFont="1" applyFill="1" applyBorder="1" applyAlignment="1">
      <alignment horizontal="centerContinuous"/>
    </xf>
    <xf numFmtId="0" fontId="6" fillId="0" borderId="92" xfId="0" applyFont="1" applyBorder="1" applyAlignment="1">
      <alignment horizontal="centerContinuous"/>
    </xf>
    <xf numFmtId="0" fontId="5" fillId="5" borderId="93" xfId="0" applyFont="1" applyFill="1" applyBorder="1" applyAlignment="1">
      <alignment horizontal="right"/>
    </xf>
    <xf numFmtId="0" fontId="5" fillId="5" borderId="94" xfId="0" applyFont="1" applyFill="1" applyBorder="1" applyAlignment="1">
      <alignment horizontal="right"/>
    </xf>
    <xf numFmtId="0" fontId="5" fillId="5" borderId="95" xfId="0" applyFont="1" applyFill="1" applyBorder="1" applyAlignment="1">
      <alignment horizontal="right"/>
    </xf>
    <xf numFmtId="0" fontId="41" fillId="5" borderId="96" xfId="0" applyFont="1" applyFill="1" applyBorder="1" applyAlignment="1">
      <alignment horizontal="right"/>
    </xf>
    <xf numFmtId="0" fontId="7" fillId="5" borderId="94" xfId="0" applyFont="1" applyFill="1" applyBorder="1" applyAlignment="1">
      <alignment horizontal="right"/>
    </xf>
    <xf numFmtId="0" fontId="10" fillId="5" borderId="94" xfId="0" applyFont="1" applyFill="1" applyBorder="1" applyAlignment="1">
      <alignment horizontal="right"/>
    </xf>
    <xf numFmtId="0" fontId="10" fillId="5" borderId="95" xfId="0" applyFont="1" applyFill="1" applyBorder="1" applyAlignment="1">
      <alignment horizontal="right"/>
    </xf>
    <xf numFmtId="0" fontId="6" fillId="0" borderId="97" xfId="0" applyFont="1" applyFill="1" applyBorder="1" applyAlignment="1">
      <alignment horizontal="centerContinuous"/>
    </xf>
    <xf numFmtId="0" fontId="6" fillId="0" borderId="98" xfId="0" applyFont="1" applyFill="1" applyBorder="1" applyAlignment="1">
      <alignment horizontal="centerContinuous"/>
    </xf>
    <xf numFmtId="0" fontId="21" fillId="3" borderId="24" xfId="0" applyFont="1" applyFill="1" applyBorder="1" applyAlignment="1">
      <alignment horizontal="center"/>
    </xf>
    <xf numFmtId="164" fontId="4" fillId="0" borderId="3" xfId="0" applyNumberFormat="1" applyFont="1" applyBorder="1" applyAlignment="1">
      <alignment horizontal="center" vertical="center"/>
    </xf>
    <xf numFmtId="164" fontId="4" fillId="0" borderId="29" xfId="0" applyNumberFormat="1" applyFont="1" applyFill="1" applyBorder="1" applyAlignment="1">
      <alignment horizontal="center"/>
    </xf>
    <xf numFmtId="0" fontId="21" fillId="3" borderId="99" xfId="0" applyFont="1" applyFill="1" applyBorder="1" applyAlignment="1">
      <alignment horizontal="centerContinuous"/>
    </xf>
    <xf numFmtId="0" fontId="4" fillId="0" borderId="102" xfId="0" applyFont="1" applyBorder="1" applyAlignment="1">
      <alignment horizontal="centerContinuous"/>
    </xf>
    <xf numFmtId="49" fontId="4" fillId="0" borderId="103" xfId="0" applyNumberFormat="1" applyFont="1" applyFill="1" applyBorder="1" applyAlignment="1">
      <alignment horizontal="center"/>
    </xf>
    <xf numFmtId="0" fontId="4" fillId="0" borderId="85" xfId="0" applyFont="1" applyBorder="1" applyAlignment="1">
      <alignment horizontal="center" vertical="center"/>
    </xf>
    <xf numFmtId="0" fontId="4" fillId="0" borderId="77" xfId="0" applyFont="1" applyFill="1" applyBorder="1" applyAlignment="1">
      <alignment horizontal="center"/>
    </xf>
    <xf numFmtId="0" fontId="4" fillId="0" borderId="33" xfId="0" applyFont="1" applyFill="1" applyBorder="1" applyAlignment="1">
      <alignment horizontal="center" wrapText="1"/>
    </xf>
    <xf numFmtId="0" fontId="4" fillId="0" borderId="33" xfId="2" applyNumberFormat="1" applyFont="1" applyFill="1" applyBorder="1" applyAlignment="1">
      <alignment horizontal="center" shrinkToFit="1"/>
    </xf>
    <xf numFmtId="0" fontId="4" fillId="0" borderId="33" xfId="2" applyNumberFormat="1" applyFont="1" applyFill="1" applyBorder="1" applyAlignment="1">
      <alignment horizontal="center" vertical="center" shrinkToFit="1"/>
    </xf>
    <xf numFmtId="0" fontId="4" fillId="5" borderId="33" xfId="0" applyFont="1" applyFill="1" applyBorder="1" applyAlignment="1">
      <alignment horizontal="center" wrapText="1"/>
    </xf>
    <xf numFmtId="0" fontId="4" fillId="5" borderId="68" xfId="0" applyFont="1" applyFill="1" applyBorder="1" applyAlignment="1">
      <alignment horizontal="center" wrapText="1"/>
    </xf>
    <xf numFmtId="49" fontId="4" fillId="0" borderId="3" xfId="0" applyNumberFormat="1" applyFont="1" applyFill="1" applyBorder="1" applyAlignment="1">
      <alignment horizontal="center"/>
    </xf>
    <xf numFmtId="0" fontId="4" fillId="0" borderId="18" xfId="0" applyFont="1" applyFill="1" applyBorder="1" applyAlignment="1">
      <alignment horizontal="center"/>
    </xf>
    <xf numFmtId="0" fontId="4" fillId="0" borderId="67" xfId="0" applyFont="1" applyFill="1" applyBorder="1" applyAlignment="1">
      <alignment horizontal="center"/>
    </xf>
    <xf numFmtId="49" fontId="4" fillId="0" borderId="67" xfId="0" applyNumberFormat="1" applyFont="1" applyFill="1" applyBorder="1" applyAlignment="1">
      <alignment horizontal="center"/>
    </xf>
    <xf numFmtId="164" fontId="4" fillId="0" borderId="67" xfId="0" applyNumberFormat="1" applyFont="1" applyFill="1" applyBorder="1" applyAlignment="1">
      <alignment horizontal="center"/>
    </xf>
    <xf numFmtId="164" fontId="4" fillId="0" borderId="68" xfId="0" applyNumberFormat="1" applyFont="1" applyFill="1" applyBorder="1" applyAlignment="1">
      <alignment horizontal="center"/>
    </xf>
    <xf numFmtId="0" fontId="4" fillId="0" borderId="69" xfId="0" quotePrefix="1" applyFont="1" applyFill="1" applyBorder="1" applyAlignment="1">
      <alignment horizontal="center"/>
    </xf>
    <xf numFmtId="164" fontId="4" fillId="0" borderId="57" xfId="0" applyNumberFormat="1" applyFont="1" applyFill="1" applyBorder="1" applyAlignment="1">
      <alignment horizontal="center" shrinkToFit="1"/>
    </xf>
    <xf numFmtId="0" fontId="4" fillId="0" borderId="58" xfId="0" applyFont="1" applyFill="1" applyBorder="1" applyAlignment="1">
      <alignment horizontal="left"/>
    </xf>
    <xf numFmtId="0" fontId="51" fillId="0" borderId="29" xfId="0" applyFont="1" applyBorder="1" applyAlignment="1">
      <alignment horizontal="center"/>
    </xf>
    <xf numFmtId="0" fontId="6" fillId="0" borderId="32" xfId="0" applyFont="1" applyFill="1" applyBorder="1" applyAlignment="1">
      <alignment horizontal="center" vertical="center" shrinkToFit="1"/>
    </xf>
    <xf numFmtId="49" fontId="6" fillId="0" borderId="34" xfId="0" applyNumberFormat="1" applyFont="1" applyFill="1" applyBorder="1" applyAlignment="1">
      <alignment horizontal="center" vertical="center" wrapText="1"/>
    </xf>
    <xf numFmtId="0" fontId="27" fillId="0" borderId="71" xfId="0" applyFont="1" applyFill="1" applyBorder="1" applyAlignment="1">
      <alignment horizontal="center" shrinkToFit="1"/>
    </xf>
    <xf numFmtId="0" fontId="6" fillId="0" borderId="76" xfId="0" quotePrefix="1" applyFont="1" applyFill="1" applyBorder="1" applyAlignment="1">
      <alignment horizontal="centerContinuous"/>
    </xf>
    <xf numFmtId="0" fontId="6" fillId="0" borderId="91" xfId="0" applyFont="1" applyFill="1" applyBorder="1" applyAlignment="1">
      <alignment horizontal="centerContinuous"/>
    </xf>
    <xf numFmtId="0" fontId="17" fillId="0" borderId="91" xfId="0" applyFont="1" applyFill="1" applyBorder="1" applyAlignment="1">
      <alignment horizontal="center" shrinkToFit="1"/>
    </xf>
    <xf numFmtId="0" fontId="17" fillId="0" borderId="91" xfId="0" applyFont="1" applyFill="1" applyBorder="1" applyAlignment="1">
      <alignment horizontal="centerContinuous"/>
    </xf>
    <xf numFmtId="164" fontId="4" fillId="0" borderId="65" xfId="0" applyNumberFormat="1" applyFont="1" applyFill="1" applyBorder="1" applyAlignment="1">
      <alignment horizontal="center" shrinkToFit="1"/>
    </xf>
    <xf numFmtId="0" fontId="4" fillId="0" borderId="66" xfId="0" applyFont="1" applyFill="1" applyBorder="1" applyAlignment="1">
      <alignment horizontal="left"/>
    </xf>
    <xf numFmtId="49" fontId="6" fillId="0" borderId="32" xfId="0" applyNumberFormat="1" applyFont="1" applyFill="1" applyBorder="1" applyAlignment="1">
      <alignment horizontal="center"/>
    </xf>
    <xf numFmtId="49" fontId="6" fillId="0" borderId="70" xfId="0" applyNumberFormat="1" applyFont="1" applyFill="1" applyBorder="1" applyAlignment="1">
      <alignment horizontal="center"/>
    </xf>
    <xf numFmtId="49" fontId="6" fillId="0" borderId="67" xfId="0" applyNumberFormat="1" applyFont="1" applyFill="1" applyBorder="1" applyAlignment="1">
      <alignment horizontal="center"/>
    </xf>
    <xf numFmtId="0" fontId="4" fillId="0" borderId="81" xfId="0" applyFont="1" applyBorder="1" applyAlignment="1">
      <alignment horizontal="center" vertical="center"/>
    </xf>
    <xf numFmtId="0" fontId="4" fillId="0" borderId="14" xfId="0" applyFont="1" applyBorder="1" applyAlignment="1">
      <alignment horizontal="center" vertical="center"/>
    </xf>
    <xf numFmtId="49" fontId="4" fillId="0" borderId="14" xfId="2" applyNumberFormat="1" applyFont="1" applyBorder="1" applyAlignment="1">
      <alignment horizontal="center" vertical="center"/>
    </xf>
    <xf numFmtId="0" fontId="4" fillId="0" borderId="14" xfId="0" applyFont="1" applyBorder="1" applyAlignment="1">
      <alignment horizontal="center" vertical="center" shrinkToFit="1"/>
    </xf>
    <xf numFmtId="164" fontId="4" fillId="0" borderId="14" xfId="0" applyNumberFormat="1" applyFont="1" applyBorder="1" applyAlignment="1">
      <alignment horizontal="center" vertical="center"/>
    </xf>
    <xf numFmtId="164" fontId="4" fillId="0" borderId="100" xfId="0" applyNumberFormat="1" applyFont="1" applyBorder="1" applyAlignment="1">
      <alignment horizontal="center" vertical="center"/>
    </xf>
    <xf numFmtId="0" fontId="4" fillId="0" borderId="104" xfId="0" quotePrefix="1" applyFont="1" applyBorder="1" applyAlignment="1">
      <alignment horizontal="center" vertical="center"/>
    </xf>
    <xf numFmtId="0" fontId="44" fillId="0" borderId="14" xfId="0" quotePrefix="1" applyFont="1" applyBorder="1" applyAlignment="1">
      <alignment horizontal="center" vertical="center" wrapText="1"/>
    </xf>
    <xf numFmtId="49" fontId="44" fillId="0" borderId="14" xfId="2" applyNumberFormat="1" applyFont="1" applyBorder="1" applyAlignment="1">
      <alignment horizontal="center" vertical="center"/>
    </xf>
    <xf numFmtId="49" fontId="44" fillId="0" borderId="13" xfId="2" applyNumberFormat="1" applyFont="1" applyFill="1" applyBorder="1" applyAlignment="1">
      <alignment horizontal="center"/>
    </xf>
    <xf numFmtId="0" fontId="44" fillId="0" borderId="13" xfId="0" applyFont="1" applyFill="1" applyBorder="1" applyAlignment="1">
      <alignment horizontal="center"/>
    </xf>
    <xf numFmtId="0" fontId="27" fillId="0" borderId="71" xfId="0" applyFont="1" applyBorder="1" applyAlignment="1">
      <alignment horizontal="centerContinuous"/>
    </xf>
    <xf numFmtId="49" fontId="5" fillId="13" borderId="105" xfId="0" applyNumberFormat="1" applyFont="1" applyFill="1" applyBorder="1" applyAlignment="1">
      <alignment horizontal="centerContinuous"/>
    </xf>
    <xf numFmtId="49" fontId="5" fillId="12" borderId="3" xfId="0" applyNumberFormat="1" applyFont="1" applyFill="1" applyBorder="1" applyAlignment="1">
      <alignment horizontal="centerContinuous"/>
    </xf>
    <xf numFmtId="49" fontId="11" fillId="11" borderId="29" xfId="0" applyNumberFormat="1" applyFont="1" applyFill="1" applyBorder="1" applyAlignment="1">
      <alignment horizontal="centerContinuous"/>
    </xf>
    <xf numFmtId="0" fontId="9" fillId="5" borderId="106" xfId="0" applyFont="1" applyFill="1" applyBorder="1" applyAlignment="1">
      <alignment horizontal="right"/>
    </xf>
    <xf numFmtId="0" fontId="9" fillId="5" borderId="94" xfId="0" applyFont="1" applyFill="1" applyBorder="1" applyAlignment="1">
      <alignment horizontal="right"/>
    </xf>
    <xf numFmtId="0" fontId="1" fillId="0" borderId="62" xfId="0" applyFont="1" applyBorder="1" applyAlignment="1">
      <alignment horizontal="center" shrinkToFit="1"/>
    </xf>
    <xf numFmtId="0" fontId="1" fillId="0" borderId="12" xfId="0" applyFont="1" applyBorder="1" applyAlignment="1">
      <alignment horizontal="center"/>
    </xf>
    <xf numFmtId="0" fontId="3" fillId="14" borderId="81" xfId="0" applyFont="1" applyFill="1" applyBorder="1" applyAlignment="1">
      <alignment horizontal="center"/>
    </xf>
    <xf numFmtId="0" fontId="4" fillId="14" borderId="14" xfId="0" applyFont="1" applyFill="1" applyBorder="1" applyAlignment="1">
      <alignment horizontal="center"/>
    </xf>
    <xf numFmtId="0" fontId="4" fillId="14" borderId="14" xfId="0" quotePrefix="1" applyFont="1" applyFill="1" applyBorder="1" applyAlignment="1">
      <alignment horizontal="center"/>
    </xf>
    <xf numFmtId="9" fontId="4" fillId="14" borderId="14" xfId="0" applyNumberFormat="1" applyFont="1" applyFill="1" applyBorder="1" applyAlignment="1">
      <alignment horizontal="center"/>
    </xf>
    <xf numFmtId="164" fontId="1" fillId="14" borderId="100" xfId="0" applyNumberFormat="1" applyFont="1" applyFill="1" applyBorder="1" applyAlignment="1">
      <alignment horizontal="centerContinuous"/>
    </xf>
    <xf numFmtId="0" fontId="4" fillId="14" borderId="101" xfId="0" quotePrefix="1" applyFont="1" applyFill="1" applyBorder="1" applyAlignment="1">
      <alignment horizontal="centerContinuous"/>
    </xf>
    <xf numFmtId="164" fontId="1" fillId="0" borderId="29" xfId="0" applyNumberFormat="1" applyFont="1" applyBorder="1" applyAlignment="1">
      <alignment horizontal="centerContinuous"/>
    </xf>
    <xf numFmtId="0" fontId="1" fillId="14" borderId="14" xfId="0" applyFont="1" applyFill="1" applyBorder="1" applyAlignment="1">
      <alignment horizontal="center"/>
    </xf>
    <xf numFmtId="164" fontId="1" fillId="14" borderId="14" xfId="0" applyNumberFormat="1" applyFont="1" applyFill="1" applyBorder="1" applyAlignment="1">
      <alignment horizont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0" xfId="0" applyFont="1" applyAlignment="1">
      <alignment horizontal="center"/>
    </xf>
    <xf numFmtId="0" fontId="17" fillId="15" borderId="71" xfId="0" applyFont="1" applyFill="1" applyBorder="1" applyAlignment="1">
      <alignment horizontal="centerContinuous"/>
    </xf>
    <xf numFmtId="0" fontId="5" fillId="0" borderId="39" xfId="0" applyFont="1" applyBorder="1" applyAlignment="1">
      <alignment horizontal="centerContinuous" wrapText="1"/>
    </xf>
    <xf numFmtId="0" fontId="5" fillId="0" borderId="40" xfId="0" applyFont="1" applyBorder="1" applyAlignment="1">
      <alignment horizontal="centerContinuous" wrapText="1"/>
    </xf>
    <xf numFmtId="0" fontId="6" fillId="0" borderId="0" xfId="0" applyFont="1" applyBorder="1" applyAlignment="1">
      <alignment wrapText="1"/>
    </xf>
    <xf numFmtId="0" fontId="16" fillId="0" borderId="71" xfId="0" applyFont="1" applyBorder="1" applyAlignment="1">
      <alignment horizontal="centerContinuous"/>
    </xf>
    <xf numFmtId="0" fontId="6" fillId="0" borderId="0" xfId="0" applyFont="1" applyBorder="1" applyAlignment="1">
      <alignment horizontal="left" wrapText="1"/>
    </xf>
    <xf numFmtId="0" fontId="27" fillId="0" borderId="91" xfId="0" applyFont="1" applyBorder="1" applyAlignment="1">
      <alignment horizontal="centerContinuous"/>
    </xf>
    <xf numFmtId="0" fontId="16" fillId="0" borderId="91" xfId="0" applyFont="1" applyFill="1" applyBorder="1" applyAlignment="1">
      <alignment horizontal="centerContinuous"/>
    </xf>
    <xf numFmtId="0" fontId="5" fillId="0" borderId="0" xfId="0" applyFont="1" applyBorder="1" applyAlignment="1">
      <alignment horizontal="right" wrapText="1"/>
    </xf>
    <xf numFmtId="0" fontId="27" fillId="0" borderId="75" xfId="0" applyFont="1" applyBorder="1" applyAlignment="1">
      <alignment horizontal="centerContinuous" shrinkToFit="1"/>
    </xf>
    <xf numFmtId="0" fontId="27" fillId="0" borderId="76" xfId="0" applyFont="1" applyBorder="1" applyAlignment="1">
      <alignment horizontal="centerContinuous" shrinkToFit="1"/>
    </xf>
    <xf numFmtId="0" fontId="52" fillId="0" borderId="38" xfId="0" applyFont="1" applyBorder="1" applyAlignment="1">
      <alignment horizontal="centerContinuous" wrapText="1"/>
    </xf>
    <xf numFmtId="0" fontId="53" fillId="0" borderId="41" xfId="0" applyFont="1" applyBorder="1" applyAlignment="1">
      <alignment horizontal="centerContinuous"/>
    </xf>
    <xf numFmtId="0" fontId="54" fillId="11" borderId="41" xfId="0" applyFont="1" applyFill="1" applyBorder="1" applyAlignment="1">
      <alignment horizontal="centerContinuous"/>
    </xf>
    <xf numFmtId="0" fontId="54" fillId="4" borderId="41" xfId="0" applyFont="1" applyFill="1" applyBorder="1" applyAlignment="1">
      <alignment horizontal="centerContinuous"/>
    </xf>
    <xf numFmtId="0" fontId="55" fillId="0" borderId="41" xfId="0" applyFont="1" applyBorder="1" applyAlignment="1">
      <alignment horizontal="centerContinuous" vertical="center" wrapText="1"/>
    </xf>
    <xf numFmtId="0" fontId="56" fillId="0" borderId="41" xfId="0" applyFont="1" applyBorder="1" applyAlignment="1">
      <alignment horizontal="centerContinuous" vertical="center" wrapText="1"/>
    </xf>
    <xf numFmtId="0" fontId="57" fillId="0" borderId="41" xfId="0" applyFont="1" applyBorder="1" applyAlignment="1">
      <alignment horizontal="centerContinuous" vertical="center" wrapText="1"/>
    </xf>
    <xf numFmtId="0" fontId="54" fillId="2" borderId="41" xfId="0" applyFont="1" applyFill="1" applyBorder="1" applyAlignment="1">
      <alignment horizontal="centerContinuous"/>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1" xfId="0" applyFont="1" applyFill="1" applyBorder="1" applyAlignment="1">
      <alignment horizontal="center" vertical="center" wrapText="1"/>
    </xf>
    <xf numFmtId="0" fontId="3" fillId="0" borderId="111" xfId="0" applyFont="1" applyBorder="1" applyAlignment="1">
      <alignment horizontal="center" vertical="center" wrapText="1"/>
    </xf>
    <xf numFmtId="0" fontId="58" fillId="0" borderId="112" xfId="0" applyFont="1" applyBorder="1" applyAlignment="1">
      <alignment horizontal="center" vertical="center" wrapText="1"/>
    </xf>
    <xf numFmtId="0" fontId="59" fillId="0" borderId="0" xfId="0" applyFont="1" applyAlignment="1">
      <alignment vertical="center"/>
    </xf>
    <xf numFmtId="0" fontId="1" fillId="0" borderId="14"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0" xfId="0" applyFont="1" applyAlignment="1">
      <alignment vertical="center"/>
    </xf>
    <xf numFmtId="0" fontId="48" fillId="0" borderId="28" xfId="0" applyFont="1" applyBorder="1" applyAlignment="1">
      <alignment horizontal="right" vertical="center"/>
    </xf>
    <xf numFmtId="0" fontId="3" fillId="0" borderId="28" xfId="0" applyFont="1" applyBorder="1" applyAlignment="1">
      <alignment horizontal="center" vertical="center"/>
    </xf>
    <xf numFmtId="0" fontId="49" fillId="0" borderId="28"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0" xfId="0" applyAlignment="1">
      <alignment horizontal="center" vertical="center"/>
    </xf>
    <xf numFmtId="0" fontId="48" fillId="0" borderId="107" xfId="0" applyFont="1" applyFill="1" applyBorder="1" applyAlignment="1">
      <alignment horizontal="right" vertical="center"/>
    </xf>
    <xf numFmtId="0" fontId="0" fillId="0" borderId="63" xfId="0" applyFill="1" applyBorder="1" applyAlignment="1">
      <alignment horizontal="center" vertical="center"/>
    </xf>
    <xf numFmtId="0" fontId="1" fillId="0" borderId="108" xfId="0" applyFont="1" applyFill="1" applyBorder="1" applyAlignment="1">
      <alignment horizontal="center" vertical="center"/>
    </xf>
    <xf numFmtId="0" fontId="0" fillId="0" borderId="0" xfId="0" applyAlignment="1">
      <alignment vertical="center"/>
    </xf>
    <xf numFmtId="0" fontId="48" fillId="0" borderId="109" xfId="0" applyFont="1" applyFill="1" applyBorder="1" applyAlignment="1">
      <alignment horizontal="right" vertical="center"/>
    </xf>
    <xf numFmtId="0" fontId="1" fillId="0" borderId="110" xfId="0" applyFont="1" applyFill="1" applyBorder="1" applyAlignment="1">
      <alignment horizontal="center" vertical="center"/>
    </xf>
    <xf numFmtId="0" fontId="0" fillId="0" borderId="110" xfId="0" applyFill="1" applyBorder="1" applyAlignment="1">
      <alignment horizontal="center" vertical="center"/>
    </xf>
    <xf numFmtId="0" fontId="48" fillId="0" borderId="0" xfId="0" applyFont="1" applyAlignment="1">
      <alignment vertical="center"/>
    </xf>
    <xf numFmtId="0" fontId="1" fillId="0" borderId="0" xfId="0" applyFont="1" applyFill="1" applyBorder="1" applyAlignment="1">
      <alignment horizontal="center" vertical="center"/>
    </xf>
    <xf numFmtId="0" fontId="4" fillId="0" borderId="0" xfId="0" applyFont="1" applyAlignment="1">
      <alignment horizontal="center" vertical="center"/>
    </xf>
    <xf numFmtId="0" fontId="48" fillId="0" borderId="0" xfId="0" applyFont="1" applyAlignment="1">
      <alignment horizontal="right" vertical="center"/>
    </xf>
    <xf numFmtId="0" fontId="3" fillId="0" borderId="0" xfId="0" applyFont="1" applyAlignment="1">
      <alignment horizontal="center" vertical="center"/>
    </xf>
    <xf numFmtId="0" fontId="37" fillId="0" borderId="0" xfId="0" applyFont="1" applyAlignment="1">
      <alignment vertical="center"/>
    </xf>
    <xf numFmtId="0" fontId="60" fillId="2" borderId="4" xfId="0" applyFont="1" applyFill="1" applyBorder="1" applyAlignment="1">
      <alignment horizontal="right"/>
    </xf>
    <xf numFmtId="0" fontId="37" fillId="16" borderId="81" xfId="0" applyFont="1" applyFill="1" applyBorder="1" applyAlignment="1">
      <alignment horizontal="center" vertical="center"/>
    </xf>
    <xf numFmtId="0" fontId="1" fillId="16" borderId="14" xfId="0" applyFont="1" applyFill="1" applyBorder="1" applyAlignment="1">
      <alignment horizontal="center" vertical="center"/>
    </xf>
    <xf numFmtId="0" fontId="44" fillId="16" borderId="14" xfId="0" quotePrefix="1" applyFont="1" applyFill="1" applyBorder="1" applyAlignment="1">
      <alignment horizontal="center" vertical="center" wrapText="1"/>
    </xf>
    <xf numFmtId="0" fontId="44" fillId="16" borderId="14" xfId="2" applyNumberFormat="1" applyFont="1" applyFill="1" applyBorder="1" applyAlignment="1">
      <alignment horizontal="center" vertical="center"/>
    </xf>
    <xf numFmtId="49" fontId="1" fillId="16" borderId="14" xfId="2" applyNumberFormat="1" applyFont="1" applyFill="1" applyBorder="1" applyAlignment="1">
      <alignment horizontal="center" vertical="center"/>
    </xf>
    <xf numFmtId="0" fontId="1" fillId="16" borderId="14" xfId="0" applyFont="1" applyFill="1" applyBorder="1" applyAlignment="1">
      <alignment horizontal="center" vertical="center" shrinkToFit="1"/>
    </xf>
    <xf numFmtId="164" fontId="4" fillId="16" borderId="14" xfId="0" applyNumberFormat="1" applyFont="1" applyFill="1" applyBorder="1" applyAlignment="1">
      <alignment horizontal="center" vertical="center"/>
    </xf>
    <xf numFmtId="164" fontId="4" fillId="16" borderId="100" xfId="0" applyNumberFormat="1" applyFont="1" applyFill="1" applyBorder="1" applyAlignment="1">
      <alignment horizontal="center" vertical="center"/>
    </xf>
    <xf numFmtId="0" fontId="1" fillId="16" borderId="104" xfId="0" quotePrefix="1" applyFont="1" applyFill="1" applyBorder="1" applyAlignment="1">
      <alignment horizontal="center" vertical="center"/>
    </xf>
    <xf numFmtId="0" fontId="26" fillId="0" borderId="16" xfId="0" applyNumberFormat="1" applyFont="1" applyBorder="1" applyAlignment="1">
      <alignment horizontal="center"/>
    </xf>
  </cellXfs>
  <cellStyles count="3">
    <cellStyle name="Hyperlink" xfId="1" builtinId="8"/>
    <cellStyle name="Normal" xfId="0" builtinId="0"/>
    <cellStyle name="Percent" xfId="2" builtinId="5"/>
  </cellStyles>
  <dxfs count="6">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38100</xdr:rowOff>
    </xdr:from>
    <xdr:to>
      <xdr:col>6</xdr:col>
      <xdr:colOff>1257300</xdr:colOff>
      <xdr:row>14</xdr:row>
      <xdr:rowOff>76200</xdr:rowOff>
    </xdr:to>
    <xdr:pic>
      <xdr:nvPicPr>
        <xdr:cNvPr id="1122" name="Picture 6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409575"/>
          <a:ext cx="2324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17</xdr:row>
      <xdr:rowOff>38100</xdr:rowOff>
    </xdr:from>
    <xdr:to>
      <xdr:col>6</xdr:col>
      <xdr:colOff>1200150</xdr:colOff>
      <xdr:row>45</xdr:row>
      <xdr:rowOff>123825</xdr:rowOff>
    </xdr:to>
    <xdr:sp macro="" textlink="">
      <xdr:nvSpPr>
        <xdr:cNvPr id="1025" name="Text 6"/>
        <xdr:cNvSpPr txBox="1">
          <a:spLocks noChangeArrowheads="1"/>
        </xdr:cNvSpPr>
      </xdr:nvSpPr>
      <xdr:spPr bwMode="auto">
        <a:xfrm>
          <a:off x="57150" y="3933825"/>
          <a:ext cx="6886575" cy="61722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Fror is a black-bearded dwarf with bright, steel-gray eyes, a broad nose and a weathered complexion.  He might be considered slim for a dwarf – meaning he is not quite as broad as he is tall.  Those who know many dwarves might recognize that he is still fairly young – barely past half-a-century.  His coal-black beard as yet shows no sign of gray.  It is clearly a source of pride, being neatly forked, braided and thrust through his belt.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Fror son of Gror son of Fion was born into Clan Silverhand on the Island of Moray in the Moonshae Isles of the Great Western Sea.  He was born into the line of the Clan’s chiefs, but to the younger son of a younger son of a younger son.  Clan Silverhand would have to suffer an epic disaster including major loss of life before Fror would be in danger of taking leadership of the clan.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 family’s recent history has its own sources of pride.  His father and his two maternal uncles were noted adventurers in their own day, and Fror was raised on tales such as the trouble Uncle Oin got into in Calimshan and the effort it took for Da and Uncle Orrin to get him out.  The pivotal influence in Fror’s young life was the presence of that same Uncle Orrin.  Orrin Firefork was a talhund – one of the priests of Dumathoin – The Keeper of Secrets under the Mountain.  Orrin it was who first recognized Fror’s vocation from the Silent Keeper.  Fror entered his novitiate at the appointed time, and was accepted into Dumathoin’s mysteries.  Shortly after his ordination, Fror set forth from his home and clan.  Some among Dumathoin’s priests have always gone in search of new or lost treasures in the deep places of the earth; and Fror knew from early in his training that this was his calling.  He set out well equipped, with good advice, letters of introduction, and the goodwill of both clan and clergy.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Fror’s biases follow those of most dwarves.  He was raised among a tightly-knit clan; and though his father’s and uncles’ travels may have given him a broader outlook than many of his clansmen, he is still fairly new to the mainland, and is constantly surprised at how strange and different everyday things can be.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He is a priest of Dumanthoin, and is quite devoted in his belief in the mysteries of the Keeper of Secrets.  However, he has little interest in proselytizing others.  Dumanthoin is a matter for dwarves alone, and even among the dwarves is not for everyone.  His full knowledge is only for the initiates of the Silent Keeper.  In addition, the Silent Keeper is the dwarven patron of the dead; and as such, the dwarven champion against the undead.  This aspect of the deity has always been a central part of Fror’s own calling.  As with any talhund, Fror takes great delight in cunning metal- and stone-work.  Generally, he prefers spirits to wine, pipes to chewing tobacco, and his females clean-shaven.</a:t>
          </a:r>
        </a:p>
      </xdr:txBody>
    </xdr:sp>
    <xdr:clientData/>
  </xdr:twoCellAnchor>
  <xdr:twoCellAnchor>
    <xdr:from>
      <xdr:col>5</xdr:col>
      <xdr:colOff>57150</xdr:colOff>
      <xdr:row>10</xdr:row>
      <xdr:rowOff>190500</xdr:rowOff>
    </xdr:from>
    <xdr:to>
      <xdr:col>6</xdr:col>
      <xdr:colOff>1266825</xdr:colOff>
      <xdr:row>16</xdr:row>
      <xdr:rowOff>266700</xdr:rowOff>
    </xdr:to>
    <xdr:sp macro="" textlink="">
      <xdr:nvSpPr>
        <xdr:cNvPr id="1084" name="Text Box 60"/>
        <xdr:cNvSpPr txBox="1">
          <a:spLocks noChangeArrowheads="1"/>
        </xdr:cNvSpPr>
      </xdr:nvSpPr>
      <xdr:spPr bwMode="auto">
        <a:xfrm>
          <a:off x="4676775" y="2505075"/>
          <a:ext cx="2333625" cy="134302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pitchFamily="18" charset="0"/>
              <a:cs typeface="Times New Roman" pitchFamily="18" charset="0"/>
            </a:rPr>
            <a:t>Current status:  </a:t>
          </a:r>
          <a:r>
            <a:rPr lang="en-US" sz="1200" b="0" i="0" u="none" strike="noStrike" baseline="0">
              <a:solidFill>
                <a:srgbClr val="000000"/>
              </a:solidFill>
              <a:latin typeface="Times New Roman" pitchFamily="18" charset="0"/>
              <a:cs typeface="Times New Roman" pitchFamily="18" charset="0"/>
            </a:rPr>
            <a:t>Moving at 15' and -3 to select Skills due to Medium load.</a:t>
          </a:r>
        </a:p>
        <a:p>
          <a:pPr marL="0" marR="0" indent="0" algn="l" defTabSz="914400" rtl="0" eaLnBrk="1" fontAlgn="auto" latinLnBrk="0" hangingPunct="1">
            <a:lnSpc>
              <a:spcPts val="1100"/>
            </a:lnSpc>
            <a:spcBef>
              <a:spcPts val="0"/>
            </a:spcBef>
            <a:spcAft>
              <a:spcPts val="0"/>
            </a:spcAft>
            <a:buClrTx/>
            <a:buSzTx/>
            <a:buFontTx/>
            <a:buNone/>
            <a:tabLst/>
            <a:defRPr sz="1000"/>
          </a:pPr>
          <a:r>
            <a:rPr lang="en-US" sz="1200">
              <a:effectLst/>
              <a:latin typeface="Times New Roman" pitchFamily="18" charset="0"/>
              <a:ea typeface="+mn-ea"/>
              <a:cs typeface="Times New Roman" pitchFamily="18" charset="0"/>
            </a:rPr>
            <a:t>Cat's Grace, </a:t>
          </a:r>
          <a:r>
            <a:rPr lang="en-US" sz="1200" b="0" i="0" baseline="0">
              <a:effectLst/>
              <a:latin typeface="Times New Roman" pitchFamily="18" charset="0"/>
              <a:ea typeface="+mn-ea"/>
              <a:cs typeface="Times New Roman" pitchFamily="18" charset="0"/>
            </a:rPr>
            <a:t>Prot. f. Arrows, </a:t>
          </a:r>
          <a:r>
            <a:rPr lang="en-US" sz="1200">
              <a:effectLst/>
              <a:latin typeface="Times New Roman" pitchFamily="18" charset="0"/>
              <a:ea typeface="+mn-ea"/>
              <a:cs typeface="Times New Roman" pitchFamily="18" charset="0"/>
            </a:rPr>
            <a:t>Protection from Arrows, Endurance, Bull’s Strength, Magic Circle v. Evil, Shield of Faith, Sanctuary, Resistance</a:t>
          </a:r>
          <a:endParaRPr lang="es-VE" sz="1200">
            <a:effectLst/>
            <a:latin typeface="Times New Roman" pitchFamily="18" charset="0"/>
            <a:ea typeface="+mn-ea"/>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8"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60"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92" name="Rectangle 1"/>
        <xdr:cNvSpPr>
          <a:spLocks noChangeArrowheads="1"/>
        </xdr:cNvSpPr>
      </xdr:nvSpPr>
      <xdr:spPr bwMode="auto">
        <a:xfrm>
          <a:off x="57531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628650</xdr:colOff>
      <xdr:row>1</xdr:row>
      <xdr:rowOff>123825</xdr:rowOff>
    </xdr:from>
    <xdr:to>
      <xdr:col>3</xdr:col>
      <xdr:colOff>200025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447675</xdr:colOff>
      <xdr:row>2</xdr:row>
      <xdr:rowOff>0</xdr:rowOff>
    </xdr:from>
    <xdr:to>
      <xdr:col>4</xdr:col>
      <xdr:colOff>409575</xdr:colOff>
      <xdr:row>3</xdr:row>
      <xdr:rowOff>200025</xdr:rowOff>
    </xdr:to>
    <xdr:sp macro="" textlink="">
      <xdr:nvSpPr>
        <xdr:cNvPr id="2" name="Line 5"/>
        <xdr:cNvSpPr>
          <a:spLocks noChangeShapeType="1"/>
        </xdr:cNvSpPr>
      </xdr:nvSpPr>
      <xdr:spPr bwMode="auto">
        <a:xfrm>
          <a:off x="2505075" y="400050"/>
          <a:ext cx="64770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2</xdr:row>
      <xdr:rowOff>0</xdr:rowOff>
    </xdr:from>
    <xdr:to>
      <xdr:col>3</xdr:col>
      <xdr:colOff>447675</xdr:colOff>
      <xdr:row>3</xdr:row>
      <xdr:rowOff>190500</xdr:rowOff>
    </xdr:to>
    <xdr:sp macro="" textlink="">
      <xdr:nvSpPr>
        <xdr:cNvPr id="3" name="Line 7"/>
        <xdr:cNvSpPr>
          <a:spLocks noChangeShapeType="1"/>
        </xdr:cNvSpPr>
      </xdr:nvSpPr>
      <xdr:spPr bwMode="auto">
        <a:xfrm>
          <a:off x="2505075" y="400050"/>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0</xdr:rowOff>
    </xdr:from>
    <xdr:to>
      <xdr:col>3</xdr:col>
      <xdr:colOff>447675</xdr:colOff>
      <xdr:row>3</xdr:row>
      <xdr:rowOff>200025</xdr:rowOff>
    </xdr:to>
    <xdr:sp macro="" textlink="">
      <xdr:nvSpPr>
        <xdr:cNvPr id="4" name="Line 8"/>
        <xdr:cNvSpPr>
          <a:spLocks noChangeShapeType="1"/>
        </xdr:cNvSpPr>
      </xdr:nvSpPr>
      <xdr:spPr bwMode="auto">
        <a:xfrm flipH="1">
          <a:off x="1676400" y="400050"/>
          <a:ext cx="8286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2</xdr:row>
      <xdr:rowOff>9525</xdr:rowOff>
    </xdr:from>
    <xdr:to>
      <xdr:col>3</xdr:col>
      <xdr:colOff>447675</xdr:colOff>
      <xdr:row>3</xdr:row>
      <xdr:rowOff>190500</xdr:rowOff>
    </xdr:to>
    <xdr:sp macro="" textlink="">
      <xdr:nvSpPr>
        <xdr:cNvPr id="5" name="Line 9"/>
        <xdr:cNvSpPr>
          <a:spLocks noChangeShapeType="1"/>
        </xdr:cNvSpPr>
      </xdr:nvSpPr>
      <xdr:spPr bwMode="auto">
        <a:xfrm flipH="1">
          <a:off x="1009650" y="409575"/>
          <a:ext cx="14954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2</xdr:row>
      <xdr:rowOff>9525</xdr:rowOff>
    </xdr:from>
    <xdr:to>
      <xdr:col>5</xdr:col>
      <xdr:colOff>419100</xdr:colOff>
      <xdr:row>3</xdr:row>
      <xdr:rowOff>190500</xdr:rowOff>
    </xdr:to>
    <xdr:sp macro="" textlink="">
      <xdr:nvSpPr>
        <xdr:cNvPr id="7" name="Line 16"/>
        <xdr:cNvSpPr>
          <a:spLocks noChangeShapeType="1"/>
        </xdr:cNvSpPr>
      </xdr:nvSpPr>
      <xdr:spPr bwMode="auto">
        <a:xfrm>
          <a:off x="2505075" y="409575"/>
          <a:ext cx="13430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13</xdr:row>
      <xdr:rowOff>0</xdr:rowOff>
    </xdr:from>
    <xdr:to>
      <xdr:col>4</xdr:col>
      <xdr:colOff>409575</xdr:colOff>
      <xdr:row>14</xdr:row>
      <xdr:rowOff>200025</xdr:rowOff>
    </xdr:to>
    <xdr:sp macro="" textlink="">
      <xdr:nvSpPr>
        <xdr:cNvPr id="9" name="Line 5"/>
        <xdr:cNvSpPr>
          <a:spLocks noChangeShapeType="1"/>
        </xdr:cNvSpPr>
      </xdr:nvSpPr>
      <xdr:spPr bwMode="auto">
        <a:xfrm>
          <a:off x="3095625" y="2857500"/>
          <a:ext cx="6477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13</xdr:row>
      <xdr:rowOff>0</xdr:rowOff>
    </xdr:from>
    <xdr:to>
      <xdr:col>3</xdr:col>
      <xdr:colOff>447675</xdr:colOff>
      <xdr:row>14</xdr:row>
      <xdr:rowOff>190500</xdr:rowOff>
    </xdr:to>
    <xdr:sp macro="" textlink="">
      <xdr:nvSpPr>
        <xdr:cNvPr id="10" name="Line 7"/>
        <xdr:cNvSpPr>
          <a:spLocks noChangeShapeType="1"/>
        </xdr:cNvSpPr>
      </xdr:nvSpPr>
      <xdr:spPr bwMode="auto">
        <a:xfrm>
          <a:off x="3095625" y="2857500"/>
          <a:ext cx="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13</xdr:row>
      <xdr:rowOff>0</xdr:rowOff>
    </xdr:from>
    <xdr:to>
      <xdr:col>3</xdr:col>
      <xdr:colOff>447675</xdr:colOff>
      <xdr:row>14</xdr:row>
      <xdr:rowOff>200025</xdr:rowOff>
    </xdr:to>
    <xdr:sp macro="" textlink="">
      <xdr:nvSpPr>
        <xdr:cNvPr id="11" name="Line 8"/>
        <xdr:cNvSpPr>
          <a:spLocks noChangeShapeType="1"/>
        </xdr:cNvSpPr>
      </xdr:nvSpPr>
      <xdr:spPr bwMode="auto">
        <a:xfrm flipH="1">
          <a:off x="1943100" y="28575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13</xdr:row>
      <xdr:rowOff>9525</xdr:rowOff>
    </xdr:from>
    <xdr:to>
      <xdr:col>3</xdr:col>
      <xdr:colOff>447675</xdr:colOff>
      <xdr:row>14</xdr:row>
      <xdr:rowOff>190500</xdr:rowOff>
    </xdr:to>
    <xdr:sp macro="" textlink="">
      <xdr:nvSpPr>
        <xdr:cNvPr id="12" name="Line 9"/>
        <xdr:cNvSpPr>
          <a:spLocks noChangeShapeType="1"/>
        </xdr:cNvSpPr>
      </xdr:nvSpPr>
      <xdr:spPr bwMode="auto">
        <a:xfrm flipH="1">
          <a:off x="952500" y="2867025"/>
          <a:ext cx="214312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13</xdr:row>
      <xdr:rowOff>9525</xdr:rowOff>
    </xdr:from>
    <xdr:to>
      <xdr:col>5</xdr:col>
      <xdr:colOff>419100</xdr:colOff>
      <xdr:row>14</xdr:row>
      <xdr:rowOff>190500</xdr:rowOff>
    </xdr:to>
    <xdr:sp macro="" textlink="">
      <xdr:nvSpPr>
        <xdr:cNvPr id="13" name="Line 16"/>
        <xdr:cNvSpPr>
          <a:spLocks noChangeShapeType="1"/>
        </xdr:cNvSpPr>
      </xdr:nvSpPr>
      <xdr:spPr bwMode="auto">
        <a:xfrm>
          <a:off x="3095625" y="2867025"/>
          <a:ext cx="15144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hghamhain@ao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7"/>
  <sheetViews>
    <sheetView showGridLines="0" tabSelected="1" workbookViewId="0"/>
  </sheetViews>
  <sheetFormatPr defaultColWidth="13" defaultRowHeight="15.75"/>
  <cols>
    <col min="1" max="1" width="22.625" style="20" customWidth="1"/>
    <col min="2" max="2" width="10" style="21" customWidth="1"/>
    <col min="3" max="3" width="4.87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256" t="s">
        <v>380</v>
      </c>
      <c r="B1" s="257" t="s">
        <v>676</v>
      </c>
      <c r="C1" s="258"/>
      <c r="D1" s="259"/>
      <c r="E1" s="260"/>
      <c r="F1" s="259"/>
      <c r="G1" s="261" t="s">
        <v>314</v>
      </c>
    </row>
    <row r="2" spans="1:7" ht="17.25" thickTop="1">
      <c r="A2" s="2" t="s">
        <v>0</v>
      </c>
      <c r="B2" s="16" t="s">
        <v>320</v>
      </c>
      <c r="C2" s="70"/>
      <c r="D2" s="4" t="s">
        <v>1</v>
      </c>
      <c r="E2" s="70" t="s">
        <v>137</v>
      </c>
      <c r="F2"/>
      <c r="G2" s="5"/>
    </row>
    <row r="3" spans="1:7" ht="16.5">
      <c r="A3" s="2" t="s">
        <v>76</v>
      </c>
      <c r="B3" s="16" t="s">
        <v>319</v>
      </c>
      <c r="C3" s="55"/>
      <c r="D3" s="4" t="s">
        <v>77</v>
      </c>
      <c r="E3" s="70">
        <v>9</v>
      </c>
      <c r="F3" s="4"/>
      <c r="G3" s="5"/>
    </row>
    <row r="4" spans="1:7" ht="16.5">
      <c r="A4" s="2" t="s">
        <v>134</v>
      </c>
      <c r="B4" s="16" t="s">
        <v>318</v>
      </c>
      <c r="C4" s="70"/>
      <c r="D4" s="4" t="s">
        <v>133</v>
      </c>
      <c r="E4" s="70">
        <v>52</v>
      </c>
      <c r="F4" s="4"/>
      <c r="G4" s="5"/>
    </row>
    <row r="5" spans="1:7" ht="16.5">
      <c r="A5" s="2" t="s">
        <v>78</v>
      </c>
      <c r="B5" s="16" t="s">
        <v>317</v>
      </c>
      <c r="C5" s="70"/>
      <c r="D5" s="4" t="s">
        <v>2</v>
      </c>
      <c r="E5" s="70" t="s">
        <v>315</v>
      </c>
      <c r="F5" s="4"/>
      <c r="G5" s="5"/>
    </row>
    <row r="6" spans="1:7" ht="17.25" thickBot="1">
      <c r="A6" s="2" t="s">
        <v>79</v>
      </c>
      <c r="B6" s="16" t="s">
        <v>81</v>
      </c>
      <c r="C6" s="55"/>
      <c r="D6" s="4" t="s">
        <v>3</v>
      </c>
      <c r="E6" s="70" t="s">
        <v>316</v>
      </c>
      <c r="F6" s="4"/>
      <c r="G6" s="5"/>
    </row>
    <row r="7" spans="1:7" ht="17.25" thickTop="1">
      <c r="A7" s="320" t="s">
        <v>84</v>
      </c>
      <c r="B7" s="321" t="s">
        <v>596</v>
      </c>
      <c r="C7" s="391">
        <f>RIGHT(B7,1)+C13</f>
        <v>7</v>
      </c>
      <c r="D7" s="335" t="s">
        <v>418</v>
      </c>
      <c r="E7" s="322" t="s">
        <v>663</v>
      </c>
      <c r="F7" s="3"/>
      <c r="G7" s="5"/>
    </row>
    <row r="8" spans="1:7" ht="16.5">
      <c r="A8" s="323" t="s">
        <v>85</v>
      </c>
      <c r="B8" s="324" t="s">
        <v>451</v>
      </c>
      <c r="C8" s="392">
        <f>RIGHT(B8,1)+'Personal File'!C12</f>
        <v>2</v>
      </c>
      <c r="D8" s="336" t="s">
        <v>112</v>
      </c>
      <c r="E8" s="325" t="s">
        <v>338</v>
      </c>
      <c r="F8" s="3"/>
      <c r="G8" s="5"/>
    </row>
    <row r="9" spans="1:7" ht="17.25" thickBot="1">
      <c r="A9" s="326" t="s">
        <v>86</v>
      </c>
      <c r="B9" s="327" t="s">
        <v>596</v>
      </c>
      <c r="C9" s="393">
        <f>RIGHT(B9,1)+'Personal File'!C15</f>
        <v>9</v>
      </c>
      <c r="D9" s="337" t="s">
        <v>419</v>
      </c>
      <c r="E9" s="328" t="s">
        <v>420</v>
      </c>
      <c r="F9" s="3"/>
      <c r="G9" s="5"/>
    </row>
    <row r="10" spans="1:7" ht="18" thickTop="1" thickBot="1">
      <c r="A10" s="68" t="s">
        <v>17</v>
      </c>
      <c r="B10" s="69" t="s">
        <v>804</v>
      </c>
      <c r="C10" s="334"/>
      <c r="D10" s="338" t="s">
        <v>16</v>
      </c>
      <c r="E10" s="38">
        <v>750</v>
      </c>
      <c r="F10" s="3"/>
      <c r="G10" s="5"/>
    </row>
    <row r="11" spans="1:7" ht="16.5">
      <c r="A11" s="36" t="s">
        <v>4</v>
      </c>
      <c r="B11" s="37">
        <v>14</v>
      </c>
      <c r="C11" s="467" t="str">
        <f t="shared" ref="C11:C15" si="0">IF(B11&gt;9.9,CONCATENATE("+",ROUNDDOWN((B11-10)/2,0)),ROUNDUP((B11-10)/2,0))</f>
        <v>+2</v>
      </c>
      <c r="D11" s="394" t="s">
        <v>110</v>
      </c>
      <c r="E11" s="139" t="s">
        <v>576</v>
      </c>
      <c r="F11" s="3"/>
      <c r="G11" s="5"/>
    </row>
    <row r="12" spans="1:7" ht="16.5">
      <c r="A12" s="7" t="s">
        <v>5</v>
      </c>
      <c r="B12" s="137">
        <v>10</v>
      </c>
      <c r="C12" s="64" t="str">
        <f t="shared" si="0"/>
        <v>+0</v>
      </c>
      <c r="D12" s="395" t="s">
        <v>111</v>
      </c>
      <c r="E12" s="98">
        <f>Martial!B16+Equipment!B15+('Personal File'!E10/100)+Equipment!B94</f>
        <v>105.46816666666666</v>
      </c>
      <c r="F12" s="3"/>
      <c r="G12" s="5"/>
    </row>
    <row r="13" spans="1:7" ht="16.5">
      <c r="A13" s="34" t="s">
        <v>20</v>
      </c>
      <c r="B13" s="138">
        <v>12</v>
      </c>
      <c r="C13" s="56" t="str">
        <f t="shared" si="0"/>
        <v>+1</v>
      </c>
      <c r="D13" s="339" t="s">
        <v>22</v>
      </c>
      <c r="E13" s="93">
        <v>63</v>
      </c>
      <c r="F13" s="3"/>
      <c r="G13" s="5"/>
    </row>
    <row r="14" spans="1:7" ht="16.5">
      <c r="A14" s="457" t="s">
        <v>21</v>
      </c>
      <c r="B14" s="138">
        <v>10</v>
      </c>
      <c r="C14" s="64" t="str">
        <f t="shared" si="0"/>
        <v>+0</v>
      </c>
      <c r="D14" s="339" t="s">
        <v>75</v>
      </c>
      <c r="E14" s="93">
        <v>49</v>
      </c>
      <c r="F14" s="2"/>
      <c r="G14" s="5"/>
    </row>
    <row r="15" spans="1:7" ht="16.5">
      <c r="A15" s="35" t="s">
        <v>23</v>
      </c>
      <c r="B15" s="6">
        <v>16</v>
      </c>
      <c r="C15" s="64" t="str">
        <f t="shared" si="0"/>
        <v>+3</v>
      </c>
      <c r="D15" s="340" t="s">
        <v>362</v>
      </c>
      <c r="E15" s="97">
        <f>10+C12+1</f>
        <v>11</v>
      </c>
      <c r="F15" s="3"/>
      <c r="G15" s="5"/>
    </row>
    <row r="16" spans="1:7" ht="17.25" thickBot="1">
      <c r="A16" s="39" t="s">
        <v>19</v>
      </c>
      <c r="B16" s="366" t="s">
        <v>659</v>
      </c>
      <c r="C16" s="57" t="s">
        <v>805</v>
      </c>
      <c r="D16" s="341" t="s">
        <v>74</v>
      </c>
      <c r="E16" s="255">
        <f>E15+SUM(Martial!B13:B14)</f>
        <v>20</v>
      </c>
      <c r="F16" s="3"/>
      <c r="G16" s="5"/>
    </row>
    <row r="17" spans="1:7" ht="24.75" thickTop="1" thickBot="1">
      <c r="A17" s="8" t="s">
        <v>34</v>
      </c>
      <c r="B17" s="9"/>
      <c r="C17" s="9"/>
      <c r="D17" s="10"/>
      <c r="E17" s="10"/>
      <c r="F17" s="10"/>
      <c r="G17" s="11"/>
    </row>
    <row r="18" spans="1:7" s="15" customFormat="1" ht="17.25" thickTop="1">
      <c r="A18" s="12"/>
      <c r="B18" s="13"/>
      <c r="C18" s="13"/>
      <c r="D18" s="13"/>
      <c r="E18" s="13"/>
      <c r="F18" s="13"/>
      <c r="G18" s="14"/>
    </row>
    <row r="19" spans="1:7" s="15" customFormat="1" ht="16.5">
      <c r="A19" s="123"/>
      <c r="B19" s="16"/>
      <c r="C19" s="16"/>
      <c r="D19" s="16"/>
      <c r="E19" s="16"/>
      <c r="F19" s="16"/>
      <c r="G19" s="136"/>
    </row>
    <row r="20" spans="1:7" s="15" customFormat="1" ht="16.5">
      <c r="A20" s="123"/>
      <c r="B20" s="16"/>
      <c r="C20" s="16"/>
      <c r="D20" s="16"/>
      <c r="E20" s="16"/>
      <c r="F20" s="16"/>
      <c r="G20" s="136"/>
    </row>
    <row r="21" spans="1:7" s="15" customFormat="1" ht="16.5">
      <c r="A21" s="123"/>
      <c r="B21" s="16"/>
      <c r="C21" s="16"/>
      <c r="D21" s="16"/>
      <c r="E21" s="16"/>
      <c r="F21" s="16"/>
      <c r="G21" s="136"/>
    </row>
    <row r="22" spans="1:7" s="15" customFormat="1" ht="16.5">
      <c r="A22" s="123"/>
      <c r="B22" s="16"/>
      <c r="C22" s="16"/>
      <c r="D22" s="16"/>
      <c r="E22" s="16"/>
      <c r="F22" s="16"/>
      <c r="G22" s="136"/>
    </row>
    <row r="23" spans="1:7" s="15" customFormat="1" ht="16.5">
      <c r="A23" s="123"/>
      <c r="B23" s="16"/>
      <c r="C23" s="16"/>
      <c r="D23" s="16"/>
      <c r="E23" s="16"/>
      <c r="F23" s="16"/>
      <c r="G23" s="136"/>
    </row>
    <row r="24" spans="1:7" s="15" customFormat="1" ht="16.5">
      <c r="A24" s="123"/>
      <c r="B24" s="16"/>
      <c r="C24" s="16"/>
      <c r="D24" s="16"/>
      <c r="E24" s="16"/>
      <c r="F24" s="16"/>
      <c r="G24" s="136"/>
    </row>
    <row r="25" spans="1:7" s="15" customFormat="1" ht="16.5">
      <c r="A25" s="123"/>
      <c r="B25" s="16"/>
      <c r="C25" s="16"/>
      <c r="D25" s="16"/>
      <c r="E25" s="16"/>
      <c r="F25" s="16"/>
      <c r="G25" s="136"/>
    </row>
    <row r="26" spans="1:7" s="15" customFormat="1" ht="16.5">
      <c r="A26" s="123"/>
      <c r="B26" s="16"/>
      <c r="C26" s="16"/>
      <c r="D26" s="16"/>
      <c r="E26" s="16"/>
      <c r="F26" s="16"/>
      <c r="G26" s="136"/>
    </row>
    <row r="27" spans="1:7" s="15" customFormat="1" ht="16.5">
      <c r="A27" s="123"/>
      <c r="B27" s="16"/>
      <c r="C27" s="16"/>
      <c r="D27" s="16"/>
      <c r="E27" s="16"/>
      <c r="F27" s="16"/>
      <c r="G27" s="136"/>
    </row>
    <row r="28" spans="1:7" s="15" customFormat="1" ht="16.5">
      <c r="A28" s="123"/>
      <c r="B28" s="16"/>
      <c r="C28" s="16"/>
      <c r="D28" s="16"/>
      <c r="E28" s="16"/>
      <c r="F28" s="16"/>
      <c r="G28" s="136"/>
    </row>
    <row r="29" spans="1:7" s="15" customFormat="1" ht="16.5">
      <c r="A29" s="123"/>
      <c r="B29" s="16"/>
      <c r="C29" s="16"/>
      <c r="D29" s="16"/>
      <c r="E29" s="16"/>
      <c r="F29" s="16"/>
      <c r="G29" s="136"/>
    </row>
    <row r="30" spans="1:7" s="15" customFormat="1" ht="16.5">
      <c r="A30" s="123"/>
      <c r="B30" s="16"/>
      <c r="C30" s="16"/>
      <c r="D30" s="16"/>
      <c r="E30" s="16"/>
      <c r="F30" s="16"/>
      <c r="G30" s="136"/>
    </row>
    <row r="31" spans="1:7" s="15" customFormat="1" ht="16.5">
      <c r="A31" s="123"/>
      <c r="B31" s="16"/>
      <c r="C31" s="16"/>
      <c r="D31" s="16"/>
      <c r="E31" s="16"/>
      <c r="F31" s="16"/>
      <c r="G31" s="136"/>
    </row>
    <row r="32" spans="1:7" s="15" customFormat="1" ht="16.5">
      <c r="A32" s="123"/>
      <c r="B32" s="16"/>
      <c r="C32" s="16"/>
      <c r="D32" s="16"/>
      <c r="E32" s="16"/>
      <c r="F32" s="16"/>
      <c r="G32" s="136"/>
    </row>
    <row r="33" spans="1:7" s="15" customFormat="1" ht="16.5">
      <c r="A33" s="123"/>
      <c r="B33" s="16"/>
      <c r="C33" s="16"/>
      <c r="D33" s="16"/>
      <c r="E33" s="16"/>
      <c r="F33" s="16"/>
      <c r="G33" s="136"/>
    </row>
    <row r="34" spans="1:7" s="15" customFormat="1" ht="16.5">
      <c r="A34" s="123"/>
      <c r="B34" s="16"/>
      <c r="C34" s="16"/>
      <c r="D34" s="16"/>
      <c r="E34" s="16"/>
      <c r="F34" s="16"/>
      <c r="G34" s="136"/>
    </row>
    <row r="35" spans="1:7" s="15" customFormat="1" ht="16.5">
      <c r="A35" s="123"/>
      <c r="B35" s="16"/>
      <c r="C35" s="16"/>
      <c r="D35" s="16"/>
      <c r="E35" s="16"/>
      <c r="F35" s="16"/>
      <c r="G35" s="136"/>
    </row>
    <row r="36" spans="1:7" s="15" customFormat="1" ht="16.5">
      <c r="A36" s="123"/>
      <c r="B36" s="16"/>
      <c r="C36" s="16"/>
      <c r="D36" s="16"/>
      <c r="E36" s="16"/>
      <c r="F36" s="16"/>
      <c r="G36" s="136"/>
    </row>
    <row r="37" spans="1:7" s="15" customFormat="1" ht="16.5">
      <c r="A37" s="123"/>
      <c r="B37" s="16"/>
      <c r="C37" s="16"/>
      <c r="D37" s="16"/>
      <c r="E37" s="16"/>
      <c r="F37" s="16"/>
      <c r="G37" s="136"/>
    </row>
    <row r="38" spans="1:7" s="15" customFormat="1" ht="16.5">
      <c r="A38" s="123"/>
      <c r="B38" s="16"/>
      <c r="C38" s="16"/>
      <c r="D38" s="16"/>
      <c r="E38" s="16"/>
      <c r="F38" s="16"/>
      <c r="G38" s="136"/>
    </row>
    <row r="39" spans="1:7" s="15" customFormat="1" ht="16.5">
      <c r="A39" s="123"/>
      <c r="B39" s="16"/>
      <c r="C39" s="16"/>
      <c r="D39" s="16"/>
      <c r="E39" s="16"/>
      <c r="F39" s="16"/>
      <c r="G39" s="136"/>
    </row>
    <row r="40" spans="1:7" s="15" customFormat="1" ht="16.5">
      <c r="A40" s="123"/>
      <c r="B40" s="16"/>
      <c r="C40" s="16"/>
      <c r="D40" s="16"/>
      <c r="E40" s="16"/>
      <c r="F40" s="16"/>
      <c r="G40" s="136"/>
    </row>
    <row r="41" spans="1:7" s="15" customFormat="1" ht="16.5">
      <c r="A41" s="123"/>
      <c r="B41" s="16"/>
      <c r="C41" s="16"/>
      <c r="D41" s="16"/>
      <c r="E41" s="16"/>
      <c r="F41" s="16"/>
      <c r="G41" s="136"/>
    </row>
    <row r="42" spans="1:7" s="15" customFormat="1" ht="16.5">
      <c r="A42" s="123"/>
      <c r="B42" s="16"/>
      <c r="C42" s="16"/>
      <c r="D42" s="16"/>
      <c r="E42" s="16"/>
      <c r="F42" s="16"/>
      <c r="G42" s="136"/>
    </row>
    <row r="43" spans="1:7" s="15" customFormat="1" ht="16.5">
      <c r="A43" s="123"/>
      <c r="B43" s="16"/>
      <c r="C43" s="16"/>
      <c r="D43" s="16"/>
      <c r="E43" s="16"/>
      <c r="F43" s="16"/>
      <c r="G43" s="136"/>
    </row>
    <row r="44" spans="1:7" s="15" customFormat="1" ht="16.5">
      <c r="A44" s="123"/>
      <c r="B44" s="16"/>
      <c r="C44" s="16"/>
      <c r="D44" s="16"/>
      <c r="E44" s="16"/>
      <c r="F44" s="16"/>
      <c r="G44" s="136"/>
    </row>
    <row r="45" spans="1:7" s="15" customFormat="1" ht="16.5">
      <c r="A45" s="123"/>
      <c r="B45" s="16"/>
      <c r="C45" s="16"/>
      <c r="D45" s="16"/>
      <c r="E45" s="16"/>
      <c r="F45" s="16"/>
      <c r="G45" s="136"/>
    </row>
    <row r="46" spans="1:7" ht="17.25" thickBot="1">
      <c r="A46" s="17"/>
      <c r="B46" s="18"/>
      <c r="C46" s="18"/>
      <c r="D46" s="18"/>
      <c r="E46" s="18"/>
      <c r="F46" s="18"/>
      <c r="G46" s="19"/>
    </row>
    <row r="47" spans="1:7" ht="16.5" thickTop="1"/>
  </sheetData>
  <phoneticPr fontId="0" type="noConversion"/>
  <conditionalFormatting sqref="E14">
    <cfRule type="cellIs" dxfId="5" priority="1" stopIfTrue="1" operator="lessThan">
      <formula>$E$13/3</formula>
    </cfRule>
    <cfRule type="cellIs" dxfId="4" priority="2" stopIfTrue="1" operator="between">
      <formula>$E$13/3</formula>
      <formula>$E$13/2</formula>
    </cfRule>
    <cfRule type="cellIs" dxfId="3" priority="3" stopIfTrue="1" operator="greaterThan">
      <formula>$E$13/2</formula>
    </cfRule>
  </conditionalFormatting>
  <conditionalFormatting sqref="E12">
    <cfRule type="cellIs" dxfId="2" priority="4" stopIfTrue="1" operator="greaterThan">
      <formula>116</formula>
    </cfRule>
    <cfRule type="cellIs" dxfId="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7" width="6.75" style="67" customWidth="1"/>
    <col min="8" max="8" width="40.625" style="20" customWidth="1"/>
    <col min="9" max="16384" width="13" style="1"/>
  </cols>
  <sheetData>
    <row r="1" spans="1:8" ht="24" thickBot="1">
      <c r="A1" s="54" t="s">
        <v>18</v>
      </c>
      <c r="B1" s="22"/>
      <c r="C1" s="22"/>
      <c r="D1" s="22"/>
      <c r="E1" s="22"/>
      <c r="F1" s="22"/>
      <c r="G1" s="65"/>
      <c r="H1" s="22"/>
    </row>
    <row r="2" spans="1:8" s="15" customFormat="1" ht="33">
      <c r="A2" s="51" t="s">
        <v>6</v>
      </c>
      <c r="B2" s="52" t="s">
        <v>39</v>
      </c>
      <c r="C2" s="52" t="s">
        <v>46</v>
      </c>
      <c r="D2" s="52" t="s">
        <v>38</v>
      </c>
      <c r="E2" s="63" t="s">
        <v>72</v>
      </c>
      <c r="F2" s="63" t="s">
        <v>47</v>
      </c>
      <c r="G2" s="66" t="s">
        <v>80</v>
      </c>
      <c r="H2" s="53" t="s">
        <v>8</v>
      </c>
    </row>
    <row r="3" spans="1:8" s="58" customFormat="1" ht="16.5">
      <c r="A3" s="149" t="s">
        <v>48</v>
      </c>
      <c r="B3" s="106">
        <v>0</v>
      </c>
      <c r="C3" s="150" t="s">
        <v>42</v>
      </c>
      <c r="D3" s="151" t="str">
        <f>IF(C3="Str",'Personal File'!$C$11,IF(C3="Dex",'Personal File'!$C$12,IF(C3="Con",'Personal File'!$C$13,IF(C3="Int",'Personal File'!$C$14,IF(C3="Wis",'Personal File'!$C$15,IF(C3="Cha",'Personal File'!$C$16))))))</f>
        <v>+0</v>
      </c>
      <c r="E3" s="151" t="str">
        <f t="shared" ref="E3:E41" si="0">CONCATENATE(C3," (",D3,")")</f>
        <v>Int (+0)</v>
      </c>
      <c r="F3" s="217" t="s">
        <v>73</v>
      </c>
      <c r="G3" s="107">
        <f t="shared" ref="G3:G9" si="1">B3+MID(E3,6,2)+F3</f>
        <v>0</v>
      </c>
      <c r="H3" s="332" t="s">
        <v>433</v>
      </c>
    </row>
    <row r="4" spans="1:8" s="62" customFormat="1" ht="16.5">
      <c r="A4" s="180" t="s">
        <v>49</v>
      </c>
      <c r="B4" s="106">
        <v>0</v>
      </c>
      <c r="C4" s="181" t="s">
        <v>44</v>
      </c>
      <c r="D4" s="182" t="str">
        <f>IF(C4="Str",'Personal File'!$C$11,IF(C4="Dex",'Personal File'!$C$12,IF(C4="Con",'Personal File'!$C$13,IF(C4="Int",'Personal File'!$C$14,IF(C4="Wis",'Personal File'!$C$15,IF(C4="Cha",'Personal File'!$C$16))))))</f>
        <v>+0</v>
      </c>
      <c r="E4" s="182" t="str">
        <f t="shared" si="0"/>
        <v>Dex (+0)</v>
      </c>
      <c r="F4" s="107" t="s">
        <v>73</v>
      </c>
      <c r="G4" s="107">
        <f t="shared" si="1"/>
        <v>0</v>
      </c>
      <c r="H4" s="108"/>
    </row>
    <row r="5" spans="1:8" s="60" customFormat="1" ht="16.5">
      <c r="A5" s="109" t="s">
        <v>50</v>
      </c>
      <c r="B5" s="106">
        <v>0</v>
      </c>
      <c r="C5" s="110" t="s">
        <v>40</v>
      </c>
      <c r="D5" s="111" t="str">
        <f>IF(C5="Str",'Personal File'!$C$11,IF(C5="Dex",'Personal File'!$C$12,IF(C5="Con",'Personal File'!$C$13,IF(C5="Int",'Personal File'!$C$14,IF(C5="Wis",'Personal File'!$C$15,IF(C5="Cha",'Personal File'!$C$16))))))</f>
        <v>+4</v>
      </c>
      <c r="E5" s="112" t="str">
        <f t="shared" si="0"/>
        <v>Cha (+4)</v>
      </c>
      <c r="F5" s="107" t="s">
        <v>73</v>
      </c>
      <c r="G5" s="107">
        <f t="shared" si="1"/>
        <v>4</v>
      </c>
      <c r="H5" s="108"/>
    </row>
    <row r="6" spans="1:8" s="59" customFormat="1" ht="16.5">
      <c r="A6" s="113" t="s">
        <v>51</v>
      </c>
      <c r="B6" s="106">
        <v>0</v>
      </c>
      <c r="C6" s="114" t="s">
        <v>45</v>
      </c>
      <c r="D6" s="115" t="str">
        <f>IF(C6="Str",'Personal File'!$C$11,IF(C6="Dex",'Personal File'!$C$12,IF(C6="Con",'Personal File'!$C$13,IF(C6="Int",'Personal File'!$C$14,IF(C6="Wis",'Personal File'!$C$15,IF(C6="Cha",'Personal File'!$C$16))))))</f>
        <v>+2</v>
      </c>
      <c r="E6" s="115" t="str">
        <f t="shared" si="0"/>
        <v>Str (+2)</v>
      </c>
      <c r="F6" s="107" t="s">
        <v>73</v>
      </c>
      <c r="G6" s="107">
        <f t="shared" si="1"/>
        <v>2</v>
      </c>
      <c r="H6" s="108"/>
    </row>
    <row r="7" spans="1:8" s="59" customFormat="1" ht="16.5">
      <c r="A7" s="249" t="s">
        <v>24</v>
      </c>
      <c r="B7" s="94">
        <v>4</v>
      </c>
      <c r="C7" s="250" t="s">
        <v>41</v>
      </c>
      <c r="D7" s="251" t="str">
        <f>IF(C7="Str",'Personal File'!$C$11,IF(C7="Dex",'Personal File'!$C$12,IF(C7="Con",'Personal File'!$C$13,IF(C7="Int",'Personal File'!$C$14,IF(C7="Wis",'Personal File'!$C$15,IF(C7="Cha",'Personal File'!$C$16))))))</f>
        <v>+1</v>
      </c>
      <c r="E7" s="251" t="str">
        <f t="shared" si="0"/>
        <v>Con (+1)</v>
      </c>
      <c r="F7" s="95" t="s">
        <v>73</v>
      </c>
      <c r="G7" s="95">
        <f t="shared" si="1"/>
        <v>5</v>
      </c>
      <c r="H7" s="96"/>
    </row>
    <row r="8" spans="1:8" s="59" customFormat="1" ht="16.5">
      <c r="A8" s="120" t="s">
        <v>321</v>
      </c>
      <c r="B8" s="94">
        <v>1</v>
      </c>
      <c r="C8" s="121" t="s">
        <v>42</v>
      </c>
      <c r="D8" s="122" t="str">
        <f>IF(C8="Str",'Personal File'!$C$11,IF(C8="Dex",'Personal File'!$C$12,IF(C8="Con",'Personal File'!$C$13,IF(C8="Int",'Personal File'!$C$14,IF(C8="Wis",'Personal File'!$C$15,IF(C8="Cha",'Personal File'!$C$16))))))</f>
        <v>+0</v>
      </c>
      <c r="E8" s="122" t="str">
        <f>CONCATENATE(C8," (",D8,")")</f>
        <v>Int (+0)</v>
      </c>
      <c r="F8" s="95" t="s">
        <v>73</v>
      </c>
      <c r="G8" s="95">
        <f>B8+MID(E8,6,2)+F8</f>
        <v>1</v>
      </c>
      <c r="H8" s="252" t="s">
        <v>434</v>
      </c>
    </row>
    <row r="9" spans="1:8" s="58" customFormat="1" ht="16.5">
      <c r="A9" s="120" t="s">
        <v>667</v>
      </c>
      <c r="B9" s="94">
        <v>1</v>
      </c>
      <c r="C9" s="121" t="s">
        <v>42</v>
      </c>
      <c r="D9" s="122" t="str">
        <f>IF(C9="Str",'Personal File'!$C$11,IF(C9="Dex",'Personal File'!$C$12,IF(C9="Con",'Personal File'!$C$13,IF(C9="Int",'Personal File'!$C$14,IF(C9="Wis",'Personal File'!$C$15,IF(C9="Cha",'Personal File'!$C$16))))))</f>
        <v>+0</v>
      </c>
      <c r="E9" s="122" t="str">
        <f t="shared" si="0"/>
        <v>Int (+0)</v>
      </c>
      <c r="F9" s="95" t="s">
        <v>73</v>
      </c>
      <c r="G9" s="95">
        <f t="shared" si="1"/>
        <v>1</v>
      </c>
      <c r="H9" s="252" t="s">
        <v>434</v>
      </c>
    </row>
    <row r="10" spans="1:8" s="61" customFormat="1" ht="16.5">
      <c r="A10" s="71" t="s">
        <v>52</v>
      </c>
      <c r="B10" s="72">
        <v>0</v>
      </c>
      <c r="C10" s="73" t="s">
        <v>42</v>
      </c>
      <c r="D10" s="74" t="str">
        <f>IF(C10="Str",'Personal File'!$C$11,IF(C10="Dex",'Personal File'!$C$12,IF(C10="Con",'Personal File'!$C$13,IF(C10="Int",'Personal File'!$C$14,IF(C10="Wis",'Personal File'!$C$15,IF(C10="Cha",'Personal File'!$C$16))))))</f>
        <v>+0</v>
      </c>
      <c r="E10" s="74" t="str">
        <f t="shared" si="0"/>
        <v>Int (+0)</v>
      </c>
      <c r="F10" s="75" t="s">
        <v>73</v>
      </c>
      <c r="G10" s="76">
        <v>0</v>
      </c>
      <c r="H10" s="77"/>
    </row>
    <row r="11" spans="1:8" s="62" customFormat="1" ht="16.5">
      <c r="A11" s="218" t="s">
        <v>53</v>
      </c>
      <c r="B11" s="94">
        <v>6</v>
      </c>
      <c r="C11" s="219" t="s">
        <v>40</v>
      </c>
      <c r="D11" s="220" t="str">
        <f>IF(C11="Str",'Personal File'!$C$11,IF(C11="Dex",'Personal File'!$C$12,IF(C11="Con",'Personal File'!$C$13,IF(C11="Int",'Personal File'!$C$14,IF(C11="Wis",'Personal File'!$C$15,IF(C11="Cha",'Personal File'!$C$16))))))</f>
        <v>+4</v>
      </c>
      <c r="E11" s="221" t="str">
        <f t="shared" si="0"/>
        <v>Cha (+4)</v>
      </c>
      <c r="F11" s="95" t="s">
        <v>73</v>
      </c>
      <c r="G11" s="95">
        <f>B11+MID(E11,6,2)+F11</f>
        <v>10</v>
      </c>
      <c r="H11" s="96"/>
    </row>
    <row r="12" spans="1:8" s="62" customFormat="1" ht="16.5">
      <c r="A12" s="71" t="s">
        <v>54</v>
      </c>
      <c r="B12" s="72">
        <v>0</v>
      </c>
      <c r="C12" s="73" t="s">
        <v>42</v>
      </c>
      <c r="D12" s="74" t="str">
        <f>IF(C12="Str",'Personal File'!$C$11,IF(C12="Dex",'Personal File'!$C$12,IF(C12="Con",'Personal File'!$C$13,IF(C12="Int",'Personal File'!$C$14,IF(C12="Wis",'Personal File'!$C$15,IF(C12="Cha",'Personal File'!$C$16))))))</f>
        <v>+0</v>
      </c>
      <c r="E12" s="74" t="str">
        <f t="shared" si="0"/>
        <v>Int (+0)</v>
      </c>
      <c r="F12" s="75" t="s">
        <v>73</v>
      </c>
      <c r="G12" s="76">
        <v>0</v>
      </c>
      <c r="H12" s="77"/>
    </row>
    <row r="13" spans="1:8" s="62" customFormat="1" ht="16.5">
      <c r="A13" s="109" t="s">
        <v>55</v>
      </c>
      <c r="B13" s="106">
        <v>0</v>
      </c>
      <c r="C13" s="110" t="s">
        <v>40</v>
      </c>
      <c r="D13" s="111" t="str">
        <f>IF(C13="Str",'Personal File'!$C$11,IF(C13="Dex",'Personal File'!$C$12,IF(C13="Con",'Personal File'!$C$13,IF(C13="Int",'Personal File'!$C$14,IF(C13="Wis",'Personal File'!$C$15,IF(C13="Cha",'Personal File'!$C$16))))))</f>
        <v>+4</v>
      </c>
      <c r="E13" s="112" t="str">
        <f t="shared" si="0"/>
        <v>Cha (+4)</v>
      </c>
      <c r="F13" s="107" t="s">
        <v>73</v>
      </c>
      <c r="G13" s="107">
        <f>B13+MID(E13,6,2)+F13</f>
        <v>4</v>
      </c>
      <c r="H13" s="108"/>
    </row>
    <row r="14" spans="1:8" s="62" customFormat="1" ht="16.5">
      <c r="A14" s="180" t="s">
        <v>56</v>
      </c>
      <c r="B14" s="106">
        <v>0</v>
      </c>
      <c r="C14" s="181" t="s">
        <v>44</v>
      </c>
      <c r="D14" s="182" t="str">
        <f>IF(C14="Str",'Personal File'!$C$11,IF(C14="Dex",'Personal File'!$C$12,IF(C14="Con",'Personal File'!$C$13,IF(C14="Int",'Personal File'!$C$14,IF(C14="Wis",'Personal File'!$C$15,IF(C14="Cha",'Personal File'!$C$16))))))</f>
        <v>+0</v>
      </c>
      <c r="E14" s="183" t="str">
        <f t="shared" si="0"/>
        <v>Dex (+0)</v>
      </c>
      <c r="F14" s="107" t="s">
        <v>73</v>
      </c>
      <c r="G14" s="107">
        <f>B14+MID(E14,6,2)+F14</f>
        <v>0</v>
      </c>
      <c r="H14" s="108"/>
    </row>
    <row r="15" spans="1:8" s="62" customFormat="1" ht="16.5">
      <c r="A15" s="81" t="s">
        <v>57</v>
      </c>
      <c r="B15" s="82">
        <v>0</v>
      </c>
      <c r="C15" s="83" t="s">
        <v>42</v>
      </c>
      <c r="D15" s="84" t="str">
        <f>IF(C15="Str",'Personal File'!$C$11,IF(C15="Dex",'Personal File'!$C$12,IF(C15="Con",'Personal File'!$C$13,IF(C15="Int",'Personal File'!$C$14,IF(C15="Wis",'Personal File'!$C$15,IF(C15="Cha",'Personal File'!$C$16))))))</f>
        <v>+0</v>
      </c>
      <c r="E15" s="84" t="str">
        <f t="shared" si="0"/>
        <v>Int (+0)</v>
      </c>
      <c r="F15" s="85" t="s">
        <v>73</v>
      </c>
      <c r="G15" s="85">
        <f>B15+MID(E15,6,2)+F15</f>
        <v>0</v>
      </c>
      <c r="H15" s="86"/>
    </row>
    <row r="16" spans="1:8" s="62" customFormat="1" ht="16.5">
      <c r="A16" s="109" t="s">
        <v>58</v>
      </c>
      <c r="B16" s="106">
        <v>0</v>
      </c>
      <c r="C16" s="110" t="s">
        <v>40</v>
      </c>
      <c r="D16" s="111" t="str">
        <f>IF(C16="Str",'Personal File'!$C$11,IF(C16="Dex",'Personal File'!$C$12,IF(C16="Con",'Personal File'!$C$13,IF(C16="Int",'Personal File'!$C$14,IF(C16="Wis",'Personal File'!$C$15,IF(C16="Cha",'Personal File'!$C$16))))))</f>
        <v>+4</v>
      </c>
      <c r="E16" s="112" t="str">
        <f t="shared" si="0"/>
        <v>Cha (+4)</v>
      </c>
      <c r="F16" s="107" t="s">
        <v>73</v>
      </c>
      <c r="G16" s="107">
        <f>B16+MID(E16,6,2)+F16</f>
        <v>4</v>
      </c>
      <c r="H16" s="108"/>
    </row>
    <row r="17" spans="1:8" s="62" customFormat="1" ht="16.5">
      <c r="A17" s="78" t="s">
        <v>26</v>
      </c>
      <c r="B17" s="72">
        <v>0</v>
      </c>
      <c r="C17" s="79" t="s">
        <v>40</v>
      </c>
      <c r="D17" s="80" t="str">
        <f>IF(C17="Str",'Personal File'!$C$11,IF(C17="Dex",'Personal File'!$C$12,IF(C17="Con",'Personal File'!$C$13,IF(C17="Int",'Personal File'!$C$14,IF(C17="Wis",'Personal File'!$C$15,IF(C17="Cha",'Personal File'!$C$16))))))</f>
        <v>+4</v>
      </c>
      <c r="E17" s="80" t="str">
        <f t="shared" si="0"/>
        <v>Cha (+4)</v>
      </c>
      <c r="F17" s="75" t="s">
        <v>73</v>
      </c>
      <c r="G17" s="76">
        <v>0</v>
      </c>
      <c r="H17" s="77"/>
    </row>
    <row r="18" spans="1:8" s="62" customFormat="1" ht="16.5">
      <c r="A18" s="234" t="s">
        <v>59</v>
      </c>
      <c r="B18" s="94">
        <v>1</v>
      </c>
      <c r="C18" s="237" t="s">
        <v>43</v>
      </c>
      <c r="D18" s="239" t="str">
        <f>IF(C18="Str",'Personal File'!$C$11,IF(C18="Dex",'Personal File'!$C$12,IF(C18="Con",'Personal File'!$C$13,IF(C18="Int",'Personal File'!$C$14,IF(C18="Wis",'Personal File'!$C$15,IF(C18="Cha",'Personal File'!$C$16))))))</f>
        <v>+3</v>
      </c>
      <c r="E18" s="239" t="str">
        <f t="shared" si="0"/>
        <v>Wis (+3)</v>
      </c>
      <c r="F18" s="95" t="s">
        <v>73</v>
      </c>
      <c r="G18" s="95">
        <f>B18+MID(E18,6,2)+F18</f>
        <v>4</v>
      </c>
      <c r="H18" s="252" t="s">
        <v>455</v>
      </c>
    </row>
    <row r="19" spans="1:8" s="62" customFormat="1" ht="16.5">
      <c r="A19" s="180" t="s">
        <v>60</v>
      </c>
      <c r="B19" s="106">
        <v>0</v>
      </c>
      <c r="C19" s="181" t="s">
        <v>44</v>
      </c>
      <c r="D19" s="182" t="str">
        <f>IF(C19="Str",'Personal File'!$C$11,IF(C19="Dex",'Personal File'!$C$12,IF(C19="Con",'Personal File'!$C$13,IF(C19="Int",'Personal File'!$C$14,IF(C19="Wis",'Personal File'!$C$15,IF(C19="Cha",'Personal File'!$C$16))))))</f>
        <v>+0</v>
      </c>
      <c r="E19" s="182" t="str">
        <f t="shared" si="0"/>
        <v>Dex (+0)</v>
      </c>
      <c r="F19" s="107" t="s">
        <v>73</v>
      </c>
      <c r="G19" s="107">
        <f>B19+MID(E19,6,2)+F19</f>
        <v>0</v>
      </c>
      <c r="H19" s="108"/>
    </row>
    <row r="20" spans="1:8" s="62" customFormat="1" ht="16.5">
      <c r="A20" s="87" t="s">
        <v>61</v>
      </c>
      <c r="B20" s="82">
        <v>0</v>
      </c>
      <c r="C20" s="89" t="s">
        <v>40</v>
      </c>
      <c r="D20" s="90" t="str">
        <f>IF(C20="Str",'Personal File'!$C$11,IF(C20="Dex",'Personal File'!$C$12,IF(C20="Con",'Personal File'!$C$13,IF(C20="Int",'Personal File'!$C$14,IF(C20="Wis",'Personal File'!$C$15,IF(C20="Cha",'Personal File'!$C$16))))))</f>
        <v>+4</v>
      </c>
      <c r="E20" s="88" t="str">
        <f t="shared" si="0"/>
        <v>Cha (+4)</v>
      </c>
      <c r="F20" s="85" t="s">
        <v>73</v>
      </c>
      <c r="G20" s="85">
        <f>B20+MID(E20,6,2)+F20</f>
        <v>4</v>
      </c>
      <c r="H20" s="86"/>
    </row>
    <row r="21" spans="1:8" s="62" customFormat="1" ht="16.5">
      <c r="A21" s="113" t="s">
        <v>62</v>
      </c>
      <c r="B21" s="106">
        <v>0</v>
      </c>
      <c r="C21" s="114" t="s">
        <v>45</v>
      </c>
      <c r="D21" s="115" t="str">
        <f>IF(C21="Str",'Personal File'!$C$11,IF(C21="Dex",'Personal File'!$C$12,IF(C21="Con",'Personal File'!$C$13,IF(C21="Int",'Personal File'!$C$14,IF(C21="Wis",'Personal File'!$C$15,IF(C21="Cha",'Personal File'!$C$16))))))</f>
        <v>+2</v>
      </c>
      <c r="E21" s="115" t="str">
        <f t="shared" si="0"/>
        <v>Str (+2)</v>
      </c>
      <c r="F21" s="107" t="s">
        <v>73</v>
      </c>
      <c r="G21" s="107">
        <f>B21+MID(E21,6,2)+F21</f>
        <v>2</v>
      </c>
      <c r="H21" s="108"/>
    </row>
    <row r="22" spans="1:8" s="62" customFormat="1" ht="16.5">
      <c r="A22" s="188" t="s">
        <v>302</v>
      </c>
      <c r="B22" s="185">
        <v>0</v>
      </c>
      <c r="C22" s="189" t="s">
        <v>42</v>
      </c>
      <c r="D22" s="190" t="str">
        <f>IF(C22="Str",'Personal File'!$C$11,IF(C22="Dex",'Personal File'!$C$12,IF(C22="Con",'Personal File'!$C$13,IF(C22="Int",'Personal File'!$C$14,IF(C22="Wis",'Personal File'!$C$15,IF(C22="Cha",'Personal File'!$C$16))))))</f>
        <v>+0</v>
      </c>
      <c r="E22" s="190" t="str">
        <f t="shared" si="0"/>
        <v>Int (+0)</v>
      </c>
      <c r="F22" s="186" t="s">
        <v>73</v>
      </c>
      <c r="G22" s="76">
        <v>0</v>
      </c>
      <c r="H22" s="187"/>
    </row>
    <row r="23" spans="1:8" s="62" customFormat="1" ht="16.5">
      <c r="A23" s="188" t="s">
        <v>301</v>
      </c>
      <c r="B23" s="185">
        <v>0</v>
      </c>
      <c r="C23" s="189" t="s">
        <v>42</v>
      </c>
      <c r="D23" s="190" t="str">
        <f>IF(C23="Str",'Personal File'!$C$11,IF(C23="Dex",'Personal File'!$C$12,IF(C23="Con",'Personal File'!$C$13,IF(C23="Int",'Personal File'!$C$14,IF(C23="Wis",'Personal File'!$C$15,IF(C23="Cha",'Personal File'!$C$16))))))</f>
        <v>+0</v>
      </c>
      <c r="E23" s="190" t="str">
        <f t="shared" si="0"/>
        <v>Int (+0)</v>
      </c>
      <c r="F23" s="186" t="s">
        <v>73</v>
      </c>
      <c r="G23" s="76">
        <v>0</v>
      </c>
      <c r="H23" s="187"/>
    </row>
    <row r="24" spans="1:8" s="62" customFormat="1" ht="16.5">
      <c r="A24" s="120" t="s">
        <v>303</v>
      </c>
      <c r="B24" s="94">
        <v>8</v>
      </c>
      <c r="C24" s="121" t="s">
        <v>42</v>
      </c>
      <c r="D24" s="122" t="str">
        <f>IF(C24="Str",'Personal File'!$C$11,IF(C24="Dex",'Personal File'!$C$12,IF(C24="Con",'Personal File'!$C$13,IF(C24="Int",'Personal File'!$C$14,IF(C24="Wis",'Personal File'!$C$15,IF(C24="Cha",'Personal File'!$C$16))))))</f>
        <v>+0</v>
      </c>
      <c r="E24" s="122" t="str">
        <f t="shared" si="0"/>
        <v>Int (+0)</v>
      </c>
      <c r="F24" s="95" t="s">
        <v>73</v>
      </c>
      <c r="G24" s="95">
        <f>B24+MID(E24,6,2)+F24</f>
        <v>8</v>
      </c>
      <c r="H24" s="96"/>
    </row>
    <row r="25" spans="1:8" s="62" customFormat="1" ht="16.5">
      <c r="A25" s="116" t="s">
        <v>63</v>
      </c>
      <c r="B25" s="106">
        <v>0</v>
      </c>
      <c r="C25" s="117" t="s">
        <v>43</v>
      </c>
      <c r="D25" s="118" t="str">
        <f>IF(C25="Str",'Personal File'!$C$11,IF(C25="Dex",'Personal File'!$C$12,IF(C25="Con",'Personal File'!$C$13,IF(C25="Int",'Personal File'!$C$14,IF(C25="Wis",'Personal File'!$C$15,IF(C25="Cha",'Personal File'!$C$16))))))</f>
        <v>+3</v>
      </c>
      <c r="E25" s="184" t="str">
        <f t="shared" si="0"/>
        <v>Wis (+3)</v>
      </c>
      <c r="F25" s="107" t="s">
        <v>73</v>
      </c>
      <c r="G25" s="107">
        <f>B25+MID(E25,6,2)+F25</f>
        <v>3</v>
      </c>
      <c r="H25" s="108"/>
    </row>
    <row r="26" spans="1:8" s="62" customFormat="1" ht="16.5">
      <c r="A26" s="180" t="s">
        <v>27</v>
      </c>
      <c r="B26" s="106">
        <v>0</v>
      </c>
      <c r="C26" s="181" t="s">
        <v>44</v>
      </c>
      <c r="D26" s="182" t="str">
        <f>IF(C26="Str",'Personal File'!$C$11,IF(C26="Dex",'Personal File'!$C$12,IF(C26="Con",'Personal File'!$C$13,IF(C26="Int",'Personal File'!$C$14,IF(C26="Wis",'Personal File'!$C$15,IF(C26="Cha",'Personal File'!$C$16))))))</f>
        <v>+0</v>
      </c>
      <c r="E26" s="182" t="str">
        <f t="shared" si="0"/>
        <v>Dex (+0)</v>
      </c>
      <c r="F26" s="107" t="s">
        <v>73</v>
      </c>
      <c r="G26" s="107">
        <f>B26+MID(E26,6,2)+F26</f>
        <v>0</v>
      </c>
      <c r="H26" s="108"/>
    </row>
    <row r="27" spans="1:8" s="62" customFormat="1" ht="16.5">
      <c r="A27" s="103" t="s">
        <v>64</v>
      </c>
      <c r="B27" s="72">
        <v>0</v>
      </c>
      <c r="C27" s="104" t="s">
        <v>44</v>
      </c>
      <c r="D27" s="105" t="str">
        <f>IF(C27="Str",'Personal File'!$C$11,IF(C27="Dex",'Personal File'!$C$12,IF(C27="Con",'Personal File'!$C$13,IF(C27="Int",'Personal File'!$C$14,IF(C27="Wis",'Personal File'!$C$15,IF(C27="Cha",'Personal File'!$C$16))))))</f>
        <v>+0</v>
      </c>
      <c r="E27" s="105" t="str">
        <f t="shared" si="0"/>
        <v>Dex (+0)</v>
      </c>
      <c r="F27" s="75" t="s">
        <v>73</v>
      </c>
      <c r="G27" s="76">
        <v>0</v>
      </c>
      <c r="H27" s="77"/>
    </row>
    <row r="28" spans="1:8" ht="16.5">
      <c r="A28" s="109" t="s">
        <v>304</v>
      </c>
      <c r="B28" s="106">
        <v>0</v>
      </c>
      <c r="C28" s="110" t="s">
        <v>40</v>
      </c>
      <c r="D28" s="111" t="str">
        <f>IF(C28="Str",'Personal File'!$C$11,IF(C28="Dex",'Personal File'!$C$12,IF(C28="Con",'Personal File'!$C$13,IF(C28="Int",'Personal File'!$C$14,IF(C28="Wis",'Personal File'!$C$15,IF(C28="Cha",'Personal File'!$C$16))))))</f>
        <v>+4</v>
      </c>
      <c r="E28" s="111" t="str">
        <f t="shared" si="0"/>
        <v>Cha (+4)</v>
      </c>
      <c r="F28" s="107" t="s">
        <v>73</v>
      </c>
      <c r="G28" s="107">
        <f>B28+MID(E28,6,2)+F28</f>
        <v>4</v>
      </c>
      <c r="H28" s="108"/>
    </row>
    <row r="29" spans="1:8" ht="16.5">
      <c r="A29" s="179" t="s">
        <v>65</v>
      </c>
      <c r="B29" s="72">
        <v>0</v>
      </c>
      <c r="C29" s="91" t="s">
        <v>43</v>
      </c>
      <c r="D29" s="92" t="str">
        <f>IF(C29="Str",'Personal File'!$C$11,IF(C29="Dex",'Personal File'!$C$12,IF(C29="Con",'Personal File'!$C$13,IF(C29="Int",'Personal File'!$C$14,IF(C29="Wis",'Personal File'!$C$15,IF(C29="Cha",'Personal File'!$C$16))))))</f>
        <v>+3</v>
      </c>
      <c r="E29" s="92" t="str">
        <f t="shared" si="0"/>
        <v>Wis (+3)</v>
      </c>
      <c r="F29" s="75" t="s">
        <v>73</v>
      </c>
      <c r="G29" s="76">
        <v>0</v>
      </c>
      <c r="H29" s="77"/>
    </row>
    <row r="30" spans="1:8" ht="16.5">
      <c r="A30" s="180" t="s">
        <v>28</v>
      </c>
      <c r="B30" s="106">
        <v>0</v>
      </c>
      <c r="C30" s="181" t="s">
        <v>44</v>
      </c>
      <c r="D30" s="182" t="str">
        <f>IF(C30="Str",'Personal File'!$C$11,IF(C30="Dex",'Personal File'!$C$12,IF(C30="Con",'Personal File'!$C$13,IF(C30="Int",'Personal File'!$C$14,IF(C30="Wis",'Personal File'!$C$15,IF(C30="Cha",'Personal File'!$C$16))))))</f>
        <v>+0</v>
      </c>
      <c r="E30" s="183" t="str">
        <f t="shared" si="0"/>
        <v>Dex (+0)</v>
      </c>
      <c r="F30" s="107" t="s">
        <v>73</v>
      </c>
      <c r="G30" s="107">
        <f>B30+MID(E30,6,2)+F30</f>
        <v>0</v>
      </c>
      <c r="H30" s="332" t="s">
        <v>680</v>
      </c>
    </row>
    <row r="31" spans="1:8" ht="16.5">
      <c r="A31" s="149" t="s">
        <v>29</v>
      </c>
      <c r="B31" s="106">
        <v>0</v>
      </c>
      <c r="C31" s="150" t="s">
        <v>42</v>
      </c>
      <c r="D31" s="151" t="str">
        <f>IF(C31="Str",'Personal File'!$C$11,IF(C31="Dex",'Personal File'!$C$12,IF(C31="Con",'Personal File'!$C$13,IF(C31="Int",'Personal File'!$C$14,IF(C31="Wis",'Personal File'!$C$15,IF(C31="Cha",'Personal File'!$C$16))))))</f>
        <v>+0</v>
      </c>
      <c r="E31" s="151" t="str">
        <f t="shared" si="0"/>
        <v>Int (+0)</v>
      </c>
      <c r="F31" s="107" t="s">
        <v>73</v>
      </c>
      <c r="G31" s="107">
        <f>B31+MID(E31,6,2)+F31</f>
        <v>0</v>
      </c>
      <c r="H31" s="332" t="s">
        <v>427</v>
      </c>
    </row>
    <row r="32" spans="1:8" ht="16.5">
      <c r="A32" s="116" t="s">
        <v>66</v>
      </c>
      <c r="B32" s="106">
        <v>0</v>
      </c>
      <c r="C32" s="117" t="s">
        <v>43</v>
      </c>
      <c r="D32" s="118" t="str">
        <f>IF(C32="Str",'Personal File'!$C$11,IF(C32="Dex",'Personal File'!$C$12,IF(C32="Con",'Personal File'!$C$13,IF(C32="Int",'Personal File'!$C$14,IF(C32="Wis",'Personal File'!$C$15,IF(C32="Cha",'Personal File'!$C$16))))))</f>
        <v>+3</v>
      </c>
      <c r="E32" s="118" t="str">
        <f t="shared" si="0"/>
        <v>Wis (+3)</v>
      </c>
      <c r="F32" s="107" t="s">
        <v>73</v>
      </c>
      <c r="G32" s="107">
        <f>B32+MID(E32,6,2)+F32</f>
        <v>3</v>
      </c>
      <c r="H32" s="108"/>
    </row>
    <row r="33" spans="1:8" ht="16.5">
      <c r="A33" s="103" t="s">
        <v>311</v>
      </c>
      <c r="B33" s="72">
        <v>0</v>
      </c>
      <c r="C33" s="104" t="s">
        <v>44</v>
      </c>
      <c r="D33" s="105" t="str">
        <f>IF(C33="Str",'Personal File'!$C$11,IF(C33="Dex",'Personal File'!$C$12,IF(C33="Con",'Personal File'!$C$13,IF(C33="Int",'Personal File'!$C$14,IF(C33="Wis",'Personal File'!$C$15,IF(C33="Cha",'Personal File'!$C$16))))))</f>
        <v>+0</v>
      </c>
      <c r="E33" s="105" t="str">
        <f t="shared" si="0"/>
        <v>Dex (+0)</v>
      </c>
      <c r="F33" s="75" t="s">
        <v>73</v>
      </c>
      <c r="G33" s="76">
        <v>0</v>
      </c>
      <c r="H33" s="77"/>
    </row>
    <row r="34" spans="1:8" ht="16.5">
      <c r="A34" s="188" t="s">
        <v>140</v>
      </c>
      <c r="B34" s="185">
        <v>0</v>
      </c>
      <c r="C34" s="189" t="s">
        <v>42</v>
      </c>
      <c r="D34" s="190" t="str">
        <f>IF(C34="Str",'Personal File'!$C$11,IF(C34="Dex",'Personal File'!$C$12,IF(C34="Con",'Personal File'!$C$13,IF(C34="Int",'Personal File'!$C$14,IF(C34="Wis",'Personal File'!$C$15,IF(C34="Cha",'Personal File'!$C$16))))))</f>
        <v>+0</v>
      </c>
      <c r="E34" s="190" t="str">
        <f t="shared" si="0"/>
        <v>Int (+0)</v>
      </c>
      <c r="F34" s="186" t="s">
        <v>73</v>
      </c>
      <c r="G34" s="76">
        <v>0</v>
      </c>
      <c r="H34" s="187"/>
    </row>
    <row r="35" spans="1:8" ht="16.5">
      <c r="A35" s="120" t="s">
        <v>67</v>
      </c>
      <c r="B35" s="94">
        <v>3</v>
      </c>
      <c r="C35" s="121" t="s">
        <v>42</v>
      </c>
      <c r="D35" s="122" t="str">
        <f>IF(C35="Str",'Personal File'!$C$11,IF(C35="Dex",'Personal File'!$C$12,IF(C35="Con",'Personal File'!$C$13,IF(C35="Int",'Personal File'!$C$14,IF(C35="Wis",'Personal File'!$C$15,IF(C35="Cha",'Personal File'!$C$16))))))</f>
        <v>+0</v>
      </c>
      <c r="E35" s="122" t="str">
        <f t="shared" si="0"/>
        <v>Int (+0)</v>
      </c>
      <c r="F35" s="95" t="s">
        <v>73</v>
      </c>
      <c r="G35" s="95">
        <f>B35+MID(E35,6,2)+F35</f>
        <v>3</v>
      </c>
      <c r="H35" s="252"/>
    </row>
    <row r="36" spans="1:8" ht="16.5">
      <c r="A36" s="116" t="s">
        <v>68</v>
      </c>
      <c r="B36" s="106">
        <v>0</v>
      </c>
      <c r="C36" s="117" t="s">
        <v>43</v>
      </c>
      <c r="D36" s="118" t="str">
        <f>IF(C36="Str",'Personal File'!$C$11,IF(C36="Dex",'Personal File'!$C$12,IF(C36="Con",'Personal File'!$C$13,IF(C36="Int",'Personal File'!$C$14,IF(C36="Wis",'Personal File'!$C$15,IF(C36="Cha",'Personal File'!$C$16))))))</f>
        <v>+3</v>
      </c>
      <c r="E36" s="118" t="str">
        <f t="shared" si="0"/>
        <v>Wis (+3)</v>
      </c>
      <c r="F36" s="107" t="s">
        <v>73</v>
      </c>
      <c r="G36" s="107">
        <f>B36+MID(E36,6,2)+F36</f>
        <v>3</v>
      </c>
      <c r="H36" s="108"/>
    </row>
    <row r="37" spans="1:8" ht="16.5">
      <c r="A37" s="116" t="s">
        <v>312</v>
      </c>
      <c r="B37" s="106">
        <v>0</v>
      </c>
      <c r="C37" s="117" t="s">
        <v>43</v>
      </c>
      <c r="D37" s="118" t="str">
        <f>IF(C37="Str",'Personal File'!$C$11,IF(C37="Dex",'Personal File'!$C$12,IF(C37="Con",'Personal File'!$C$13,IF(C37="Int",'Personal File'!$C$14,IF(C37="Wis",'Personal File'!$C$15,IF(C37="Cha",'Personal File'!$C$16))))))</f>
        <v>+3</v>
      </c>
      <c r="E37" s="118" t="str">
        <f t="shared" si="0"/>
        <v>Wis (+3)</v>
      </c>
      <c r="F37" s="107" t="s">
        <v>73</v>
      </c>
      <c r="G37" s="107">
        <f>B37+MID(E37,6,2)+F37</f>
        <v>3</v>
      </c>
      <c r="H37" s="332" t="s">
        <v>456</v>
      </c>
    </row>
    <row r="38" spans="1:8" ht="16.5">
      <c r="A38" s="113" t="s">
        <v>30</v>
      </c>
      <c r="B38" s="106">
        <v>0</v>
      </c>
      <c r="C38" s="114" t="s">
        <v>45</v>
      </c>
      <c r="D38" s="115" t="str">
        <f>IF(C38="Str",'Personal File'!$C$11,IF(C38="Dex",'Personal File'!$C$12,IF(C38="Con",'Personal File'!$C$13,IF(C38="Int",'Personal File'!$C$14,IF(C38="Wis",'Personal File'!$C$15,IF(C38="Cha",'Personal File'!$C$16))))))</f>
        <v>+2</v>
      </c>
      <c r="E38" s="115" t="str">
        <f t="shared" si="0"/>
        <v>Str (+2)</v>
      </c>
      <c r="F38" s="107" t="s">
        <v>73</v>
      </c>
      <c r="G38" s="107">
        <f>B38+MID(E38,6,2)+F38</f>
        <v>2</v>
      </c>
      <c r="H38" s="108"/>
    </row>
    <row r="39" spans="1:8" ht="16.5">
      <c r="A39" s="191" t="s">
        <v>69</v>
      </c>
      <c r="B39" s="185">
        <v>0</v>
      </c>
      <c r="C39" s="192" t="s">
        <v>44</v>
      </c>
      <c r="D39" s="193" t="str">
        <f>IF(C39="Str",'Personal File'!$C$11,IF(C39="Dex",'Personal File'!$C$12,IF(C39="Con",'Personal File'!$C$13,IF(C39="Int",'Personal File'!$C$14,IF(C39="Wis",'Personal File'!$C$15,IF(C39="Cha",'Personal File'!$C$16))))))</f>
        <v>+0</v>
      </c>
      <c r="E39" s="193" t="str">
        <f t="shared" si="0"/>
        <v>Dex (+0)</v>
      </c>
      <c r="F39" s="186" t="s">
        <v>73</v>
      </c>
      <c r="G39" s="76">
        <v>0</v>
      </c>
      <c r="H39" s="187"/>
    </row>
    <row r="40" spans="1:8" ht="16.5">
      <c r="A40" s="78" t="s">
        <v>70</v>
      </c>
      <c r="B40" s="72">
        <v>0</v>
      </c>
      <c r="C40" s="79" t="s">
        <v>40</v>
      </c>
      <c r="D40" s="80" t="str">
        <f>IF(C40="Str",'Personal File'!$C$11,IF(C40="Dex",'Personal File'!$C$12,IF(C40="Con",'Personal File'!$C$13,IF(C40="Int",'Personal File'!$C$14,IF(C40="Wis",'Personal File'!$C$15,IF(C40="Cha",'Personal File'!$C$16))))))</f>
        <v>+4</v>
      </c>
      <c r="E40" s="80" t="str">
        <f t="shared" si="0"/>
        <v>Cha (+4)</v>
      </c>
      <c r="F40" s="75" t="s">
        <v>73</v>
      </c>
      <c r="G40" s="76">
        <v>0</v>
      </c>
      <c r="H40" s="77"/>
    </row>
    <row r="41" spans="1:8" ht="17.25" thickBot="1">
      <c r="A41" s="233" t="s">
        <v>71</v>
      </c>
      <c r="B41" s="235">
        <v>0</v>
      </c>
      <c r="C41" s="236" t="s">
        <v>44</v>
      </c>
      <c r="D41" s="238" t="str">
        <f>IF(C41="Str",'Personal File'!$C$11,IF(C41="Dex",'Personal File'!$C$12,IF(C41="Con",'Personal File'!$C$13,IF(C41="Int",'Personal File'!$C$14,IF(C41="Wis",'Personal File'!$C$15,IF(C41="Cha",'Personal File'!$C$16))))))</f>
        <v>+0</v>
      </c>
      <c r="E41" s="238" t="str">
        <f t="shared" si="0"/>
        <v>Dex (+0)</v>
      </c>
      <c r="F41" s="240" t="s">
        <v>73</v>
      </c>
      <c r="G41" s="240">
        <f>B41+MID(E41,6,2)+F41</f>
        <v>0</v>
      </c>
      <c r="H41" s="241"/>
    </row>
    <row r="42" spans="1:8" ht="16.5" thickTop="1">
      <c r="B42" s="102"/>
    </row>
    <row r="43" spans="1:8">
      <c r="B43" s="10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4"/>
  <sheetViews>
    <sheetView showGridLines="0" workbookViewId="0">
      <pane ySplit="2" topLeftCell="A3" activePane="bottomLeft" state="frozen"/>
      <selection pane="bottomLeft" activeCell="A3" sqref="A3"/>
    </sheetView>
  </sheetViews>
  <sheetFormatPr defaultColWidth="13" defaultRowHeight="15.75"/>
  <cols>
    <col min="1" max="1" width="22.625" style="42" bestFit="1" customWidth="1"/>
    <col min="2" max="2" width="6.25" style="42" bestFit="1" customWidth="1"/>
    <col min="3" max="3" width="9.625" style="43" bestFit="1" customWidth="1"/>
    <col min="4" max="4" width="11.25" style="43" bestFit="1" customWidth="1"/>
    <col min="5" max="5" width="8.625" style="43" bestFit="1" customWidth="1"/>
    <col min="6" max="6" width="11" style="43" customWidth="1"/>
    <col min="7" max="7" width="9.5" style="43" bestFit="1" customWidth="1"/>
    <col min="8" max="8" width="29.875" style="42" customWidth="1"/>
    <col min="9" max="16384" width="13" style="32"/>
  </cols>
  <sheetData>
    <row r="1" spans="1:8" ht="24" thickBot="1">
      <c r="A1" s="204" t="s">
        <v>381</v>
      </c>
      <c r="B1" s="41"/>
      <c r="C1" s="41"/>
      <c r="D1" s="41"/>
      <c r="E1" s="41"/>
      <c r="F1" s="41"/>
      <c r="G1" s="41"/>
      <c r="H1" s="41"/>
    </row>
    <row r="2" spans="1:8" s="40" customFormat="1" ht="16.5">
      <c r="A2" s="194" t="s">
        <v>113</v>
      </c>
      <c r="B2" s="195" t="s">
        <v>7</v>
      </c>
      <c r="C2" s="195" t="s">
        <v>117</v>
      </c>
      <c r="D2" s="196" t="s">
        <v>339</v>
      </c>
      <c r="E2" s="196" t="s">
        <v>340</v>
      </c>
      <c r="F2" s="195" t="s">
        <v>83</v>
      </c>
      <c r="G2" s="195" t="s">
        <v>33</v>
      </c>
      <c r="H2" s="197" t="s">
        <v>126</v>
      </c>
    </row>
    <row r="3" spans="1:8" s="40" customFormat="1" ht="16.5">
      <c r="A3" s="199" t="s">
        <v>142</v>
      </c>
      <c r="B3" s="124">
        <v>0</v>
      </c>
      <c r="C3" s="125" t="s">
        <v>105</v>
      </c>
      <c r="D3" s="126" t="s">
        <v>341</v>
      </c>
      <c r="E3" s="126" t="s">
        <v>352</v>
      </c>
      <c r="F3" s="127" t="s">
        <v>136</v>
      </c>
      <c r="G3" s="127" t="s">
        <v>98</v>
      </c>
      <c r="H3" s="129" t="s">
        <v>143</v>
      </c>
    </row>
    <row r="4" spans="1:8" ht="16.5">
      <c r="A4" s="199" t="s">
        <v>144</v>
      </c>
      <c r="B4" s="124">
        <v>0</v>
      </c>
      <c r="C4" s="125" t="s">
        <v>95</v>
      </c>
      <c r="D4" s="126" t="s">
        <v>341</v>
      </c>
      <c r="E4" s="126" t="s">
        <v>352</v>
      </c>
      <c r="F4" s="127" t="s">
        <v>91</v>
      </c>
      <c r="G4" s="127" t="s">
        <v>98</v>
      </c>
      <c r="H4" s="129" t="s">
        <v>145</v>
      </c>
    </row>
    <row r="5" spans="1:8" ht="16.5">
      <c r="A5" s="199" t="s">
        <v>94</v>
      </c>
      <c r="B5" s="124">
        <v>0</v>
      </c>
      <c r="C5" s="125" t="s">
        <v>95</v>
      </c>
      <c r="D5" s="126" t="s">
        <v>341</v>
      </c>
      <c r="E5" s="126" t="s">
        <v>352</v>
      </c>
      <c r="F5" s="127" t="s">
        <v>119</v>
      </c>
      <c r="G5" s="127" t="s">
        <v>96</v>
      </c>
      <c r="H5" s="128" t="s">
        <v>97</v>
      </c>
    </row>
    <row r="6" spans="1:8" ht="16.5">
      <c r="A6" s="199" t="s">
        <v>146</v>
      </c>
      <c r="B6" s="124">
        <v>0</v>
      </c>
      <c r="C6" s="125" t="s">
        <v>147</v>
      </c>
      <c r="D6" s="126" t="s">
        <v>341</v>
      </c>
      <c r="E6" s="126" t="s">
        <v>352</v>
      </c>
      <c r="F6" s="127" t="s">
        <v>136</v>
      </c>
      <c r="G6" s="127" t="s">
        <v>98</v>
      </c>
      <c r="H6" s="129" t="s">
        <v>494</v>
      </c>
    </row>
    <row r="7" spans="1:8" ht="16.5">
      <c r="A7" s="199" t="s">
        <v>148</v>
      </c>
      <c r="B7" s="147">
        <v>0</v>
      </c>
      <c r="C7" s="125" t="s">
        <v>147</v>
      </c>
      <c r="D7" s="126" t="s">
        <v>341</v>
      </c>
      <c r="E7" s="126" t="s">
        <v>352</v>
      </c>
      <c r="F7" s="127" t="s">
        <v>91</v>
      </c>
      <c r="G7" s="127" t="s">
        <v>92</v>
      </c>
      <c r="H7" s="198" t="s">
        <v>149</v>
      </c>
    </row>
    <row r="8" spans="1:8" ht="16.5">
      <c r="A8" s="199" t="s">
        <v>135</v>
      </c>
      <c r="B8" s="147">
        <v>0</v>
      </c>
      <c r="C8" s="200" t="s">
        <v>109</v>
      </c>
      <c r="D8" s="201" t="s">
        <v>342</v>
      </c>
      <c r="E8" s="201" t="s">
        <v>352</v>
      </c>
      <c r="F8" s="148" t="s">
        <v>91</v>
      </c>
      <c r="G8" s="148" t="s">
        <v>101</v>
      </c>
      <c r="H8" s="202" t="s">
        <v>150</v>
      </c>
    </row>
    <row r="9" spans="1:8" ht="16.5">
      <c r="A9" s="199" t="s">
        <v>151</v>
      </c>
      <c r="B9" s="147">
        <v>0</v>
      </c>
      <c r="C9" s="200" t="s">
        <v>152</v>
      </c>
      <c r="D9" s="126" t="s">
        <v>341</v>
      </c>
      <c r="E9" s="126" t="s">
        <v>352</v>
      </c>
      <c r="F9" s="148" t="s">
        <v>120</v>
      </c>
      <c r="G9" s="148" t="s">
        <v>98</v>
      </c>
      <c r="H9" s="134" t="s">
        <v>495</v>
      </c>
    </row>
    <row r="10" spans="1:8" ht="16.5">
      <c r="A10" s="199" t="s">
        <v>153</v>
      </c>
      <c r="B10" s="147">
        <v>0</v>
      </c>
      <c r="C10" s="200" t="s">
        <v>95</v>
      </c>
      <c r="D10" s="126" t="s">
        <v>341</v>
      </c>
      <c r="E10" s="126" t="s">
        <v>352</v>
      </c>
      <c r="F10" s="148" t="s">
        <v>120</v>
      </c>
      <c r="G10" s="148" t="s">
        <v>98</v>
      </c>
      <c r="H10" s="202" t="s">
        <v>306</v>
      </c>
    </row>
    <row r="11" spans="1:8" ht="16.5">
      <c r="A11" s="199" t="s">
        <v>99</v>
      </c>
      <c r="B11" s="124">
        <v>0</v>
      </c>
      <c r="C11" s="125" t="s">
        <v>95</v>
      </c>
      <c r="D11" s="130" t="s">
        <v>343</v>
      </c>
      <c r="E11" s="130" t="s">
        <v>352</v>
      </c>
      <c r="F11" s="127" t="s">
        <v>100</v>
      </c>
      <c r="G11" s="127" t="s">
        <v>101</v>
      </c>
      <c r="H11" s="134" t="s">
        <v>496</v>
      </c>
    </row>
    <row r="12" spans="1:8" ht="16.5">
      <c r="A12" s="199" t="s">
        <v>89</v>
      </c>
      <c r="B12" s="124">
        <v>0</v>
      </c>
      <c r="C12" s="125" t="s">
        <v>90</v>
      </c>
      <c r="D12" s="126" t="s">
        <v>344</v>
      </c>
      <c r="E12" s="126" t="s">
        <v>352</v>
      </c>
      <c r="F12" s="127" t="s">
        <v>91</v>
      </c>
      <c r="G12" s="127" t="s">
        <v>92</v>
      </c>
      <c r="H12" s="128" t="s">
        <v>93</v>
      </c>
    </row>
    <row r="13" spans="1:8" ht="16.5">
      <c r="A13" s="199" t="s">
        <v>465</v>
      </c>
      <c r="B13" s="147">
        <v>0</v>
      </c>
      <c r="C13" s="200" t="s">
        <v>105</v>
      </c>
      <c r="D13" s="135" t="s">
        <v>341</v>
      </c>
      <c r="E13" s="352" t="s">
        <v>352</v>
      </c>
      <c r="F13" s="148" t="s">
        <v>466</v>
      </c>
      <c r="G13" s="148" t="s">
        <v>108</v>
      </c>
      <c r="H13" s="202" t="s">
        <v>467</v>
      </c>
    </row>
    <row r="14" spans="1:8" ht="16.5">
      <c r="A14" s="283" t="s">
        <v>285</v>
      </c>
      <c r="B14" s="222">
        <v>0</v>
      </c>
      <c r="C14" s="227" t="s">
        <v>152</v>
      </c>
      <c r="D14" s="228" t="s">
        <v>345</v>
      </c>
      <c r="E14" s="228" t="s">
        <v>352</v>
      </c>
      <c r="F14" s="229" t="s">
        <v>91</v>
      </c>
      <c r="G14" s="229" t="s">
        <v>92</v>
      </c>
      <c r="H14" s="230" t="s">
        <v>300</v>
      </c>
    </row>
    <row r="15" spans="1:8" ht="16.5">
      <c r="A15" s="199" t="s">
        <v>154</v>
      </c>
      <c r="B15" s="124">
        <v>1</v>
      </c>
      <c r="C15" s="125" t="s">
        <v>103</v>
      </c>
      <c r="D15" s="126" t="s">
        <v>345</v>
      </c>
      <c r="E15" s="126" t="s">
        <v>352</v>
      </c>
      <c r="F15" s="127" t="s">
        <v>457</v>
      </c>
      <c r="G15" s="127" t="s">
        <v>96</v>
      </c>
      <c r="H15" s="203" t="s">
        <v>155</v>
      </c>
    </row>
    <row r="16" spans="1:8" ht="16.5">
      <c r="A16" s="199" t="s">
        <v>156</v>
      </c>
      <c r="B16" s="124">
        <v>1</v>
      </c>
      <c r="C16" s="125" t="s">
        <v>152</v>
      </c>
      <c r="D16" s="126" t="s">
        <v>346</v>
      </c>
      <c r="E16" s="126" t="s">
        <v>352</v>
      </c>
      <c r="F16" s="127" t="s">
        <v>91</v>
      </c>
      <c r="G16" s="127" t="s">
        <v>98</v>
      </c>
      <c r="H16" s="128" t="s">
        <v>157</v>
      </c>
    </row>
    <row r="17" spans="1:8" ht="16.5">
      <c r="A17" s="199" t="s">
        <v>286</v>
      </c>
      <c r="B17" s="124">
        <v>1</v>
      </c>
      <c r="C17" s="125" t="s">
        <v>481</v>
      </c>
      <c r="D17" s="126" t="s">
        <v>341</v>
      </c>
      <c r="E17" s="126" t="s">
        <v>352</v>
      </c>
      <c r="F17" s="127" t="s">
        <v>136</v>
      </c>
      <c r="G17" s="127" t="s">
        <v>296</v>
      </c>
      <c r="H17" s="128" t="s">
        <v>297</v>
      </c>
    </row>
    <row r="18" spans="1:8" ht="16.5">
      <c r="A18" s="199" t="s">
        <v>158</v>
      </c>
      <c r="B18" s="124">
        <v>1</v>
      </c>
      <c r="C18" s="125" t="s">
        <v>103</v>
      </c>
      <c r="D18" s="126" t="s">
        <v>347</v>
      </c>
      <c r="E18" s="126" t="s">
        <v>352</v>
      </c>
      <c r="F18" s="127" t="s">
        <v>136</v>
      </c>
      <c r="G18" s="127" t="s">
        <v>104</v>
      </c>
      <c r="H18" s="129" t="s">
        <v>333</v>
      </c>
    </row>
    <row r="19" spans="1:8" ht="16.5">
      <c r="A19" s="199" t="s">
        <v>159</v>
      </c>
      <c r="B19" s="131">
        <v>1</v>
      </c>
      <c r="C19" s="132" t="s">
        <v>147</v>
      </c>
      <c r="D19" s="130" t="s">
        <v>344</v>
      </c>
      <c r="E19" s="130" t="s">
        <v>352</v>
      </c>
      <c r="F19" s="133" t="s">
        <v>100</v>
      </c>
      <c r="G19" s="133" t="s">
        <v>101</v>
      </c>
      <c r="H19" s="129" t="s">
        <v>497</v>
      </c>
    </row>
    <row r="20" spans="1:8" ht="16.5">
      <c r="A20" s="199" t="s">
        <v>160</v>
      </c>
      <c r="B20" s="124">
        <v>1</v>
      </c>
      <c r="C20" s="125" t="s">
        <v>95</v>
      </c>
      <c r="D20" s="126" t="s">
        <v>341</v>
      </c>
      <c r="E20" s="126" t="s">
        <v>352</v>
      </c>
      <c r="F20" s="127" t="s">
        <v>91</v>
      </c>
      <c r="G20" s="127" t="s">
        <v>98</v>
      </c>
      <c r="H20" s="129" t="s">
        <v>161</v>
      </c>
    </row>
    <row r="21" spans="1:8" ht="16.5">
      <c r="A21" s="199" t="s">
        <v>162</v>
      </c>
      <c r="B21" s="124">
        <v>1</v>
      </c>
      <c r="C21" s="125" t="s">
        <v>152</v>
      </c>
      <c r="D21" s="126" t="s">
        <v>346</v>
      </c>
      <c r="E21" s="126" t="s">
        <v>92</v>
      </c>
      <c r="F21" s="127" t="s">
        <v>91</v>
      </c>
      <c r="G21" s="127" t="s">
        <v>98</v>
      </c>
      <c r="H21" s="129" t="s">
        <v>157</v>
      </c>
    </row>
    <row r="22" spans="1:8" ht="16.5">
      <c r="A22" s="199" t="s">
        <v>287</v>
      </c>
      <c r="B22" s="124">
        <v>1</v>
      </c>
      <c r="C22" s="125" t="s">
        <v>481</v>
      </c>
      <c r="D22" s="126" t="s">
        <v>341</v>
      </c>
      <c r="E22" s="126" t="s">
        <v>352</v>
      </c>
      <c r="F22" s="127" t="s">
        <v>136</v>
      </c>
      <c r="G22" s="133" t="s">
        <v>101</v>
      </c>
      <c r="H22" s="129" t="s">
        <v>498</v>
      </c>
    </row>
    <row r="23" spans="1:8" ht="16.5">
      <c r="A23" s="199" t="s">
        <v>163</v>
      </c>
      <c r="B23" s="124">
        <v>1</v>
      </c>
      <c r="C23" s="125" t="s">
        <v>147</v>
      </c>
      <c r="D23" s="130" t="s">
        <v>345</v>
      </c>
      <c r="E23" s="130" t="s">
        <v>352</v>
      </c>
      <c r="F23" s="127" t="s">
        <v>119</v>
      </c>
      <c r="G23" s="127" t="s">
        <v>101</v>
      </c>
      <c r="H23" s="129" t="s">
        <v>499</v>
      </c>
    </row>
    <row r="24" spans="1:8" ht="16.5">
      <c r="A24" s="278" t="s">
        <v>578</v>
      </c>
      <c r="B24" s="254" t="s">
        <v>310</v>
      </c>
      <c r="C24" s="367" t="s">
        <v>481</v>
      </c>
      <c r="D24" s="135" t="s">
        <v>341</v>
      </c>
      <c r="E24" s="352" t="s">
        <v>352</v>
      </c>
      <c r="F24" s="353" t="s">
        <v>136</v>
      </c>
      <c r="G24" s="277" t="s">
        <v>98</v>
      </c>
      <c r="H24" s="368" t="s">
        <v>582</v>
      </c>
    </row>
    <row r="25" spans="1:8" ht="16.5">
      <c r="A25" s="199" t="s">
        <v>164</v>
      </c>
      <c r="B25" s="124">
        <v>1</v>
      </c>
      <c r="C25" s="125" t="s">
        <v>109</v>
      </c>
      <c r="D25" s="126" t="s">
        <v>345</v>
      </c>
      <c r="E25" s="126" t="s">
        <v>352</v>
      </c>
      <c r="F25" s="127" t="s">
        <v>100</v>
      </c>
      <c r="G25" s="127" t="s">
        <v>92</v>
      </c>
      <c r="H25" s="203" t="s">
        <v>165</v>
      </c>
    </row>
    <row r="26" spans="1:8" ht="16.5">
      <c r="A26" s="199" t="s">
        <v>166</v>
      </c>
      <c r="B26" s="124">
        <v>1</v>
      </c>
      <c r="C26" s="125" t="s">
        <v>103</v>
      </c>
      <c r="D26" s="126" t="s">
        <v>345</v>
      </c>
      <c r="E26" s="126" t="s">
        <v>352</v>
      </c>
      <c r="F26" s="127" t="s">
        <v>121</v>
      </c>
      <c r="G26" s="127" t="s">
        <v>96</v>
      </c>
      <c r="H26" s="134" t="s">
        <v>500</v>
      </c>
    </row>
    <row r="27" spans="1:8" ht="16.5">
      <c r="A27" s="199" t="s">
        <v>167</v>
      </c>
      <c r="B27" s="124">
        <v>1</v>
      </c>
      <c r="C27" s="125" t="s">
        <v>90</v>
      </c>
      <c r="D27" s="126" t="s">
        <v>341</v>
      </c>
      <c r="E27" s="126" t="s">
        <v>352</v>
      </c>
      <c r="F27" s="127" t="s">
        <v>91</v>
      </c>
      <c r="G27" s="127" t="s">
        <v>168</v>
      </c>
      <c r="H27" s="129" t="s">
        <v>169</v>
      </c>
    </row>
    <row r="28" spans="1:8" ht="16.5">
      <c r="A28" s="199" t="s">
        <v>170</v>
      </c>
      <c r="B28" s="124">
        <v>1</v>
      </c>
      <c r="C28" s="125" t="s">
        <v>90</v>
      </c>
      <c r="D28" s="126" t="s">
        <v>341</v>
      </c>
      <c r="E28" s="126" t="s">
        <v>352</v>
      </c>
      <c r="F28" s="127" t="s">
        <v>100</v>
      </c>
      <c r="G28" s="127" t="s">
        <v>96</v>
      </c>
      <c r="H28" s="203" t="s">
        <v>171</v>
      </c>
    </row>
    <row r="29" spans="1:8" ht="16.5">
      <c r="A29" s="199" t="s">
        <v>468</v>
      </c>
      <c r="B29" s="147">
        <v>1</v>
      </c>
      <c r="C29" s="200" t="s">
        <v>469</v>
      </c>
      <c r="D29" s="135" t="s">
        <v>345</v>
      </c>
      <c r="E29" s="352" t="s">
        <v>352</v>
      </c>
      <c r="F29" s="354" t="s">
        <v>121</v>
      </c>
      <c r="G29" s="148" t="s">
        <v>108</v>
      </c>
      <c r="H29" s="202" t="s">
        <v>470</v>
      </c>
    </row>
    <row r="30" spans="1:8" ht="16.5">
      <c r="A30" s="199" t="s">
        <v>309</v>
      </c>
      <c r="B30" s="124">
        <v>1</v>
      </c>
      <c r="C30" s="125" t="s">
        <v>152</v>
      </c>
      <c r="D30" s="126" t="s">
        <v>346</v>
      </c>
      <c r="E30" s="126" t="s">
        <v>352</v>
      </c>
      <c r="F30" s="127" t="s">
        <v>100</v>
      </c>
      <c r="G30" s="127" t="s">
        <v>106</v>
      </c>
      <c r="H30" s="134" t="s">
        <v>501</v>
      </c>
    </row>
    <row r="31" spans="1:8" ht="16.5">
      <c r="A31" s="278" t="s">
        <v>172</v>
      </c>
      <c r="B31" s="254" t="s">
        <v>310</v>
      </c>
      <c r="C31" s="125" t="s">
        <v>152</v>
      </c>
      <c r="D31" s="126" t="s">
        <v>348</v>
      </c>
      <c r="E31" s="126" t="s">
        <v>352</v>
      </c>
      <c r="F31" s="127" t="s">
        <v>91</v>
      </c>
      <c r="G31" s="127" t="s">
        <v>96</v>
      </c>
      <c r="H31" s="203" t="s">
        <v>173</v>
      </c>
    </row>
    <row r="32" spans="1:8" ht="16.5">
      <c r="A32" s="199" t="s">
        <v>174</v>
      </c>
      <c r="B32" s="124">
        <v>1</v>
      </c>
      <c r="C32" s="125" t="s">
        <v>105</v>
      </c>
      <c r="D32" s="126" t="s">
        <v>341</v>
      </c>
      <c r="E32" s="126" t="s">
        <v>352</v>
      </c>
      <c r="F32" s="127" t="s">
        <v>298</v>
      </c>
      <c r="G32" s="127" t="s">
        <v>96</v>
      </c>
      <c r="H32" s="129" t="s">
        <v>502</v>
      </c>
    </row>
    <row r="33" spans="1:8" ht="16.5">
      <c r="A33" s="199" t="s">
        <v>175</v>
      </c>
      <c r="B33" s="124">
        <v>1</v>
      </c>
      <c r="C33" s="125" t="s">
        <v>90</v>
      </c>
      <c r="D33" s="126" t="s">
        <v>344</v>
      </c>
      <c r="E33" s="126" t="s">
        <v>352</v>
      </c>
      <c r="F33" s="127" t="s">
        <v>91</v>
      </c>
      <c r="G33" s="127" t="s">
        <v>96</v>
      </c>
      <c r="H33" s="134" t="s">
        <v>503</v>
      </c>
    </row>
    <row r="34" spans="1:8" ht="16.5">
      <c r="A34" s="199" t="s">
        <v>176</v>
      </c>
      <c r="B34" s="124">
        <v>1</v>
      </c>
      <c r="C34" s="125" t="s">
        <v>90</v>
      </c>
      <c r="D34" s="126" t="s">
        <v>341</v>
      </c>
      <c r="E34" s="126" t="s">
        <v>352</v>
      </c>
      <c r="F34" s="127" t="s">
        <v>136</v>
      </c>
      <c r="G34" s="127" t="s">
        <v>101</v>
      </c>
      <c r="H34" s="134" t="s">
        <v>504</v>
      </c>
    </row>
    <row r="35" spans="1:8" ht="16.5">
      <c r="A35" s="199" t="s">
        <v>177</v>
      </c>
      <c r="B35" s="124">
        <v>1</v>
      </c>
      <c r="C35" s="125" t="s">
        <v>90</v>
      </c>
      <c r="D35" s="135" t="s">
        <v>345</v>
      </c>
      <c r="E35" s="135" t="s">
        <v>352</v>
      </c>
      <c r="F35" s="127" t="s">
        <v>91</v>
      </c>
      <c r="G35" s="127" t="s">
        <v>108</v>
      </c>
      <c r="H35" s="134" t="s">
        <v>505</v>
      </c>
    </row>
    <row r="36" spans="1:8" ht="16.5">
      <c r="A36" s="199" t="s">
        <v>178</v>
      </c>
      <c r="B36" s="124">
        <v>1</v>
      </c>
      <c r="C36" s="125" t="s">
        <v>90</v>
      </c>
      <c r="D36" s="126" t="s">
        <v>346</v>
      </c>
      <c r="E36" s="126" t="s">
        <v>352</v>
      </c>
      <c r="F36" s="127" t="s">
        <v>91</v>
      </c>
      <c r="G36" s="127" t="s">
        <v>96</v>
      </c>
      <c r="H36" s="203" t="s">
        <v>179</v>
      </c>
    </row>
    <row r="37" spans="1:8" ht="16.5">
      <c r="A37" s="283" t="s">
        <v>180</v>
      </c>
      <c r="B37" s="222">
        <v>1</v>
      </c>
      <c r="C37" s="223" t="s">
        <v>105</v>
      </c>
      <c r="D37" s="224" t="s">
        <v>344</v>
      </c>
      <c r="E37" s="224" t="s">
        <v>353</v>
      </c>
      <c r="F37" s="225" t="s">
        <v>136</v>
      </c>
      <c r="G37" s="225" t="s">
        <v>108</v>
      </c>
      <c r="H37" s="226" t="s">
        <v>181</v>
      </c>
    </row>
    <row r="38" spans="1:8" ht="16.5">
      <c r="A38" s="199" t="s">
        <v>182</v>
      </c>
      <c r="B38" s="147">
        <v>2</v>
      </c>
      <c r="C38" s="200" t="s">
        <v>103</v>
      </c>
      <c r="D38" s="201" t="s">
        <v>345</v>
      </c>
      <c r="E38" s="201" t="s">
        <v>352</v>
      </c>
      <c r="F38" s="148" t="s">
        <v>91</v>
      </c>
      <c r="G38" s="148" t="s">
        <v>96</v>
      </c>
      <c r="H38" s="276" t="s">
        <v>183</v>
      </c>
    </row>
    <row r="39" spans="1:8" ht="16.5">
      <c r="A39" s="199" t="s">
        <v>305</v>
      </c>
      <c r="B39" s="147">
        <v>2</v>
      </c>
      <c r="C39" s="200" t="s">
        <v>147</v>
      </c>
      <c r="D39" s="135" t="s">
        <v>344</v>
      </c>
      <c r="E39" s="135" t="s">
        <v>92</v>
      </c>
      <c r="F39" s="148" t="s">
        <v>119</v>
      </c>
      <c r="G39" s="148" t="s">
        <v>108</v>
      </c>
      <c r="H39" s="202" t="s">
        <v>506</v>
      </c>
    </row>
    <row r="40" spans="1:8" ht="16.5">
      <c r="A40" s="199" t="s">
        <v>184</v>
      </c>
      <c r="B40" s="147">
        <v>2</v>
      </c>
      <c r="C40" s="200" t="s">
        <v>103</v>
      </c>
      <c r="D40" s="201" t="s">
        <v>346</v>
      </c>
      <c r="E40" s="201" t="s">
        <v>352</v>
      </c>
      <c r="F40" s="148" t="s">
        <v>136</v>
      </c>
      <c r="G40" s="148" t="s">
        <v>185</v>
      </c>
      <c r="H40" s="202" t="s">
        <v>290</v>
      </c>
    </row>
    <row r="41" spans="1:8" ht="16.5">
      <c r="A41" s="199" t="s">
        <v>186</v>
      </c>
      <c r="B41" s="147">
        <v>2</v>
      </c>
      <c r="C41" s="200" t="s">
        <v>147</v>
      </c>
      <c r="D41" s="135" t="s">
        <v>343</v>
      </c>
      <c r="E41" s="135" t="s">
        <v>352</v>
      </c>
      <c r="F41" s="148" t="s">
        <v>100</v>
      </c>
      <c r="G41" s="148" t="s">
        <v>98</v>
      </c>
      <c r="H41" s="202" t="s">
        <v>187</v>
      </c>
    </row>
    <row r="42" spans="1:8" ht="16.5">
      <c r="A42" s="199" t="s">
        <v>471</v>
      </c>
      <c r="B42" s="147">
        <v>2</v>
      </c>
      <c r="C42" s="200" t="s">
        <v>90</v>
      </c>
      <c r="D42" s="135" t="s">
        <v>345</v>
      </c>
      <c r="E42" s="352" t="s">
        <v>353</v>
      </c>
      <c r="F42" s="353" t="s">
        <v>91</v>
      </c>
      <c r="G42" s="148" t="s">
        <v>101</v>
      </c>
      <c r="H42" s="202" t="s">
        <v>464</v>
      </c>
    </row>
    <row r="43" spans="1:8" ht="16.5">
      <c r="A43" s="199" t="s">
        <v>472</v>
      </c>
      <c r="B43" s="147">
        <v>2</v>
      </c>
      <c r="C43" s="200" t="s">
        <v>102</v>
      </c>
      <c r="D43" s="135" t="s">
        <v>345</v>
      </c>
      <c r="E43" s="352" t="s">
        <v>352</v>
      </c>
      <c r="F43" s="148" t="s">
        <v>136</v>
      </c>
      <c r="G43" s="148" t="s">
        <v>108</v>
      </c>
      <c r="H43" s="202" t="s">
        <v>464</v>
      </c>
    </row>
    <row r="44" spans="1:8" ht="16.5">
      <c r="A44" s="199" t="s">
        <v>473</v>
      </c>
      <c r="B44" s="147">
        <v>2</v>
      </c>
      <c r="C44" s="200" t="s">
        <v>102</v>
      </c>
      <c r="D44" s="135" t="s">
        <v>345</v>
      </c>
      <c r="E44" s="352" t="s">
        <v>352</v>
      </c>
      <c r="F44" s="148" t="s">
        <v>136</v>
      </c>
      <c r="G44" s="148" t="s">
        <v>108</v>
      </c>
      <c r="H44" s="202" t="s">
        <v>474</v>
      </c>
    </row>
    <row r="45" spans="1:8" ht="16.5">
      <c r="A45" s="199" t="s">
        <v>475</v>
      </c>
      <c r="B45" s="147">
        <v>2</v>
      </c>
      <c r="C45" s="200" t="s">
        <v>90</v>
      </c>
      <c r="D45" s="135" t="s">
        <v>345</v>
      </c>
      <c r="E45" s="352" t="s">
        <v>352</v>
      </c>
      <c r="F45" s="148" t="s">
        <v>91</v>
      </c>
      <c r="G45" s="148" t="s">
        <v>96</v>
      </c>
      <c r="H45" s="202" t="s">
        <v>474</v>
      </c>
    </row>
    <row r="46" spans="1:8" ht="16.5">
      <c r="A46" s="199" t="s">
        <v>291</v>
      </c>
      <c r="B46" s="147">
        <v>2</v>
      </c>
      <c r="C46" s="200" t="s">
        <v>152</v>
      </c>
      <c r="D46" s="135" t="s">
        <v>344</v>
      </c>
      <c r="E46" s="135" t="s">
        <v>352</v>
      </c>
      <c r="F46" s="148" t="s">
        <v>91</v>
      </c>
      <c r="G46" s="148" t="s">
        <v>106</v>
      </c>
      <c r="H46" s="202" t="s">
        <v>188</v>
      </c>
    </row>
    <row r="47" spans="1:8" ht="16.5">
      <c r="A47" s="199" t="s">
        <v>189</v>
      </c>
      <c r="B47" s="147">
        <v>2</v>
      </c>
      <c r="C47" s="200" t="s">
        <v>103</v>
      </c>
      <c r="D47" s="201" t="s">
        <v>345</v>
      </c>
      <c r="E47" s="201" t="s">
        <v>352</v>
      </c>
      <c r="F47" s="277" t="s">
        <v>121</v>
      </c>
      <c r="G47" s="148" t="s">
        <v>108</v>
      </c>
      <c r="H47" s="202" t="s">
        <v>190</v>
      </c>
    </row>
    <row r="48" spans="1:8" ht="16.5">
      <c r="A48" s="199" t="s">
        <v>476</v>
      </c>
      <c r="B48" s="147">
        <v>2</v>
      </c>
      <c r="C48" s="200" t="s">
        <v>105</v>
      </c>
      <c r="D48" s="135" t="s">
        <v>341</v>
      </c>
      <c r="E48" s="352" t="s">
        <v>352</v>
      </c>
      <c r="F48" s="148" t="s">
        <v>100</v>
      </c>
      <c r="G48" s="148" t="s">
        <v>101</v>
      </c>
      <c r="H48" s="202" t="s">
        <v>477</v>
      </c>
    </row>
    <row r="49" spans="1:8" ht="16.5">
      <c r="A49" s="199" t="s">
        <v>288</v>
      </c>
      <c r="B49" s="147">
        <v>2</v>
      </c>
      <c r="C49" s="200" t="s">
        <v>109</v>
      </c>
      <c r="D49" s="135" t="s">
        <v>344</v>
      </c>
      <c r="E49" s="135" t="s">
        <v>352</v>
      </c>
      <c r="F49" s="148" t="s">
        <v>136</v>
      </c>
      <c r="G49" s="148" t="s">
        <v>197</v>
      </c>
      <c r="H49" s="202" t="s">
        <v>497</v>
      </c>
    </row>
    <row r="50" spans="1:8" ht="16.5">
      <c r="A50" s="199" t="s">
        <v>191</v>
      </c>
      <c r="B50" s="147">
        <v>2</v>
      </c>
      <c r="C50" s="200" t="s">
        <v>95</v>
      </c>
      <c r="D50" s="201" t="s">
        <v>341</v>
      </c>
      <c r="E50" s="201" t="s">
        <v>352</v>
      </c>
      <c r="F50" s="148" t="s">
        <v>91</v>
      </c>
      <c r="G50" s="148" t="s">
        <v>98</v>
      </c>
      <c r="H50" s="202" t="s">
        <v>192</v>
      </c>
    </row>
    <row r="51" spans="1:8" ht="16.5">
      <c r="A51" s="199" t="s">
        <v>193</v>
      </c>
      <c r="B51" s="147">
        <v>2</v>
      </c>
      <c r="C51" s="200" t="s">
        <v>109</v>
      </c>
      <c r="D51" s="135" t="s">
        <v>349</v>
      </c>
      <c r="E51" s="135" t="s">
        <v>352</v>
      </c>
      <c r="F51" s="148" t="s">
        <v>91</v>
      </c>
      <c r="G51" s="148" t="s">
        <v>101</v>
      </c>
      <c r="H51" s="202" t="s">
        <v>150</v>
      </c>
    </row>
    <row r="52" spans="1:8" ht="16.5">
      <c r="A52" s="199" t="s">
        <v>289</v>
      </c>
      <c r="B52" s="147">
        <v>2</v>
      </c>
      <c r="C52" s="200" t="s">
        <v>481</v>
      </c>
      <c r="D52" s="201" t="s">
        <v>341</v>
      </c>
      <c r="E52" s="201" t="s">
        <v>352</v>
      </c>
      <c r="F52" s="148" t="s">
        <v>91</v>
      </c>
      <c r="G52" s="148" t="s">
        <v>272</v>
      </c>
      <c r="H52" s="202" t="s">
        <v>498</v>
      </c>
    </row>
    <row r="53" spans="1:8" ht="16.5">
      <c r="A53" s="199" t="s">
        <v>194</v>
      </c>
      <c r="B53" s="147">
        <v>2</v>
      </c>
      <c r="C53" s="200" t="s">
        <v>105</v>
      </c>
      <c r="D53" s="135" t="s">
        <v>345</v>
      </c>
      <c r="E53" s="135" t="s">
        <v>352</v>
      </c>
      <c r="F53" s="148" t="s">
        <v>91</v>
      </c>
      <c r="G53" s="148" t="s">
        <v>106</v>
      </c>
      <c r="H53" s="202" t="s">
        <v>195</v>
      </c>
    </row>
    <row r="54" spans="1:8" ht="16.5">
      <c r="A54" s="199" t="s">
        <v>196</v>
      </c>
      <c r="B54" s="147">
        <v>2</v>
      </c>
      <c r="C54" s="200" t="s">
        <v>109</v>
      </c>
      <c r="D54" s="135" t="s">
        <v>344</v>
      </c>
      <c r="E54" s="135" t="s">
        <v>352</v>
      </c>
      <c r="F54" s="148" t="s">
        <v>136</v>
      </c>
      <c r="G54" s="148" t="s">
        <v>197</v>
      </c>
      <c r="H54" s="202" t="s">
        <v>507</v>
      </c>
    </row>
    <row r="55" spans="1:8" ht="16.5">
      <c r="A55" s="199" t="s">
        <v>478</v>
      </c>
      <c r="B55" s="147">
        <v>2</v>
      </c>
      <c r="C55" s="200" t="s">
        <v>152</v>
      </c>
      <c r="D55" s="135" t="s">
        <v>341</v>
      </c>
      <c r="E55" s="352" t="s">
        <v>352</v>
      </c>
      <c r="F55" s="148" t="s">
        <v>100</v>
      </c>
      <c r="G55" s="148" t="s">
        <v>101</v>
      </c>
      <c r="H55" s="202" t="s">
        <v>479</v>
      </c>
    </row>
    <row r="56" spans="1:8" ht="16.5">
      <c r="A56" s="199" t="s">
        <v>198</v>
      </c>
      <c r="B56" s="147">
        <v>2</v>
      </c>
      <c r="C56" s="200" t="s">
        <v>152</v>
      </c>
      <c r="D56" s="201" t="s">
        <v>345</v>
      </c>
      <c r="E56" s="201" t="s">
        <v>352</v>
      </c>
      <c r="F56" s="148" t="s">
        <v>91</v>
      </c>
      <c r="G56" s="148" t="s">
        <v>106</v>
      </c>
      <c r="H56" s="202" t="s">
        <v>199</v>
      </c>
    </row>
    <row r="57" spans="1:8" ht="16.5">
      <c r="A57" s="199" t="s">
        <v>200</v>
      </c>
      <c r="B57" s="147">
        <v>2</v>
      </c>
      <c r="C57" s="200" t="s">
        <v>103</v>
      </c>
      <c r="D57" s="201" t="s">
        <v>341</v>
      </c>
      <c r="E57" s="201" t="s">
        <v>352</v>
      </c>
      <c r="F57" s="148" t="s">
        <v>121</v>
      </c>
      <c r="G57" s="148" t="s">
        <v>118</v>
      </c>
      <c r="H57" s="202" t="s">
        <v>201</v>
      </c>
    </row>
    <row r="58" spans="1:8" ht="16.5">
      <c r="A58" s="199" t="s">
        <v>480</v>
      </c>
      <c r="B58" s="147">
        <v>2</v>
      </c>
      <c r="C58" s="200" t="s">
        <v>481</v>
      </c>
      <c r="D58" s="135" t="s">
        <v>345</v>
      </c>
      <c r="E58" s="352" t="s">
        <v>352</v>
      </c>
      <c r="F58" s="148" t="s">
        <v>91</v>
      </c>
      <c r="G58" s="148" t="s">
        <v>101</v>
      </c>
      <c r="H58" s="202" t="s">
        <v>482</v>
      </c>
    </row>
    <row r="59" spans="1:8" ht="16.5">
      <c r="A59" s="199" t="s">
        <v>202</v>
      </c>
      <c r="B59" s="147">
        <v>2</v>
      </c>
      <c r="C59" s="200" t="s">
        <v>147</v>
      </c>
      <c r="D59" s="201" t="s">
        <v>341</v>
      </c>
      <c r="E59" s="201" t="s">
        <v>352</v>
      </c>
      <c r="F59" s="148" t="s">
        <v>121</v>
      </c>
      <c r="G59" s="148" t="s">
        <v>96</v>
      </c>
      <c r="H59" s="202" t="s">
        <v>203</v>
      </c>
    </row>
    <row r="60" spans="1:8" ht="16.5">
      <c r="A60" s="199" t="s">
        <v>292</v>
      </c>
      <c r="B60" s="147">
        <v>2</v>
      </c>
      <c r="C60" s="200" t="s">
        <v>481</v>
      </c>
      <c r="D60" s="201" t="s">
        <v>344</v>
      </c>
      <c r="E60" s="201" t="s">
        <v>352</v>
      </c>
      <c r="F60" s="148" t="s">
        <v>91</v>
      </c>
      <c r="G60" s="148" t="s">
        <v>185</v>
      </c>
      <c r="H60" s="202" t="s">
        <v>508</v>
      </c>
    </row>
    <row r="61" spans="1:8" ht="16.5">
      <c r="A61" s="278" t="s">
        <v>329</v>
      </c>
      <c r="B61" s="279" t="s">
        <v>363</v>
      </c>
      <c r="C61" s="200" t="s">
        <v>152</v>
      </c>
      <c r="D61" s="201" t="s">
        <v>345</v>
      </c>
      <c r="E61" s="201" t="s">
        <v>352</v>
      </c>
      <c r="F61" s="148" t="s">
        <v>136</v>
      </c>
      <c r="G61" s="148" t="s">
        <v>332</v>
      </c>
      <c r="H61" s="202" t="s">
        <v>509</v>
      </c>
    </row>
    <row r="62" spans="1:8" ht="16.5">
      <c r="A62" s="199" t="s">
        <v>204</v>
      </c>
      <c r="B62" s="147">
        <v>2</v>
      </c>
      <c r="C62" s="200" t="s">
        <v>103</v>
      </c>
      <c r="D62" s="201" t="s">
        <v>345</v>
      </c>
      <c r="E62" s="201" t="s">
        <v>352</v>
      </c>
      <c r="F62" s="148" t="s">
        <v>121</v>
      </c>
      <c r="G62" s="148" t="s">
        <v>108</v>
      </c>
      <c r="H62" s="202" t="s">
        <v>510</v>
      </c>
    </row>
    <row r="63" spans="1:8" ht="16.5">
      <c r="A63" s="199" t="s">
        <v>483</v>
      </c>
      <c r="B63" s="147">
        <v>2</v>
      </c>
      <c r="C63" s="200" t="s">
        <v>469</v>
      </c>
      <c r="D63" s="135" t="s">
        <v>345</v>
      </c>
      <c r="E63" s="352" t="s">
        <v>353</v>
      </c>
      <c r="F63" s="148" t="s">
        <v>338</v>
      </c>
      <c r="G63" s="148" t="s">
        <v>108</v>
      </c>
      <c r="H63" s="202" t="s">
        <v>484</v>
      </c>
    </row>
    <row r="64" spans="1:8" ht="16.5">
      <c r="A64" s="199" t="s">
        <v>205</v>
      </c>
      <c r="B64" s="147">
        <v>2</v>
      </c>
      <c r="C64" s="200" t="s">
        <v>105</v>
      </c>
      <c r="D64" s="201" t="s">
        <v>341</v>
      </c>
      <c r="E64" s="201" t="s">
        <v>352</v>
      </c>
      <c r="F64" s="148" t="s">
        <v>91</v>
      </c>
      <c r="G64" s="148" t="s">
        <v>98</v>
      </c>
      <c r="H64" s="202" t="s">
        <v>206</v>
      </c>
    </row>
    <row r="65" spans="1:8" ht="16.5">
      <c r="A65" s="199" t="s">
        <v>485</v>
      </c>
      <c r="B65" s="147">
        <v>2</v>
      </c>
      <c r="C65" s="200" t="s">
        <v>90</v>
      </c>
      <c r="D65" s="135" t="s">
        <v>345</v>
      </c>
      <c r="E65" s="352" t="s">
        <v>352</v>
      </c>
      <c r="F65" s="148" t="s">
        <v>91</v>
      </c>
      <c r="G65" s="148" t="s">
        <v>108</v>
      </c>
      <c r="H65" s="202" t="s">
        <v>484</v>
      </c>
    </row>
    <row r="66" spans="1:8" ht="16.5">
      <c r="A66" s="199" t="s">
        <v>486</v>
      </c>
      <c r="B66" s="147">
        <v>2</v>
      </c>
      <c r="C66" s="200" t="s">
        <v>147</v>
      </c>
      <c r="D66" s="135" t="s">
        <v>341</v>
      </c>
      <c r="E66" s="352" t="s">
        <v>352</v>
      </c>
      <c r="F66" s="148" t="s">
        <v>91</v>
      </c>
      <c r="G66" s="148" t="s">
        <v>101</v>
      </c>
      <c r="H66" s="202" t="s">
        <v>487</v>
      </c>
    </row>
    <row r="67" spans="1:8" ht="16.5">
      <c r="A67" s="199" t="s">
        <v>207</v>
      </c>
      <c r="B67" s="147">
        <v>2</v>
      </c>
      <c r="C67" s="200" t="s">
        <v>152</v>
      </c>
      <c r="D67" s="201" t="s">
        <v>341</v>
      </c>
      <c r="E67" s="201" t="s">
        <v>352</v>
      </c>
      <c r="F67" s="148" t="s">
        <v>136</v>
      </c>
      <c r="G67" s="148" t="s">
        <v>98</v>
      </c>
      <c r="H67" s="280" t="s">
        <v>511</v>
      </c>
    </row>
    <row r="68" spans="1:8" ht="16.5">
      <c r="A68" s="199" t="s">
        <v>488</v>
      </c>
      <c r="B68" s="147">
        <v>2</v>
      </c>
      <c r="C68" s="200" t="s">
        <v>152</v>
      </c>
      <c r="D68" s="135" t="s">
        <v>341</v>
      </c>
      <c r="E68" s="352" t="s">
        <v>352</v>
      </c>
      <c r="F68" s="148" t="s">
        <v>100</v>
      </c>
      <c r="G68" s="148" t="s">
        <v>108</v>
      </c>
      <c r="H68" s="202" t="s">
        <v>489</v>
      </c>
    </row>
    <row r="69" spans="1:8" ht="16.5">
      <c r="A69" s="199" t="s">
        <v>208</v>
      </c>
      <c r="B69" s="147">
        <v>2</v>
      </c>
      <c r="C69" s="200" t="s">
        <v>105</v>
      </c>
      <c r="D69" s="201" t="s">
        <v>341</v>
      </c>
      <c r="E69" s="201" t="s">
        <v>352</v>
      </c>
      <c r="F69" s="148" t="s">
        <v>136</v>
      </c>
      <c r="G69" s="148" t="s">
        <v>98</v>
      </c>
      <c r="H69" s="202" t="s">
        <v>504</v>
      </c>
    </row>
    <row r="70" spans="1:8" ht="16.5">
      <c r="A70" s="199" t="s">
        <v>209</v>
      </c>
      <c r="B70" s="147">
        <v>2</v>
      </c>
      <c r="C70" s="281" t="s">
        <v>109</v>
      </c>
      <c r="D70" s="201" t="s">
        <v>344</v>
      </c>
      <c r="E70" s="201" t="s">
        <v>352</v>
      </c>
      <c r="F70" s="148" t="s">
        <v>136</v>
      </c>
      <c r="G70" s="277" t="s">
        <v>98</v>
      </c>
      <c r="H70" s="202" t="s">
        <v>512</v>
      </c>
    </row>
    <row r="71" spans="1:8" ht="16.5">
      <c r="A71" s="199" t="s">
        <v>210</v>
      </c>
      <c r="B71" s="147">
        <v>2</v>
      </c>
      <c r="C71" s="281" t="s">
        <v>90</v>
      </c>
      <c r="D71" s="135" t="s">
        <v>343</v>
      </c>
      <c r="E71" s="135" t="s">
        <v>352</v>
      </c>
      <c r="F71" s="148" t="s">
        <v>136</v>
      </c>
      <c r="G71" s="277" t="s">
        <v>106</v>
      </c>
      <c r="H71" s="202" t="s">
        <v>512</v>
      </c>
    </row>
    <row r="72" spans="1:8" ht="16.5">
      <c r="A72" s="199" t="s">
        <v>211</v>
      </c>
      <c r="B72" s="147">
        <v>2</v>
      </c>
      <c r="C72" s="200" t="s">
        <v>102</v>
      </c>
      <c r="D72" s="201" t="s">
        <v>341</v>
      </c>
      <c r="E72" s="201" t="s">
        <v>352</v>
      </c>
      <c r="F72" s="148" t="s">
        <v>308</v>
      </c>
      <c r="G72" s="148" t="s">
        <v>96</v>
      </c>
      <c r="H72" s="202" t="s">
        <v>212</v>
      </c>
    </row>
    <row r="73" spans="1:8" ht="16.5">
      <c r="A73" s="199" t="s">
        <v>213</v>
      </c>
      <c r="B73" s="147">
        <v>2</v>
      </c>
      <c r="C73" s="200" t="s">
        <v>109</v>
      </c>
      <c r="D73" s="201" t="s">
        <v>348</v>
      </c>
      <c r="E73" s="201" t="s">
        <v>352</v>
      </c>
      <c r="F73" s="148" t="s">
        <v>136</v>
      </c>
      <c r="G73" s="148" t="s">
        <v>98</v>
      </c>
      <c r="H73" s="202" t="s">
        <v>334</v>
      </c>
    </row>
    <row r="74" spans="1:8" ht="16.5">
      <c r="A74" s="199" t="s">
        <v>214</v>
      </c>
      <c r="B74" s="147">
        <v>2</v>
      </c>
      <c r="C74" s="200" t="s">
        <v>147</v>
      </c>
      <c r="D74" s="201" t="s">
        <v>341</v>
      </c>
      <c r="E74" s="201" t="s">
        <v>352</v>
      </c>
      <c r="F74" s="148" t="s">
        <v>100</v>
      </c>
      <c r="G74" s="148" t="s">
        <v>96</v>
      </c>
      <c r="H74" s="280" t="s">
        <v>513</v>
      </c>
    </row>
    <row r="75" spans="1:8" ht="16.5">
      <c r="A75" s="199" t="s">
        <v>215</v>
      </c>
      <c r="B75" s="147">
        <v>2</v>
      </c>
      <c r="C75" s="200" t="s">
        <v>109</v>
      </c>
      <c r="D75" s="201" t="s">
        <v>345</v>
      </c>
      <c r="E75" s="201" t="s">
        <v>352</v>
      </c>
      <c r="F75" s="148" t="s">
        <v>121</v>
      </c>
      <c r="G75" s="148" t="s">
        <v>108</v>
      </c>
      <c r="H75" s="280" t="s">
        <v>514</v>
      </c>
    </row>
    <row r="76" spans="1:8" ht="16.5">
      <c r="A76" s="199" t="s">
        <v>490</v>
      </c>
      <c r="B76" s="147">
        <v>2</v>
      </c>
      <c r="C76" s="200" t="s">
        <v>152</v>
      </c>
      <c r="D76" s="135" t="s">
        <v>345</v>
      </c>
      <c r="E76" s="352" t="s">
        <v>354</v>
      </c>
      <c r="F76" s="148" t="s">
        <v>100</v>
      </c>
      <c r="G76" s="148" t="s">
        <v>185</v>
      </c>
      <c r="H76" s="202" t="s">
        <v>467</v>
      </c>
    </row>
    <row r="77" spans="1:8" ht="16.5">
      <c r="A77" s="199" t="s">
        <v>216</v>
      </c>
      <c r="B77" s="147">
        <v>2</v>
      </c>
      <c r="C77" s="281" t="s">
        <v>105</v>
      </c>
      <c r="D77" s="135" t="s">
        <v>344</v>
      </c>
      <c r="E77" s="135" t="s">
        <v>353</v>
      </c>
      <c r="F77" s="277" t="s">
        <v>136</v>
      </c>
      <c r="G77" s="277" t="s">
        <v>108</v>
      </c>
      <c r="H77" s="282" t="s">
        <v>335</v>
      </c>
    </row>
    <row r="78" spans="1:8" ht="16.5">
      <c r="A78" s="199" t="s">
        <v>491</v>
      </c>
      <c r="B78" s="147">
        <v>2</v>
      </c>
      <c r="C78" s="200" t="s">
        <v>469</v>
      </c>
      <c r="D78" s="135" t="s">
        <v>345</v>
      </c>
      <c r="E78" s="352" t="s">
        <v>352</v>
      </c>
      <c r="F78" s="148" t="s">
        <v>100</v>
      </c>
      <c r="G78" s="148" t="s">
        <v>492</v>
      </c>
      <c r="H78" s="202" t="s">
        <v>493</v>
      </c>
    </row>
    <row r="79" spans="1:8" ht="16.5">
      <c r="A79" s="199" t="s">
        <v>217</v>
      </c>
      <c r="B79" s="147">
        <v>2</v>
      </c>
      <c r="C79" s="200" t="s">
        <v>90</v>
      </c>
      <c r="D79" s="201" t="s">
        <v>341</v>
      </c>
      <c r="E79" s="201" t="s">
        <v>352</v>
      </c>
      <c r="F79" s="277" t="s">
        <v>136</v>
      </c>
      <c r="G79" s="148" t="s">
        <v>168</v>
      </c>
      <c r="H79" s="202" t="s">
        <v>515</v>
      </c>
    </row>
    <row r="80" spans="1:8" ht="16.5">
      <c r="A80" s="283" t="s">
        <v>218</v>
      </c>
      <c r="B80" s="284">
        <v>2</v>
      </c>
      <c r="C80" s="285" t="s">
        <v>103</v>
      </c>
      <c r="D80" s="286" t="s">
        <v>350</v>
      </c>
      <c r="E80" s="286" t="s">
        <v>352</v>
      </c>
      <c r="F80" s="287" t="s">
        <v>136</v>
      </c>
      <c r="G80" s="287" t="s">
        <v>96</v>
      </c>
      <c r="H80" s="288" t="s">
        <v>516</v>
      </c>
    </row>
    <row r="81" spans="1:8" ht="16.5">
      <c r="A81" s="199" t="s">
        <v>293</v>
      </c>
      <c r="B81" s="147">
        <v>3</v>
      </c>
      <c r="C81" s="200" t="s">
        <v>481</v>
      </c>
      <c r="D81" s="201" t="s">
        <v>346</v>
      </c>
      <c r="E81" s="201" t="s">
        <v>352</v>
      </c>
      <c r="F81" s="148" t="s">
        <v>91</v>
      </c>
      <c r="G81" s="148" t="s">
        <v>98</v>
      </c>
      <c r="H81" s="280" t="s">
        <v>517</v>
      </c>
    </row>
    <row r="82" spans="1:8" ht="16.5">
      <c r="A82" s="199" t="s">
        <v>219</v>
      </c>
      <c r="B82" s="147">
        <v>3</v>
      </c>
      <c r="C82" s="200" t="s">
        <v>152</v>
      </c>
      <c r="D82" s="201" t="s">
        <v>341</v>
      </c>
      <c r="E82" s="201" t="s">
        <v>352</v>
      </c>
      <c r="F82" s="148" t="s">
        <v>91</v>
      </c>
      <c r="G82" s="148" t="s">
        <v>107</v>
      </c>
      <c r="H82" s="280" t="s">
        <v>518</v>
      </c>
    </row>
    <row r="83" spans="1:8" ht="16.5">
      <c r="A83" s="199" t="s">
        <v>539</v>
      </c>
      <c r="B83" s="147">
        <v>3</v>
      </c>
      <c r="C83" s="200" t="s">
        <v>90</v>
      </c>
      <c r="D83" s="135" t="s">
        <v>341</v>
      </c>
      <c r="E83" s="352" t="s">
        <v>352</v>
      </c>
      <c r="F83" s="148" t="s">
        <v>91</v>
      </c>
      <c r="G83" s="148" t="s">
        <v>101</v>
      </c>
      <c r="H83" s="202" t="s">
        <v>474</v>
      </c>
    </row>
    <row r="84" spans="1:8" ht="16.5">
      <c r="A84" s="199" t="s">
        <v>294</v>
      </c>
      <c r="B84" s="147">
        <v>3</v>
      </c>
      <c r="C84" s="200" t="s">
        <v>481</v>
      </c>
      <c r="D84" s="201" t="s">
        <v>341</v>
      </c>
      <c r="E84" s="201" t="s">
        <v>352</v>
      </c>
      <c r="F84" s="277" t="s">
        <v>91</v>
      </c>
      <c r="G84" s="148" t="s">
        <v>98</v>
      </c>
      <c r="H84" s="280" t="s">
        <v>519</v>
      </c>
    </row>
    <row r="85" spans="1:8" ht="16.5">
      <c r="A85" s="199" t="s">
        <v>220</v>
      </c>
      <c r="B85" s="147">
        <v>3</v>
      </c>
      <c r="C85" s="200" t="s">
        <v>102</v>
      </c>
      <c r="D85" s="201" t="s">
        <v>346</v>
      </c>
      <c r="E85" s="201" t="s">
        <v>352</v>
      </c>
      <c r="F85" s="148" t="s">
        <v>91</v>
      </c>
      <c r="G85" s="148" t="s">
        <v>107</v>
      </c>
      <c r="H85" s="202" t="s">
        <v>221</v>
      </c>
    </row>
    <row r="86" spans="1:8" ht="16.5">
      <c r="A86" s="199" t="s">
        <v>222</v>
      </c>
      <c r="B86" s="147">
        <v>3</v>
      </c>
      <c r="C86" s="200" t="s">
        <v>105</v>
      </c>
      <c r="D86" s="201" t="s">
        <v>341</v>
      </c>
      <c r="E86" s="201" t="s">
        <v>354</v>
      </c>
      <c r="F86" s="148" t="s">
        <v>136</v>
      </c>
      <c r="G86" s="148" t="s">
        <v>168</v>
      </c>
      <c r="H86" s="202" t="s">
        <v>223</v>
      </c>
    </row>
    <row r="87" spans="1:8" ht="16.5">
      <c r="A87" s="199" t="s">
        <v>224</v>
      </c>
      <c r="B87" s="147">
        <v>3</v>
      </c>
      <c r="C87" s="200" t="s">
        <v>95</v>
      </c>
      <c r="D87" s="201" t="s">
        <v>341</v>
      </c>
      <c r="E87" s="201" t="s">
        <v>352</v>
      </c>
      <c r="F87" s="148" t="s">
        <v>91</v>
      </c>
      <c r="G87" s="148" t="s">
        <v>98</v>
      </c>
      <c r="H87" s="202" t="s">
        <v>225</v>
      </c>
    </row>
    <row r="88" spans="1:8" ht="16.5">
      <c r="A88" s="199" t="s">
        <v>226</v>
      </c>
      <c r="B88" s="147">
        <v>3</v>
      </c>
      <c r="C88" s="200" t="s">
        <v>109</v>
      </c>
      <c r="D88" s="201" t="s">
        <v>341</v>
      </c>
      <c r="E88" s="201" t="s">
        <v>352</v>
      </c>
      <c r="F88" s="148" t="s">
        <v>91</v>
      </c>
      <c r="G88" s="148" t="s">
        <v>101</v>
      </c>
      <c r="H88" s="202" t="s">
        <v>227</v>
      </c>
    </row>
    <row r="89" spans="1:8" ht="16.5">
      <c r="A89" s="199" t="s">
        <v>228</v>
      </c>
      <c r="B89" s="147">
        <v>3</v>
      </c>
      <c r="C89" s="200" t="s">
        <v>109</v>
      </c>
      <c r="D89" s="201" t="s">
        <v>341</v>
      </c>
      <c r="E89" s="201" t="s">
        <v>352</v>
      </c>
      <c r="F89" s="148" t="s">
        <v>91</v>
      </c>
      <c r="G89" s="148" t="s">
        <v>185</v>
      </c>
      <c r="H89" s="202" t="s">
        <v>227</v>
      </c>
    </row>
    <row r="90" spans="1:8" ht="16.5">
      <c r="A90" s="199" t="s">
        <v>540</v>
      </c>
      <c r="B90" s="147">
        <v>3</v>
      </c>
      <c r="C90" s="200" t="s">
        <v>152</v>
      </c>
      <c r="D90" s="135" t="s">
        <v>345</v>
      </c>
      <c r="E90" s="352" t="s">
        <v>352</v>
      </c>
      <c r="F90" s="148" t="s">
        <v>91</v>
      </c>
      <c r="G90" s="148" t="s">
        <v>108</v>
      </c>
      <c r="H90" s="202" t="s">
        <v>479</v>
      </c>
    </row>
    <row r="91" spans="1:8" ht="16.5">
      <c r="A91" s="199" t="s">
        <v>229</v>
      </c>
      <c r="B91" s="147">
        <v>3</v>
      </c>
      <c r="C91" s="281" t="s">
        <v>90</v>
      </c>
      <c r="D91" s="135" t="s">
        <v>341</v>
      </c>
      <c r="E91" s="135" t="s">
        <v>352</v>
      </c>
      <c r="F91" s="277" t="s">
        <v>121</v>
      </c>
      <c r="G91" s="277" t="s">
        <v>98</v>
      </c>
      <c r="H91" s="280" t="s">
        <v>520</v>
      </c>
    </row>
    <row r="92" spans="1:8" ht="16.5">
      <c r="A92" s="199" t="s">
        <v>541</v>
      </c>
      <c r="B92" s="147">
        <v>3</v>
      </c>
      <c r="C92" s="200" t="s">
        <v>152</v>
      </c>
      <c r="D92" s="135" t="s">
        <v>345</v>
      </c>
      <c r="E92" s="352" t="s">
        <v>352</v>
      </c>
      <c r="F92" s="148" t="s">
        <v>100</v>
      </c>
      <c r="G92" s="148" t="s">
        <v>108</v>
      </c>
      <c r="H92" s="202" t="s">
        <v>482</v>
      </c>
    </row>
    <row r="93" spans="1:8" ht="16.5">
      <c r="A93" s="199" t="s">
        <v>230</v>
      </c>
      <c r="B93" s="147">
        <v>3</v>
      </c>
      <c r="C93" s="281" t="s">
        <v>90</v>
      </c>
      <c r="D93" s="201" t="s">
        <v>345</v>
      </c>
      <c r="E93" s="201" t="s">
        <v>354</v>
      </c>
      <c r="F93" s="277" t="s">
        <v>91</v>
      </c>
      <c r="G93" s="277" t="s">
        <v>231</v>
      </c>
      <c r="H93" s="280" t="s">
        <v>232</v>
      </c>
    </row>
    <row r="94" spans="1:8" ht="16.5">
      <c r="A94" s="199" t="s">
        <v>233</v>
      </c>
      <c r="B94" s="147">
        <v>3</v>
      </c>
      <c r="C94" s="281" t="s">
        <v>109</v>
      </c>
      <c r="D94" s="201" t="s">
        <v>341</v>
      </c>
      <c r="E94" s="201" t="s">
        <v>352</v>
      </c>
      <c r="F94" s="277" t="s">
        <v>100</v>
      </c>
      <c r="G94" s="148" t="s">
        <v>96</v>
      </c>
      <c r="H94" s="280" t="s">
        <v>234</v>
      </c>
    </row>
    <row r="95" spans="1:8" ht="16.5">
      <c r="A95" s="278" t="s">
        <v>330</v>
      </c>
      <c r="B95" s="279" t="s">
        <v>364</v>
      </c>
      <c r="C95" s="281" t="s">
        <v>152</v>
      </c>
      <c r="D95" s="135" t="s">
        <v>341</v>
      </c>
      <c r="E95" s="135" t="s">
        <v>352</v>
      </c>
      <c r="F95" s="148" t="s">
        <v>136</v>
      </c>
      <c r="G95" s="148" t="s">
        <v>101</v>
      </c>
      <c r="H95" s="202" t="s">
        <v>521</v>
      </c>
    </row>
    <row r="96" spans="1:8" ht="16.5">
      <c r="A96" s="199" t="s">
        <v>542</v>
      </c>
      <c r="B96" s="147">
        <v>3</v>
      </c>
      <c r="C96" s="200" t="s">
        <v>90</v>
      </c>
      <c r="D96" s="135" t="s">
        <v>345</v>
      </c>
      <c r="E96" s="352" t="s">
        <v>352</v>
      </c>
      <c r="F96" s="148" t="s">
        <v>91</v>
      </c>
      <c r="G96" s="148" t="s">
        <v>108</v>
      </c>
      <c r="H96" s="202" t="s">
        <v>487</v>
      </c>
    </row>
    <row r="97" spans="1:8" ht="16.5">
      <c r="A97" s="199" t="s">
        <v>235</v>
      </c>
      <c r="B97" s="147">
        <v>3</v>
      </c>
      <c r="C97" s="281" t="s">
        <v>147</v>
      </c>
      <c r="D97" s="201" t="s">
        <v>348</v>
      </c>
      <c r="E97" s="201" t="s">
        <v>352</v>
      </c>
      <c r="F97" s="148" t="s">
        <v>308</v>
      </c>
      <c r="G97" s="277" t="s">
        <v>96</v>
      </c>
      <c r="H97" s="202" t="s">
        <v>501</v>
      </c>
    </row>
    <row r="98" spans="1:8" ht="16.5">
      <c r="A98" s="199" t="s">
        <v>236</v>
      </c>
      <c r="B98" s="147">
        <v>3</v>
      </c>
      <c r="C98" s="281" t="s">
        <v>90</v>
      </c>
      <c r="D98" s="201" t="s">
        <v>351</v>
      </c>
      <c r="E98" s="201" t="s">
        <v>352</v>
      </c>
      <c r="F98" s="277" t="s">
        <v>91</v>
      </c>
      <c r="G98" s="277" t="s">
        <v>101</v>
      </c>
      <c r="H98" s="280" t="s">
        <v>237</v>
      </c>
    </row>
    <row r="99" spans="1:8" ht="16.5">
      <c r="A99" s="199" t="s">
        <v>238</v>
      </c>
      <c r="B99" s="147">
        <v>3</v>
      </c>
      <c r="C99" s="281" t="s">
        <v>152</v>
      </c>
      <c r="D99" s="201" t="s">
        <v>345</v>
      </c>
      <c r="E99" s="201" t="s">
        <v>352</v>
      </c>
      <c r="F99" s="277" t="s">
        <v>91</v>
      </c>
      <c r="G99" s="277" t="s">
        <v>106</v>
      </c>
      <c r="H99" s="316" t="s">
        <v>239</v>
      </c>
    </row>
    <row r="100" spans="1:8" ht="16.5">
      <c r="A100" s="199" t="s">
        <v>240</v>
      </c>
      <c r="B100" s="147">
        <v>3</v>
      </c>
      <c r="C100" s="281" t="s">
        <v>152</v>
      </c>
      <c r="D100" s="201" t="s">
        <v>345</v>
      </c>
      <c r="E100" s="201" t="s">
        <v>352</v>
      </c>
      <c r="F100" s="277" t="s">
        <v>100</v>
      </c>
      <c r="G100" s="277" t="s">
        <v>101</v>
      </c>
      <c r="H100" s="280" t="s">
        <v>522</v>
      </c>
    </row>
    <row r="101" spans="1:8" ht="16.5">
      <c r="A101" s="199" t="s">
        <v>241</v>
      </c>
      <c r="B101" s="147">
        <v>3</v>
      </c>
      <c r="C101" s="200" t="s">
        <v>90</v>
      </c>
      <c r="D101" s="201" t="s">
        <v>344</v>
      </c>
      <c r="E101" s="201" t="s">
        <v>352</v>
      </c>
      <c r="F101" s="148" t="s">
        <v>91</v>
      </c>
      <c r="G101" s="148" t="s">
        <v>242</v>
      </c>
      <c r="H101" s="280" t="s">
        <v>243</v>
      </c>
    </row>
    <row r="102" spans="1:8" ht="16.5">
      <c r="A102" s="199" t="s">
        <v>244</v>
      </c>
      <c r="B102" s="147">
        <v>3</v>
      </c>
      <c r="C102" s="200" t="s">
        <v>105</v>
      </c>
      <c r="D102" s="201" t="s">
        <v>345</v>
      </c>
      <c r="E102" s="201" t="s">
        <v>352</v>
      </c>
      <c r="F102" s="148" t="s">
        <v>299</v>
      </c>
      <c r="G102" s="148" t="s">
        <v>108</v>
      </c>
      <c r="H102" s="316" t="s">
        <v>245</v>
      </c>
    </row>
    <row r="103" spans="1:8" ht="16.5">
      <c r="A103" s="199" t="s">
        <v>246</v>
      </c>
      <c r="B103" s="147">
        <v>3</v>
      </c>
      <c r="C103" s="200" t="s">
        <v>105</v>
      </c>
      <c r="D103" s="201" t="s">
        <v>341</v>
      </c>
      <c r="E103" s="201" t="s">
        <v>352</v>
      </c>
      <c r="F103" s="148" t="s">
        <v>91</v>
      </c>
      <c r="G103" s="148" t="s">
        <v>98</v>
      </c>
      <c r="H103" s="280" t="s">
        <v>523</v>
      </c>
    </row>
    <row r="104" spans="1:8" ht="16.5">
      <c r="A104" s="199" t="s">
        <v>247</v>
      </c>
      <c r="B104" s="147">
        <v>3</v>
      </c>
      <c r="C104" s="200" t="s">
        <v>90</v>
      </c>
      <c r="D104" s="201" t="s">
        <v>341</v>
      </c>
      <c r="E104" s="201" t="s">
        <v>352</v>
      </c>
      <c r="F104" s="148" t="s">
        <v>91</v>
      </c>
      <c r="G104" s="148" t="s">
        <v>98</v>
      </c>
      <c r="H104" s="280" t="s">
        <v>523</v>
      </c>
    </row>
    <row r="105" spans="1:8" ht="16.5">
      <c r="A105" s="199" t="s">
        <v>248</v>
      </c>
      <c r="B105" s="147">
        <v>3</v>
      </c>
      <c r="C105" s="200" t="s">
        <v>105</v>
      </c>
      <c r="D105" s="201" t="s">
        <v>341</v>
      </c>
      <c r="E105" s="201" t="s">
        <v>352</v>
      </c>
      <c r="F105" s="148" t="s">
        <v>91</v>
      </c>
      <c r="G105" s="148" t="s">
        <v>98</v>
      </c>
      <c r="H105" s="280" t="s">
        <v>249</v>
      </c>
    </row>
    <row r="106" spans="1:8" ht="16.5">
      <c r="A106" s="278" t="s">
        <v>250</v>
      </c>
      <c r="B106" s="279" t="s">
        <v>364</v>
      </c>
      <c r="C106" s="200" t="s">
        <v>109</v>
      </c>
      <c r="D106" s="201" t="s">
        <v>341</v>
      </c>
      <c r="E106" s="201" t="s">
        <v>352</v>
      </c>
      <c r="F106" s="277" t="s">
        <v>121</v>
      </c>
      <c r="G106" s="148" t="s">
        <v>98</v>
      </c>
      <c r="H106" s="202" t="s">
        <v>524</v>
      </c>
    </row>
    <row r="107" spans="1:8" ht="16.5">
      <c r="A107" s="199" t="s">
        <v>295</v>
      </c>
      <c r="B107" s="147">
        <v>3</v>
      </c>
      <c r="C107" s="200" t="s">
        <v>481</v>
      </c>
      <c r="D107" s="201" t="s">
        <v>345</v>
      </c>
      <c r="E107" s="201" t="s">
        <v>352</v>
      </c>
      <c r="F107" s="277" t="s">
        <v>120</v>
      </c>
      <c r="G107" s="148" t="s">
        <v>96</v>
      </c>
      <c r="H107" s="280" t="s">
        <v>513</v>
      </c>
    </row>
    <row r="108" spans="1:8" ht="16.5">
      <c r="A108" s="199" t="s">
        <v>251</v>
      </c>
      <c r="B108" s="147">
        <v>3</v>
      </c>
      <c r="C108" s="200" t="s">
        <v>147</v>
      </c>
      <c r="D108" s="201" t="s">
        <v>341</v>
      </c>
      <c r="E108" s="201" t="s">
        <v>352</v>
      </c>
      <c r="F108" s="148" t="s">
        <v>100</v>
      </c>
      <c r="G108" s="148" t="s">
        <v>96</v>
      </c>
      <c r="H108" s="280" t="s">
        <v>525</v>
      </c>
    </row>
    <row r="109" spans="1:8" ht="16.5">
      <c r="A109" s="199" t="s">
        <v>252</v>
      </c>
      <c r="B109" s="147">
        <v>3</v>
      </c>
      <c r="C109" s="200" t="s">
        <v>152</v>
      </c>
      <c r="D109" s="135" t="s">
        <v>344</v>
      </c>
      <c r="E109" s="135" t="s">
        <v>352</v>
      </c>
      <c r="F109" s="148" t="s">
        <v>91</v>
      </c>
      <c r="G109" s="148" t="s">
        <v>98</v>
      </c>
      <c r="H109" s="280" t="s">
        <v>526</v>
      </c>
    </row>
    <row r="110" spans="1:8" ht="16.5">
      <c r="A110" s="199" t="s">
        <v>543</v>
      </c>
      <c r="B110" s="147">
        <v>3</v>
      </c>
      <c r="C110" s="200" t="s">
        <v>90</v>
      </c>
      <c r="D110" s="135" t="s">
        <v>341</v>
      </c>
      <c r="E110" s="352" t="s">
        <v>352</v>
      </c>
      <c r="F110" s="148" t="s">
        <v>91</v>
      </c>
      <c r="G110" s="148" t="s">
        <v>101</v>
      </c>
      <c r="H110" s="202" t="s">
        <v>467</v>
      </c>
    </row>
    <row r="111" spans="1:8" ht="16.5">
      <c r="A111" s="199" t="s">
        <v>253</v>
      </c>
      <c r="B111" s="147">
        <v>3</v>
      </c>
      <c r="C111" s="281" t="s">
        <v>105</v>
      </c>
      <c r="D111" s="135" t="s">
        <v>344</v>
      </c>
      <c r="E111" s="135" t="s">
        <v>353</v>
      </c>
      <c r="F111" s="277" t="s">
        <v>136</v>
      </c>
      <c r="G111" s="277" t="s">
        <v>108</v>
      </c>
      <c r="H111" s="282" t="s">
        <v>254</v>
      </c>
    </row>
    <row r="112" spans="1:8" ht="16.5">
      <c r="A112" s="199" t="s">
        <v>255</v>
      </c>
      <c r="B112" s="147">
        <v>3</v>
      </c>
      <c r="C112" s="200" t="s">
        <v>152</v>
      </c>
      <c r="D112" s="135" t="s">
        <v>344</v>
      </c>
      <c r="E112" s="135" t="s">
        <v>352</v>
      </c>
      <c r="F112" s="148" t="s">
        <v>91</v>
      </c>
      <c r="G112" s="148" t="s">
        <v>197</v>
      </c>
      <c r="H112" s="280" t="s">
        <v>527</v>
      </c>
    </row>
    <row r="113" spans="1:8" ht="16.5">
      <c r="A113" s="199" t="s">
        <v>256</v>
      </c>
      <c r="B113" s="147">
        <v>3</v>
      </c>
      <c r="C113" s="200" t="s">
        <v>152</v>
      </c>
      <c r="D113" s="135" t="s">
        <v>350</v>
      </c>
      <c r="E113" s="135" t="s">
        <v>352</v>
      </c>
      <c r="F113" s="148" t="s">
        <v>91</v>
      </c>
      <c r="G113" s="148" t="s">
        <v>101</v>
      </c>
      <c r="H113" s="280" t="s">
        <v>527</v>
      </c>
    </row>
    <row r="114" spans="1:8" ht="16.5">
      <c r="A114" s="283" t="s">
        <v>257</v>
      </c>
      <c r="B114" s="284">
        <v>3</v>
      </c>
      <c r="C114" s="285" t="s">
        <v>109</v>
      </c>
      <c r="D114" s="317" t="s">
        <v>344</v>
      </c>
      <c r="E114" s="317" t="s">
        <v>352</v>
      </c>
      <c r="F114" s="318" t="s">
        <v>121</v>
      </c>
      <c r="G114" s="287" t="s">
        <v>108</v>
      </c>
      <c r="H114" s="319" t="s">
        <v>258</v>
      </c>
    </row>
    <row r="115" spans="1:8" ht="16.5">
      <c r="A115" s="199" t="s">
        <v>259</v>
      </c>
      <c r="B115" s="147">
        <v>4</v>
      </c>
      <c r="C115" s="200" t="s">
        <v>152</v>
      </c>
      <c r="D115" s="201" t="s">
        <v>345</v>
      </c>
      <c r="E115" s="201" t="s">
        <v>352</v>
      </c>
      <c r="F115" s="148" t="s">
        <v>91</v>
      </c>
      <c r="G115" s="148" t="s">
        <v>101</v>
      </c>
      <c r="H115" s="280" t="s">
        <v>528</v>
      </c>
    </row>
    <row r="116" spans="1:8" ht="16.5">
      <c r="A116" s="199" t="s">
        <v>462</v>
      </c>
      <c r="B116" s="147">
        <v>4</v>
      </c>
      <c r="C116" s="200" t="s">
        <v>90</v>
      </c>
      <c r="D116" s="135" t="s">
        <v>345</v>
      </c>
      <c r="E116" s="352" t="s">
        <v>352</v>
      </c>
      <c r="F116" s="353" t="s">
        <v>463</v>
      </c>
      <c r="G116" s="148" t="s">
        <v>108</v>
      </c>
      <c r="H116" s="202" t="s">
        <v>464</v>
      </c>
    </row>
    <row r="117" spans="1:8" ht="16.5">
      <c r="A117" s="199" t="s">
        <v>544</v>
      </c>
      <c r="B117" s="147">
        <v>4</v>
      </c>
      <c r="C117" s="200" t="s">
        <v>469</v>
      </c>
      <c r="D117" s="135" t="s">
        <v>345</v>
      </c>
      <c r="E117" s="352" t="s">
        <v>352</v>
      </c>
      <c r="F117" s="148" t="s">
        <v>136</v>
      </c>
      <c r="G117" s="148" t="s">
        <v>108</v>
      </c>
      <c r="H117" s="202" t="s">
        <v>477</v>
      </c>
    </row>
    <row r="118" spans="1:8" ht="16.5">
      <c r="A118" s="199" t="s">
        <v>260</v>
      </c>
      <c r="B118" s="147">
        <v>4</v>
      </c>
      <c r="C118" s="200" t="s">
        <v>152</v>
      </c>
      <c r="D118" s="135" t="s">
        <v>344</v>
      </c>
      <c r="E118" s="135" t="s">
        <v>352</v>
      </c>
      <c r="F118" s="148" t="s">
        <v>308</v>
      </c>
      <c r="G118" s="277" t="s">
        <v>101</v>
      </c>
      <c r="H118" s="202" t="s">
        <v>261</v>
      </c>
    </row>
    <row r="119" spans="1:8" ht="16.5">
      <c r="A119" s="199" t="s">
        <v>262</v>
      </c>
      <c r="B119" s="147">
        <v>4</v>
      </c>
      <c r="C119" s="200" t="s">
        <v>95</v>
      </c>
      <c r="D119" s="201" t="s">
        <v>341</v>
      </c>
      <c r="E119" s="201" t="s">
        <v>352</v>
      </c>
      <c r="F119" s="148" t="s">
        <v>91</v>
      </c>
      <c r="G119" s="148" t="s">
        <v>98</v>
      </c>
      <c r="H119" s="202" t="s">
        <v>263</v>
      </c>
    </row>
    <row r="120" spans="1:8" ht="16.5">
      <c r="A120" s="199" t="s">
        <v>545</v>
      </c>
      <c r="B120" s="147">
        <v>4</v>
      </c>
      <c r="C120" s="200" t="s">
        <v>90</v>
      </c>
      <c r="D120" s="135" t="s">
        <v>345</v>
      </c>
      <c r="E120" s="352" t="s">
        <v>352</v>
      </c>
      <c r="F120" s="148" t="s">
        <v>91</v>
      </c>
      <c r="G120" s="148" t="s">
        <v>108</v>
      </c>
      <c r="H120" s="202" t="s">
        <v>477</v>
      </c>
    </row>
    <row r="121" spans="1:8" ht="16.5">
      <c r="A121" s="199" t="s">
        <v>307</v>
      </c>
      <c r="B121" s="147">
        <v>4</v>
      </c>
      <c r="C121" s="200" t="s">
        <v>152</v>
      </c>
      <c r="D121" s="135" t="s">
        <v>347</v>
      </c>
      <c r="E121" s="135" t="s">
        <v>352</v>
      </c>
      <c r="F121" s="277" t="s">
        <v>308</v>
      </c>
      <c r="G121" s="148" t="s">
        <v>98</v>
      </c>
      <c r="H121" s="202" t="s">
        <v>529</v>
      </c>
    </row>
    <row r="122" spans="1:8" ht="16.5">
      <c r="A122" s="199" t="s">
        <v>264</v>
      </c>
      <c r="B122" s="147">
        <v>4</v>
      </c>
      <c r="C122" s="200" t="s">
        <v>90</v>
      </c>
      <c r="D122" s="135" t="s">
        <v>341</v>
      </c>
      <c r="E122" s="135" t="s">
        <v>352</v>
      </c>
      <c r="F122" s="277" t="s">
        <v>121</v>
      </c>
      <c r="G122" s="148" t="s">
        <v>96</v>
      </c>
      <c r="H122" s="202" t="s">
        <v>529</v>
      </c>
    </row>
    <row r="123" spans="1:8" ht="16.5">
      <c r="A123" s="199" t="s">
        <v>265</v>
      </c>
      <c r="B123" s="147">
        <v>4</v>
      </c>
      <c r="C123" s="200" t="s">
        <v>147</v>
      </c>
      <c r="D123" s="135" t="s">
        <v>345</v>
      </c>
      <c r="E123" s="135" t="s">
        <v>352</v>
      </c>
      <c r="F123" s="148" t="s">
        <v>136</v>
      </c>
      <c r="G123" s="148" t="s">
        <v>108</v>
      </c>
      <c r="H123" s="202" t="s">
        <v>529</v>
      </c>
    </row>
    <row r="124" spans="1:8" ht="16.5">
      <c r="A124" s="199" t="s">
        <v>266</v>
      </c>
      <c r="B124" s="147">
        <v>4</v>
      </c>
      <c r="C124" s="200" t="s">
        <v>90</v>
      </c>
      <c r="D124" s="201" t="s">
        <v>348</v>
      </c>
      <c r="E124" s="201" t="s">
        <v>352</v>
      </c>
      <c r="F124" s="148" t="s">
        <v>136</v>
      </c>
      <c r="G124" s="148" t="s">
        <v>98</v>
      </c>
      <c r="H124" s="202" t="s">
        <v>267</v>
      </c>
    </row>
    <row r="125" spans="1:8" ht="16.5">
      <c r="A125" s="199" t="s">
        <v>147</v>
      </c>
      <c r="B125" s="147">
        <v>4</v>
      </c>
      <c r="C125" s="200" t="s">
        <v>147</v>
      </c>
      <c r="D125" s="201" t="s">
        <v>346</v>
      </c>
      <c r="E125" s="201" t="s">
        <v>354</v>
      </c>
      <c r="F125" s="148" t="s">
        <v>100</v>
      </c>
      <c r="G125" s="148" t="s">
        <v>98</v>
      </c>
      <c r="H125" s="280" t="s">
        <v>530</v>
      </c>
    </row>
    <row r="126" spans="1:8" ht="16.5">
      <c r="A126" s="199" t="s">
        <v>268</v>
      </c>
      <c r="B126" s="147">
        <v>4</v>
      </c>
      <c r="C126" s="200" t="s">
        <v>109</v>
      </c>
      <c r="D126" s="201" t="s">
        <v>345</v>
      </c>
      <c r="E126" s="201" t="s">
        <v>352</v>
      </c>
      <c r="F126" s="148" t="s">
        <v>100</v>
      </c>
      <c r="G126" s="148" t="s">
        <v>108</v>
      </c>
      <c r="H126" s="280" t="s">
        <v>530</v>
      </c>
    </row>
    <row r="127" spans="1:8" ht="16.5">
      <c r="A127" s="199" t="s">
        <v>269</v>
      </c>
      <c r="B127" s="147">
        <v>4</v>
      </c>
      <c r="C127" s="200" t="s">
        <v>90</v>
      </c>
      <c r="D127" s="201" t="s">
        <v>344</v>
      </c>
      <c r="E127" s="201" t="s">
        <v>352</v>
      </c>
      <c r="F127" s="148" t="s">
        <v>91</v>
      </c>
      <c r="G127" s="148" t="s">
        <v>101</v>
      </c>
      <c r="H127" s="280" t="s">
        <v>531</v>
      </c>
    </row>
    <row r="128" spans="1:8" ht="16.5">
      <c r="A128" s="199" t="s">
        <v>270</v>
      </c>
      <c r="B128" s="147">
        <v>4</v>
      </c>
      <c r="C128" s="200" t="s">
        <v>152</v>
      </c>
      <c r="D128" s="201" t="s">
        <v>345</v>
      </c>
      <c r="E128" s="201" t="s">
        <v>352</v>
      </c>
      <c r="F128" s="148" t="s">
        <v>136</v>
      </c>
      <c r="G128" s="148" t="s">
        <v>96</v>
      </c>
      <c r="H128" s="280" t="s">
        <v>508</v>
      </c>
    </row>
    <row r="129" spans="1:8" ht="16.5">
      <c r="A129" s="278" t="s">
        <v>581</v>
      </c>
      <c r="B129" s="279" t="s">
        <v>365</v>
      </c>
      <c r="C129" s="281" t="s">
        <v>109</v>
      </c>
      <c r="D129" s="135" t="s">
        <v>341</v>
      </c>
      <c r="E129" s="352" t="s">
        <v>352</v>
      </c>
      <c r="F129" s="354" t="s">
        <v>121</v>
      </c>
      <c r="G129" s="277" t="s">
        <v>104</v>
      </c>
      <c r="H129" s="202" t="s">
        <v>510</v>
      </c>
    </row>
    <row r="130" spans="1:8" ht="16.5">
      <c r="A130" s="199" t="s">
        <v>271</v>
      </c>
      <c r="B130" s="147">
        <v>4</v>
      </c>
      <c r="C130" s="200" t="s">
        <v>109</v>
      </c>
      <c r="D130" s="201" t="s">
        <v>345</v>
      </c>
      <c r="E130" s="201" t="s">
        <v>354</v>
      </c>
      <c r="F130" s="148" t="s">
        <v>91</v>
      </c>
      <c r="G130" s="148" t="s">
        <v>272</v>
      </c>
      <c r="H130" s="280" t="s">
        <v>532</v>
      </c>
    </row>
    <row r="131" spans="1:8" ht="16.5">
      <c r="A131" s="199" t="s">
        <v>273</v>
      </c>
      <c r="B131" s="147">
        <v>4</v>
      </c>
      <c r="C131" s="200" t="s">
        <v>105</v>
      </c>
      <c r="D131" s="201" t="s">
        <v>345</v>
      </c>
      <c r="E131" s="201" t="s">
        <v>352</v>
      </c>
      <c r="F131" s="148" t="s">
        <v>136</v>
      </c>
      <c r="G131" s="148" t="s">
        <v>98</v>
      </c>
      <c r="H131" s="280" t="s">
        <v>533</v>
      </c>
    </row>
    <row r="132" spans="1:8" ht="16.5">
      <c r="A132" s="199" t="s">
        <v>546</v>
      </c>
      <c r="B132" s="147">
        <v>4</v>
      </c>
      <c r="C132" s="200" t="s">
        <v>90</v>
      </c>
      <c r="D132" s="135" t="s">
        <v>345</v>
      </c>
      <c r="E132" s="352" t="s">
        <v>352</v>
      </c>
      <c r="F132" s="148" t="s">
        <v>91</v>
      </c>
      <c r="G132" s="148" t="s">
        <v>108</v>
      </c>
      <c r="H132" s="202" t="s">
        <v>484</v>
      </c>
    </row>
    <row r="133" spans="1:8" ht="16.5">
      <c r="A133" s="199" t="s">
        <v>547</v>
      </c>
      <c r="B133" s="147">
        <v>4</v>
      </c>
      <c r="C133" s="200" t="s">
        <v>90</v>
      </c>
      <c r="D133" s="135" t="s">
        <v>341</v>
      </c>
      <c r="E133" s="352" t="s">
        <v>352</v>
      </c>
      <c r="F133" s="354" t="s">
        <v>136</v>
      </c>
      <c r="G133" s="148" t="s">
        <v>168</v>
      </c>
      <c r="H133" s="202" t="s">
        <v>489</v>
      </c>
    </row>
    <row r="134" spans="1:8" ht="16.5">
      <c r="A134" s="199" t="s">
        <v>274</v>
      </c>
      <c r="B134" s="147">
        <v>4</v>
      </c>
      <c r="C134" s="200" t="s">
        <v>105</v>
      </c>
      <c r="D134" s="201" t="s">
        <v>344</v>
      </c>
      <c r="E134" s="201" t="s">
        <v>352</v>
      </c>
      <c r="F134" s="148" t="s">
        <v>91</v>
      </c>
      <c r="G134" s="148" t="s">
        <v>98</v>
      </c>
      <c r="H134" s="280" t="s">
        <v>534</v>
      </c>
    </row>
    <row r="135" spans="1:8" ht="16.5">
      <c r="A135" s="199" t="s">
        <v>275</v>
      </c>
      <c r="B135" s="147">
        <v>4</v>
      </c>
      <c r="C135" s="200" t="s">
        <v>90</v>
      </c>
      <c r="D135" s="135" t="s">
        <v>345</v>
      </c>
      <c r="E135" s="135" t="s">
        <v>352</v>
      </c>
      <c r="F135" s="148" t="s">
        <v>120</v>
      </c>
      <c r="G135" s="148" t="s">
        <v>101</v>
      </c>
      <c r="H135" s="280" t="s">
        <v>504</v>
      </c>
    </row>
    <row r="136" spans="1:8" ht="16.5">
      <c r="A136" s="199" t="s">
        <v>276</v>
      </c>
      <c r="B136" s="147">
        <v>4</v>
      </c>
      <c r="C136" s="200" t="s">
        <v>105</v>
      </c>
      <c r="D136" s="201" t="s">
        <v>346</v>
      </c>
      <c r="E136" s="201" t="s">
        <v>352</v>
      </c>
      <c r="F136" s="148" t="s">
        <v>91</v>
      </c>
      <c r="G136" s="148" t="s">
        <v>98</v>
      </c>
      <c r="H136" s="280" t="s">
        <v>535</v>
      </c>
    </row>
    <row r="137" spans="1:8" ht="16.5">
      <c r="A137" s="278" t="s">
        <v>331</v>
      </c>
      <c r="B137" s="279" t="s">
        <v>365</v>
      </c>
      <c r="C137" s="200" t="s">
        <v>152</v>
      </c>
      <c r="D137" s="201" t="s">
        <v>345</v>
      </c>
      <c r="E137" s="201" t="s">
        <v>352</v>
      </c>
      <c r="F137" s="148" t="s">
        <v>91</v>
      </c>
      <c r="G137" s="148" t="s">
        <v>272</v>
      </c>
      <c r="H137" s="280" t="s">
        <v>536</v>
      </c>
    </row>
    <row r="138" spans="1:8" ht="16.5">
      <c r="A138" s="199" t="s">
        <v>548</v>
      </c>
      <c r="B138" s="147">
        <v>4</v>
      </c>
      <c r="C138" s="200" t="s">
        <v>152</v>
      </c>
      <c r="D138" s="135" t="s">
        <v>345</v>
      </c>
      <c r="E138" s="352" t="s">
        <v>352</v>
      </c>
      <c r="F138" s="148" t="s">
        <v>91</v>
      </c>
      <c r="G138" s="148" t="s">
        <v>107</v>
      </c>
      <c r="H138" s="202" t="s">
        <v>549</v>
      </c>
    </row>
    <row r="139" spans="1:8" ht="16.5">
      <c r="A139" s="199" t="s">
        <v>550</v>
      </c>
      <c r="B139" s="147">
        <v>4</v>
      </c>
      <c r="C139" s="200" t="s">
        <v>105</v>
      </c>
      <c r="D139" s="135" t="s">
        <v>345</v>
      </c>
      <c r="E139" s="352" t="s">
        <v>352</v>
      </c>
      <c r="F139" s="148" t="s">
        <v>91</v>
      </c>
      <c r="G139" s="148" t="s">
        <v>551</v>
      </c>
      <c r="H139" s="202" t="s">
        <v>552</v>
      </c>
    </row>
    <row r="140" spans="1:8" ht="16.5">
      <c r="A140" s="199" t="s">
        <v>277</v>
      </c>
      <c r="B140" s="147">
        <v>4</v>
      </c>
      <c r="C140" s="200" t="s">
        <v>109</v>
      </c>
      <c r="D140" s="201" t="s">
        <v>344</v>
      </c>
      <c r="E140" s="201" t="s">
        <v>354</v>
      </c>
      <c r="F140" s="148" t="s">
        <v>136</v>
      </c>
      <c r="G140" s="148" t="s">
        <v>278</v>
      </c>
      <c r="H140" s="280" t="s">
        <v>537</v>
      </c>
    </row>
    <row r="141" spans="1:8" ht="16.5">
      <c r="A141" s="199" t="s">
        <v>279</v>
      </c>
      <c r="B141" s="147">
        <v>4</v>
      </c>
      <c r="C141" s="200" t="s">
        <v>90</v>
      </c>
      <c r="D141" s="201" t="s">
        <v>345</v>
      </c>
      <c r="E141" s="201" t="s">
        <v>352</v>
      </c>
      <c r="F141" s="148" t="s">
        <v>91</v>
      </c>
      <c r="G141" s="148" t="s">
        <v>101</v>
      </c>
      <c r="H141" s="280" t="s">
        <v>525</v>
      </c>
    </row>
    <row r="142" spans="1:8" ht="16.5">
      <c r="A142" s="199" t="s">
        <v>553</v>
      </c>
      <c r="B142" s="147">
        <v>4</v>
      </c>
      <c r="C142" s="200" t="s">
        <v>147</v>
      </c>
      <c r="D142" s="135" t="s">
        <v>341</v>
      </c>
      <c r="E142" s="352" t="s">
        <v>352</v>
      </c>
      <c r="F142" s="148" t="s">
        <v>100</v>
      </c>
      <c r="G142" s="148" t="s">
        <v>108</v>
      </c>
      <c r="H142" s="202" t="s">
        <v>552</v>
      </c>
    </row>
    <row r="143" spans="1:8" ht="16.5">
      <c r="A143" s="199" t="s">
        <v>280</v>
      </c>
      <c r="B143" s="147">
        <v>4</v>
      </c>
      <c r="C143" s="200" t="s">
        <v>147</v>
      </c>
      <c r="D143" s="201" t="s">
        <v>341</v>
      </c>
      <c r="E143" s="201" t="s">
        <v>352</v>
      </c>
      <c r="F143" s="148" t="s">
        <v>91</v>
      </c>
      <c r="G143" s="148" t="s">
        <v>106</v>
      </c>
      <c r="H143" s="202" t="s">
        <v>281</v>
      </c>
    </row>
    <row r="144" spans="1:8" ht="16.5">
      <c r="A144" s="199" t="s">
        <v>282</v>
      </c>
      <c r="B144" s="147">
        <v>4</v>
      </c>
      <c r="C144" s="281" t="s">
        <v>105</v>
      </c>
      <c r="D144" s="135" t="s">
        <v>344</v>
      </c>
      <c r="E144" s="135" t="s">
        <v>353</v>
      </c>
      <c r="F144" s="277" t="s">
        <v>136</v>
      </c>
      <c r="G144" s="277" t="s">
        <v>108</v>
      </c>
      <c r="H144" s="282" t="s">
        <v>283</v>
      </c>
    </row>
    <row r="145" spans="1:8" ht="16.5">
      <c r="A145" s="283" t="s">
        <v>284</v>
      </c>
      <c r="B145" s="284">
        <v>4</v>
      </c>
      <c r="C145" s="285" t="s">
        <v>147</v>
      </c>
      <c r="D145" s="317" t="s">
        <v>349</v>
      </c>
      <c r="E145" s="317" t="s">
        <v>352</v>
      </c>
      <c r="F145" s="287" t="s">
        <v>91</v>
      </c>
      <c r="G145" s="287" t="s">
        <v>101</v>
      </c>
      <c r="H145" s="288" t="s">
        <v>538</v>
      </c>
    </row>
    <row r="146" spans="1:8" ht="16.5">
      <c r="A146" s="205" t="s">
        <v>554</v>
      </c>
      <c r="B146" s="206">
        <v>5</v>
      </c>
      <c r="C146" s="207" t="s">
        <v>469</v>
      </c>
      <c r="D146" s="210" t="s">
        <v>345</v>
      </c>
      <c r="E146" s="355" t="s">
        <v>352</v>
      </c>
      <c r="F146" s="208" t="s">
        <v>136</v>
      </c>
      <c r="G146" s="208" t="s">
        <v>108</v>
      </c>
      <c r="H146" s="209" t="s">
        <v>464</v>
      </c>
    </row>
    <row r="147" spans="1:8" ht="16.5">
      <c r="A147" s="205" t="s">
        <v>555</v>
      </c>
      <c r="B147" s="206">
        <v>5</v>
      </c>
      <c r="C147" s="207" t="s">
        <v>481</v>
      </c>
      <c r="D147" s="210" t="s">
        <v>341</v>
      </c>
      <c r="E147" s="355" t="s">
        <v>352</v>
      </c>
      <c r="F147" s="208" t="s">
        <v>91</v>
      </c>
      <c r="G147" s="208" t="s">
        <v>108</v>
      </c>
      <c r="H147" s="209" t="s">
        <v>474</v>
      </c>
    </row>
    <row r="148" spans="1:8" ht="16.5">
      <c r="A148" s="205" t="s">
        <v>556</v>
      </c>
      <c r="B148" s="206">
        <v>5</v>
      </c>
      <c r="C148" s="207" t="s">
        <v>105</v>
      </c>
      <c r="D148" s="210" t="s">
        <v>341</v>
      </c>
      <c r="E148" s="355" t="s">
        <v>352</v>
      </c>
      <c r="F148" s="208" t="s">
        <v>136</v>
      </c>
      <c r="G148" s="208" t="s">
        <v>96</v>
      </c>
      <c r="H148" s="209" t="s">
        <v>477</v>
      </c>
    </row>
    <row r="149" spans="1:8" ht="16.5">
      <c r="A149" s="205" t="s">
        <v>557</v>
      </c>
      <c r="B149" s="206">
        <v>5</v>
      </c>
      <c r="C149" s="207" t="s">
        <v>90</v>
      </c>
      <c r="D149" s="210" t="s">
        <v>345</v>
      </c>
      <c r="E149" s="355" t="s">
        <v>352</v>
      </c>
      <c r="F149" s="208" t="s">
        <v>100</v>
      </c>
      <c r="G149" s="208" t="s">
        <v>101</v>
      </c>
      <c r="H149" s="209" t="s">
        <v>479</v>
      </c>
    </row>
    <row r="150" spans="1:8" ht="16.5">
      <c r="A150" s="205" t="s">
        <v>558</v>
      </c>
      <c r="B150" s="206">
        <v>5</v>
      </c>
      <c r="C150" s="207" t="s">
        <v>105</v>
      </c>
      <c r="D150" s="210" t="s">
        <v>341</v>
      </c>
      <c r="E150" s="355" t="s">
        <v>352</v>
      </c>
      <c r="F150" s="208" t="s">
        <v>559</v>
      </c>
      <c r="G150" s="208" t="s">
        <v>98</v>
      </c>
      <c r="H150" s="209" t="s">
        <v>482</v>
      </c>
    </row>
    <row r="151" spans="1:8" ht="16.5">
      <c r="A151" s="205" t="s">
        <v>560</v>
      </c>
      <c r="B151" s="206">
        <v>5</v>
      </c>
      <c r="C151" s="207" t="s">
        <v>105</v>
      </c>
      <c r="D151" s="210" t="s">
        <v>341</v>
      </c>
      <c r="E151" s="355" t="s">
        <v>352</v>
      </c>
      <c r="F151" s="208" t="s">
        <v>100</v>
      </c>
      <c r="G151" s="208" t="s">
        <v>96</v>
      </c>
      <c r="H151" s="209" t="s">
        <v>470</v>
      </c>
    </row>
    <row r="152" spans="1:8" ht="16.5">
      <c r="A152" s="205" t="s">
        <v>561</v>
      </c>
      <c r="B152" s="206">
        <v>5</v>
      </c>
      <c r="C152" s="207" t="s">
        <v>469</v>
      </c>
      <c r="D152" s="210" t="s">
        <v>345</v>
      </c>
      <c r="E152" s="355" t="s">
        <v>353</v>
      </c>
      <c r="F152" s="208" t="s">
        <v>91</v>
      </c>
      <c r="G152" s="208" t="s">
        <v>108</v>
      </c>
      <c r="H152" s="209" t="s">
        <v>487</v>
      </c>
    </row>
    <row r="153" spans="1:8" ht="17.25" thickBot="1">
      <c r="A153" s="211" t="s">
        <v>562</v>
      </c>
      <c r="B153" s="212">
        <v>5</v>
      </c>
      <c r="C153" s="213" t="s">
        <v>152</v>
      </c>
      <c r="D153" s="214" t="s">
        <v>345</v>
      </c>
      <c r="E153" s="356" t="s">
        <v>352</v>
      </c>
      <c r="F153" s="215" t="s">
        <v>100</v>
      </c>
      <c r="G153" s="215" t="s">
        <v>108</v>
      </c>
      <c r="H153" s="216" t="s">
        <v>467</v>
      </c>
    </row>
    <row r="154" spans="1:8"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heetViews>
  <sheetFormatPr defaultColWidth="13" defaultRowHeight="16.5"/>
  <cols>
    <col min="1" max="1" width="18.125" style="419" bestFit="1" customWidth="1"/>
    <col min="2" max="2" width="6.25" style="419" bestFit="1" customWidth="1"/>
    <col min="3" max="3" width="4.125" style="419" bestFit="1" customWidth="1"/>
    <col min="4" max="4" width="6.375" style="416" bestFit="1" customWidth="1"/>
    <col min="5" max="5" width="1.875" style="416" customWidth="1"/>
    <col min="6" max="6" width="36.875" style="416" bestFit="1" customWidth="1"/>
    <col min="7" max="7" width="1.875" style="419" customWidth="1"/>
    <col min="8" max="8" width="24.625" style="414" bestFit="1" customWidth="1"/>
    <col min="9" max="16384" width="13" style="414"/>
  </cols>
  <sheetData>
    <row r="1" spans="1:8" ht="18.75" thickTop="1" thickBot="1">
      <c r="A1" s="422" t="s">
        <v>139</v>
      </c>
      <c r="B1" s="412"/>
      <c r="C1" s="412"/>
      <c r="D1" s="413"/>
      <c r="E1" s="414"/>
      <c r="F1" s="423" t="s">
        <v>421</v>
      </c>
      <c r="G1" s="414"/>
      <c r="H1" s="424" t="s">
        <v>422</v>
      </c>
    </row>
    <row r="2" spans="1:8" ht="17.25" thickTop="1">
      <c r="A2" s="140" t="s">
        <v>113</v>
      </c>
      <c r="B2" s="141" t="s">
        <v>7</v>
      </c>
      <c r="C2" s="141" t="s">
        <v>445</v>
      </c>
      <c r="D2" s="142" t="s">
        <v>114</v>
      </c>
      <c r="E2" s="3"/>
      <c r="F2" s="369" t="s">
        <v>450</v>
      </c>
      <c r="G2" s="414"/>
      <c r="H2" s="415" t="s">
        <v>452</v>
      </c>
    </row>
    <row r="3" spans="1:8">
      <c r="A3" s="143" t="s">
        <v>94</v>
      </c>
      <c r="B3" s="144">
        <v>0</v>
      </c>
      <c r="C3" s="144">
        <f>10+B3+'Personal File'!$C$15</f>
        <v>13</v>
      </c>
      <c r="D3" s="145" t="s">
        <v>115</v>
      </c>
      <c r="E3" s="3"/>
      <c r="F3" s="411" t="s">
        <v>714</v>
      </c>
      <c r="G3" s="414"/>
      <c r="H3" s="390"/>
    </row>
    <row r="4" spans="1:8" ht="17.25" thickBot="1">
      <c r="A4" s="143" t="s">
        <v>148</v>
      </c>
      <c r="B4" s="144">
        <v>0</v>
      </c>
      <c r="C4" s="144">
        <f>10+B4+'Personal File'!$C$15</f>
        <v>13</v>
      </c>
      <c r="D4" s="145" t="s">
        <v>115</v>
      </c>
      <c r="E4" s="3"/>
      <c r="F4" s="329" t="s">
        <v>367</v>
      </c>
      <c r="G4" s="414"/>
      <c r="H4" s="330"/>
    </row>
    <row r="5" spans="1:8" ht="18" thickTop="1" thickBot="1">
      <c r="A5" s="143" t="s">
        <v>148</v>
      </c>
      <c r="B5" s="144">
        <v>0</v>
      </c>
      <c r="C5" s="144">
        <f>10+B5+'Personal File'!$C$15</f>
        <v>13</v>
      </c>
      <c r="D5" s="145" t="s">
        <v>115</v>
      </c>
      <c r="E5" s="3"/>
      <c r="F5" s="411" t="s">
        <v>713</v>
      </c>
      <c r="G5" s="414"/>
    </row>
    <row r="6" spans="1:8" ht="18.75" thickTop="1" thickBot="1">
      <c r="A6" s="143" t="s">
        <v>148</v>
      </c>
      <c r="B6" s="144">
        <v>0</v>
      </c>
      <c r="C6" s="144">
        <f>10+B6+'Personal File'!$C$15</f>
        <v>13</v>
      </c>
      <c r="D6" s="145" t="s">
        <v>115</v>
      </c>
      <c r="E6" s="3"/>
      <c r="F6" s="373" t="s">
        <v>588</v>
      </c>
      <c r="G6" s="414"/>
      <c r="H6" s="425" t="s">
        <v>424</v>
      </c>
    </row>
    <row r="7" spans="1:8" ht="18" thickTop="1" thickBot="1">
      <c r="A7" s="143" t="s">
        <v>148</v>
      </c>
      <c r="B7" s="144">
        <v>0</v>
      </c>
      <c r="C7" s="144">
        <f>10+B7+'Personal File'!$C$15</f>
        <v>13</v>
      </c>
      <c r="D7" s="145" t="s">
        <v>115</v>
      </c>
      <c r="E7" s="3"/>
      <c r="G7" s="414"/>
      <c r="H7" s="415" t="s">
        <v>453</v>
      </c>
    </row>
    <row r="8" spans="1:8" ht="18.75" thickTop="1" thickBot="1">
      <c r="A8" s="262" t="s">
        <v>99</v>
      </c>
      <c r="B8" s="232">
        <v>0</v>
      </c>
      <c r="C8" s="232">
        <f>10+B8+'Personal File'!$C$15</f>
        <v>13</v>
      </c>
      <c r="D8" s="146" t="s">
        <v>115</v>
      </c>
      <c r="E8" s="3"/>
      <c r="F8" s="429" t="s">
        <v>423</v>
      </c>
      <c r="G8" s="414"/>
      <c r="H8" s="417"/>
    </row>
    <row r="9" spans="1:8" ht="17.25" thickBot="1">
      <c r="A9" s="143" t="s">
        <v>578</v>
      </c>
      <c r="B9" s="144">
        <v>1</v>
      </c>
      <c r="C9" s="144">
        <f>10+B9+'Personal File'!$C$15</f>
        <v>14</v>
      </c>
      <c r="D9" s="145" t="s">
        <v>115</v>
      </c>
      <c r="E9" s="3"/>
      <c r="F9" s="415" t="s">
        <v>461</v>
      </c>
      <c r="G9" s="414"/>
    </row>
    <row r="10" spans="1:8" ht="18.75" thickTop="1" thickBot="1">
      <c r="A10" s="143" t="s">
        <v>578</v>
      </c>
      <c r="B10" s="144">
        <v>1</v>
      </c>
      <c r="C10" s="144">
        <f>10+B10+'Personal File'!$C$15</f>
        <v>14</v>
      </c>
      <c r="D10" s="145" t="s">
        <v>115</v>
      </c>
      <c r="E10" s="3"/>
      <c r="F10" s="418" t="s">
        <v>454</v>
      </c>
      <c r="H10" s="426" t="s">
        <v>565</v>
      </c>
    </row>
    <row r="11" spans="1:8" ht="18" thickTop="1" thickBot="1">
      <c r="A11" s="143" t="s">
        <v>177</v>
      </c>
      <c r="B11" s="144">
        <v>1</v>
      </c>
      <c r="C11" s="144">
        <f>10+B11+'Personal File'!$C$15</f>
        <v>14</v>
      </c>
      <c r="D11" s="145" t="s">
        <v>115</v>
      </c>
      <c r="E11" s="3"/>
      <c r="H11" s="342" t="s">
        <v>447</v>
      </c>
    </row>
    <row r="12" spans="1:8" ht="18.75" thickTop="1" thickBot="1">
      <c r="A12" s="143" t="s">
        <v>178</v>
      </c>
      <c r="B12" s="144">
        <v>1</v>
      </c>
      <c r="C12" s="144">
        <f>10+B12+'Personal File'!$C$15</f>
        <v>14</v>
      </c>
      <c r="D12" s="145" t="s">
        <v>115</v>
      </c>
      <c r="E12" s="3"/>
      <c r="F12" s="423" t="s">
        <v>425</v>
      </c>
      <c r="H12" s="331" t="s">
        <v>449</v>
      </c>
    </row>
    <row r="13" spans="1:8">
      <c r="A13" s="262" t="s">
        <v>180</v>
      </c>
      <c r="B13" s="232">
        <v>1</v>
      </c>
      <c r="C13" s="232">
        <f>10+B13+'Personal File'!$C$15</f>
        <v>14</v>
      </c>
      <c r="D13" s="146" t="s">
        <v>115</v>
      </c>
      <c r="E13" s="3"/>
      <c r="F13" s="253" t="s">
        <v>577</v>
      </c>
      <c r="H13" s="231" t="s">
        <v>446</v>
      </c>
    </row>
    <row r="14" spans="1:8" ht="17.25" thickBot="1">
      <c r="A14" s="263" t="s">
        <v>579</v>
      </c>
      <c r="B14" s="264">
        <v>2</v>
      </c>
      <c r="C14" s="264">
        <f>10+B14+'Personal File'!$C$15</f>
        <v>15</v>
      </c>
      <c r="D14" s="145" t="s">
        <v>115</v>
      </c>
      <c r="E14" s="3"/>
      <c r="F14" s="253" t="s">
        <v>323</v>
      </c>
      <c r="H14" s="343" t="s">
        <v>448</v>
      </c>
    </row>
    <row r="15" spans="1:8" ht="18" thickTop="1" thickBot="1">
      <c r="A15" s="263" t="s">
        <v>580</v>
      </c>
      <c r="B15" s="264">
        <v>2</v>
      </c>
      <c r="C15" s="376">
        <f>10+B15+'Personal File'!$C$15</f>
        <v>15</v>
      </c>
      <c r="D15" s="145" t="s">
        <v>115</v>
      </c>
      <c r="E15" s="3"/>
      <c r="F15" s="253" t="s">
        <v>583</v>
      </c>
      <c r="H15" s="419"/>
    </row>
    <row r="16" spans="1:8" ht="18.75" thickTop="1" thickBot="1">
      <c r="A16" s="263" t="s">
        <v>215</v>
      </c>
      <c r="B16" s="264">
        <v>2</v>
      </c>
      <c r="C16" s="376">
        <f>10+B16+'Personal File'!$C$15</f>
        <v>15</v>
      </c>
      <c r="D16" s="145" t="s">
        <v>115</v>
      </c>
      <c r="E16" s="3"/>
      <c r="F16" s="420" t="s">
        <v>325</v>
      </c>
      <c r="H16" s="427" t="s">
        <v>426</v>
      </c>
    </row>
    <row r="17" spans="1:8">
      <c r="A17" s="274" t="s">
        <v>215</v>
      </c>
      <c r="B17" s="275">
        <v>2</v>
      </c>
      <c r="C17" s="377">
        <f>10+B17+'Personal File'!$C$15</f>
        <v>15</v>
      </c>
      <c r="D17" s="146" t="s">
        <v>115</v>
      </c>
      <c r="E17" s="3"/>
      <c r="F17" s="421" t="s">
        <v>324</v>
      </c>
      <c r="H17" s="370" t="s">
        <v>431</v>
      </c>
    </row>
    <row r="18" spans="1:8">
      <c r="A18" s="263" t="s">
        <v>253</v>
      </c>
      <c r="B18" s="264">
        <v>3</v>
      </c>
      <c r="C18" s="376">
        <f>10+B18+'Personal File'!$C$15</f>
        <v>16</v>
      </c>
      <c r="D18" s="145" t="s">
        <v>115</v>
      </c>
      <c r="E18" s="3"/>
      <c r="F18" s="390" t="s">
        <v>411</v>
      </c>
      <c r="H18" s="370" t="s">
        <v>430</v>
      </c>
    </row>
    <row r="19" spans="1:8">
      <c r="A19" s="263" t="s">
        <v>253</v>
      </c>
      <c r="B19" s="264">
        <v>3</v>
      </c>
      <c r="C19" s="376">
        <f>10+B19+'Personal File'!$C$15</f>
        <v>16</v>
      </c>
      <c r="D19" s="145" t="s">
        <v>115</v>
      </c>
      <c r="F19" s="369" t="s">
        <v>587</v>
      </c>
      <c r="H19" s="333" t="s">
        <v>432</v>
      </c>
    </row>
    <row r="20" spans="1:8">
      <c r="A20" s="263" t="s">
        <v>253</v>
      </c>
      <c r="B20" s="264">
        <v>3</v>
      </c>
      <c r="C20" s="376">
        <f>10+B20+'Personal File'!$C$15</f>
        <v>16</v>
      </c>
      <c r="D20" s="145" t="s">
        <v>115</v>
      </c>
      <c r="F20" s="253" t="s">
        <v>595</v>
      </c>
      <c r="H20" s="231" t="s">
        <v>416</v>
      </c>
    </row>
    <row r="21" spans="1:8" ht="17.25" thickBot="1">
      <c r="A21" s="274" t="s">
        <v>253</v>
      </c>
      <c r="B21" s="275">
        <v>3</v>
      </c>
      <c r="C21" s="377">
        <f>10+B21+'Personal File'!$C$15</f>
        <v>16</v>
      </c>
      <c r="D21" s="146" t="s">
        <v>115</v>
      </c>
      <c r="E21" s="3"/>
      <c r="F21" s="372" t="s">
        <v>586</v>
      </c>
      <c r="H21" s="333" t="s">
        <v>796</v>
      </c>
    </row>
    <row r="22" spans="1:8" ht="18" thickTop="1" thickBot="1">
      <c r="A22" s="263" t="s">
        <v>581</v>
      </c>
      <c r="B22" s="264">
        <v>4</v>
      </c>
      <c r="C22" s="376">
        <f>10+B22+'Personal File'!$C$15</f>
        <v>17</v>
      </c>
      <c r="D22" s="145" t="s">
        <v>115</v>
      </c>
      <c r="H22" s="231" t="s">
        <v>429</v>
      </c>
    </row>
    <row r="23" spans="1:8" ht="18.75" thickTop="1" thickBot="1">
      <c r="A23" s="263" t="s">
        <v>276</v>
      </c>
      <c r="B23" s="264">
        <v>4</v>
      </c>
      <c r="C23" s="376">
        <f>10+B23+'Personal File'!$C$15</f>
        <v>17</v>
      </c>
      <c r="D23" s="145" t="s">
        <v>115</v>
      </c>
      <c r="F23" s="428" t="s">
        <v>116</v>
      </c>
      <c r="H23" s="371" t="s">
        <v>428</v>
      </c>
    </row>
    <row r="24" spans="1:8" ht="17.25" thickBot="1">
      <c r="A24" s="304" t="s">
        <v>276</v>
      </c>
      <c r="B24" s="305">
        <v>4</v>
      </c>
      <c r="C24" s="378">
        <f>10+B24+'Personal File'!$C$15</f>
        <v>17</v>
      </c>
      <c r="D24" s="306" t="s">
        <v>115</v>
      </c>
      <c r="F24" s="343" t="s">
        <v>322</v>
      </c>
    </row>
    <row r="25" spans="1:8" ht="17.25" thickTop="1"/>
  </sheetData>
  <sortState ref="F2:F6">
    <sortCondition ref="F2:F6"/>
  </sortState>
  <phoneticPr fontId="0" type="noConversion"/>
  <conditionalFormatting sqref="D3:D24">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
  <sheetViews>
    <sheetView showGridLines="0" workbookViewId="0"/>
  </sheetViews>
  <sheetFormatPr defaultColWidth="13" defaultRowHeight="15.75"/>
  <cols>
    <col min="1" max="1" width="24.25" style="27" bestFit="1" customWidth="1"/>
    <col min="2" max="2" width="8.625" style="27" customWidth="1"/>
    <col min="3" max="3" width="6.125" style="27" customWidth="1"/>
    <col min="4" max="4" width="8.25" style="27" customWidth="1"/>
    <col min="5" max="5" width="8.375" style="27" customWidth="1"/>
    <col min="6" max="6" width="8.375" style="27" bestFit="1" customWidth="1"/>
    <col min="7" max="7" width="8" style="27" bestFit="1" customWidth="1"/>
    <col min="8" max="8" width="6" style="27" bestFit="1" customWidth="1"/>
    <col min="9" max="9" width="28.875" style="27" bestFit="1" customWidth="1"/>
    <col min="10" max="16384" width="13" style="1"/>
  </cols>
  <sheetData>
    <row r="1" spans="1:9" ht="24" thickBot="1">
      <c r="A1" s="23" t="s">
        <v>31</v>
      </c>
      <c r="B1" s="23"/>
      <c r="C1" s="23"/>
      <c r="D1" s="23"/>
      <c r="E1" s="23"/>
      <c r="F1" s="23"/>
      <c r="G1" s="23"/>
      <c r="H1" s="23"/>
      <c r="I1" s="23"/>
    </row>
    <row r="2" spans="1:9" ht="17.25" thickTop="1" thickBot="1">
      <c r="A2" s="44" t="s">
        <v>9</v>
      </c>
      <c r="B2" s="45" t="s">
        <v>10</v>
      </c>
      <c r="C2" s="45" t="s">
        <v>35</v>
      </c>
      <c r="D2" s="45" t="s">
        <v>36</v>
      </c>
      <c r="E2" s="46" t="s">
        <v>82</v>
      </c>
      <c r="F2" s="45" t="s">
        <v>32</v>
      </c>
      <c r="G2" s="45" t="s">
        <v>37</v>
      </c>
      <c r="H2" s="344" t="s">
        <v>460</v>
      </c>
      <c r="I2" s="47" t="s">
        <v>8</v>
      </c>
    </row>
    <row r="3" spans="1:9">
      <c r="A3" s="303" t="s">
        <v>417</v>
      </c>
      <c r="B3" s="24" t="s">
        <v>355</v>
      </c>
      <c r="C3" s="101">
        <v>0</v>
      </c>
      <c r="D3" s="33" t="s">
        <v>327</v>
      </c>
      <c r="E3" s="33" t="s">
        <v>356</v>
      </c>
      <c r="F3" s="119" t="s">
        <v>141</v>
      </c>
      <c r="G3" s="25">
        <v>10</v>
      </c>
      <c r="H3" s="345" t="str">
        <f>CONCATENATE("+",RIGHT('Personal File'!$E$7)+RIGHT('Personal File'!$C$11)+D3+1)</f>
        <v>+10</v>
      </c>
      <c r="I3" s="350" t="s">
        <v>585</v>
      </c>
    </row>
    <row r="4" spans="1:9">
      <c r="A4" s="458" t="s">
        <v>715</v>
      </c>
      <c r="B4" s="459" t="s">
        <v>661</v>
      </c>
      <c r="C4" s="460">
        <f>ROUNDUP('Personal File'!E3/3,0)</f>
        <v>3</v>
      </c>
      <c r="D4" s="461" t="str">
        <f>RIGHT('Personal File'!C15,1)</f>
        <v>3</v>
      </c>
      <c r="E4" s="462" t="s">
        <v>356</v>
      </c>
      <c r="F4" s="463" t="s">
        <v>141</v>
      </c>
      <c r="G4" s="464">
        <v>0</v>
      </c>
      <c r="H4" s="465" t="str">
        <f>CONCATENATE("+",RIGHT('Personal File'!$E$7)+D4+1)</f>
        <v>+10</v>
      </c>
      <c r="I4" s="466"/>
    </row>
    <row r="5" spans="1:9">
      <c r="A5" s="379" t="s">
        <v>658</v>
      </c>
      <c r="B5" s="380" t="s">
        <v>661</v>
      </c>
      <c r="C5" s="386">
        <v>1</v>
      </c>
      <c r="D5" s="387">
        <v>1</v>
      </c>
      <c r="E5" s="381" t="s">
        <v>356</v>
      </c>
      <c r="F5" s="382" t="s">
        <v>141</v>
      </c>
      <c r="G5" s="383">
        <v>8</v>
      </c>
      <c r="H5" s="384" t="str">
        <f>CONCATENATE("+",RIGHT('Personal File'!$E$7)+RIGHT('Personal File'!$C$11)+D5)</f>
        <v>+9</v>
      </c>
      <c r="I5" s="385" t="s">
        <v>660</v>
      </c>
    </row>
    <row r="6" spans="1:9" ht="16.5" thickBot="1">
      <c r="A6" s="302" t="s">
        <v>402</v>
      </c>
      <c r="B6" s="100" t="s">
        <v>355</v>
      </c>
      <c r="C6" s="388" t="s">
        <v>327</v>
      </c>
      <c r="D6" s="389" t="s">
        <v>327</v>
      </c>
      <c r="E6" s="26" t="s">
        <v>356</v>
      </c>
      <c r="F6" s="100" t="s">
        <v>141</v>
      </c>
      <c r="G6" s="99">
        <v>10</v>
      </c>
      <c r="H6" s="346" t="str">
        <f>CONCATENATE("+",RIGHT('Personal File'!$E$7)+RIGHT('Personal File'!$C$11)+D6+1)</f>
        <v>+10</v>
      </c>
      <c r="I6" s="351" t="s">
        <v>585</v>
      </c>
    </row>
    <row r="7" spans="1:9" ht="6" customHeight="1" thickTop="1" thickBot="1"/>
    <row r="8" spans="1:9" ht="17.25" thickTop="1" thickBot="1">
      <c r="A8" s="44" t="s">
        <v>12</v>
      </c>
      <c r="B8" s="45" t="s">
        <v>13</v>
      </c>
      <c r="C8" s="45" t="s">
        <v>35</v>
      </c>
      <c r="D8" s="45" t="s">
        <v>36</v>
      </c>
      <c r="E8" s="46" t="s">
        <v>82</v>
      </c>
      <c r="F8" s="45" t="s">
        <v>14</v>
      </c>
      <c r="G8" s="45" t="s">
        <v>37</v>
      </c>
      <c r="H8" s="344" t="s">
        <v>460</v>
      </c>
      <c r="I8" s="47" t="s">
        <v>8</v>
      </c>
    </row>
    <row r="9" spans="1:9">
      <c r="A9" s="244" t="s">
        <v>328</v>
      </c>
      <c r="B9" s="245" t="s">
        <v>358</v>
      </c>
      <c r="C9" s="246" t="s">
        <v>73</v>
      </c>
      <c r="D9" s="246" t="s">
        <v>73</v>
      </c>
      <c r="E9" s="245" t="s">
        <v>336</v>
      </c>
      <c r="F9" s="246" t="s">
        <v>337</v>
      </c>
      <c r="G9" s="247">
        <v>0.5</v>
      </c>
      <c r="H9" s="345" t="str">
        <f>CONCATENATE("+",RIGHT('Personal File'!$E$7)+RIGHT('Personal File'!$C$12)+D9)</f>
        <v>+6</v>
      </c>
      <c r="I9" s="248"/>
    </row>
    <row r="10" spans="1:9" ht="16.5" thickBot="1">
      <c r="A10" s="358" t="s">
        <v>569</v>
      </c>
      <c r="B10" s="359" t="s">
        <v>574</v>
      </c>
      <c r="C10" s="360" t="s">
        <v>73</v>
      </c>
      <c r="D10" s="360" t="s">
        <v>73</v>
      </c>
      <c r="E10" s="359" t="s">
        <v>336</v>
      </c>
      <c r="F10" s="360" t="s">
        <v>338</v>
      </c>
      <c r="G10" s="361">
        <f>0.5*7</f>
        <v>3.5</v>
      </c>
      <c r="H10" s="362" t="str">
        <f>CONCATENATE("+",RIGHT('Personal File'!$E$7)+RIGHT('Personal File'!$C$12)+D10)</f>
        <v>+6</v>
      </c>
      <c r="I10" s="363" t="s">
        <v>567</v>
      </c>
    </row>
    <row r="11" spans="1:9" ht="6" customHeight="1" thickTop="1" thickBot="1">
      <c r="D11" s="29"/>
      <c r="E11" s="29"/>
      <c r="G11" s="30"/>
      <c r="H11" s="30"/>
    </row>
    <row r="12" spans="1:9" ht="17.25" thickTop="1" thickBot="1">
      <c r="A12" s="44" t="s">
        <v>87</v>
      </c>
      <c r="B12" s="45" t="s">
        <v>25</v>
      </c>
      <c r="C12" s="45" t="s">
        <v>44</v>
      </c>
      <c r="D12" s="45" t="s">
        <v>130</v>
      </c>
      <c r="E12" s="45" t="s">
        <v>131</v>
      </c>
      <c r="F12" s="45" t="s">
        <v>132</v>
      </c>
      <c r="G12" s="45" t="s">
        <v>37</v>
      </c>
      <c r="H12" s="50" t="s">
        <v>8</v>
      </c>
      <c r="I12" s="347"/>
    </row>
    <row r="13" spans="1:9">
      <c r="A13" s="398" t="s">
        <v>563</v>
      </c>
      <c r="B13" s="405" t="s">
        <v>681</v>
      </c>
      <c r="C13" s="400">
        <v>1</v>
      </c>
      <c r="D13" s="399">
        <v>-5</v>
      </c>
      <c r="E13" s="401">
        <v>0.35</v>
      </c>
      <c r="F13" s="399" t="s">
        <v>338</v>
      </c>
      <c r="G13" s="406" t="s">
        <v>682</v>
      </c>
      <c r="H13" s="402" t="s">
        <v>677</v>
      </c>
      <c r="I13" s="403"/>
    </row>
    <row r="14" spans="1:9" ht="16.5" thickBot="1">
      <c r="A14" s="397" t="s">
        <v>678</v>
      </c>
      <c r="B14" s="26">
        <v>9</v>
      </c>
      <c r="C14" s="242">
        <v>1</v>
      </c>
      <c r="D14" s="26">
        <v>-6</v>
      </c>
      <c r="E14" s="243">
        <v>0.35</v>
      </c>
      <c r="F14" s="26">
        <v>15</v>
      </c>
      <c r="G14" s="28">
        <v>50</v>
      </c>
      <c r="H14" s="404" t="s">
        <v>679</v>
      </c>
      <c r="I14" s="348"/>
    </row>
    <row r="15" spans="1:9" ht="6.75" customHeight="1" thickTop="1" thickBot="1"/>
    <row r="16" spans="1:9" ht="17.25" thickTop="1" thickBot="1">
      <c r="A16" s="31" t="s">
        <v>15</v>
      </c>
      <c r="B16" s="30">
        <f>SUM(G3:G16)</f>
        <v>82</v>
      </c>
      <c r="D16" s="48" t="s">
        <v>88</v>
      </c>
      <c r="E16" s="49"/>
      <c r="F16" s="50" t="s">
        <v>11</v>
      </c>
      <c r="G16" s="45" t="s">
        <v>37</v>
      </c>
      <c r="H16" s="344" t="s">
        <v>460</v>
      </c>
      <c r="I16" s="47" t="s">
        <v>8</v>
      </c>
    </row>
    <row r="17" spans="4:9">
      <c r="D17" s="311" t="s">
        <v>404</v>
      </c>
      <c r="E17" s="307"/>
      <c r="F17" s="308" t="s">
        <v>403</v>
      </c>
      <c r="G17" s="309">
        <v>1</v>
      </c>
      <c r="H17" s="349" t="s">
        <v>138</v>
      </c>
      <c r="I17" s="310"/>
    </row>
    <row r="18" spans="4:9">
      <c r="D18" s="311" t="s">
        <v>566</v>
      </c>
      <c r="E18" s="307"/>
      <c r="F18" s="308">
        <v>15</v>
      </c>
      <c r="G18" s="309">
        <f>F18*0.05</f>
        <v>0.75</v>
      </c>
      <c r="H18" s="357" t="s">
        <v>138</v>
      </c>
      <c r="I18" s="310"/>
    </row>
    <row r="19" spans="4:9" ht="16.5" thickBot="1">
      <c r="D19" s="289" t="s">
        <v>357</v>
      </c>
      <c r="E19" s="290"/>
      <c r="F19" s="291">
        <v>0</v>
      </c>
      <c r="G19" s="292">
        <f>F19*0.05</f>
        <v>0</v>
      </c>
      <c r="H19" s="292" t="s">
        <v>138</v>
      </c>
      <c r="I19" s="293" t="s">
        <v>359</v>
      </c>
    </row>
    <row r="20" spans="4:9" ht="16.5" thickTop="1"/>
  </sheetData>
  <sortState ref="A3:I6">
    <sortCondition ref="A3: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7"/>
  <sheetViews>
    <sheetView showGridLines="0" workbookViewId="0"/>
  </sheetViews>
  <sheetFormatPr defaultColWidth="13" defaultRowHeight="15.75"/>
  <cols>
    <col min="1" max="1" width="24.25" style="27" customWidth="1"/>
    <col min="2" max="2" width="5.625" style="30" bestFit="1" customWidth="1"/>
    <col min="3" max="4" width="26.625" style="1" customWidth="1"/>
    <col min="5" max="16384" width="13" style="1"/>
  </cols>
  <sheetData>
    <row r="1" spans="1:4" ht="24" thickBot="1">
      <c r="A1" s="23" t="s">
        <v>122</v>
      </c>
      <c r="B1" s="152"/>
      <c r="C1" s="23"/>
      <c r="D1" s="23"/>
    </row>
    <row r="2" spans="1:4" s="27" customFormat="1" ht="16.5" thickBot="1">
      <c r="A2" s="153" t="s">
        <v>123</v>
      </c>
      <c r="B2" s="154" t="s">
        <v>124</v>
      </c>
      <c r="C2" s="155" t="s">
        <v>125</v>
      </c>
      <c r="D2" s="156" t="s">
        <v>126</v>
      </c>
    </row>
    <row r="3" spans="1:4">
      <c r="A3" s="157" t="s">
        <v>458</v>
      </c>
      <c r="B3" s="158">
        <v>8</v>
      </c>
      <c r="C3" s="159"/>
      <c r="D3" s="160"/>
    </row>
    <row r="4" spans="1:4">
      <c r="A4" s="161" t="s">
        <v>666</v>
      </c>
      <c r="B4" s="162">
        <v>0</v>
      </c>
      <c r="C4" s="159"/>
      <c r="D4" s="160"/>
    </row>
    <row r="5" spans="1:4">
      <c r="A5" s="157" t="s">
        <v>326</v>
      </c>
      <c r="B5" s="158">
        <v>0</v>
      </c>
      <c r="C5" s="159"/>
      <c r="D5" s="160"/>
    </row>
    <row r="6" spans="1:4">
      <c r="A6" s="161" t="s">
        <v>360</v>
      </c>
      <c r="B6" s="162">
        <v>0</v>
      </c>
      <c r="C6" s="163" t="s">
        <v>361</v>
      </c>
      <c r="D6" s="164"/>
    </row>
    <row r="7" spans="1:4" ht="16.5" thickBot="1">
      <c r="A7" s="165" t="s">
        <v>573</v>
      </c>
      <c r="B7" s="364">
        <v>2</v>
      </c>
      <c r="C7" s="365"/>
      <c r="D7" s="168" t="s">
        <v>575</v>
      </c>
    </row>
    <row r="8" spans="1:4" ht="24.75" thickTop="1" thickBot="1">
      <c r="A8" s="23" t="s">
        <v>127</v>
      </c>
      <c r="B8" s="169"/>
      <c r="C8" s="23"/>
      <c r="D8" s="170"/>
    </row>
    <row r="9" spans="1:4" ht="16.5" thickBot="1">
      <c r="A9" s="153" t="s">
        <v>123</v>
      </c>
      <c r="B9" s="154" t="s">
        <v>124</v>
      </c>
      <c r="C9" s="155" t="s">
        <v>125</v>
      </c>
      <c r="D9" s="156" t="s">
        <v>126</v>
      </c>
    </row>
    <row r="10" spans="1:4">
      <c r="A10" s="161" t="s">
        <v>568</v>
      </c>
      <c r="B10" s="162">
        <v>0</v>
      </c>
      <c r="C10" s="163"/>
      <c r="D10" s="164"/>
    </row>
    <row r="11" spans="1:4">
      <c r="A11" s="161" t="s">
        <v>564</v>
      </c>
      <c r="B11" s="162">
        <v>0</v>
      </c>
      <c r="C11" s="159" t="s">
        <v>593</v>
      </c>
      <c r="D11" s="164"/>
    </row>
    <row r="12" spans="1:4">
      <c r="A12" s="161" t="s">
        <v>665</v>
      </c>
      <c r="B12" s="162">
        <v>2</v>
      </c>
      <c r="C12" s="163"/>
      <c r="D12" s="164"/>
    </row>
    <row r="13" spans="1:4">
      <c r="A13" s="161" t="s">
        <v>589</v>
      </c>
      <c r="B13" s="162">
        <v>0</v>
      </c>
      <c r="C13" s="163"/>
      <c r="D13" s="164"/>
    </row>
    <row r="14" spans="1:4" ht="16.5" thickBot="1">
      <c r="A14" s="165"/>
      <c r="B14" s="166"/>
      <c r="C14" s="167"/>
      <c r="D14" s="168"/>
    </row>
    <row r="15" spans="1:4" ht="24.75" thickTop="1" thickBot="1">
      <c r="A15" s="20" t="s">
        <v>128</v>
      </c>
      <c r="B15" s="30">
        <f>SUM(B3:B14)</f>
        <v>12</v>
      </c>
      <c r="C15" s="171" t="s">
        <v>443</v>
      </c>
      <c r="D15" s="170"/>
    </row>
    <row r="16" spans="1:4" ht="16.5" thickBot="1">
      <c r="A16" s="153" t="s">
        <v>123</v>
      </c>
      <c r="B16" s="154" t="s">
        <v>124</v>
      </c>
      <c r="C16" s="155" t="s">
        <v>125</v>
      </c>
      <c r="D16" s="156" t="s">
        <v>126</v>
      </c>
    </row>
    <row r="17" spans="1:4">
      <c r="A17" s="265" t="s">
        <v>366</v>
      </c>
      <c r="B17" s="266">
        <v>25</v>
      </c>
      <c r="C17" s="176"/>
      <c r="D17" s="172"/>
    </row>
    <row r="18" spans="1:4">
      <c r="A18" s="174"/>
      <c r="B18" s="177"/>
      <c r="C18" s="178"/>
      <c r="D18" s="173"/>
    </row>
    <row r="19" spans="1:4">
      <c r="A19" s="174"/>
      <c r="B19" s="177"/>
      <c r="C19" s="178"/>
      <c r="D19" s="173"/>
    </row>
    <row r="20" spans="1:4" ht="16.5" thickBot="1">
      <c r="A20" s="165"/>
      <c r="B20" s="166"/>
      <c r="C20" s="167"/>
      <c r="D20" s="168"/>
    </row>
    <row r="21" spans="1:4" ht="24.75" thickTop="1" thickBot="1">
      <c r="A21" s="20" t="s">
        <v>129</v>
      </c>
      <c r="B21" s="30">
        <f>SUM(B17:B20)</f>
        <v>25</v>
      </c>
      <c r="C21" s="294" t="s">
        <v>384</v>
      </c>
      <c r="D21" s="170"/>
    </row>
    <row r="22" spans="1:4" ht="16.5" thickBot="1">
      <c r="A22" s="153" t="s">
        <v>123</v>
      </c>
      <c r="B22" s="154" t="s">
        <v>124</v>
      </c>
      <c r="C22" s="155" t="s">
        <v>125</v>
      </c>
      <c r="D22" s="156" t="s">
        <v>126</v>
      </c>
    </row>
    <row r="23" spans="1:4">
      <c r="A23" s="174" t="s">
        <v>459</v>
      </c>
      <c r="B23" s="175">
        <v>1</v>
      </c>
      <c r="C23" s="176"/>
      <c r="D23" s="172"/>
    </row>
    <row r="24" spans="1:4">
      <c r="A24" s="174" t="s">
        <v>656</v>
      </c>
      <c r="B24" s="177">
        <v>10</v>
      </c>
      <c r="C24" s="178" t="s">
        <v>657</v>
      </c>
      <c r="D24" s="173"/>
    </row>
    <row r="25" spans="1:4">
      <c r="A25" s="174" t="s">
        <v>611</v>
      </c>
      <c r="B25" s="177">
        <v>2</v>
      </c>
      <c r="C25" s="178"/>
      <c r="D25" s="173"/>
    </row>
    <row r="26" spans="1:4">
      <c r="A26" s="174" t="s">
        <v>612</v>
      </c>
      <c r="B26" s="177">
        <v>5</v>
      </c>
      <c r="C26" s="178"/>
      <c r="D26" s="173"/>
    </row>
    <row r="27" spans="1:4">
      <c r="A27" s="174" t="s">
        <v>613</v>
      </c>
      <c r="B27" s="177">
        <v>3</v>
      </c>
      <c r="C27" s="178"/>
      <c r="D27" s="173"/>
    </row>
    <row r="28" spans="1:4">
      <c r="A28" s="174" t="s">
        <v>435</v>
      </c>
      <c r="B28" s="177">
        <v>2</v>
      </c>
      <c r="C28" s="178"/>
      <c r="D28" s="173"/>
    </row>
    <row r="29" spans="1:4">
      <c r="A29" s="174" t="s">
        <v>435</v>
      </c>
      <c r="B29" s="177">
        <v>2</v>
      </c>
      <c r="C29" s="178"/>
      <c r="D29" s="173"/>
    </row>
    <row r="30" spans="1:4">
      <c r="A30" s="174" t="s">
        <v>600</v>
      </c>
      <c r="B30" s="177">
        <v>3</v>
      </c>
      <c r="C30" s="178"/>
      <c r="D30" s="173"/>
    </row>
    <row r="31" spans="1:4">
      <c r="A31" s="174" t="s">
        <v>614</v>
      </c>
      <c r="B31" s="177">
        <v>2</v>
      </c>
      <c r="C31" s="178">
        <v>2</v>
      </c>
      <c r="D31" s="173"/>
    </row>
    <row r="32" spans="1:4">
      <c r="A32" s="174" t="s">
        <v>654</v>
      </c>
      <c r="B32" s="177">
        <v>8</v>
      </c>
      <c r="C32" s="178"/>
      <c r="D32" s="173"/>
    </row>
    <row r="33" spans="1:4">
      <c r="A33" s="174" t="s">
        <v>615</v>
      </c>
      <c r="B33" s="177">
        <v>1</v>
      </c>
      <c r="C33" s="178"/>
      <c r="D33" s="173"/>
    </row>
    <row r="34" spans="1:4">
      <c r="A34" s="174" t="s">
        <v>616</v>
      </c>
      <c r="B34" s="177">
        <v>0</v>
      </c>
      <c r="C34" s="178"/>
      <c r="D34" s="173"/>
    </row>
    <row r="35" spans="1:4">
      <c r="A35" s="174" t="s">
        <v>610</v>
      </c>
      <c r="B35" s="177">
        <v>1.5</v>
      </c>
      <c r="C35" s="178" t="s">
        <v>601</v>
      </c>
      <c r="D35" s="173"/>
    </row>
    <row r="36" spans="1:4">
      <c r="A36" s="174" t="s">
        <v>592</v>
      </c>
      <c r="B36" s="177">
        <v>3</v>
      </c>
      <c r="C36" s="178"/>
      <c r="D36" s="173"/>
    </row>
    <row r="37" spans="1:4">
      <c r="A37" s="174" t="s">
        <v>439</v>
      </c>
      <c r="B37" s="177">
        <v>1</v>
      </c>
      <c r="C37" s="178"/>
      <c r="D37" s="173"/>
    </row>
    <row r="38" spans="1:4">
      <c r="A38" s="174" t="s">
        <v>591</v>
      </c>
      <c r="B38" s="177">
        <f>2*C38</f>
        <v>4</v>
      </c>
      <c r="C38" s="178">
        <v>2</v>
      </c>
      <c r="D38" s="173"/>
    </row>
    <row r="39" spans="1:4">
      <c r="A39" s="174" t="s">
        <v>653</v>
      </c>
      <c r="B39" s="177">
        <v>3</v>
      </c>
      <c r="C39" s="178"/>
      <c r="D39" s="173"/>
    </row>
    <row r="40" spans="1:4">
      <c r="A40" s="174" t="s">
        <v>617</v>
      </c>
      <c r="B40" s="177">
        <v>0</v>
      </c>
      <c r="C40" s="178"/>
      <c r="D40" s="173"/>
    </row>
    <row r="41" spans="1:4">
      <c r="A41" s="174" t="s">
        <v>598</v>
      </c>
      <c r="B41" s="177">
        <v>8</v>
      </c>
      <c r="C41" s="178"/>
      <c r="D41" s="173"/>
    </row>
    <row r="42" spans="1:4">
      <c r="A42" s="174" t="s">
        <v>597</v>
      </c>
      <c r="B42" s="177">
        <v>6</v>
      </c>
      <c r="C42" s="178"/>
      <c r="D42" s="173"/>
    </row>
    <row r="43" spans="1:4">
      <c r="A43" s="174" t="s">
        <v>584</v>
      </c>
      <c r="B43" s="177">
        <v>0</v>
      </c>
      <c r="C43" s="178"/>
      <c r="D43" s="173"/>
    </row>
    <row r="44" spans="1:4">
      <c r="A44" s="174" t="s">
        <v>436</v>
      </c>
      <c r="B44" s="177">
        <f>C44</f>
        <v>2</v>
      </c>
      <c r="C44" s="178">
        <v>2</v>
      </c>
      <c r="D44" s="173"/>
    </row>
    <row r="45" spans="1:4">
      <c r="A45" s="174" t="s">
        <v>437</v>
      </c>
      <c r="B45" s="177">
        <f>C45*0.5</f>
        <v>2.5</v>
      </c>
      <c r="C45" s="178">
        <v>5</v>
      </c>
      <c r="D45" s="173"/>
    </row>
    <row r="46" spans="1:4">
      <c r="A46" s="396" t="s">
        <v>674</v>
      </c>
      <c r="B46" s="177">
        <f>C46*0.01</f>
        <v>0.48</v>
      </c>
      <c r="C46" s="178">
        <v>48</v>
      </c>
      <c r="D46" s="173"/>
    </row>
    <row r="47" spans="1:4">
      <c r="A47" s="174" t="s">
        <v>607</v>
      </c>
      <c r="B47" s="374">
        <v>0</v>
      </c>
      <c r="C47" s="375"/>
      <c r="D47" s="173"/>
    </row>
    <row r="48" spans="1:4">
      <c r="A48" s="174" t="s">
        <v>590</v>
      </c>
      <c r="B48" s="177">
        <v>0</v>
      </c>
      <c r="C48" s="178"/>
      <c r="D48" s="173"/>
    </row>
    <row r="49" spans="1:4">
      <c r="A49" s="174" t="s">
        <v>609</v>
      </c>
      <c r="B49" s="374">
        <v>0</v>
      </c>
      <c r="C49" s="375"/>
      <c r="D49" s="173"/>
    </row>
    <row r="50" spans="1:4">
      <c r="A50" s="174" t="s">
        <v>608</v>
      </c>
      <c r="B50" s="374">
        <v>0</v>
      </c>
      <c r="C50" s="375"/>
      <c r="D50" s="173"/>
    </row>
    <row r="51" spans="1:4">
      <c r="A51" s="174" t="s">
        <v>604</v>
      </c>
      <c r="B51" s="177">
        <v>0</v>
      </c>
      <c r="C51" s="178"/>
      <c r="D51" s="173"/>
    </row>
    <row r="52" spans="1:4">
      <c r="A52" s="174" t="s">
        <v>618</v>
      </c>
      <c r="B52" s="177">
        <v>1</v>
      </c>
      <c r="C52" s="178"/>
      <c r="D52" s="173"/>
    </row>
    <row r="53" spans="1:4">
      <c r="A53" s="174" t="s">
        <v>603</v>
      </c>
      <c r="B53" s="177">
        <v>0</v>
      </c>
      <c r="C53" s="178"/>
      <c r="D53" s="173"/>
    </row>
    <row r="54" spans="1:4">
      <c r="A54" s="174" t="s">
        <v>605</v>
      </c>
      <c r="B54" s="177">
        <v>0</v>
      </c>
      <c r="C54" s="178"/>
      <c r="D54" s="173"/>
    </row>
    <row r="55" spans="1:4">
      <c r="A55" s="174" t="s">
        <v>619</v>
      </c>
      <c r="B55" s="177">
        <v>0.1</v>
      </c>
      <c r="C55" s="178"/>
      <c r="D55" s="173"/>
    </row>
    <row r="56" spans="1:4">
      <c r="A56" s="174" t="s">
        <v>606</v>
      </c>
      <c r="B56" s="177">
        <v>0</v>
      </c>
      <c r="C56" s="178"/>
      <c r="D56" s="173"/>
    </row>
    <row r="57" spans="1:4">
      <c r="A57" s="174" t="s">
        <v>570</v>
      </c>
      <c r="B57" s="177">
        <f>C57*6</f>
        <v>36</v>
      </c>
      <c r="C57" s="178">
        <v>6</v>
      </c>
      <c r="D57" s="173"/>
    </row>
    <row r="58" spans="1:4">
      <c r="A58" s="174" t="s">
        <v>442</v>
      </c>
      <c r="B58" s="177">
        <f>C58*0.5</f>
        <v>2</v>
      </c>
      <c r="C58" s="178">
        <v>4</v>
      </c>
      <c r="D58" s="173"/>
    </row>
    <row r="59" spans="1:4">
      <c r="A59" s="174" t="s">
        <v>620</v>
      </c>
      <c r="B59" s="177">
        <v>1</v>
      </c>
      <c r="C59" s="178"/>
      <c r="D59" s="173"/>
    </row>
    <row r="60" spans="1:4">
      <c r="A60" s="174" t="s">
        <v>621</v>
      </c>
      <c r="B60" s="177">
        <v>0</v>
      </c>
      <c r="C60" s="178" t="s">
        <v>622</v>
      </c>
      <c r="D60" s="173"/>
    </row>
    <row r="61" spans="1:4">
      <c r="A61" s="174" t="s">
        <v>703</v>
      </c>
      <c r="B61" s="177">
        <v>0</v>
      </c>
      <c r="C61" s="178"/>
      <c r="D61" s="173"/>
    </row>
    <row r="62" spans="1:4">
      <c r="A62" s="174" t="s">
        <v>704</v>
      </c>
      <c r="B62" s="177">
        <v>0</v>
      </c>
      <c r="C62" s="178"/>
      <c r="D62" s="173"/>
    </row>
    <row r="63" spans="1:4">
      <c r="A63" s="174" t="s">
        <v>705</v>
      </c>
      <c r="B63" s="177">
        <v>0</v>
      </c>
      <c r="C63" s="178"/>
      <c r="D63" s="173"/>
    </row>
    <row r="64" spans="1:4">
      <c r="A64" s="174" t="s">
        <v>706</v>
      </c>
      <c r="B64" s="177">
        <v>0</v>
      </c>
      <c r="C64" s="178"/>
      <c r="D64" s="173"/>
    </row>
    <row r="65" spans="1:4">
      <c r="A65" s="174" t="s">
        <v>707</v>
      </c>
      <c r="B65" s="177">
        <v>0</v>
      </c>
      <c r="C65" s="178"/>
      <c r="D65" s="173"/>
    </row>
    <row r="66" spans="1:4">
      <c r="A66" s="174" t="s">
        <v>623</v>
      </c>
      <c r="B66" s="177">
        <v>0</v>
      </c>
      <c r="C66" s="178" t="s">
        <v>624</v>
      </c>
      <c r="D66" s="173"/>
    </row>
    <row r="67" spans="1:4">
      <c r="A67" s="174" t="s">
        <v>625</v>
      </c>
      <c r="B67" s="177">
        <v>0</v>
      </c>
      <c r="C67" s="178" t="s">
        <v>626</v>
      </c>
      <c r="D67" s="173"/>
    </row>
    <row r="68" spans="1:4">
      <c r="A68" s="174" t="s">
        <v>627</v>
      </c>
      <c r="B68" s="177">
        <v>0</v>
      </c>
      <c r="C68" s="178" t="s">
        <v>628</v>
      </c>
      <c r="D68" s="173"/>
    </row>
    <row r="69" spans="1:4">
      <c r="A69" s="174" t="s">
        <v>602</v>
      </c>
      <c r="B69" s="177">
        <v>0</v>
      </c>
      <c r="C69" s="178"/>
      <c r="D69" s="173"/>
    </row>
    <row r="70" spans="1:4">
      <c r="A70" s="174" t="s">
        <v>629</v>
      </c>
      <c r="B70" s="177">
        <v>0</v>
      </c>
      <c r="C70" s="178" t="s">
        <v>630</v>
      </c>
      <c r="D70" s="173"/>
    </row>
    <row r="71" spans="1:4">
      <c r="A71" s="174" t="s">
        <v>631</v>
      </c>
      <c r="B71" s="177">
        <v>0</v>
      </c>
      <c r="C71" s="178" t="s">
        <v>622</v>
      </c>
      <c r="D71" s="173"/>
    </row>
    <row r="72" spans="1:4">
      <c r="A72" s="174" t="s">
        <v>632</v>
      </c>
      <c r="B72" s="177">
        <v>0</v>
      </c>
      <c r="C72" s="178" t="s">
        <v>630</v>
      </c>
      <c r="D72" s="173"/>
    </row>
    <row r="73" spans="1:4">
      <c r="A73" s="174" t="s">
        <v>633</v>
      </c>
      <c r="B73" s="177">
        <v>0</v>
      </c>
      <c r="C73" s="178" t="s">
        <v>634</v>
      </c>
      <c r="D73" s="173"/>
    </row>
    <row r="74" spans="1:4">
      <c r="A74" s="174" t="s">
        <v>635</v>
      </c>
      <c r="B74" s="177">
        <v>0</v>
      </c>
      <c r="C74" s="178" t="s">
        <v>634</v>
      </c>
      <c r="D74" s="173"/>
    </row>
    <row r="75" spans="1:4">
      <c r="A75" s="174" t="s">
        <v>444</v>
      </c>
      <c r="B75" s="177">
        <v>0</v>
      </c>
      <c r="C75" s="178" t="s">
        <v>594</v>
      </c>
      <c r="D75" s="173"/>
    </row>
    <row r="76" spans="1:4">
      <c r="A76" s="174" t="s">
        <v>636</v>
      </c>
      <c r="B76" s="177">
        <v>0</v>
      </c>
      <c r="C76" s="178" t="s">
        <v>630</v>
      </c>
      <c r="D76" s="173"/>
    </row>
    <row r="77" spans="1:4">
      <c r="A77" s="174" t="s">
        <v>637</v>
      </c>
      <c r="B77" s="177">
        <v>0</v>
      </c>
      <c r="C77" s="178" t="s">
        <v>638</v>
      </c>
      <c r="D77" s="173"/>
    </row>
    <row r="78" spans="1:4">
      <c r="A78" s="174" t="s">
        <v>639</v>
      </c>
      <c r="B78" s="177">
        <v>0</v>
      </c>
      <c r="C78" s="178" t="s">
        <v>638</v>
      </c>
      <c r="D78" s="173"/>
    </row>
    <row r="79" spans="1:4">
      <c r="A79" s="174" t="s">
        <v>640</v>
      </c>
      <c r="B79" s="177">
        <v>0</v>
      </c>
      <c r="C79" s="178" t="s">
        <v>641</v>
      </c>
      <c r="D79" s="173"/>
    </row>
    <row r="80" spans="1:4">
      <c r="A80" s="174" t="s">
        <v>642</v>
      </c>
      <c r="B80" s="177">
        <v>0</v>
      </c>
      <c r="C80" s="178" t="s">
        <v>643</v>
      </c>
      <c r="D80" s="173"/>
    </row>
    <row r="81" spans="1:4">
      <c r="A81" s="174" t="s">
        <v>644</v>
      </c>
      <c r="B81" s="177">
        <v>0.1</v>
      </c>
      <c r="C81" s="178"/>
      <c r="D81" s="173"/>
    </row>
    <row r="82" spans="1:4">
      <c r="A82" s="174" t="s">
        <v>438</v>
      </c>
      <c r="B82" s="177">
        <v>5</v>
      </c>
      <c r="C82" s="178"/>
      <c r="D82" s="173"/>
    </row>
    <row r="83" spans="1:4">
      <c r="A83" s="174" t="s">
        <v>645</v>
      </c>
      <c r="B83" s="177">
        <v>0.5</v>
      </c>
      <c r="C83" s="178"/>
      <c r="D83" s="173"/>
    </row>
    <row r="84" spans="1:4">
      <c r="A84" s="174" t="s">
        <v>599</v>
      </c>
      <c r="B84" s="177">
        <v>10</v>
      </c>
      <c r="C84" s="178"/>
      <c r="D84" s="173"/>
    </row>
    <row r="85" spans="1:4">
      <c r="A85" s="174" t="s">
        <v>440</v>
      </c>
      <c r="B85" s="177">
        <v>1</v>
      </c>
      <c r="C85" s="178"/>
      <c r="D85" s="173"/>
    </row>
    <row r="86" spans="1:4">
      <c r="A86" s="174" t="s">
        <v>655</v>
      </c>
      <c r="B86" s="177">
        <f>8*40</f>
        <v>320</v>
      </c>
      <c r="C86" s="178"/>
      <c r="D86" s="173"/>
    </row>
    <row r="87" spans="1:4">
      <c r="A87" s="174" t="s">
        <v>441</v>
      </c>
      <c r="B87" s="177">
        <v>1</v>
      </c>
      <c r="C87" s="178"/>
      <c r="D87" s="173"/>
    </row>
    <row r="88" spans="1:4">
      <c r="A88" s="174" t="s">
        <v>572</v>
      </c>
      <c r="B88" s="177">
        <f>C88</f>
        <v>20</v>
      </c>
      <c r="C88" s="178">
        <v>20</v>
      </c>
      <c r="D88" s="173" t="s">
        <v>571</v>
      </c>
    </row>
    <row r="89" spans="1:4">
      <c r="A89" s="174" t="s">
        <v>646</v>
      </c>
      <c r="B89" s="177">
        <v>0</v>
      </c>
      <c r="C89" s="178" t="s">
        <v>647</v>
      </c>
      <c r="D89" s="173"/>
    </row>
    <row r="90" spans="1:4">
      <c r="A90" s="174" t="s">
        <v>648</v>
      </c>
      <c r="B90" s="177">
        <v>1</v>
      </c>
      <c r="C90" s="178" t="s">
        <v>649</v>
      </c>
      <c r="D90" s="173"/>
    </row>
    <row r="91" spans="1:4">
      <c r="A91" s="174" t="s">
        <v>650</v>
      </c>
      <c r="B91" s="177">
        <v>4</v>
      </c>
      <c r="C91" s="178"/>
      <c r="D91" s="173"/>
    </row>
    <row r="92" spans="1:4">
      <c r="A92" s="174" t="s">
        <v>651</v>
      </c>
      <c r="B92" s="177">
        <v>1</v>
      </c>
      <c r="C92" s="178"/>
      <c r="D92" s="173"/>
    </row>
    <row r="93" spans="1:4" ht="16.5" thickBot="1">
      <c r="A93" s="165" t="s">
        <v>652</v>
      </c>
      <c r="B93" s="166">
        <v>2</v>
      </c>
      <c r="C93" s="167">
        <v>2</v>
      </c>
      <c r="D93" s="168"/>
    </row>
    <row r="94" spans="1:4" ht="24.75" thickTop="1" thickBot="1">
      <c r="A94" s="20" t="s">
        <v>313</v>
      </c>
      <c r="B94" s="30">
        <f>(SUM(B23:B93)/600)*5</f>
        <v>3.9681666666666664</v>
      </c>
      <c r="C94" s="171" t="s">
        <v>675</v>
      </c>
      <c r="D94" s="23"/>
    </row>
    <row r="95" spans="1:4" s="27" customFormat="1" ht="16.5" thickBot="1">
      <c r="A95" s="153" t="s">
        <v>123</v>
      </c>
      <c r="B95" s="154" t="s">
        <v>124</v>
      </c>
      <c r="C95" s="155" t="s">
        <v>125</v>
      </c>
      <c r="D95" s="156" t="s">
        <v>126</v>
      </c>
    </row>
    <row r="96" spans="1:4">
      <c r="A96" s="174"/>
      <c r="B96" s="175"/>
      <c r="C96" s="176"/>
      <c r="D96" s="172"/>
    </row>
    <row r="97" spans="1:4">
      <c r="A97" s="174"/>
      <c r="B97" s="177"/>
      <c r="C97" s="178"/>
      <c r="D97" s="173"/>
    </row>
    <row r="98" spans="1:4">
      <c r="A98" s="157"/>
      <c r="B98" s="158"/>
      <c r="C98" s="178"/>
      <c r="D98" s="173"/>
    </row>
    <row r="99" spans="1:4">
      <c r="A99" s="174"/>
      <c r="B99" s="177"/>
      <c r="C99" s="178"/>
      <c r="D99" s="173"/>
    </row>
    <row r="100" spans="1:4">
      <c r="A100" s="174"/>
      <c r="B100" s="177"/>
      <c r="C100" s="178"/>
      <c r="D100" s="173"/>
    </row>
    <row r="101" spans="1:4">
      <c r="A101" s="174"/>
      <c r="B101" s="177"/>
      <c r="C101" s="178"/>
      <c r="D101" s="173"/>
    </row>
    <row r="102" spans="1:4">
      <c r="A102" s="174"/>
      <c r="B102" s="177"/>
      <c r="C102" s="178"/>
      <c r="D102" s="173"/>
    </row>
    <row r="103" spans="1:4">
      <c r="A103" s="174"/>
      <c r="B103" s="177"/>
      <c r="C103" s="178"/>
      <c r="D103" s="173"/>
    </row>
    <row r="104" spans="1:4">
      <c r="A104" s="174"/>
      <c r="B104" s="177"/>
      <c r="C104" s="178"/>
      <c r="D104" s="173"/>
    </row>
    <row r="105" spans="1:4" ht="16.5" thickBot="1">
      <c r="A105" s="165"/>
      <c r="B105" s="166"/>
      <c r="C105" s="167"/>
      <c r="D105" s="168"/>
    </row>
    <row r="106" spans="1:4" ht="16.5" thickTop="1"/>
    <row r="107" spans="1:4">
      <c r="A107" s="1"/>
    </row>
  </sheetData>
  <sortState ref="A28:D96">
    <sortCondition ref="A28:A9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1.375" defaultRowHeight="15.75"/>
  <cols>
    <col min="1" max="1" width="19" style="451" bestFit="1" customWidth="1"/>
    <col min="2" max="2" width="7.125" style="447" customWidth="1"/>
    <col min="3" max="3" width="6.875" style="447" bestFit="1" customWidth="1"/>
    <col min="4" max="4" width="5.625" style="447" bestFit="1" customWidth="1"/>
    <col min="5" max="5" width="4" style="447" bestFit="1" customWidth="1"/>
    <col min="6" max="6" width="5.25" style="443" bestFit="1" customWidth="1"/>
    <col min="7" max="7" width="5" style="447" bestFit="1" customWidth="1"/>
    <col min="8" max="8" width="12.75" style="447" bestFit="1" customWidth="1"/>
    <col min="9" max="9" width="10.375" style="447" bestFit="1" customWidth="1"/>
    <col min="10" max="10" width="19.625" style="447" bestFit="1" customWidth="1"/>
    <col min="11" max="11" width="4" style="447" bestFit="1" customWidth="1"/>
    <col min="12" max="12" width="4.625" style="447" bestFit="1" customWidth="1"/>
    <col min="13" max="13" width="4.875" style="443" bestFit="1" customWidth="1"/>
    <col min="14" max="14" width="3.75" style="443" bestFit="1" customWidth="1"/>
    <col min="15" max="16" width="4.75" style="443" bestFit="1" customWidth="1"/>
    <col min="17" max="17" width="5.5" style="443" bestFit="1" customWidth="1"/>
    <col min="18" max="18" width="4" style="443" bestFit="1" customWidth="1"/>
    <col min="19" max="19" width="3.5" style="443" bestFit="1" customWidth="1"/>
    <col min="20" max="20" width="32.375" style="453" bestFit="1" customWidth="1"/>
    <col min="21" max="21" width="15.125" style="453" customWidth="1"/>
    <col min="22" max="22" width="15.375" style="443" bestFit="1" customWidth="1"/>
    <col min="23" max="34" width="6.5" style="447" customWidth="1"/>
    <col min="35" max="16384" width="31.375" style="447"/>
  </cols>
  <sheetData>
    <row r="1" spans="1:22" s="443" customFormat="1" ht="17.25" thickBot="1">
      <c r="A1" s="439" t="s">
        <v>386</v>
      </c>
      <c r="B1" s="440" t="s">
        <v>387</v>
      </c>
      <c r="C1" s="440" t="s">
        <v>693</v>
      </c>
      <c r="D1" s="440" t="s">
        <v>7</v>
      </c>
      <c r="E1" s="440" t="s">
        <v>388</v>
      </c>
      <c r="F1" s="440" t="s">
        <v>389</v>
      </c>
      <c r="G1" s="440" t="s">
        <v>390</v>
      </c>
      <c r="H1" s="440" t="s">
        <v>391</v>
      </c>
      <c r="I1" s="440" t="s">
        <v>392</v>
      </c>
      <c r="J1" s="440" t="s">
        <v>393</v>
      </c>
      <c r="K1" s="295" t="s">
        <v>45</v>
      </c>
      <c r="L1" s="296" t="s">
        <v>44</v>
      </c>
      <c r="M1" s="297" t="s">
        <v>41</v>
      </c>
      <c r="N1" s="298" t="s">
        <v>42</v>
      </c>
      <c r="O1" s="299" t="s">
        <v>43</v>
      </c>
      <c r="P1" s="300" t="s">
        <v>40</v>
      </c>
      <c r="Q1" s="301" t="s">
        <v>394</v>
      </c>
      <c r="R1" s="301" t="s">
        <v>395</v>
      </c>
      <c r="S1" s="441" t="s">
        <v>396</v>
      </c>
      <c r="T1" s="442" t="s">
        <v>397</v>
      </c>
      <c r="U1" s="442" t="s">
        <v>398</v>
      </c>
      <c r="V1" s="441" t="s">
        <v>399</v>
      </c>
    </row>
    <row r="2" spans="1:22">
      <c r="A2" s="444" t="s">
        <v>683</v>
      </c>
      <c r="B2" s="445" t="s">
        <v>401</v>
      </c>
      <c r="C2" s="409" t="s">
        <v>698</v>
      </c>
      <c r="D2" s="409">
        <v>4</v>
      </c>
      <c r="E2" s="409" t="s">
        <v>684</v>
      </c>
      <c r="F2" s="409" t="s">
        <v>405</v>
      </c>
      <c r="G2" s="445">
        <v>1320</v>
      </c>
      <c r="H2" s="409" t="s">
        <v>686</v>
      </c>
      <c r="I2" s="409" t="s">
        <v>407</v>
      </c>
      <c r="J2" s="409" t="s">
        <v>687</v>
      </c>
      <c r="K2" s="445">
        <v>10</v>
      </c>
      <c r="L2" s="445">
        <v>14</v>
      </c>
      <c r="M2" s="445">
        <v>10</v>
      </c>
      <c r="N2" s="445">
        <v>18</v>
      </c>
      <c r="O2" s="445">
        <v>10</v>
      </c>
      <c r="P2" s="445">
        <v>10</v>
      </c>
      <c r="Q2" s="445">
        <v>1</v>
      </c>
      <c r="R2" s="445">
        <v>14</v>
      </c>
      <c r="S2" s="445">
        <v>12</v>
      </c>
      <c r="T2" s="409" t="s">
        <v>774</v>
      </c>
      <c r="U2" s="409" t="s">
        <v>688</v>
      </c>
      <c r="V2" s="446" t="s">
        <v>689</v>
      </c>
    </row>
    <row r="3" spans="1:22">
      <c r="A3" s="448" t="s">
        <v>720</v>
      </c>
      <c r="B3" s="407" t="s">
        <v>401</v>
      </c>
      <c r="C3" s="408" t="s">
        <v>697</v>
      </c>
      <c r="D3" s="407">
        <v>2</v>
      </c>
      <c r="E3" s="407" t="s">
        <v>351</v>
      </c>
      <c r="F3" s="408" t="s">
        <v>405</v>
      </c>
      <c r="G3" s="407">
        <v>1329</v>
      </c>
      <c r="H3" s="408" t="s">
        <v>691</v>
      </c>
      <c r="I3" s="408" t="s">
        <v>407</v>
      </c>
      <c r="J3" s="408" t="s">
        <v>692</v>
      </c>
      <c r="K3" s="407">
        <v>14</v>
      </c>
      <c r="L3" s="407">
        <v>16</v>
      </c>
      <c r="M3" s="407">
        <v>12</v>
      </c>
      <c r="N3" s="407">
        <v>13</v>
      </c>
      <c r="O3" s="407">
        <v>10</v>
      </c>
      <c r="P3" s="407">
        <v>8</v>
      </c>
      <c r="Q3" s="407">
        <v>1</v>
      </c>
      <c r="R3" s="407" t="s">
        <v>708</v>
      </c>
      <c r="S3" s="407">
        <v>6</v>
      </c>
      <c r="T3" s="408" t="s">
        <v>772</v>
      </c>
      <c r="U3" s="408" t="s">
        <v>776</v>
      </c>
      <c r="V3" s="449" t="s">
        <v>409</v>
      </c>
    </row>
    <row r="4" spans="1:22">
      <c r="A4" s="448" t="s">
        <v>685</v>
      </c>
      <c r="B4" s="408" t="s">
        <v>401</v>
      </c>
      <c r="C4" s="408" t="s">
        <v>696</v>
      </c>
      <c r="D4" s="408">
        <v>2</v>
      </c>
      <c r="E4" s="408" t="s">
        <v>351</v>
      </c>
      <c r="F4" s="408" t="s">
        <v>699</v>
      </c>
      <c r="G4" s="407">
        <v>1327</v>
      </c>
      <c r="H4" s="408" t="s">
        <v>700</v>
      </c>
      <c r="I4" s="408" t="s">
        <v>407</v>
      </c>
      <c r="J4" s="408" t="s">
        <v>701</v>
      </c>
      <c r="K4" s="407">
        <v>10</v>
      </c>
      <c r="L4" s="407">
        <v>14</v>
      </c>
      <c r="M4" s="407">
        <v>10</v>
      </c>
      <c r="N4" s="407">
        <v>14</v>
      </c>
      <c r="O4" s="407">
        <v>11</v>
      </c>
      <c r="P4" s="407">
        <v>14</v>
      </c>
      <c r="Q4" s="407">
        <v>1</v>
      </c>
      <c r="R4" s="407" t="s">
        <v>709</v>
      </c>
      <c r="S4" s="407">
        <v>5</v>
      </c>
      <c r="T4" s="408" t="s">
        <v>775</v>
      </c>
      <c r="U4" s="408" t="s">
        <v>702</v>
      </c>
      <c r="V4" s="449" t="s">
        <v>89</v>
      </c>
    </row>
    <row r="5" spans="1:22">
      <c r="A5" s="448" t="s">
        <v>690</v>
      </c>
      <c r="B5" s="408" t="s">
        <v>401</v>
      </c>
      <c r="C5" s="408" t="s">
        <v>695</v>
      </c>
      <c r="D5" s="408">
        <v>2</v>
      </c>
      <c r="E5" s="408" t="s">
        <v>351</v>
      </c>
      <c r="F5" s="408" t="s">
        <v>669</v>
      </c>
      <c r="G5" s="407">
        <v>1335</v>
      </c>
      <c r="H5" s="408" t="s">
        <v>406</v>
      </c>
      <c r="I5" s="408" t="s">
        <v>407</v>
      </c>
      <c r="J5" s="408" t="s">
        <v>692</v>
      </c>
      <c r="K5" s="407">
        <v>14</v>
      </c>
      <c r="L5" s="407">
        <v>12</v>
      </c>
      <c r="M5" s="407">
        <v>14</v>
      </c>
      <c r="N5" s="407">
        <v>10</v>
      </c>
      <c r="O5" s="407">
        <v>13</v>
      </c>
      <c r="P5" s="407">
        <v>12</v>
      </c>
      <c r="Q5" s="407">
        <v>2</v>
      </c>
      <c r="R5" s="407" t="s">
        <v>710</v>
      </c>
      <c r="S5" s="407">
        <v>20</v>
      </c>
      <c r="T5" s="408" t="s">
        <v>771</v>
      </c>
      <c r="U5" s="408" t="s">
        <v>563</v>
      </c>
      <c r="V5" s="449" t="s">
        <v>409</v>
      </c>
    </row>
    <row r="6" spans="1:22">
      <c r="A6" s="448" t="s">
        <v>400</v>
      </c>
      <c r="B6" s="407" t="s">
        <v>401</v>
      </c>
      <c r="C6" s="408" t="s">
        <v>694</v>
      </c>
      <c r="D6" s="407">
        <v>2</v>
      </c>
      <c r="E6" s="407" t="s">
        <v>351</v>
      </c>
      <c r="F6" s="407" t="s">
        <v>405</v>
      </c>
      <c r="G6" s="407">
        <v>1341</v>
      </c>
      <c r="H6" s="408" t="s">
        <v>406</v>
      </c>
      <c r="I6" s="408" t="s">
        <v>407</v>
      </c>
      <c r="J6" s="408" t="s">
        <v>410</v>
      </c>
      <c r="K6" s="407">
        <v>15</v>
      </c>
      <c r="L6" s="407">
        <v>14</v>
      </c>
      <c r="M6" s="407">
        <v>16</v>
      </c>
      <c r="N6" s="407">
        <v>8</v>
      </c>
      <c r="O6" s="407">
        <v>9</v>
      </c>
      <c r="P6" s="407">
        <v>8</v>
      </c>
      <c r="Q6" s="407">
        <v>3</v>
      </c>
      <c r="R6" s="407">
        <v>20</v>
      </c>
      <c r="S6" s="407">
        <v>25</v>
      </c>
      <c r="T6" s="408" t="s">
        <v>770</v>
      </c>
      <c r="U6" s="407" t="s">
        <v>408</v>
      </c>
      <c r="V6" s="450" t="s">
        <v>409</v>
      </c>
    </row>
    <row r="7" spans="1:22">
      <c r="A7" s="448" t="s">
        <v>724</v>
      </c>
      <c r="B7" s="407" t="s">
        <v>401</v>
      </c>
      <c r="C7" s="408" t="s">
        <v>751</v>
      </c>
      <c r="D7" s="407">
        <v>2</v>
      </c>
      <c r="E7" s="407" t="s">
        <v>351</v>
      </c>
      <c r="F7" s="407" t="s">
        <v>405</v>
      </c>
      <c r="G7" s="407"/>
      <c r="H7" s="408" t="s">
        <v>723</v>
      </c>
      <c r="I7" s="408" t="s">
        <v>407</v>
      </c>
      <c r="J7" s="408" t="s">
        <v>722</v>
      </c>
      <c r="K7" s="407">
        <v>12</v>
      </c>
      <c r="L7" s="407">
        <v>12</v>
      </c>
      <c r="M7" s="407">
        <v>10</v>
      </c>
      <c r="N7" s="407">
        <v>11</v>
      </c>
      <c r="O7" s="407">
        <v>16</v>
      </c>
      <c r="P7" s="407">
        <v>12</v>
      </c>
      <c r="Q7" s="407">
        <v>1</v>
      </c>
      <c r="R7" s="407">
        <v>14</v>
      </c>
      <c r="S7" s="407">
        <v>4</v>
      </c>
      <c r="T7" s="408" t="s">
        <v>417</v>
      </c>
      <c r="U7" s="407" t="s">
        <v>769</v>
      </c>
      <c r="V7" s="450"/>
    </row>
    <row r="8" spans="1:22">
      <c r="A8" s="448" t="s">
        <v>721</v>
      </c>
      <c r="B8" s="407" t="s">
        <v>401</v>
      </c>
      <c r="C8" s="408" t="s">
        <v>752</v>
      </c>
      <c r="D8" s="407">
        <v>2</v>
      </c>
      <c r="E8" s="407" t="s">
        <v>351</v>
      </c>
      <c r="F8" s="407" t="s">
        <v>699</v>
      </c>
      <c r="G8" s="407"/>
      <c r="H8" s="408" t="s">
        <v>700</v>
      </c>
      <c r="I8" s="408" t="s">
        <v>407</v>
      </c>
      <c r="J8" s="408" t="s">
        <v>701</v>
      </c>
      <c r="K8" s="407">
        <v>10</v>
      </c>
      <c r="L8" s="407">
        <v>14</v>
      </c>
      <c r="M8" s="407">
        <v>10</v>
      </c>
      <c r="N8" s="407">
        <v>14</v>
      </c>
      <c r="O8" s="407">
        <v>11</v>
      </c>
      <c r="P8" s="407">
        <v>14</v>
      </c>
      <c r="Q8" s="407">
        <v>1</v>
      </c>
      <c r="R8" s="407">
        <v>13</v>
      </c>
      <c r="S8" s="407">
        <v>6</v>
      </c>
      <c r="T8" s="408"/>
      <c r="U8" s="407"/>
      <c r="V8" s="450"/>
    </row>
    <row r="9" spans="1:22">
      <c r="A9" s="448" t="s">
        <v>670</v>
      </c>
      <c r="B9" s="407" t="s">
        <v>401</v>
      </c>
      <c r="C9" s="408" t="s">
        <v>695</v>
      </c>
      <c r="D9" s="407">
        <v>1</v>
      </c>
      <c r="E9" s="407" t="s">
        <v>351</v>
      </c>
      <c r="F9" s="407" t="s">
        <v>669</v>
      </c>
      <c r="G9" s="407">
        <v>1337</v>
      </c>
      <c r="H9" s="408" t="s">
        <v>406</v>
      </c>
      <c r="I9" s="408" t="s">
        <v>407</v>
      </c>
      <c r="J9" s="408" t="s">
        <v>716</v>
      </c>
      <c r="K9" s="407">
        <v>15</v>
      </c>
      <c r="L9" s="407">
        <v>15</v>
      </c>
      <c r="M9" s="407">
        <v>14</v>
      </c>
      <c r="N9" s="407">
        <v>9</v>
      </c>
      <c r="O9" s="407">
        <v>12</v>
      </c>
      <c r="P9" s="407">
        <v>10</v>
      </c>
      <c r="Q9" s="407">
        <v>2</v>
      </c>
      <c r="R9" s="407">
        <v>10</v>
      </c>
      <c r="S9" s="407">
        <v>8</v>
      </c>
      <c r="T9" s="407" t="s">
        <v>773</v>
      </c>
      <c r="U9" s="407" t="s">
        <v>409</v>
      </c>
      <c r="V9" s="450" t="s">
        <v>409</v>
      </c>
    </row>
    <row r="10" spans="1:22">
      <c r="A10" s="448" t="s">
        <v>671</v>
      </c>
      <c r="B10" s="407" t="s">
        <v>401</v>
      </c>
      <c r="C10" s="408" t="s">
        <v>695</v>
      </c>
      <c r="D10" s="407">
        <v>1</v>
      </c>
      <c r="E10" s="407" t="s">
        <v>351</v>
      </c>
      <c r="F10" s="407" t="s">
        <v>669</v>
      </c>
      <c r="G10" s="407">
        <v>1334</v>
      </c>
      <c r="H10" s="408" t="s">
        <v>406</v>
      </c>
      <c r="I10" s="408" t="s">
        <v>407</v>
      </c>
      <c r="J10" s="408" t="s">
        <v>717</v>
      </c>
      <c r="K10" s="407">
        <v>14</v>
      </c>
      <c r="L10" s="407">
        <v>14</v>
      </c>
      <c r="M10" s="407">
        <v>13</v>
      </c>
      <c r="N10" s="407">
        <v>10</v>
      </c>
      <c r="O10" s="407">
        <v>13</v>
      </c>
      <c r="P10" s="407">
        <v>14</v>
      </c>
      <c r="Q10" s="407">
        <v>1</v>
      </c>
      <c r="R10" s="407">
        <v>10</v>
      </c>
      <c r="S10" s="407">
        <v>8</v>
      </c>
      <c r="T10" s="408" t="s">
        <v>770</v>
      </c>
      <c r="U10" s="407" t="s">
        <v>409</v>
      </c>
      <c r="V10" s="450" t="s">
        <v>409</v>
      </c>
    </row>
    <row r="11" spans="1:22">
      <c r="A11" s="448" t="s">
        <v>745</v>
      </c>
      <c r="B11" s="407" t="s">
        <v>401</v>
      </c>
      <c r="C11" s="408" t="s">
        <v>746</v>
      </c>
      <c r="D11" s="407">
        <v>1</v>
      </c>
      <c r="E11" s="407" t="s">
        <v>351</v>
      </c>
      <c r="F11" s="407" t="s">
        <v>753</v>
      </c>
      <c r="G11" s="407"/>
      <c r="H11" s="408" t="s">
        <v>406</v>
      </c>
      <c r="I11" s="408" t="s">
        <v>407</v>
      </c>
      <c r="J11" s="408" t="s">
        <v>743</v>
      </c>
      <c r="K11" s="407">
        <v>14</v>
      </c>
      <c r="L11" s="407">
        <v>14</v>
      </c>
      <c r="M11" s="407">
        <v>14</v>
      </c>
      <c r="N11" s="407">
        <v>10</v>
      </c>
      <c r="O11" s="407">
        <v>13</v>
      </c>
      <c r="P11" s="407">
        <v>8</v>
      </c>
      <c r="Q11" s="407">
        <v>1</v>
      </c>
      <c r="R11" s="407">
        <v>14</v>
      </c>
      <c r="S11" s="407">
        <v>6</v>
      </c>
      <c r="T11" s="408" t="s">
        <v>757</v>
      </c>
      <c r="U11" s="407" t="s">
        <v>409</v>
      </c>
      <c r="V11" s="450" t="s">
        <v>409</v>
      </c>
    </row>
    <row r="12" spans="1:22">
      <c r="A12" s="448" t="s">
        <v>744</v>
      </c>
      <c r="B12" s="407" t="s">
        <v>401</v>
      </c>
      <c r="C12" s="408" t="s">
        <v>746</v>
      </c>
      <c r="D12" s="407">
        <v>1</v>
      </c>
      <c r="E12" s="407" t="s">
        <v>351</v>
      </c>
      <c r="F12" s="407" t="s">
        <v>669</v>
      </c>
      <c r="G12" s="407"/>
      <c r="H12" s="408" t="s">
        <v>700</v>
      </c>
      <c r="I12" s="408" t="s">
        <v>407</v>
      </c>
      <c r="J12" s="408" t="s">
        <v>743</v>
      </c>
      <c r="K12" s="407">
        <v>14</v>
      </c>
      <c r="L12" s="407">
        <v>14</v>
      </c>
      <c r="M12" s="407">
        <v>14</v>
      </c>
      <c r="N12" s="407">
        <v>10</v>
      </c>
      <c r="O12" s="407">
        <v>13</v>
      </c>
      <c r="P12" s="407">
        <v>8</v>
      </c>
      <c r="Q12" s="407">
        <v>1</v>
      </c>
      <c r="R12" s="407">
        <v>14</v>
      </c>
      <c r="S12" s="407">
        <v>5</v>
      </c>
      <c r="T12" s="408" t="s">
        <v>758</v>
      </c>
      <c r="U12" s="407" t="s">
        <v>409</v>
      </c>
      <c r="V12" s="450" t="s">
        <v>409</v>
      </c>
    </row>
    <row r="13" spans="1:22">
      <c r="A13" s="448" t="s">
        <v>742</v>
      </c>
      <c r="B13" s="407" t="s">
        <v>401</v>
      </c>
      <c r="C13" s="408" t="s">
        <v>747</v>
      </c>
      <c r="D13" s="407">
        <v>1</v>
      </c>
      <c r="E13" s="407" t="s">
        <v>351</v>
      </c>
      <c r="F13" s="407" t="s">
        <v>405</v>
      </c>
      <c r="G13" s="407"/>
      <c r="H13" s="408" t="s">
        <v>318</v>
      </c>
      <c r="I13" s="408" t="s">
        <v>407</v>
      </c>
      <c r="J13" s="408" t="s">
        <v>741</v>
      </c>
      <c r="K13" s="407">
        <v>14</v>
      </c>
      <c r="L13" s="407">
        <v>16</v>
      </c>
      <c r="M13" s="407">
        <v>14</v>
      </c>
      <c r="N13" s="407">
        <v>10</v>
      </c>
      <c r="O13" s="407">
        <v>10</v>
      </c>
      <c r="P13" s="407">
        <v>9</v>
      </c>
      <c r="Q13" s="407">
        <v>1</v>
      </c>
      <c r="R13" s="407">
        <v>13</v>
      </c>
      <c r="S13" s="407">
        <v>7</v>
      </c>
      <c r="T13" s="408" t="s">
        <v>765</v>
      </c>
      <c r="U13" s="407" t="s">
        <v>767</v>
      </c>
      <c r="V13" s="450"/>
    </row>
    <row r="14" spans="1:22">
      <c r="A14" s="448" t="s">
        <v>740</v>
      </c>
      <c r="B14" s="407" t="s">
        <v>401</v>
      </c>
      <c r="C14" s="408" t="s">
        <v>747</v>
      </c>
      <c r="D14" s="407">
        <v>1</v>
      </c>
      <c r="E14" s="407" t="s">
        <v>351</v>
      </c>
      <c r="F14" s="407" t="s">
        <v>753</v>
      </c>
      <c r="G14" s="407"/>
      <c r="H14" s="408" t="s">
        <v>318</v>
      </c>
      <c r="I14" s="408" t="s">
        <v>407</v>
      </c>
      <c r="J14" s="408" t="s">
        <v>739</v>
      </c>
      <c r="K14" s="407">
        <v>14</v>
      </c>
      <c r="L14" s="407">
        <v>16</v>
      </c>
      <c r="M14" s="407">
        <v>14</v>
      </c>
      <c r="N14" s="407">
        <v>10</v>
      </c>
      <c r="O14" s="407">
        <v>10</v>
      </c>
      <c r="P14" s="407">
        <v>9</v>
      </c>
      <c r="Q14" s="407">
        <v>1</v>
      </c>
      <c r="R14" s="407">
        <v>13</v>
      </c>
      <c r="S14" s="407">
        <v>4</v>
      </c>
      <c r="T14" s="408" t="s">
        <v>765</v>
      </c>
      <c r="U14" s="407" t="s">
        <v>767</v>
      </c>
      <c r="V14" s="450"/>
    </row>
    <row r="15" spans="1:22">
      <c r="A15" s="448" t="s">
        <v>738</v>
      </c>
      <c r="B15" s="407" t="s">
        <v>401</v>
      </c>
      <c r="C15" s="408" t="s">
        <v>748</v>
      </c>
      <c r="D15" s="407">
        <v>1</v>
      </c>
      <c r="E15" s="407" t="s">
        <v>351</v>
      </c>
      <c r="F15" s="407" t="s">
        <v>405</v>
      </c>
      <c r="G15" s="407"/>
      <c r="H15" s="408" t="s">
        <v>406</v>
      </c>
      <c r="I15" s="408" t="s">
        <v>407</v>
      </c>
      <c r="J15" s="408"/>
      <c r="K15" s="407">
        <v>14</v>
      </c>
      <c r="L15" s="407">
        <v>16</v>
      </c>
      <c r="M15" s="407">
        <v>14</v>
      </c>
      <c r="N15" s="407">
        <v>10</v>
      </c>
      <c r="O15" s="407">
        <v>10</v>
      </c>
      <c r="P15" s="407">
        <v>9</v>
      </c>
      <c r="Q15" s="407">
        <v>0</v>
      </c>
      <c r="R15" s="407">
        <v>12</v>
      </c>
      <c r="S15" s="407">
        <v>7</v>
      </c>
      <c r="T15" s="408" t="s">
        <v>766</v>
      </c>
      <c r="U15" s="407" t="s">
        <v>767</v>
      </c>
      <c r="V15" s="450" t="s">
        <v>409</v>
      </c>
    </row>
    <row r="16" spans="1:22">
      <c r="A16" s="448" t="s">
        <v>737</v>
      </c>
      <c r="B16" s="407" t="s">
        <v>401</v>
      </c>
      <c r="C16" s="408" t="s">
        <v>749</v>
      </c>
      <c r="D16" s="407">
        <v>1</v>
      </c>
      <c r="E16" s="407" t="s">
        <v>351</v>
      </c>
      <c r="F16" s="407" t="s">
        <v>699</v>
      </c>
      <c r="G16" s="407"/>
      <c r="H16" s="408" t="s">
        <v>732</v>
      </c>
      <c r="I16" s="408" t="s">
        <v>407</v>
      </c>
      <c r="J16" s="408"/>
      <c r="K16" s="407">
        <v>16</v>
      </c>
      <c r="L16" s="407">
        <v>14</v>
      </c>
      <c r="M16" s="407">
        <v>14</v>
      </c>
      <c r="N16" s="407">
        <v>10</v>
      </c>
      <c r="O16" s="407">
        <v>10</v>
      </c>
      <c r="P16" s="407">
        <v>9</v>
      </c>
      <c r="Q16" s="407">
        <v>1</v>
      </c>
      <c r="R16" s="407">
        <v>14</v>
      </c>
      <c r="S16" s="407">
        <v>5</v>
      </c>
      <c r="T16" s="408" t="s">
        <v>759</v>
      </c>
      <c r="U16" s="407" t="s">
        <v>767</v>
      </c>
      <c r="V16" s="450" t="s">
        <v>409</v>
      </c>
    </row>
    <row r="17" spans="1:22">
      <c r="A17" s="448" t="s">
        <v>736</v>
      </c>
      <c r="B17" s="407" t="s">
        <v>401</v>
      </c>
      <c r="C17" s="408" t="s">
        <v>749</v>
      </c>
      <c r="D17" s="407">
        <v>1</v>
      </c>
      <c r="E17" s="407" t="s">
        <v>351</v>
      </c>
      <c r="F17" s="407" t="s">
        <v>669</v>
      </c>
      <c r="G17" s="407"/>
      <c r="H17" s="408" t="s">
        <v>735</v>
      </c>
      <c r="I17" s="408" t="s">
        <v>407</v>
      </c>
      <c r="J17" s="408"/>
      <c r="K17" s="407">
        <v>16</v>
      </c>
      <c r="L17" s="407">
        <v>14</v>
      </c>
      <c r="M17" s="407">
        <v>14</v>
      </c>
      <c r="N17" s="407">
        <v>10</v>
      </c>
      <c r="O17" s="407">
        <v>10</v>
      </c>
      <c r="P17" s="407">
        <v>9</v>
      </c>
      <c r="Q17" s="407">
        <v>1</v>
      </c>
      <c r="R17" s="407">
        <v>14</v>
      </c>
      <c r="S17" s="407">
        <v>10</v>
      </c>
      <c r="T17" s="408" t="s">
        <v>760</v>
      </c>
      <c r="U17" s="407" t="s">
        <v>767</v>
      </c>
      <c r="V17" s="450" t="s">
        <v>409</v>
      </c>
    </row>
    <row r="18" spans="1:22">
      <c r="A18" s="448" t="s">
        <v>734</v>
      </c>
      <c r="B18" s="407" t="s">
        <v>401</v>
      </c>
      <c r="C18" s="408" t="s">
        <v>749</v>
      </c>
      <c r="D18" s="407">
        <v>1</v>
      </c>
      <c r="E18" s="407" t="s">
        <v>351</v>
      </c>
      <c r="F18" s="407" t="s">
        <v>753</v>
      </c>
      <c r="G18" s="407"/>
      <c r="H18" s="408" t="s">
        <v>732</v>
      </c>
      <c r="I18" s="408" t="s">
        <v>407</v>
      </c>
      <c r="J18" s="408"/>
      <c r="K18" s="407">
        <v>16</v>
      </c>
      <c r="L18" s="407">
        <v>14</v>
      </c>
      <c r="M18" s="407">
        <v>14</v>
      </c>
      <c r="N18" s="407">
        <v>10</v>
      </c>
      <c r="O18" s="407">
        <v>10</v>
      </c>
      <c r="P18" s="407">
        <v>9</v>
      </c>
      <c r="Q18" s="407">
        <v>1</v>
      </c>
      <c r="R18" s="407">
        <v>14</v>
      </c>
      <c r="S18" s="407">
        <v>7</v>
      </c>
      <c r="T18" s="408" t="s">
        <v>761</v>
      </c>
      <c r="U18" s="407" t="s">
        <v>767</v>
      </c>
      <c r="V18" s="450" t="s">
        <v>409</v>
      </c>
    </row>
    <row r="19" spans="1:22">
      <c r="A19" s="448" t="s">
        <v>733</v>
      </c>
      <c r="B19" s="407" t="s">
        <v>401</v>
      </c>
      <c r="C19" s="408" t="s">
        <v>749</v>
      </c>
      <c r="D19" s="407">
        <v>1</v>
      </c>
      <c r="E19" s="407" t="s">
        <v>351</v>
      </c>
      <c r="F19" s="407" t="s">
        <v>405</v>
      </c>
      <c r="G19" s="407"/>
      <c r="H19" s="408" t="s">
        <v>732</v>
      </c>
      <c r="I19" s="408" t="s">
        <v>407</v>
      </c>
      <c r="J19" s="408"/>
      <c r="K19" s="407">
        <v>16</v>
      </c>
      <c r="L19" s="407">
        <v>14</v>
      </c>
      <c r="M19" s="407">
        <v>14</v>
      </c>
      <c r="N19" s="407">
        <v>10</v>
      </c>
      <c r="O19" s="407">
        <v>10</v>
      </c>
      <c r="P19" s="407">
        <v>9</v>
      </c>
      <c r="Q19" s="407">
        <v>1</v>
      </c>
      <c r="R19" s="407">
        <v>14</v>
      </c>
      <c r="S19" s="407">
        <v>9</v>
      </c>
      <c r="T19" s="408" t="s">
        <v>762</v>
      </c>
      <c r="U19" s="407" t="s">
        <v>767</v>
      </c>
      <c r="V19" s="450" t="s">
        <v>409</v>
      </c>
    </row>
    <row r="20" spans="1:22">
      <c r="A20" s="448" t="s">
        <v>731</v>
      </c>
      <c r="B20" s="407" t="s">
        <v>401</v>
      </c>
      <c r="C20" s="408" t="s">
        <v>749</v>
      </c>
      <c r="D20" s="407">
        <v>1</v>
      </c>
      <c r="E20" s="407" t="s">
        <v>351</v>
      </c>
      <c r="F20" s="407" t="s">
        <v>405</v>
      </c>
      <c r="G20" s="407"/>
      <c r="H20" s="408" t="s">
        <v>318</v>
      </c>
      <c r="I20" s="408" t="s">
        <v>407</v>
      </c>
      <c r="J20" s="408"/>
      <c r="K20" s="407">
        <v>16</v>
      </c>
      <c r="L20" s="407">
        <v>14</v>
      </c>
      <c r="M20" s="407">
        <v>14</v>
      </c>
      <c r="N20" s="407">
        <v>10</v>
      </c>
      <c r="O20" s="407">
        <v>10</v>
      </c>
      <c r="P20" s="407">
        <v>9</v>
      </c>
      <c r="Q20" s="407">
        <v>1</v>
      </c>
      <c r="R20" s="407">
        <v>14</v>
      </c>
      <c r="S20" s="407">
        <v>6</v>
      </c>
      <c r="T20" s="408" t="s">
        <v>763</v>
      </c>
      <c r="U20" s="407" t="s">
        <v>767</v>
      </c>
      <c r="V20" s="450" t="s">
        <v>409</v>
      </c>
    </row>
    <row r="21" spans="1:22">
      <c r="A21" s="448" t="s">
        <v>730</v>
      </c>
      <c r="B21" s="407" t="s">
        <v>401</v>
      </c>
      <c r="C21" s="408" t="s">
        <v>749</v>
      </c>
      <c r="D21" s="407">
        <v>1</v>
      </c>
      <c r="E21" s="407" t="s">
        <v>351</v>
      </c>
      <c r="F21" s="407" t="s">
        <v>754</v>
      </c>
      <c r="G21" s="407"/>
      <c r="H21" s="408" t="s">
        <v>318</v>
      </c>
      <c r="I21" s="408" t="s">
        <v>407</v>
      </c>
      <c r="J21" s="408"/>
      <c r="K21" s="407">
        <v>16</v>
      </c>
      <c r="L21" s="407">
        <v>14</v>
      </c>
      <c r="M21" s="407">
        <v>14</v>
      </c>
      <c r="N21" s="407">
        <v>10</v>
      </c>
      <c r="O21" s="407">
        <v>10</v>
      </c>
      <c r="P21" s="407">
        <v>9</v>
      </c>
      <c r="Q21" s="407">
        <v>1</v>
      </c>
      <c r="R21" s="407">
        <v>14</v>
      </c>
      <c r="S21" s="407">
        <v>7</v>
      </c>
      <c r="T21" s="408" t="s">
        <v>764</v>
      </c>
      <c r="U21" s="407" t="s">
        <v>767</v>
      </c>
      <c r="V21" s="450" t="s">
        <v>409</v>
      </c>
    </row>
    <row r="22" spans="1:22">
      <c r="A22" s="448" t="s">
        <v>729</v>
      </c>
      <c r="B22" s="407" t="s">
        <v>401</v>
      </c>
      <c r="C22" s="408" t="s">
        <v>750</v>
      </c>
      <c r="D22" s="407">
        <v>1</v>
      </c>
      <c r="E22" s="407" t="s">
        <v>351</v>
      </c>
      <c r="F22" s="407" t="s">
        <v>405</v>
      </c>
      <c r="G22" s="407"/>
      <c r="H22" s="408" t="s">
        <v>700</v>
      </c>
      <c r="I22" s="408" t="s">
        <v>728</v>
      </c>
      <c r="J22" s="408" t="s">
        <v>727</v>
      </c>
      <c r="K22" s="407">
        <v>18</v>
      </c>
      <c r="L22" s="407">
        <v>10</v>
      </c>
      <c r="M22" s="407">
        <v>14</v>
      </c>
      <c r="N22" s="407">
        <v>10</v>
      </c>
      <c r="O22" s="407">
        <v>10</v>
      </c>
      <c r="P22" s="407">
        <v>8</v>
      </c>
      <c r="Q22" s="407">
        <v>0</v>
      </c>
      <c r="R22" s="407">
        <v>10</v>
      </c>
      <c r="S22" s="407">
        <v>4</v>
      </c>
      <c r="T22" s="408" t="s">
        <v>764</v>
      </c>
      <c r="U22" s="407" t="s">
        <v>768</v>
      </c>
      <c r="V22" s="450" t="s">
        <v>409</v>
      </c>
    </row>
    <row r="23" spans="1:22">
      <c r="A23" s="448" t="s">
        <v>726</v>
      </c>
      <c r="B23" s="407" t="s">
        <v>401</v>
      </c>
      <c r="C23" s="408" t="s">
        <v>751</v>
      </c>
      <c r="D23" s="407">
        <v>1</v>
      </c>
      <c r="E23" s="407" t="s">
        <v>351</v>
      </c>
      <c r="F23" s="407" t="s">
        <v>753</v>
      </c>
      <c r="G23" s="407"/>
      <c r="H23" s="408" t="s">
        <v>406</v>
      </c>
      <c r="I23" s="408" t="s">
        <v>407</v>
      </c>
      <c r="J23" s="408" t="s">
        <v>755</v>
      </c>
      <c r="K23" s="407">
        <v>14</v>
      </c>
      <c r="L23" s="407">
        <v>12</v>
      </c>
      <c r="M23" s="407">
        <v>13</v>
      </c>
      <c r="N23" s="407">
        <v>10</v>
      </c>
      <c r="O23" s="407">
        <v>14</v>
      </c>
      <c r="P23" s="407">
        <v>12</v>
      </c>
      <c r="Q23" s="407">
        <v>0</v>
      </c>
      <c r="R23" s="407">
        <v>14</v>
      </c>
      <c r="S23" s="407">
        <v>5</v>
      </c>
      <c r="T23" s="408" t="s">
        <v>417</v>
      </c>
      <c r="U23" s="407" t="s">
        <v>408</v>
      </c>
      <c r="V23" s="450"/>
    </row>
    <row r="24" spans="1:22">
      <c r="A24" s="448" t="s">
        <v>725</v>
      </c>
      <c r="B24" s="407" t="s">
        <v>401</v>
      </c>
      <c r="C24" s="408" t="s">
        <v>751</v>
      </c>
      <c r="D24" s="407">
        <v>1</v>
      </c>
      <c r="E24" s="407" t="s">
        <v>351</v>
      </c>
      <c r="F24" s="407" t="s">
        <v>669</v>
      </c>
      <c r="G24" s="407"/>
      <c r="H24" s="408" t="s">
        <v>700</v>
      </c>
      <c r="I24" s="408" t="s">
        <v>407</v>
      </c>
      <c r="J24" s="408" t="s">
        <v>756</v>
      </c>
      <c r="K24" s="407">
        <v>12</v>
      </c>
      <c r="L24" s="407">
        <v>12</v>
      </c>
      <c r="M24" s="407">
        <v>11</v>
      </c>
      <c r="N24" s="407">
        <v>10</v>
      </c>
      <c r="O24" s="407">
        <v>14</v>
      </c>
      <c r="P24" s="407">
        <v>12</v>
      </c>
      <c r="Q24" s="407">
        <v>0</v>
      </c>
      <c r="R24" s="407">
        <v>13</v>
      </c>
      <c r="S24" s="407">
        <v>3</v>
      </c>
      <c r="T24" s="408" t="s">
        <v>417</v>
      </c>
      <c r="U24" s="407" t="s">
        <v>408</v>
      </c>
      <c r="V24" s="450"/>
    </row>
    <row r="25" spans="1:22">
      <c r="C25" s="452"/>
    </row>
    <row r="26" spans="1:22">
      <c r="A26" s="454" t="s">
        <v>662</v>
      </c>
      <c r="B26" s="455">
        <f>SUM('Personal File'!E3,RIGHT('Personal File'!C16,1))</f>
        <v>13</v>
      </c>
    </row>
    <row r="27" spans="1:22">
      <c r="A27" s="454" t="s">
        <v>797</v>
      </c>
      <c r="B27" s="455">
        <v>11</v>
      </c>
      <c r="C27" s="456"/>
      <c r="H27" s="454" t="s">
        <v>793</v>
      </c>
      <c r="I27" s="456" t="s">
        <v>794</v>
      </c>
    </row>
    <row r="28" spans="1:22">
      <c r="A28" s="454" t="s">
        <v>795</v>
      </c>
      <c r="B28" s="455">
        <v>8</v>
      </c>
      <c r="C28" s="438"/>
      <c r="H28" s="454" t="s">
        <v>798</v>
      </c>
      <c r="I28" s="456" t="s">
        <v>800</v>
      </c>
    </row>
    <row r="29" spans="1:22">
      <c r="A29" s="454" t="s">
        <v>802</v>
      </c>
      <c r="B29" s="456" t="s">
        <v>803</v>
      </c>
      <c r="H29" s="454" t="s">
        <v>799</v>
      </c>
      <c r="I29" s="456" t="s">
        <v>801</v>
      </c>
    </row>
  </sheetData>
  <sortState ref="A2:V24">
    <sortCondition descending="1" ref="D2:D24"/>
  </sortState>
  <phoneticPr fontId="0" type="noConversion"/>
  <pageMargins left="0.15" right="0.75" top="0.32" bottom="0.33" header="0.25" footer="0.25"/>
  <pageSetup orientation="landscape" horizontalDpi="4294967293"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6.5" defaultRowHeight="15.75"/>
  <cols>
    <col min="1" max="1" width="8.25" style="430" customWidth="1"/>
    <col min="2" max="2" width="13.25" style="430" customWidth="1"/>
    <col min="3" max="3" width="13.25" style="430" bestFit="1" customWidth="1"/>
    <col min="4" max="4" width="9" style="430" bestFit="1" customWidth="1"/>
    <col min="5" max="5" width="11.25" style="430" customWidth="1"/>
    <col min="6" max="6" width="13.625" style="430" customWidth="1"/>
    <col min="7" max="16384" width="16.5" style="430"/>
  </cols>
  <sheetData>
    <row r="1" spans="1:7" ht="21" thickBot="1">
      <c r="A1" s="435" t="s">
        <v>719</v>
      </c>
    </row>
    <row r="2" spans="1:7" ht="21" thickTop="1" thickBot="1">
      <c r="D2" s="434" t="s">
        <v>380</v>
      </c>
    </row>
    <row r="3" spans="1:7" ht="16.5" thickTop="1"/>
    <row r="4" spans="1:7" ht="16.5" thickBot="1"/>
    <row r="5" spans="1:7" ht="17.25" thickTop="1" thickBot="1">
      <c r="B5" s="433" t="s">
        <v>718</v>
      </c>
      <c r="C5" s="433" t="s">
        <v>683</v>
      </c>
      <c r="D5" s="433" t="s">
        <v>400</v>
      </c>
      <c r="E5" s="433" t="s">
        <v>690</v>
      </c>
      <c r="F5" s="433" t="s">
        <v>668</v>
      </c>
    </row>
    <row r="6" spans="1:7" ht="16.5" thickTop="1">
      <c r="B6" s="432" t="s">
        <v>745</v>
      </c>
      <c r="C6" s="432" t="s">
        <v>724</v>
      </c>
      <c r="D6" s="432" t="s">
        <v>737</v>
      </c>
      <c r="E6" s="432" t="s">
        <v>777</v>
      </c>
      <c r="F6" s="431" t="s">
        <v>779</v>
      </c>
    </row>
    <row r="7" spans="1:7">
      <c r="B7" s="432" t="s">
        <v>744</v>
      </c>
      <c r="C7" s="432" t="s">
        <v>685</v>
      </c>
      <c r="D7" s="432" t="s">
        <v>736</v>
      </c>
      <c r="E7" s="432" t="s">
        <v>778</v>
      </c>
      <c r="F7" s="431" t="s">
        <v>738</v>
      </c>
    </row>
    <row r="8" spans="1:7">
      <c r="C8" s="432" t="s">
        <v>726</v>
      </c>
      <c r="D8" s="432" t="s">
        <v>733</v>
      </c>
      <c r="F8" s="431" t="s">
        <v>742</v>
      </c>
    </row>
    <row r="9" spans="1:7">
      <c r="C9" s="432" t="s">
        <v>725</v>
      </c>
      <c r="D9" s="432" t="s">
        <v>731</v>
      </c>
      <c r="F9" s="431" t="s">
        <v>740</v>
      </c>
    </row>
    <row r="10" spans="1:7">
      <c r="D10" s="432" t="s">
        <v>730</v>
      </c>
      <c r="F10" s="431" t="s">
        <v>729</v>
      </c>
    </row>
    <row r="12" spans="1:7" ht="16.5" thickBot="1"/>
    <row r="13" spans="1:7" ht="21" thickTop="1" thickBot="1">
      <c r="D13" s="434" t="s">
        <v>785</v>
      </c>
      <c r="G13" s="438" t="s">
        <v>792</v>
      </c>
    </row>
    <row r="14" spans="1:7" ht="16.5" thickTop="1"/>
    <row r="15" spans="1:7" ht="16.5" thickBot="1"/>
    <row r="16" spans="1:7" ht="33" thickTop="1" thickBot="1">
      <c r="B16" s="433" t="s">
        <v>783</v>
      </c>
      <c r="C16" s="433" t="s">
        <v>780</v>
      </c>
      <c r="D16" s="433" t="s">
        <v>784</v>
      </c>
      <c r="E16" s="433" t="s">
        <v>786</v>
      </c>
      <c r="F16" s="433" t="s">
        <v>790</v>
      </c>
    </row>
    <row r="17" spans="3:6" ht="16.5" thickTop="1">
      <c r="C17" s="431" t="s">
        <v>787</v>
      </c>
      <c r="D17" s="436" t="s">
        <v>781</v>
      </c>
      <c r="E17" s="431" t="s">
        <v>791</v>
      </c>
      <c r="F17" s="436" t="s">
        <v>789</v>
      </c>
    </row>
    <row r="18" spans="3:6">
      <c r="D18" s="437" t="s">
        <v>782</v>
      </c>
      <c r="F18" s="437" t="s">
        <v>788</v>
      </c>
    </row>
  </sheetData>
  <pageMargins left="0.75" right="0.75" top="1" bottom="1" header="0.5" footer="0.5"/>
  <pageSetup orientation="landscape" horizontalDpi="4294967293"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75"/>
  <cols>
    <col min="1" max="1" width="50.125" customWidth="1"/>
    <col min="2" max="2" width="9.5" style="271" customWidth="1"/>
    <col min="3" max="3" width="6.375" customWidth="1"/>
  </cols>
  <sheetData>
    <row r="1" spans="1:3">
      <c r="A1" s="267" t="s">
        <v>368</v>
      </c>
      <c r="B1" s="268" t="s">
        <v>380</v>
      </c>
      <c r="C1" s="269" t="s">
        <v>415</v>
      </c>
    </row>
    <row r="2" spans="1:3">
      <c r="A2" s="270" t="s">
        <v>412</v>
      </c>
      <c r="B2" s="410" t="s">
        <v>673</v>
      </c>
      <c r="C2" s="272">
        <v>0.04</v>
      </c>
    </row>
    <row r="3" spans="1:3">
      <c r="A3" s="270" t="s">
        <v>370</v>
      </c>
      <c r="B3" s="271" t="s">
        <v>369</v>
      </c>
      <c r="C3" s="272">
        <v>0.1</v>
      </c>
    </row>
    <row r="4" spans="1:3">
      <c r="A4" s="270" t="s">
        <v>371</v>
      </c>
      <c r="B4" s="410" t="s">
        <v>711</v>
      </c>
      <c r="C4" s="272">
        <v>0.06</v>
      </c>
    </row>
    <row r="5" spans="1:3">
      <c r="A5" s="270" t="s">
        <v>372</v>
      </c>
      <c r="B5" s="410" t="s">
        <v>712</v>
      </c>
      <c r="C5" s="272">
        <v>0.08</v>
      </c>
    </row>
    <row r="6" spans="1:3">
      <c r="A6" s="270" t="s">
        <v>373</v>
      </c>
      <c r="B6" s="271" t="s">
        <v>369</v>
      </c>
      <c r="C6" s="272">
        <v>0.1</v>
      </c>
    </row>
    <row r="7" spans="1:3">
      <c r="A7" s="270" t="s">
        <v>374</v>
      </c>
      <c r="B7" s="271" t="s">
        <v>369</v>
      </c>
      <c r="C7" s="272">
        <v>0.1</v>
      </c>
    </row>
    <row r="8" spans="1:3">
      <c r="A8" s="270" t="s">
        <v>375</v>
      </c>
      <c r="B8" s="410" t="s">
        <v>712</v>
      </c>
      <c r="C8" s="272">
        <v>0.08</v>
      </c>
    </row>
    <row r="9" spans="1:3">
      <c r="A9" s="270" t="s">
        <v>385</v>
      </c>
      <c r="B9" s="271" t="s">
        <v>672</v>
      </c>
      <c r="C9" s="272">
        <v>0.02</v>
      </c>
    </row>
    <row r="10" spans="1:3">
      <c r="A10" s="270" t="s">
        <v>376</v>
      </c>
      <c r="B10" s="410" t="s">
        <v>711</v>
      </c>
      <c r="C10" s="272">
        <v>0.06</v>
      </c>
    </row>
    <row r="11" spans="1:3">
      <c r="A11" s="270" t="s">
        <v>377</v>
      </c>
      <c r="B11" s="410" t="s">
        <v>712</v>
      </c>
      <c r="C11" s="272">
        <v>0.08</v>
      </c>
    </row>
    <row r="12" spans="1:3">
      <c r="A12" s="267" t="s">
        <v>80</v>
      </c>
      <c r="B12" s="268"/>
      <c r="C12" s="269">
        <f>SUM(C2:C11)</f>
        <v>0.71999999999999986</v>
      </c>
    </row>
    <row r="13" spans="1:3">
      <c r="A13" s="267"/>
      <c r="B13" s="268"/>
      <c r="C13" s="269"/>
    </row>
    <row r="14" spans="1:3">
      <c r="A14" s="267" t="s">
        <v>413</v>
      </c>
      <c r="B14" s="312">
        <v>2</v>
      </c>
    </row>
    <row r="15" spans="1:3">
      <c r="A15" s="267" t="s">
        <v>378</v>
      </c>
      <c r="B15" s="312">
        <v>4000</v>
      </c>
    </row>
    <row r="16" spans="1:3">
      <c r="A16" s="267" t="s">
        <v>379</v>
      </c>
      <c r="B16" s="313">
        <f>B15*C12/(1+B14)</f>
        <v>959.99999999999989</v>
      </c>
    </row>
    <row r="17" spans="1:2">
      <c r="A17" s="267" t="s">
        <v>664</v>
      </c>
      <c r="B17" s="314">
        <v>250</v>
      </c>
    </row>
    <row r="18" spans="1:2">
      <c r="A18" s="267" t="s">
        <v>80</v>
      </c>
      <c r="B18" s="315">
        <f>SUM(B16:B17)</f>
        <v>1210</v>
      </c>
    </row>
    <row r="19" spans="1:2">
      <c r="A19" s="267" t="s">
        <v>382</v>
      </c>
      <c r="B19" s="312">
        <v>43030</v>
      </c>
    </row>
    <row r="20" spans="1:2">
      <c r="A20" s="267" t="s">
        <v>383</v>
      </c>
      <c r="B20" s="315">
        <f>SUM(B18:B19)</f>
        <v>44240</v>
      </c>
    </row>
    <row r="22" spans="1:2">
      <c r="A22" s="273" t="s">
        <v>414</v>
      </c>
    </row>
  </sheetData>
  <phoneticPr fontId="4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Spells</vt:lpstr>
      <vt:lpstr>Feats</vt:lpstr>
      <vt:lpstr>Martial</vt:lpstr>
      <vt:lpstr>Equipment</vt:lpstr>
      <vt:lpstr>Leadership</vt:lpstr>
      <vt:lpstr>Hierarchy</vt:lpstr>
      <vt:lpstr>XP Awards</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2007-10-06T03:37:03Z</cp:lastPrinted>
  <dcterms:created xsi:type="dcterms:W3CDTF">2000-10-24T15:39:59Z</dcterms:created>
  <dcterms:modified xsi:type="dcterms:W3CDTF">2013-05-13T14:08:01Z</dcterms:modified>
</cp:coreProperties>
</file>