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45" windowWidth="11910" windowHeight="10665" tabRatio="638"/>
  </bookViews>
  <sheets>
    <sheet name="Personal File" sheetId="4" r:id="rId1"/>
    <sheet name="Skills" sheetId="15" r:id="rId2"/>
    <sheet name="Feats" sheetId="24" r:id="rId3"/>
    <sheet name="Martial" sheetId="6" r:id="rId4"/>
    <sheet name="Equipment" sheetId="19" r:id="rId5"/>
  </sheets>
  <definedNames>
    <definedName name="OLE_LINK1" localSheetId="2">Feats!$A$10</definedName>
    <definedName name="_xlnm.Print_Area" localSheetId="4">Equipment!#REF!</definedName>
    <definedName name="_xlnm.Print_Area" localSheetId="2">Feats!#REF!</definedName>
    <definedName name="_xlnm.Print_Area" localSheetId="3">Martial!#REF!</definedName>
    <definedName name="_xlnm.Print_Area" localSheetId="0">'Personal File'!$A$1:$H$99</definedName>
    <definedName name="_xlnm.Print_Area" localSheetId="1">Skills!$A$1:$K$26</definedName>
  </definedNames>
  <calcPr calcId="145621"/>
</workbook>
</file>

<file path=xl/calcChain.xml><?xml version="1.0" encoding="utf-8"?>
<calcChain xmlns="http://schemas.openxmlformats.org/spreadsheetml/2006/main">
  <c r="C18" i="4" l="1"/>
  <c r="C17" i="4"/>
  <c r="C16" i="4"/>
  <c r="C15" i="4"/>
  <c r="C14" i="4"/>
  <c r="C13" i="4"/>
  <c r="H41" i="15" l="1"/>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H6" i="15"/>
  <c r="H5" i="15"/>
  <c r="H4" i="15"/>
  <c r="H3" i="15"/>
  <c r="I40" i="15" l="1"/>
  <c r="I35" i="15"/>
  <c r="I34" i="15"/>
  <c r="I33" i="15"/>
  <c r="I26" i="15"/>
  <c r="I9" i="15"/>
  <c r="D22" i="15" l="1"/>
  <c r="E22" i="15" s="1"/>
  <c r="G22" i="15" s="1"/>
  <c r="I22" i="15" s="1"/>
  <c r="E15" i="4"/>
  <c r="H9" i="6" l="1"/>
  <c r="D4" i="6"/>
  <c r="C4" i="6"/>
  <c r="H5" i="6"/>
  <c r="C3" i="6" l="1"/>
  <c r="D3" i="6"/>
  <c r="H3" i="6" s="1"/>
  <c r="H4" i="6"/>
  <c r="E6" i="4" l="1"/>
  <c r="G17" i="6" l="1"/>
  <c r="H6" i="6" l="1"/>
  <c r="E11" i="4" l="1"/>
  <c r="B23" i="19" l="1"/>
  <c r="B42" i="15" l="1"/>
  <c r="E17" i="4" l="1"/>
  <c r="C9" i="4" l="1"/>
  <c r="D29" i="15" l="1"/>
  <c r="E29" i="15" s="1"/>
  <c r="G29" i="15" s="1"/>
  <c r="I29" i="15" s="1"/>
  <c r="C11" i="4" l="1"/>
  <c r="C10" i="4"/>
  <c r="B16" i="6"/>
  <c r="D23" i="15"/>
  <c r="E23" i="15" s="1"/>
  <c r="G23" i="15" s="1"/>
  <c r="I23" i="15" s="1"/>
  <c r="D16" i="15"/>
  <c r="E16" i="15" s="1"/>
  <c r="G16" i="15" s="1"/>
  <c r="I16" i="15" s="1"/>
  <c r="D35" i="15"/>
  <c r="E35" i="15" s="1"/>
  <c r="D21" i="15"/>
  <c r="E21" i="15" s="1"/>
  <c r="G21" i="15" s="1"/>
  <c r="I21" i="15" s="1"/>
  <c r="D37" i="15"/>
  <c r="E37" i="15" s="1"/>
  <c r="G37" i="15" s="1"/>
  <c r="I37" i="15" s="1"/>
  <c r="D34" i="15"/>
  <c r="E34" i="15" s="1"/>
  <c r="B32" i="19"/>
  <c r="D28" i="15"/>
  <c r="E28" i="15" s="1"/>
  <c r="G28" i="15" s="1"/>
  <c r="I28" i="15" s="1"/>
  <c r="D39" i="15"/>
  <c r="E39" i="15" s="1"/>
  <c r="G39" i="15" s="1"/>
  <c r="I39" i="15" s="1"/>
  <c r="E18" i="4"/>
  <c r="D36" i="15"/>
  <c r="E36" i="15" s="1"/>
  <c r="G36" i="15" s="1"/>
  <c r="I36" i="15" s="1"/>
  <c r="D38" i="15"/>
  <c r="E38" i="15" s="1"/>
  <c r="G38" i="15" s="1"/>
  <c r="I38" i="15" s="1"/>
  <c r="D31" i="15"/>
  <c r="E31" i="15" s="1"/>
  <c r="G31" i="15" s="1"/>
  <c r="I31" i="15" s="1"/>
  <c r="D40" i="15"/>
  <c r="E40" i="15" s="1"/>
  <c r="D26" i="15"/>
  <c r="E26" i="15" s="1"/>
  <c r="D33" i="15"/>
  <c r="E33" i="15" s="1"/>
  <c r="D11" i="15"/>
  <c r="E11" i="15" s="1"/>
  <c r="G11" i="15" s="1"/>
  <c r="I11" i="15" s="1"/>
  <c r="D9" i="15"/>
  <c r="E9" i="15" s="1"/>
  <c r="D41" i="15"/>
  <c r="E41" i="15" s="1"/>
  <c r="G41" i="15" s="1"/>
  <c r="I41" i="15" s="1"/>
  <c r="D32" i="15"/>
  <c r="E32" i="15" s="1"/>
  <c r="G32" i="15" s="1"/>
  <c r="I32" i="15" s="1"/>
  <c r="D30" i="15"/>
  <c r="E30" i="15" s="1"/>
  <c r="G30" i="15" s="1"/>
  <c r="I30" i="15" s="1"/>
  <c r="D27" i="15"/>
  <c r="E27" i="15" s="1"/>
  <c r="G27" i="15" s="1"/>
  <c r="I27" i="15" s="1"/>
  <c r="D25" i="15"/>
  <c r="E25" i="15" s="1"/>
  <c r="G25" i="15" s="1"/>
  <c r="I25" i="15" s="1"/>
  <c r="D24" i="15"/>
  <c r="E24" i="15" s="1"/>
  <c r="G24" i="15" s="1"/>
  <c r="I24" i="15" s="1"/>
  <c r="D20" i="15"/>
  <c r="E20" i="15" s="1"/>
  <c r="G20" i="15" s="1"/>
  <c r="I20" i="15" s="1"/>
  <c r="D19" i="15"/>
  <c r="E19" i="15" s="1"/>
  <c r="G19" i="15" s="1"/>
  <c r="I19" i="15" s="1"/>
  <c r="D18" i="15"/>
  <c r="E18" i="15" s="1"/>
  <c r="G18" i="15" s="1"/>
  <c r="I18" i="15" s="1"/>
  <c r="D17" i="15"/>
  <c r="E17" i="15" s="1"/>
  <c r="G17" i="15" s="1"/>
  <c r="I17" i="15" s="1"/>
  <c r="D15" i="15"/>
  <c r="E15" i="15" s="1"/>
  <c r="G15" i="15" s="1"/>
  <c r="I15" i="15" s="1"/>
  <c r="D14" i="15"/>
  <c r="E14" i="15" s="1"/>
  <c r="G14" i="15" s="1"/>
  <c r="I14" i="15" s="1"/>
  <c r="D13" i="15"/>
  <c r="E13" i="15" s="1"/>
  <c r="G13" i="15" s="1"/>
  <c r="I13" i="15" s="1"/>
  <c r="D12" i="15"/>
  <c r="E12" i="15" s="1"/>
  <c r="G12" i="15" s="1"/>
  <c r="I12" i="15" s="1"/>
  <c r="D10" i="15"/>
  <c r="E10" i="15" s="1"/>
  <c r="G10" i="15" s="1"/>
  <c r="I10" i="15" s="1"/>
  <c r="D8" i="15"/>
  <c r="E8" i="15" s="1"/>
  <c r="G8" i="15" s="1"/>
  <c r="I8" i="15" s="1"/>
  <c r="D7" i="15"/>
  <c r="E7" i="15" s="1"/>
  <c r="G7" i="15" s="1"/>
  <c r="I7" i="15" s="1"/>
  <c r="D6" i="15"/>
  <c r="E6" i="15" s="1"/>
  <c r="G6" i="15" s="1"/>
  <c r="I6" i="15" s="1"/>
  <c r="D5" i="15"/>
  <c r="E5" i="15" s="1"/>
  <c r="G5" i="15" s="1"/>
  <c r="I5" i="15" s="1"/>
  <c r="D4" i="15"/>
  <c r="E4" i="15" s="1"/>
  <c r="G4" i="15" s="1"/>
  <c r="I4" i="15" s="1"/>
  <c r="D3" i="15"/>
  <c r="E3" i="15" s="1"/>
  <c r="G3" i="15" s="1"/>
  <c r="I3" i="15" s="1"/>
  <c r="B25" i="19" l="1"/>
  <c r="E14" i="4" s="1"/>
</calcChain>
</file>

<file path=xl/comments1.xml><?xml version="1.0" encoding="utf-8"?>
<comments xmlns="http://schemas.openxmlformats.org/spreadsheetml/2006/main">
  <authors>
    <author>Alexis Álvarez</author>
  </authors>
  <commentList>
    <comment ref="E9" authorId="0">
      <text>
        <r>
          <rPr>
            <sz val="12"/>
            <color indexed="81"/>
            <rFont val="Times New Roman"/>
            <family val="1"/>
          </rPr>
          <t>+7/+2</t>
        </r>
      </text>
    </comment>
    <comment ref="E13" authorId="0">
      <text>
        <r>
          <rPr>
            <sz val="12"/>
            <color indexed="81"/>
            <rFont val="Times New Roman"/>
            <family val="1"/>
          </rPr>
          <t>See PHB 162</t>
        </r>
      </text>
    </comment>
    <comment ref="E15" authorId="0">
      <text>
        <r>
          <rPr>
            <sz val="12"/>
            <color indexed="81"/>
            <rFont val="Times New Roman"/>
            <family val="1"/>
          </rPr>
          <t>[(3 * 8 Ranger) * 75%] 
+ [(2 * 10 Fighter) * 75%] 
+ [(2 * 8 Dread Commando) * 75%] 
+ (7 * 1 Con)</t>
        </r>
      </text>
    </comment>
  </commentList>
</comments>
</file>

<file path=xl/comments2.xml><?xml version="1.0" encoding="utf-8"?>
<comments xmlns="http://schemas.openxmlformats.org/spreadsheetml/2006/main">
  <authors>
    <author>Alexis Álvarez</author>
  </authors>
  <commentList>
    <comment ref="F20" authorId="0">
      <text>
        <r>
          <rPr>
            <sz val="12"/>
            <rFont val="Times New Roman"/>
            <family val="1"/>
          </rPr>
          <t>Dimension Stride Boots</t>
        </r>
      </text>
    </comment>
  </commentList>
</comments>
</file>

<file path=xl/comments3.xml><?xml version="1.0" encoding="utf-8"?>
<comments xmlns="http://schemas.openxmlformats.org/spreadsheetml/2006/main">
  <authors>
    <author>Alexis Álvarez</author>
  </authors>
  <commentList>
    <comment ref="A11" authorId="0">
      <text>
        <r>
          <rPr>
            <sz val="12"/>
            <rFont val="Times New Roman"/>
            <family val="1"/>
          </rPr>
          <t xml:space="preserve">You are capable of amazing feats of stamina.
</t>
        </r>
        <r>
          <rPr>
            <b/>
            <sz val="12"/>
            <color indexed="81"/>
            <rFont val="Times New Roman"/>
            <family val="1"/>
          </rPr>
          <t xml:space="preserve">Benefit:  </t>
        </r>
        <r>
          <rPr>
            <sz val="12"/>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Normal:</t>
        </r>
        <r>
          <rPr>
            <sz val="12"/>
            <rFont val="Times New Roman"/>
            <family val="1"/>
          </rPr>
          <t xml:space="preserve">  A character without this feat who sleeps in medium or heavier armor is automatically fatigued the next day.
</t>
        </r>
        <r>
          <rPr>
            <b/>
            <sz val="12"/>
            <color indexed="81"/>
            <rFont val="Times New Roman"/>
            <family val="1"/>
          </rPr>
          <t xml:space="preserve">Special:  </t>
        </r>
        <r>
          <rPr>
            <sz val="12"/>
            <rFont val="Times New Roman"/>
            <family val="1"/>
          </rPr>
          <t>A ranger automatically gains Endurance as a bonus feat at 3rd level (see page 48).  He need not select it.
PHB 93 - 94</t>
        </r>
      </text>
    </comment>
    <comment ref="A12" authorId="0">
      <text>
        <r>
          <rPr>
            <sz val="12"/>
            <color indexed="81"/>
            <rFont val="Times New Roman"/>
            <family val="1"/>
          </rPr>
          <t xml:space="preserve">You can follow the trails of creatures and characters across most
types of terrain.
</t>
        </r>
        <r>
          <rPr>
            <b/>
            <sz val="12"/>
            <color indexed="81"/>
            <rFont val="Times New Roman"/>
            <family val="1"/>
          </rPr>
          <t xml:space="preserve">Benefit:  </t>
        </r>
        <r>
          <rPr>
            <sz val="12"/>
            <color indexed="81"/>
            <rFont val="Times New Roman"/>
            <family val="1"/>
          </rPr>
          <t xml:space="preserve">To find tracks or to follow them for 1 mile requires a successful Survival check.  You must make another Survival check every time the tracks become difficult to follow, such as when other tracks cross them or when the tracks backtrack and diverge.
You move at half your normal speed (or at your normal speed with a –5 penalty on the check, or at up to twice your normal speed with a –20 penalty on the check).
If you fail a Survival check, you can retry after 1 hour (outdoors) or 10 minutes (indoors) of searching.
</t>
        </r>
        <r>
          <rPr>
            <b/>
            <sz val="12"/>
            <color indexed="81"/>
            <rFont val="Times New Roman"/>
            <family val="1"/>
          </rPr>
          <t xml:space="preserve">Normal:  </t>
        </r>
        <r>
          <rPr>
            <sz val="12"/>
            <color indexed="81"/>
            <rFont val="Times New Roman"/>
            <family val="1"/>
          </rPr>
          <t xml:space="preserve">Without this feat, you can use the Survival skill to find tracks, but you can follow them only if the DC for the task is 10 or lower. Alternatively, you can use the Search skill to find a footprint or similar sign of a creature’s passage using the DCs given above, but you can’t use Search to follow tracks, even if someone else has already found them.
</t>
        </r>
        <r>
          <rPr>
            <b/>
            <sz val="12"/>
            <color indexed="81"/>
            <rFont val="Times New Roman"/>
            <family val="1"/>
          </rPr>
          <t xml:space="preserve">Special:  </t>
        </r>
        <r>
          <rPr>
            <sz val="12"/>
            <color indexed="81"/>
            <rFont val="Times New Roman"/>
            <family val="1"/>
          </rPr>
          <t>A ranger automatically has Track as a bonus feat. He
need not select it.  This feat does not allow you to find or follow the tracks made by a subject of a pass without trace spell.
PHB 101</t>
        </r>
      </text>
    </comment>
    <comment ref="A13" authorId="0">
      <text>
        <r>
          <rPr>
            <sz val="12"/>
            <color indexed="81"/>
            <rFont val="Times New Roman"/>
            <family val="1"/>
          </rPr>
          <t xml:space="preserve">You are a master at fighting two-handed.
</t>
        </r>
        <r>
          <rPr>
            <b/>
            <sz val="12"/>
            <color indexed="81"/>
            <rFont val="Times New Roman"/>
            <family val="1"/>
          </rPr>
          <t xml:space="preserve">Prerequisites:  </t>
        </r>
        <r>
          <rPr>
            <sz val="12"/>
            <color indexed="81"/>
            <rFont val="Times New Roman"/>
            <family val="1"/>
          </rPr>
          <t xml:space="preserve">Dex 19, Improved Two-Weapon Fighting, Two-Weapon Fighting, base attack bonus +11.
</t>
        </r>
        <r>
          <rPr>
            <b/>
            <sz val="12"/>
            <color indexed="81"/>
            <rFont val="Times New Roman"/>
            <family val="1"/>
          </rPr>
          <t xml:space="preserve">Benefit:  </t>
        </r>
        <r>
          <rPr>
            <sz val="12"/>
            <color indexed="81"/>
            <rFont val="Times New Roman"/>
            <family val="1"/>
          </rPr>
          <t xml:space="preserve">You get a third attack with your off-hand weapon, albeit at a –10 penalty.
</t>
        </r>
        <r>
          <rPr>
            <b/>
            <sz val="12"/>
            <color indexed="81"/>
            <rFont val="Times New Roman"/>
            <family val="1"/>
          </rPr>
          <t xml:space="preserve">Special:  </t>
        </r>
        <r>
          <rPr>
            <sz val="12"/>
            <color indexed="81"/>
            <rFont val="Times New Roman"/>
            <family val="1"/>
          </rPr>
          <t>A fighter may select Greater Two-Weapon Fighting as one of his fighter bonus feats (see page 38).
An 11th-level ranger who has chosen the two-weapon combat style is treated as having Greater Two-Weapon Fighting, even if he does not have the prerequisites for it, but only when he is wearing light or no armor (see page 48).
PHB 95</t>
        </r>
      </text>
    </comment>
    <comment ref="A14" authorId="0">
      <text>
        <r>
          <rPr>
            <sz val="12"/>
            <color indexed="81"/>
            <rFont val="Times New Roman"/>
            <family val="1"/>
          </rPr>
          <t>At 1st level, a ranger may select a type of creature from among those given on Table 3–14: Ranger Favored Enemies. Due to his extensive study on his chosen type of foe and training in the proper techniques for combating such creatures, the ranger gains a +2 bonus on Bluff, Listen, Sense Motive, Spot, and Survival checks when using these skills against creatures of this type. Likewise, he gets a +2 bonus on weapon damage rolls against such creatures.
PHB 47</t>
        </r>
      </text>
    </comment>
    <comment ref="A18" authorId="0">
      <text>
        <r>
          <rPr>
            <sz val="12"/>
            <color indexed="81"/>
            <rFont val="Times New Roman"/>
            <family val="1"/>
          </rPr>
          <t>A ranger can use body language, vocalizations, and demeanor to improve the attitude of an animal (such as a bear or a monitor lizard).  This ability functions just like a Diplomacy check to improve the attitude of a person (see page 72).  The ranger rolls 1d20 and adds his ranger level and his Charisma bonus to determine the wild empathy check result. The typical domestic animal has a starting attitude of indifferent, while wild animals are usually unfriendly.
To use wild empathy, the ranger and the animal must be able to study each other, which means that they must be within 30 feet of one another under normal visibility conditions. Generally, influencing an animal in this way takes 1 minute, but, as with influencing people, it might take more or less time.  The ranger can also use this ability to influence a magical beast with an Intelligence score of 1 or 2 (such as a basilisk or a girallon), but he takes a –4 penalty on the check.
PHB 47</t>
        </r>
      </text>
    </comment>
  </commentList>
</comments>
</file>

<file path=xl/comments4.xml><?xml version="1.0" encoding="utf-8"?>
<comments xmlns="http://schemas.openxmlformats.org/spreadsheetml/2006/main">
  <authors>
    <author>Alexis Álvarez</author>
  </authors>
  <commentList>
    <comment ref="A3" authorId="0">
      <text>
        <r>
          <rPr>
            <sz val="12"/>
            <color indexed="81"/>
            <rFont val="Times New Roman"/>
            <family val="1"/>
          </rPr>
          <t>An anarchic weapon is chaotically aligned and infused with the power of chaos.  It makes the weapon chaos-aligned and thus bypasses the corresponding damage reduction.  It deals an extra 2d6 points of damage against all of lawful alignment.  It bestows one negative level on any lawful creature attempting to wield it.  The negative level remains as long as the weapon is in hand and disappears when the weapon is no longer wielded.  This negative level never results in actual level loss, but it cannot be overcome in any way (including restoration spells) while the weapon is wielded.  Bows, crossbows, and slings so crafted bestow the chaotic power upon their ammunition.
Moderate evocation [chaotic]; CL 7th; Craft Magic Arms and Armor, chaos hammer, creator must be chaotic; Price +2 bonus.
DMG 223</t>
        </r>
      </text>
    </comment>
    <comment ref="A9" authorId="0">
      <text>
        <r>
          <rPr>
            <sz val="12"/>
            <color indexed="81"/>
            <rFont val="Times New Roman"/>
            <family val="1"/>
          </rPr>
          <t>A bane weapon excels at attacking one type or subtype of creature.  Against its designated foe, its effective enhancement bonus is +2 better than its normal enhancement bonus (so a +1 longsword is a +3 longsword against its foe). It deals an extra 2d6 points of damage against the foe.  Bows, crossbows, and slings so crafted bestow the bane quality upon their ammunition.
DMG 223</t>
        </r>
      </text>
    </comment>
  </commentList>
</comments>
</file>

<file path=xl/comments5.xml><?xml version="1.0" encoding="utf-8"?>
<comments xmlns="http://schemas.openxmlformats.org/spreadsheetml/2006/main">
  <authors>
    <author>Alexis Álvarez</author>
  </authors>
  <commentList>
    <comment ref="A6" authorId="0">
      <text>
        <r>
          <rPr>
            <b/>
            <sz val="12"/>
            <color indexed="81"/>
            <rFont val="Times New Roman"/>
            <family val="1"/>
          </rPr>
          <t xml:space="preserve">Price (Item Level):  </t>
        </r>
        <r>
          <rPr>
            <sz val="12"/>
            <color indexed="81"/>
            <rFont val="Times New Roman"/>
            <family val="1"/>
          </rPr>
          <t xml:space="preserve">2,000 gp (6th)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1 lb.
These sleek leather boots lean slightly forward, as if poised to leap.
While wearing dimension stride boots, you gain a +2 competence bonus on Jump
checks.  This is a continuous effect and requires no activation.
In addition, the boots have 5 charges, which are renewed each day at dawn.  Spending 1 or more charges allows you to teleport a short distance (with no chance of error). You must have line of sight and line of effect to your destination.  You can’t use the boots to move into a space occupied by another creature, nor can you teleport into a solid object; if you attempt to do so, the boots’ activation is wasted.
You can bring along objects weighing up to your maximum load, but you can’t bring other creatures.
</t>
        </r>
        <r>
          <rPr>
            <b/>
            <sz val="12"/>
            <color indexed="81"/>
            <rFont val="Times New Roman"/>
            <family val="1"/>
          </rPr>
          <t xml:space="preserve">1 charge:  </t>
        </r>
        <r>
          <rPr>
            <sz val="12"/>
            <color indexed="81"/>
            <rFont val="Times New Roman"/>
            <family val="1"/>
          </rPr>
          <t xml:space="preserve">Teleport 20 feet.
</t>
        </r>
        <r>
          <rPr>
            <b/>
            <sz val="12"/>
            <color indexed="81"/>
            <rFont val="Times New Roman"/>
            <family val="1"/>
          </rPr>
          <t xml:space="preserve">3 charges:  </t>
        </r>
        <r>
          <rPr>
            <sz val="12"/>
            <color indexed="81"/>
            <rFont val="Times New Roman"/>
            <family val="1"/>
          </rPr>
          <t xml:space="preserve">Teleport 40 feet.
</t>
        </r>
        <r>
          <rPr>
            <b/>
            <sz val="12"/>
            <color indexed="81"/>
            <rFont val="Times New Roman"/>
            <family val="1"/>
          </rPr>
          <t xml:space="preserve">5 charges:  </t>
        </r>
        <r>
          <rPr>
            <sz val="12"/>
            <color indexed="81"/>
            <rFont val="Times New Roman"/>
            <family val="1"/>
          </rPr>
          <t xml:space="preserve">Teleport 60 feet.
</t>
        </r>
        <r>
          <rPr>
            <b/>
            <sz val="12"/>
            <color indexed="81"/>
            <rFont val="Times New Roman"/>
            <family val="1"/>
          </rPr>
          <t xml:space="preserve">Prerequisites:  </t>
        </r>
        <r>
          <rPr>
            <sz val="12"/>
            <color indexed="81"/>
            <rFont val="Times New Roman"/>
            <family val="1"/>
          </rPr>
          <t xml:space="preserve">Craft Wondrous Item, dimension door.
</t>
        </r>
        <r>
          <rPr>
            <b/>
            <sz val="12"/>
            <color indexed="81"/>
            <rFont val="Times New Roman"/>
            <family val="1"/>
          </rPr>
          <t xml:space="preserve">Cost to Create:  </t>
        </r>
        <r>
          <rPr>
            <sz val="12"/>
            <color indexed="81"/>
            <rFont val="Times New Roman"/>
            <family val="1"/>
          </rPr>
          <t>1,000 gp, 80 XP, 2 day.
MIC 94</t>
        </r>
      </text>
    </comment>
  </commentList>
</comments>
</file>

<file path=xl/sharedStrings.xml><?xml version="1.0" encoding="utf-8"?>
<sst xmlns="http://schemas.openxmlformats.org/spreadsheetml/2006/main" count="333" uniqueCount="221">
  <si>
    <t>Race:</t>
  </si>
  <si>
    <t>Sex:</t>
  </si>
  <si>
    <t>Height:</t>
  </si>
  <si>
    <t>Weight:</t>
  </si>
  <si>
    <t>Strength:</t>
  </si>
  <si>
    <t>Dexterity:</t>
  </si>
  <si>
    <t>Skill</t>
  </si>
  <si>
    <t>Properties</t>
  </si>
  <si>
    <t>Melee Weapon</t>
  </si>
  <si>
    <t>Dmg</t>
  </si>
  <si>
    <t>Qty.</t>
  </si>
  <si>
    <t>Ranged Weapon</t>
  </si>
  <si>
    <t>Dmg.</t>
  </si>
  <si>
    <t>Rng.</t>
  </si>
  <si>
    <t>Weight on Hand (this page):</t>
  </si>
  <si>
    <t>Gold:</t>
  </si>
  <si>
    <t>XP:</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</si>
  <si>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</si>
  <si>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</si>
  <si>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</si>
  <si>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</si>
  <si>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</si>
  <si>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</si>
  <si>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</si>
  <si>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</si>
  <si>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</si>
  <si>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</si>
  <si>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</si>
  <si>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</si>
  <si>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</si>
  <si>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</si>
  <si>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</si>
  <si>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</si>
  <si>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</si>
  <si>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</si>
  <si>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</si>
  <si>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</si>
  <si>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</si>
  <si>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</si>
  <si>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</si>
  <si>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</si>
  <si>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</si>
  <si>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</si>
  <si>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</si>
  <si>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</si>
  <si>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</si>
  <si>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</si>
  <si>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</si>
  <si>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</si>
  <si>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</si>
  <si>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</si>
  <si>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</si>
  <si>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</si>
  <si>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</si>
  <si>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</si>
  <si>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</si>
  <si>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</si>
  <si>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</si>
  <si>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</si>
  <si>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</si>
  <si>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</si>
  <si>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</si>
  <si>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</si>
  <si>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</si>
  <si>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</si>
  <si>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</si>
  <si>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</si>
  <si>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</si>
  <si>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</si>
  <si>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</si>
  <si>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</si>
  <si>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</si>
  <si>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Current HP:</t>
  </si>
  <si>
    <t>Class:</t>
  </si>
  <si>
    <t>Level:</t>
  </si>
  <si>
    <t>Alignment:</t>
  </si>
  <si>
    <t>Handedness:</t>
  </si>
  <si>
    <t>Total</t>
  </si>
  <si>
    <t>Critical</t>
  </si>
  <si>
    <t>Fortitude</t>
  </si>
  <si>
    <t>Reflex</t>
  </si>
  <si>
    <t>Will</t>
  </si>
  <si>
    <t>Armor &amp; Shield</t>
  </si>
  <si>
    <t>Missiles</t>
  </si>
  <si>
    <t>Lb. Capacity:</t>
  </si>
  <si>
    <t>Lb. Carried:</t>
  </si>
  <si>
    <t>Base Speed:</t>
  </si>
  <si>
    <t>+0</t>
  </si>
  <si>
    <t>Languages</t>
  </si>
  <si>
    <t>Equipment Worn</t>
  </si>
  <si>
    <t>Item</t>
  </si>
  <si>
    <t>Mass</t>
  </si>
  <si>
    <t>Effects/</t>
  </si>
  <si>
    <t>Notes</t>
  </si>
  <si>
    <t>Equipment Carried</t>
  </si>
  <si>
    <t>Weight on Hand:</t>
  </si>
  <si>
    <t>Horse Encumbrance:</t>
  </si>
  <si>
    <t>Check</t>
  </si>
  <si>
    <t>Arcane</t>
  </si>
  <si>
    <t>Speed</t>
  </si>
  <si>
    <t>Age:</t>
  </si>
  <si>
    <t>Region:</t>
  </si>
  <si>
    <t>Speak Language</t>
  </si>
  <si>
    <t>Knowledge:  Nature</t>
  </si>
  <si>
    <t>Perform:  (type)</t>
  </si>
  <si>
    <t>Male</t>
  </si>
  <si>
    <t>x3</t>
  </si>
  <si>
    <t>Sleight of Hand</t>
  </si>
  <si>
    <t>Survival</t>
  </si>
  <si>
    <t>Human</t>
  </si>
  <si>
    <t>Chaotic Good</t>
  </si>
  <si>
    <t>Right</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</si>
  <si>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</si>
  <si>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1d6</t>
  </si>
  <si>
    <t>70'</t>
  </si>
  <si>
    <t>Touch AC:</t>
  </si>
  <si>
    <t>30'</t>
  </si>
  <si>
    <t>General Feats</t>
  </si>
  <si>
    <t>Urban Feats</t>
  </si>
  <si>
    <t>Dungeon Feats</t>
  </si>
  <si>
    <t>Wilderness Feats</t>
  </si>
  <si>
    <t>Class Features</t>
  </si>
  <si>
    <t>Attack Bonus:</t>
  </si>
  <si>
    <t>Weapon Proficiencies</t>
  </si>
  <si>
    <t>Armor (all)</t>
  </si>
  <si>
    <t>Atk</t>
  </si>
  <si>
    <t>Fighter</t>
  </si>
  <si>
    <t>Weapons (all)</t>
  </si>
  <si>
    <t>Shields (all)</t>
  </si>
  <si>
    <t>Backpack</t>
  </si>
  <si>
    <t>Flint and Steel</t>
  </si>
  <si>
    <t>Stash:  (to be established)</t>
  </si>
  <si>
    <t>Fighter Feat:  Endurance</t>
  </si>
  <si>
    <t>Waterskins</t>
  </si>
  <si>
    <t>Played by Jussi</t>
  </si>
  <si>
    <t>Sgt. Topias</t>
  </si>
  <si>
    <t>“Kindly” Mehkam</t>
  </si>
  <si>
    <t>6’ 8”</t>
  </si>
  <si>
    <t>Ranger</t>
  </si>
  <si>
    <t>Dread Commando</t>
  </si>
  <si>
    <t>Cormyr</t>
  </si>
  <si>
    <t>170 lbs</t>
  </si>
  <si>
    <t>Initiative:</t>
  </si>
  <si>
    <t>Base 7</t>
  </si>
  <si>
    <t>Base 2</t>
  </si>
  <si>
    <t>Dodge</t>
  </si>
  <si>
    <t>Track</t>
  </si>
  <si>
    <t>Regional Feat:  Foe Hunter (Goblinoid)</t>
  </si>
  <si>
    <t>Elusive Target</t>
  </si>
  <si>
    <t>Mobility</t>
  </si>
  <si>
    <t>Twin-Sword Style</t>
  </si>
  <si>
    <t>Weapon Finesse</t>
  </si>
  <si>
    <t>Weapon Focus (Short Sword)</t>
  </si>
  <si>
    <t xml:space="preserve">Commander’s Aura: Manoeuvring Commander </t>
  </si>
  <si>
    <t>Favored Enemy (Humans)</t>
  </si>
  <si>
    <t>Sudden Strike +1d6</t>
  </si>
  <si>
    <t>Team Initiative Bonus +1</t>
  </si>
  <si>
    <t>Wild Empathy</t>
  </si>
  <si>
    <t>Common, Battle Signals</t>
  </si>
  <si>
    <t>Mithril Breastplate</t>
  </si>
  <si>
    <t>Craft:  Stonemason</t>
  </si>
  <si>
    <t>Knowledge:  Geography</t>
  </si>
  <si>
    <t>Profession:  Architect</t>
  </si>
  <si>
    <t>Profession:  Siege Engineer</t>
  </si>
  <si>
    <t>Flask of Oil</t>
  </si>
  <si>
    <t xml:space="preserve">1 pint </t>
  </si>
  <si>
    <t>+2 sit. bonus from Know:  Geography</t>
  </si>
  <si>
    <t>+2 bonus from Survival</t>
  </si>
  <si>
    <t>19-20/x2</t>
  </si>
  <si>
    <t>Piercing</t>
  </si>
  <si>
    <t>Slashing</t>
  </si>
  <si>
    <t>1d6+1</t>
  </si>
  <si>
    <t>1d4+2</t>
  </si>
  <si>
    <t>2</t>
  </si>
  <si>
    <t>Military Jacket</t>
  </si>
  <si>
    <t>Dark brown</t>
  </si>
  <si>
    <t>Cloak</t>
  </si>
  <si>
    <t>Sailcloth Greatcoat</t>
  </si>
  <si>
    <t>Waterproof, camouflage</t>
  </si>
  <si>
    <t>Dark gray</t>
  </si>
  <si>
    <t>Spare Bowstrings</t>
  </si>
  <si>
    <t>Serpentstongue Arrows</t>
  </si>
  <si>
    <t>Shirt &amp; Gauntlets</t>
  </si>
  <si>
    <t>Trousers &amp; Boots</t>
  </si>
  <si>
    <t>Brown</t>
  </si>
  <si>
    <t>Sash, Belt &amp; Pouches</t>
  </si>
  <si>
    <t>Spare Clothes</t>
  </si>
  <si>
    <t>Soap (Herbal)</t>
  </si>
  <si>
    <t>Bone Comb</t>
  </si>
  <si>
    <t>Flint &amp; Steel</t>
  </si>
  <si>
    <t>Twine (50’ roll)</t>
  </si>
  <si>
    <t>Needle &amp; Thread</t>
  </si>
  <si>
    <t>Whetstone</t>
  </si>
  <si>
    <t>Bread, Cheese &amp; Meat</t>
  </si>
  <si>
    <t>On Mount</t>
  </si>
  <si>
    <t>Dimension Stride Boots</t>
  </si>
  <si>
    <t>0 charges used</t>
  </si>
  <si>
    <t>5 charges daily</t>
  </si>
  <si>
    <t>Two-Weapon Fighting</t>
  </si>
  <si>
    <t>Ooozebane Composite Longbow +2</t>
  </si>
  <si>
    <t>Kukri (left hand)</t>
  </si>
  <si>
    <t>Anarchic Short Sword (left hand)</t>
  </si>
  <si>
    <t>Kukri (right hand)</t>
  </si>
  <si>
    <t>Anarchic Short Sword+1d3-1 (rh)</t>
  </si>
  <si>
    <t>+2 TH, +2d6 dmg vs. oozes</t>
  </si>
  <si>
    <t>+7</t>
  </si>
  <si>
    <t>Base 9</t>
  </si>
  <si>
    <t>Armored Ease</t>
  </si>
  <si>
    <t>Knowledge:  Dungeoneering</t>
  </si>
  <si>
    <t>Crow Tactics</t>
  </si>
  <si>
    <t>Ro Destiny</t>
  </si>
  <si>
    <t>Chosen Foe</t>
  </si>
  <si>
    <t>Drow of the Und.</t>
  </si>
  <si>
    <t>Able Spiner/Spinner</t>
  </si>
  <si>
    <t>Stealthy</t>
  </si>
  <si>
    <t>PHB</t>
  </si>
  <si>
    <t>Races of the W</t>
  </si>
  <si>
    <t>Blind-Fight</t>
  </si>
  <si>
    <t>Undermountain Tactics</t>
  </si>
  <si>
    <t>Dungeonscape</t>
  </si>
  <si>
    <t>Roll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</si>
</sst>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2">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i/>
      <sz val="18"/>
      <color indexed="53"/>
      <name val="Times New Roman"/>
      <family val="1"/>
    </font>
    <font>
      <b/>
      <sz val="12"/>
      <color indexed="10"/>
      <name val="Times New Roman"/>
      <family val="1"/>
    </font>
    <font>
      <i/>
      <sz val="12"/>
      <name val="Times New Roman"/>
      <family val="1"/>
    </font>
    <font>
      <b/>
      <sz val="12"/>
      <color indexed="46"/>
      <name val="Times New Roman"/>
      <family val="1"/>
    </font>
    <font>
      <b/>
      <sz val="12"/>
      <color indexed="12"/>
      <name val="Times New Roman"/>
      <family val="1"/>
    </font>
    <font>
      <i/>
      <sz val="14"/>
      <color indexed="57"/>
      <name val="Times New Roman"/>
      <family val="1"/>
    </font>
    <font>
      <b/>
      <sz val="13"/>
      <color indexed="13"/>
      <name val="Times New Roman"/>
      <family val="1"/>
    </font>
    <font>
      <i/>
      <sz val="12"/>
      <color indexed="42"/>
      <name val="Times New Roman"/>
      <family val="1"/>
    </font>
    <font>
      <sz val="12"/>
      <color indexed="81"/>
      <name val="Times New Roman"/>
      <family val="1"/>
    </font>
    <font>
      <sz val="12"/>
      <color indexed="20"/>
      <name val="Times New Roman"/>
      <family val="1"/>
    </font>
    <font>
      <i/>
      <sz val="18"/>
      <color indexed="9"/>
      <name val="Times New Roman"/>
      <family val="1"/>
    </font>
    <font>
      <i/>
      <sz val="14"/>
      <color indexed="10"/>
      <name val="Times New Roman"/>
      <family val="1"/>
    </font>
    <font>
      <b/>
      <sz val="12"/>
      <color indexed="81"/>
      <name val="Times New Roman"/>
      <family val="1"/>
    </font>
    <font>
      <sz val="13"/>
      <color rgb="FF008000"/>
      <name val="Times New Roman"/>
      <family val="1"/>
    </font>
    <font>
      <sz val="13"/>
      <color rgb="FFFF0000"/>
      <name val="Times New Roman"/>
      <family val="1"/>
    </font>
    <font>
      <i/>
      <sz val="22"/>
      <color theme="7" tint="0.59999389629810485"/>
      <name val="Times New Roman"/>
      <family val="1"/>
    </font>
    <font>
      <b/>
      <sz val="13"/>
      <color rgb="FF00CC00"/>
      <name val="Times New Roman"/>
      <family val="1"/>
    </font>
  </fonts>
  <fills count="1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11"/>
        <bgColor indexed="64"/>
      </patternFill>
    </fill>
    <fill>
      <patternFill patternType="solid">
        <fgColor indexed="12"/>
        <bgColor indexed="64"/>
      </patternFill>
    </fill>
    <fill>
      <patternFill patternType="solid">
        <fgColor rgb="FF99FF99"/>
        <bgColor indexed="64"/>
      </patternFill>
    </fill>
    <fill>
      <patternFill patternType="solid">
        <fgColor rgb="FFFF0000"/>
        <bgColor indexed="64"/>
      </patternFill>
    </fill>
    <fill>
      <patternFill patternType="solid">
        <fgColor theme="7" tint="0.39997558519241921"/>
        <bgColor indexed="64"/>
      </patternFill>
    </fill>
    <fill>
      <patternFill patternType="solid">
        <fgColor rgb="FF0070C0"/>
        <bgColor indexed="64"/>
      </patternFill>
    </fill>
    <fill>
      <patternFill patternType="solid">
        <fgColor rgb="FF99FF99"/>
        <bgColor indexed="55"/>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106">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tted">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double">
        <color indexed="64"/>
      </top>
      <bottom style="thin">
        <color indexed="9"/>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hair">
        <color indexed="64"/>
      </bottom>
      <diagonal/>
    </border>
    <border>
      <left style="double">
        <color indexed="64"/>
      </left>
      <right style="double">
        <color indexed="64"/>
      </right>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top style="double">
        <color indexed="64"/>
      </top>
      <bottom style="thick">
        <color rgb="FF7030A0"/>
      </bottom>
      <diagonal/>
    </border>
    <border>
      <left/>
      <right/>
      <top style="double">
        <color indexed="64"/>
      </top>
      <bottom style="thick">
        <color rgb="FF7030A0"/>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double">
        <color indexed="64"/>
      </right>
      <top style="hair">
        <color indexed="64"/>
      </top>
      <bottom/>
      <diagonal/>
    </border>
    <border>
      <left style="double">
        <color indexed="64"/>
      </left>
      <right style="double">
        <color indexed="64"/>
      </right>
      <top/>
      <bottom/>
      <diagonal/>
    </border>
    <border>
      <left style="thin">
        <color indexed="64"/>
      </left>
      <right style="double">
        <color indexed="64"/>
      </right>
      <top style="thin">
        <color indexed="64"/>
      </top>
      <bottom/>
      <diagonal/>
    </border>
    <border>
      <left/>
      <right style="double">
        <color indexed="64"/>
      </right>
      <top style="double">
        <color indexed="64"/>
      </top>
      <bottom style="thick">
        <color rgb="FF7030A0"/>
      </bottom>
      <diagonal/>
    </border>
    <border>
      <left style="medium">
        <color indexed="64"/>
      </left>
      <right/>
      <top style="medium">
        <color indexed="64"/>
      </top>
      <bottom style="thin">
        <color indexed="64"/>
      </bottom>
      <diagonal/>
    </border>
  </borders>
  <cellStyleXfs count="5">
    <xf numFmtId="0" fontId="0" fillId="0" borderId="0"/>
    <xf numFmtId="0" fontId="34" fillId="0" borderId="0" applyNumberFormat="0" applyFill="0" applyBorder="0" applyAlignment="0" applyProtection="0">
      <alignment vertical="top"/>
      <protection locked="0"/>
    </xf>
    <xf numFmtId="9" fontId="1" fillId="0" borderId="0" applyFont="0" applyFill="0" applyBorder="0" applyAlignment="0" applyProtection="0"/>
    <xf numFmtId="0" fontId="4" fillId="0" borderId="0"/>
    <xf numFmtId="9" fontId="4" fillId="0" borderId="0" applyFont="0" applyFill="0" applyBorder="0" applyAlignment="0" applyProtection="0"/>
  </cellStyleXfs>
  <cellXfs count="317">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18" fillId="0" borderId="0" xfId="0" applyFont="1" applyBorder="1" applyAlignment="1">
      <alignment horizontal="right"/>
    </xf>
    <xf numFmtId="0" fontId="9" fillId="2" borderId="4" xfId="0" applyFont="1" applyFill="1" applyBorder="1" applyAlignment="1">
      <alignment horizontal="right"/>
    </xf>
    <xf numFmtId="0" fontId="22" fillId="2" borderId="4" xfId="0" applyFont="1" applyFill="1" applyBorder="1" applyAlignment="1">
      <alignment horizontal="right"/>
    </xf>
    <xf numFmtId="0" fontId="7" fillId="2" borderId="12" xfId="0" applyFont="1" applyFill="1" applyBorder="1" applyAlignment="1">
      <alignment horizontal="right"/>
    </xf>
    <xf numFmtId="0" fontId="8" fillId="0" borderId="13" xfId="0" applyFont="1" applyBorder="1" applyAlignment="1">
      <alignment horizontal="center"/>
    </xf>
    <xf numFmtId="0" fontId="6" fillId="0" borderId="14" xfId="0" applyFont="1" applyBorder="1" applyAlignment="1">
      <alignment horizontal="center"/>
    </xf>
    <xf numFmtId="0" fontId="13" fillId="2" borderId="15" xfId="0" applyFont="1" applyFill="1" applyBorder="1" applyAlignment="1">
      <alignment horizontal="right"/>
    </xf>
    <xf numFmtId="0" fontId="11" fillId="3" borderId="22" xfId="0" applyFont="1" applyFill="1" applyBorder="1" applyAlignment="1">
      <alignment horizontal="centerContinuous"/>
    </xf>
    <xf numFmtId="0" fontId="11" fillId="3" borderId="23" xfId="0" applyFont="1" applyFill="1" applyBorder="1" applyAlignment="1">
      <alignment horizontal="center"/>
    </xf>
    <xf numFmtId="0" fontId="11" fillId="3" borderId="24" xfId="0" applyFont="1" applyFill="1" applyBorder="1" applyAlignment="1">
      <alignment horizontal="center"/>
    </xf>
    <xf numFmtId="0" fontId="25" fillId="0" borderId="25" xfId="0" applyFont="1" applyBorder="1" applyAlignment="1">
      <alignment horizontal="centerContinuous"/>
    </xf>
    <xf numFmtId="0" fontId="6" fillId="0" borderId="0" xfId="0" applyFont="1" applyBorder="1" applyAlignment="1">
      <alignment horizontal="centerContinuous"/>
    </xf>
    <xf numFmtId="49" fontId="26" fillId="0" borderId="3" xfId="0" applyNumberFormat="1" applyFont="1" applyBorder="1" applyAlignment="1">
      <alignment horizontal="center"/>
    </xf>
    <xf numFmtId="49" fontId="26" fillId="0" borderId="26"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11" fillId="3" borderId="23" xfId="0" applyFont="1" applyFill="1" applyBorder="1" applyAlignment="1">
      <alignment horizontal="center" wrapText="1"/>
    </xf>
    <xf numFmtId="49" fontId="26" fillId="0" borderId="13" xfId="0" applyNumberFormat="1" applyFont="1" applyBorder="1" applyAlignment="1">
      <alignment horizontal="center"/>
    </xf>
    <xf numFmtId="0" fontId="15" fillId="0" borderId="0" xfId="0" applyNumberFormat="1" applyFont="1" applyBorder="1" applyAlignment="1">
      <alignment horizontal="centerContinuous"/>
    </xf>
    <xf numFmtId="0" fontId="11" fillId="3" borderId="23" xfId="0" applyNumberFormat="1" applyFont="1" applyFill="1" applyBorder="1" applyAlignment="1">
      <alignment horizontal="center" wrapText="1"/>
    </xf>
    <xf numFmtId="0" fontId="4" fillId="0" borderId="0" xfId="0" applyNumberFormat="1" applyFont="1" applyBorder="1" applyAlignment="1">
      <alignment horizontal="left"/>
    </xf>
    <xf numFmtId="0" fontId="3" fillId="4" borderId="27" xfId="0" applyFont="1" applyFill="1" applyBorder="1" applyAlignment="1">
      <alignment horizontal="right"/>
    </xf>
    <xf numFmtId="0" fontId="6" fillId="0" borderId="0" xfId="0" applyFont="1" applyBorder="1" applyAlignment="1">
      <alignment horizontal="center"/>
    </xf>
    <xf numFmtId="0" fontId="6" fillId="5" borderId="29" xfId="0" applyNumberFormat="1" applyFont="1" applyFill="1" applyBorder="1" applyAlignment="1">
      <alignment horizontal="center"/>
    </xf>
    <xf numFmtId="49" fontId="6" fillId="5" borderId="30" xfId="0" applyNumberFormat="1" applyFont="1" applyFill="1" applyBorder="1" applyAlignment="1">
      <alignment horizontal="center"/>
    </xf>
    <xf numFmtId="0" fontId="33" fillId="5" borderId="30" xfId="0" applyNumberFormat="1" applyFont="1" applyFill="1" applyBorder="1" applyAlignment="1">
      <alignment horizontal="center"/>
    </xf>
    <xf numFmtId="0" fontId="6" fillId="5" borderId="31" xfId="0" applyNumberFormat="1" applyFont="1" applyFill="1" applyBorder="1" applyAlignment="1">
      <alignment horizontal="center"/>
    </xf>
    <xf numFmtId="0" fontId="13" fillId="5" borderId="1" xfId="0" applyFont="1" applyFill="1" applyBorder="1" applyAlignment="1"/>
    <xf numFmtId="49" fontId="23" fillId="5" borderId="29" xfId="0" applyNumberFormat="1" applyFont="1" applyFill="1" applyBorder="1" applyAlignment="1">
      <alignment horizontal="center"/>
    </xf>
    <xf numFmtId="0" fontId="23" fillId="5" borderId="30" xfId="0" applyNumberFormat="1" applyFont="1" applyFill="1" applyBorder="1" applyAlignment="1">
      <alignment horizontal="center"/>
    </xf>
    <xf numFmtId="0" fontId="5" fillId="0" borderId="32" xfId="0" applyFont="1" applyBorder="1" applyAlignment="1">
      <alignment horizontal="center"/>
    </xf>
    <xf numFmtId="49" fontId="6" fillId="0" borderId="32" xfId="0" applyNumberFormat="1" applyFont="1" applyBorder="1" applyAlignment="1">
      <alignment horizontal="center"/>
    </xf>
    <xf numFmtId="49" fontId="6" fillId="0" borderId="33" xfId="0" applyNumberFormat="1" applyFont="1" applyBorder="1" applyAlignment="1">
      <alignment horizontal="center"/>
    </xf>
    <xf numFmtId="164" fontId="5" fillId="6" borderId="34" xfId="0" applyNumberFormat="1" applyFont="1" applyFill="1" applyBorder="1" applyAlignment="1">
      <alignment horizontal="center"/>
    </xf>
    <xf numFmtId="164" fontId="4" fillId="0" borderId="35" xfId="0" applyNumberFormat="1" applyFont="1" applyFill="1" applyBorder="1" applyAlignment="1">
      <alignment horizontal="center"/>
    </xf>
    <xf numFmtId="0" fontId="3" fillId="0" borderId="0" xfId="0" applyFont="1" applyBorder="1" applyAlignment="1">
      <alignment horizontal="center"/>
    </xf>
    <xf numFmtId="0" fontId="12" fillId="5" borderId="1" xfId="0" applyFont="1" applyFill="1" applyBorder="1" applyAlignment="1"/>
    <xf numFmtId="49" fontId="24" fillId="5" borderId="29" xfId="0" applyNumberFormat="1" applyFont="1" applyFill="1" applyBorder="1" applyAlignment="1">
      <alignment horizontal="center"/>
    </xf>
    <xf numFmtId="0" fontId="24" fillId="5" borderId="30" xfId="0" applyNumberFormat="1" applyFont="1" applyFill="1" applyBorder="1" applyAlignment="1">
      <alignment horizontal="center"/>
    </xf>
    <xf numFmtId="0" fontId="6" fillId="0" borderId="29" xfId="0" applyNumberFormat="1" applyFont="1" applyFill="1" applyBorder="1" applyAlignment="1">
      <alignment horizontal="center"/>
    </xf>
    <xf numFmtId="49" fontId="6" fillId="0" borderId="30" xfId="0" applyNumberFormat="1" applyFont="1" applyFill="1" applyBorder="1" applyAlignment="1">
      <alignment horizontal="center"/>
    </xf>
    <xf numFmtId="0" fontId="6" fillId="0" borderId="31" xfId="0" applyNumberFormat="1" applyFont="1" applyFill="1" applyBorder="1" applyAlignment="1">
      <alignment horizontal="center"/>
    </xf>
    <xf numFmtId="0" fontId="13" fillId="0" borderId="1" xfId="0" applyFont="1" applyFill="1" applyBorder="1" applyAlignment="1"/>
    <xf numFmtId="49" fontId="23" fillId="0" borderId="29" xfId="0" applyNumberFormat="1" applyFont="1" applyFill="1" applyBorder="1" applyAlignment="1">
      <alignment horizontal="center"/>
    </xf>
    <xf numFmtId="0" fontId="23" fillId="0" borderId="30" xfId="0" applyNumberFormat="1" applyFont="1" applyFill="1" applyBorder="1" applyAlignment="1">
      <alignment horizontal="center"/>
    </xf>
    <xf numFmtId="0" fontId="13" fillId="0" borderId="30" xfId="0" applyNumberFormat="1" applyFont="1" applyFill="1" applyBorder="1" applyAlignment="1">
      <alignment horizontal="center"/>
    </xf>
    <xf numFmtId="0" fontId="22" fillId="0" borderId="1" xfId="0" applyFont="1" applyFill="1" applyBorder="1" applyAlignment="1"/>
    <xf numFmtId="49" fontId="28" fillId="0" borderId="29" xfId="0" applyNumberFormat="1" applyFont="1" applyFill="1" applyBorder="1" applyAlignment="1">
      <alignment horizontal="center"/>
    </xf>
    <xf numFmtId="0" fontId="28" fillId="0" borderId="30" xfId="0" applyNumberFormat="1" applyFont="1" applyFill="1" applyBorder="1" applyAlignment="1">
      <alignment horizontal="center"/>
    </xf>
    <xf numFmtId="0" fontId="6" fillId="0" borderId="1" xfId="0" applyFont="1" applyBorder="1" applyAlignment="1"/>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35" fillId="0" borderId="36" xfId="0" applyFont="1" applyBorder="1" applyAlignment="1">
      <alignment horizontal="centerContinuous"/>
    </xf>
    <xf numFmtId="0" fontId="10" fillId="0" borderId="1" xfId="0" applyFont="1" applyFill="1" applyBorder="1" applyAlignment="1"/>
    <xf numFmtId="49" fontId="16" fillId="0" borderId="29" xfId="0" applyNumberFormat="1" applyFont="1" applyFill="1" applyBorder="1" applyAlignment="1">
      <alignment horizontal="center"/>
    </xf>
    <xf numFmtId="0" fontId="16" fillId="0" borderId="30" xfId="0" applyNumberFormat="1" applyFont="1" applyFill="1" applyBorder="1" applyAlignment="1">
      <alignment horizontal="center"/>
    </xf>
    <xf numFmtId="164" fontId="2" fillId="0" borderId="0" xfId="0" applyNumberFormat="1" applyFont="1" applyBorder="1" applyAlignment="1">
      <alignment horizontal="centerContinuous"/>
    </xf>
    <xf numFmtId="0" fontId="21" fillId="3" borderId="40" xfId="0" applyFont="1" applyFill="1" applyBorder="1" applyAlignment="1">
      <alignment horizontal="center"/>
    </xf>
    <xf numFmtId="164" fontId="21" fillId="3" borderId="41" xfId="0" applyNumberFormat="1" applyFont="1" applyFill="1" applyBorder="1" applyAlignment="1">
      <alignment horizontal="center"/>
    </xf>
    <xf numFmtId="0" fontId="21" fillId="3" borderId="40" xfId="0" applyFont="1" applyFill="1" applyBorder="1" applyAlignment="1">
      <alignment horizontal="right"/>
    </xf>
    <xf numFmtId="0" fontId="21" fillId="3" borderId="42" xfId="0" applyFont="1" applyFill="1" applyBorder="1" applyAlignment="1"/>
    <xf numFmtId="0" fontId="4" fillId="0" borderId="43" xfId="0" applyFont="1" applyBorder="1" applyAlignment="1">
      <alignment horizontal="center" shrinkToFit="1"/>
    </xf>
    <xf numFmtId="164" fontId="4" fillId="0" borderId="44" xfId="0" applyNumberFormat="1" applyFont="1" applyBorder="1" applyAlignment="1">
      <alignment horizontal="center" shrinkToFit="1"/>
    </xf>
    <xf numFmtId="0" fontId="4" fillId="0" borderId="45" xfId="0" applyFont="1" applyBorder="1" applyAlignment="1">
      <alignment horizontal="left"/>
    </xf>
    <xf numFmtId="0" fontId="4" fillId="0" borderId="46" xfId="0" applyFont="1" applyBorder="1" applyAlignment="1">
      <alignment horizontal="left" shrinkToFit="1"/>
    </xf>
    <xf numFmtId="164" fontId="4" fillId="0" borderId="48" xfId="0" applyNumberFormat="1" applyFont="1" applyBorder="1" applyAlignment="1">
      <alignment horizontal="center" shrinkToFit="1"/>
    </xf>
    <xf numFmtId="0" fontId="4" fillId="0" borderId="50" xfId="0" applyFont="1" applyBorder="1" applyAlignment="1">
      <alignment horizontal="left" shrinkToFit="1"/>
    </xf>
    <xf numFmtId="0" fontId="4" fillId="0" borderId="51" xfId="0" applyFont="1" applyBorder="1" applyAlignment="1">
      <alignment horizontal="center" shrinkToFit="1"/>
    </xf>
    <xf numFmtId="164" fontId="4" fillId="0" borderId="52" xfId="0" applyNumberFormat="1" applyFont="1" applyBorder="1" applyAlignment="1">
      <alignment horizontal="center" shrinkToFit="1"/>
    </xf>
    <xf numFmtId="0" fontId="4" fillId="0" borderId="53" xfId="0" applyFont="1" applyBorder="1" applyAlignment="1">
      <alignment horizontal="left"/>
    </xf>
    <xf numFmtId="0" fontId="4" fillId="0" borderId="54"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4" fillId="0" borderId="55" xfId="0" applyFont="1" applyBorder="1" applyAlignment="1">
      <alignment horizontal="left" shrinkToFit="1"/>
    </xf>
    <xf numFmtId="0" fontId="4" fillId="0" borderId="56" xfId="0" applyFont="1" applyBorder="1" applyAlignment="1">
      <alignment horizontal="left" shrinkToFit="1"/>
    </xf>
    <xf numFmtId="0" fontId="4" fillId="0" borderId="57" xfId="0" applyFont="1" applyBorder="1" applyAlignment="1">
      <alignment horizontal="center" shrinkToFit="1"/>
    </xf>
    <xf numFmtId="164" fontId="4" fillId="0" borderId="58" xfId="0" applyNumberFormat="1" applyFont="1" applyBorder="1" applyAlignment="1">
      <alignment horizontal="center" shrinkToFit="1"/>
    </xf>
    <xf numFmtId="0" fontId="4" fillId="0" borderId="59" xfId="0" applyFont="1" applyBorder="1" applyAlignment="1">
      <alignment horizontal="left"/>
    </xf>
    <xf numFmtId="164" fontId="4" fillId="0" borderId="60" xfId="0" applyNumberFormat="1" applyFont="1" applyBorder="1" applyAlignment="1">
      <alignment horizontal="center" shrinkToFit="1"/>
    </xf>
    <xf numFmtId="0" fontId="4" fillId="0" borderId="61" xfId="0" applyFont="1" applyBorder="1" applyAlignment="1">
      <alignment horizontal="left"/>
    </xf>
    <xf numFmtId="0" fontId="12" fillId="0" borderId="1" xfId="0" applyFont="1" applyFill="1" applyBorder="1" applyAlignment="1"/>
    <xf numFmtId="49" fontId="24" fillId="0" borderId="29" xfId="0" applyNumberFormat="1" applyFont="1" applyFill="1" applyBorder="1" applyAlignment="1">
      <alignment horizontal="center"/>
    </xf>
    <xf numFmtId="0" fontId="24" fillId="0" borderId="30" xfId="0" applyNumberFormat="1" applyFont="1" applyFill="1" applyBorder="1" applyAlignment="1">
      <alignment horizontal="center"/>
    </xf>
    <xf numFmtId="0" fontId="12" fillId="0" borderId="30" xfId="0" applyNumberFormat="1" applyFont="1" applyFill="1" applyBorder="1" applyAlignment="1">
      <alignment horizontal="center"/>
    </xf>
    <xf numFmtId="0" fontId="22" fillId="0" borderId="30" xfId="0" applyNumberFormat="1" applyFont="1" applyFill="1" applyBorder="1" applyAlignment="1">
      <alignment horizontal="center"/>
    </xf>
    <xf numFmtId="0" fontId="6" fillId="4" borderId="29" xfId="0" applyNumberFormat="1" applyFont="1" applyFill="1" applyBorder="1" applyAlignment="1">
      <alignment horizontal="center"/>
    </xf>
    <xf numFmtId="49" fontId="6" fillId="4" borderId="30" xfId="0" applyNumberFormat="1" applyFont="1" applyFill="1" applyBorder="1" applyAlignment="1">
      <alignment horizontal="center"/>
    </xf>
    <xf numFmtId="0" fontId="6" fillId="4" borderId="31" xfId="0" applyNumberFormat="1" applyFont="1" applyFill="1" applyBorder="1" applyAlignment="1">
      <alignment horizontal="center"/>
    </xf>
    <xf numFmtId="0" fontId="10" fillId="4" borderId="1" xfId="0" applyFont="1" applyFill="1" applyBorder="1" applyAlignment="1"/>
    <xf numFmtId="49" fontId="16" fillId="4" borderId="29" xfId="0" applyNumberFormat="1" applyFont="1" applyFill="1" applyBorder="1" applyAlignment="1">
      <alignment horizontal="center"/>
    </xf>
    <xf numFmtId="0" fontId="16" fillId="4" borderId="30" xfId="0" applyNumberFormat="1" applyFont="1" applyFill="1" applyBorder="1" applyAlignment="1">
      <alignment horizontal="center"/>
    </xf>
    <xf numFmtId="0" fontId="6" fillId="0" borderId="30" xfId="0" applyNumberFormat="1" applyFont="1" applyFill="1" applyBorder="1" applyAlignment="1">
      <alignment horizontal="center"/>
    </xf>
    <xf numFmtId="0" fontId="5" fillId="0" borderId="0" xfId="0" applyFont="1" applyBorder="1" applyAlignment="1">
      <alignment horizontal="centerContinuous"/>
    </xf>
    <xf numFmtId="0" fontId="6" fillId="0" borderId="2" xfId="0" applyFont="1" applyBorder="1" applyAlignment="1">
      <alignment horizontal="centerContinuous"/>
    </xf>
    <xf numFmtId="0" fontId="13" fillId="5" borderId="30" xfId="0" applyNumberFormat="1" applyFont="1" applyFill="1" applyBorder="1" applyAlignment="1">
      <alignment horizontal="center"/>
    </xf>
    <xf numFmtId="0" fontId="12" fillId="5" borderId="30" xfId="0" applyNumberFormat="1" applyFont="1" applyFill="1" applyBorder="1" applyAlignment="1">
      <alignment horizontal="center"/>
    </xf>
    <xf numFmtId="0" fontId="10" fillId="4" borderId="30" xfId="0" applyNumberFormat="1" applyFont="1" applyFill="1" applyBorder="1" applyAlignment="1">
      <alignment horizontal="center"/>
    </xf>
    <xf numFmtId="0" fontId="10" fillId="0" borderId="30" xfId="0" applyNumberFormat="1" applyFont="1" applyFill="1" applyBorder="1" applyAlignment="1">
      <alignment horizontal="center"/>
    </xf>
    <xf numFmtId="49" fontId="16" fillId="0" borderId="37" xfId="0" applyNumberFormat="1" applyFont="1" applyBorder="1" applyAlignment="1">
      <alignment horizontal="center" shrinkToFit="1"/>
    </xf>
    <xf numFmtId="0" fontId="4" fillId="0" borderId="66" xfId="0" applyFont="1" applyFill="1" applyBorder="1" applyAlignment="1">
      <alignment horizontal="center"/>
    </xf>
    <xf numFmtId="49" fontId="4" fillId="0" borderId="66" xfId="0" applyNumberFormat="1" applyFont="1" applyFill="1" applyBorder="1" applyAlignment="1">
      <alignment horizontal="center"/>
    </xf>
    <xf numFmtId="164" fontId="4" fillId="0" borderId="66" xfId="0" applyNumberFormat="1" applyFont="1" applyFill="1" applyBorder="1" applyAlignment="1">
      <alignment horizontal="center"/>
    </xf>
    <xf numFmtId="0" fontId="4" fillId="0" borderId="67" xfId="0" applyFont="1" applyFill="1" applyBorder="1" applyAlignment="1">
      <alignment horizontal="center"/>
    </xf>
    <xf numFmtId="0" fontId="3" fillId="0" borderId="63" xfId="0" applyFont="1" applyFill="1" applyBorder="1" applyAlignment="1">
      <alignment horizontal="center"/>
    </xf>
    <xf numFmtId="49" fontId="6" fillId="0" borderId="69" xfId="0" applyNumberFormat="1" applyFont="1" applyFill="1" applyBorder="1" applyAlignment="1">
      <alignment horizontal="center"/>
    </xf>
    <xf numFmtId="49" fontId="6" fillId="0" borderId="70" xfId="0" applyNumberFormat="1" applyFont="1" applyBorder="1" applyAlignment="1">
      <alignment horizontal="center"/>
    </xf>
    <xf numFmtId="0" fontId="36" fillId="0" borderId="71" xfId="0" applyFont="1" applyFill="1" applyBorder="1" applyAlignment="1">
      <alignment horizontal="centerContinuous"/>
    </xf>
    <xf numFmtId="0" fontId="37" fillId="0" borderId="72" xfId="0" applyNumberFormat="1" applyFont="1" applyBorder="1" applyAlignment="1">
      <alignment horizontal="center"/>
    </xf>
    <xf numFmtId="0" fontId="38" fillId="0" borderId="74" xfId="0" applyNumberFormat="1" applyFont="1" applyFill="1" applyBorder="1" applyAlignment="1">
      <alignment horizontal="centerContinuous"/>
    </xf>
    <xf numFmtId="0" fontId="37" fillId="0" borderId="75" xfId="0" applyNumberFormat="1" applyFont="1" applyBorder="1" applyAlignment="1">
      <alignment horizontal="center"/>
    </xf>
    <xf numFmtId="0" fontId="39" fillId="0" borderId="63" xfId="0" applyNumberFormat="1" applyFont="1" applyFill="1" applyBorder="1" applyAlignment="1">
      <alignment horizontal="centerContinuous"/>
    </xf>
    <xf numFmtId="0" fontId="37" fillId="0" borderId="35" xfId="0" applyNumberFormat="1" applyFont="1" applyBorder="1" applyAlignment="1">
      <alignment horizontal="center"/>
    </xf>
    <xf numFmtId="0" fontId="45" fillId="7" borderId="36" xfId="0" applyFont="1" applyFill="1" applyBorder="1" applyAlignment="1">
      <alignment horizontal="centerContinuous"/>
    </xf>
    <xf numFmtId="0" fontId="45" fillId="2" borderId="36" xfId="0" applyFont="1" applyFill="1" applyBorder="1" applyAlignment="1">
      <alignment horizontal="centerContinuous"/>
    </xf>
    <xf numFmtId="0" fontId="45" fillId="3" borderId="36" xfId="0" applyFont="1" applyFill="1" applyBorder="1" applyAlignment="1">
      <alignment horizontal="centerContinuous"/>
    </xf>
    <xf numFmtId="0" fontId="5" fillId="4" borderId="78" xfId="0" applyFont="1" applyFill="1" applyBorder="1" applyAlignment="1">
      <alignment horizontal="right"/>
    </xf>
    <xf numFmtId="0" fontId="5" fillId="4" borderId="79" xfId="0" applyFont="1" applyFill="1" applyBorder="1" applyAlignment="1">
      <alignment horizontal="right"/>
    </xf>
    <xf numFmtId="0" fontId="5" fillId="4" borderId="80" xfId="0" applyFont="1" applyFill="1" applyBorder="1" applyAlignment="1">
      <alignment horizontal="right"/>
    </xf>
    <xf numFmtId="0" fontId="41" fillId="4" borderId="81" xfId="0" applyFont="1" applyFill="1" applyBorder="1" applyAlignment="1">
      <alignment horizontal="right"/>
    </xf>
    <xf numFmtId="0" fontId="7" fillId="4" borderId="82" xfId="0" applyFont="1" applyFill="1" applyBorder="1" applyAlignment="1">
      <alignment horizontal="right"/>
    </xf>
    <xf numFmtId="0" fontId="7" fillId="4" borderId="79" xfId="0" applyFont="1" applyFill="1" applyBorder="1" applyAlignment="1">
      <alignment horizontal="right"/>
    </xf>
    <xf numFmtId="0" fontId="10" fillId="4" borderId="79" xfId="0" applyFont="1" applyFill="1" applyBorder="1" applyAlignment="1">
      <alignment horizontal="right"/>
    </xf>
    <xf numFmtId="0" fontId="10" fillId="4" borderId="80" xfId="0" applyFont="1" applyFill="1" applyBorder="1" applyAlignment="1">
      <alignment horizontal="right"/>
    </xf>
    <xf numFmtId="164" fontId="4" fillId="0" borderId="83" xfId="0" applyNumberFormat="1" applyFont="1" applyFill="1" applyBorder="1" applyAlignment="1">
      <alignment horizontal="centerContinuous"/>
    </xf>
    <xf numFmtId="164" fontId="4" fillId="0" borderId="26" xfId="0" applyNumberFormat="1" applyFont="1" applyBorder="1" applyAlignment="1">
      <alignment horizontal="centerContinuous"/>
    </xf>
    <xf numFmtId="0" fontId="4" fillId="0" borderId="85" xfId="0" applyFont="1" applyBorder="1" applyAlignment="1">
      <alignment horizontal="centerContinuous"/>
    </xf>
    <xf numFmtId="0" fontId="4" fillId="0" borderId="46" xfId="0" quotePrefix="1" applyFont="1" applyBorder="1" applyAlignment="1">
      <alignment horizontal="left" shrinkToFit="1"/>
    </xf>
    <xf numFmtId="0" fontId="6" fillId="0" borderId="86" xfId="0" applyFont="1" applyFill="1" applyBorder="1" applyAlignment="1">
      <alignment horizontal="centerContinuous"/>
    </xf>
    <xf numFmtId="0" fontId="6" fillId="0" borderId="87" xfId="0" applyFont="1" applyFill="1" applyBorder="1" applyAlignment="1">
      <alignment horizontal="centerContinuous"/>
    </xf>
    <xf numFmtId="0" fontId="6" fillId="0" borderId="88" xfId="0" applyFont="1" applyFill="1" applyBorder="1" applyAlignment="1">
      <alignment horizontal="centerContinuous"/>
    </xf>
    <xf numFmtId="0" fontId="10" fillId="8" borderId="1" xfId="0" applyFont="1" applyFill="1" applyBorder="1" applyAlignment="1"/>
    <xf numFmtId="0" fontId="6" fillId="8" borderId="29" xfId="0" applyNumberFormat="1" applyFont="1" applyFill="1" applyBorder="1" applyAlignment="1">
      <alignment horizontal="center"/>
    </xf>
    <xf numFmtId="49" fontId="16" fillId="8" borderId="29" xfId="0" applyNumberFormat="1" applyFont="1" applyFill="1" applyBorder="1" applyAlignment="1">
      <alignment horizontal="center"/>
    </xf>
    <xf numFmtId="0" fontId="16" fillId="8" borderId="30" xfId="0" applyNumberFormat="1" applyFont="1" applyFill="1" applyBorder="1" applyAlignment="1">
      <alignment horizontal="center"/>
    </xf>
    <xf numFmtId="0" fontId="10" fillId="8" borderId="30" xfId="0" applyNumberFormat="1" applyFont="1" applyFill="1" applyBorder="1" applyAlignment="1">
      <alignment horizontal="center"/>
    </xf>
    <xf numFmtId="49" fontId="6" fillId="8" borderId="30" xfId="0" applyNumberFormat="1" applyFont="1" applyFill="1" applyBorder="1" applyAlignment="1">
      <alignment horizontal="center"/>
    </xf>
    <xf numFmtId="0" fontId="6" fillId="8" borderId="31" xfId="0" applyNumberFormat="1" applyFont="1" applyFill="1" applyBorder="1" applyAlignment="1">
      <alignment horizontal="center"/>
    </xf>
    <xf numFmtId="0" fontId="13" fillId="8" borderId="1" xfId="0" applyFont="1" applyFill="1" applyBorder="1" applyAlignment="1"/>
    <xf numFmtId="0" fontId="12" fillId="8" borderId="1" xfId="0" applyFont="1" applyFill="1" applyBorder="1" applyAlignment="1"/>
    <xf numFmtId="49" fontId="24" fillId="8" borderId="29" xfId="0" applyNumberFormat="1" applyFont="1" applyFill="1" applyBorder="1" applyAlignment="1">
      <alignment horizontal="center"/>
    </xf>
    <xf numFmtId="0" fontId="24" fillId="8" borderId="30" xfId="0" applyNumberFormat="1" applyFont="1" applyFill="1" applyBorder="1" applyAlignment="1">
      <alignment horizontal="center"/>
    </xf>
    <xf numFmtId="0" fontId="12" fillId="8" borderId="30" xfId="0" applyNumberFormat="1" applyFont="1" applyFill="1" applyBorder="1" applyAlignment="1">
      <alignment horizontal="center"/>
    </xf>
    <xf numFmtId="0" fontId="4" fillId="0" borderId="0" xfId="0" applyFont="1" applyFill="1" applyBorder="1" applyAlignment="1"/>
    <xf numFmtId="49" fontId="5" fillId="9" borderId="73" xfId="0" applyNumberFormat="1" applyFont="1" applyFill="1" applyBorder="1" applyAlignment="1">
      <alignment horizontal="centerContinuous"/>
    </xf>
    <xf numFmtId="49" fontId="5" fillId="10" borderId="3" xfId="0" applyNumberFormat="1" applyFont="1" applyFill="1" applyBorder="1" applyAlignment="1">
      <alignment horizontal="centerContinuous"/>
    </xf>
    <xf numFmtId="49" fontId="5" fillId="11" borderId="26" xfId="0" applyNumberFormat="1" applyFont="1" applyFill="1" applyBorder="1" applyAlignment="1">
      <alignment horizontal="centerContinuous"/>
    </xf>
    <xf numFmtId="0" fontId="3" fillId="0" borderId="65" xfId="0" applyFont="1" applyFill="1" applyBorder="1" applyAlignment="1">
      <alignment horizontal="center" shrinkToFit="1"/>
    </xf>
    <xf numFmtId="0" fontId="4" fillId="0" borderId="84" xfId="0" quotePrefix="1" applyFont="1" applyFill="1" applyBorder="1" applyAlignment="1">
      <alignment horizontal="centerContinuous"/>
    </xf>
    <xf numFmtId="0" fontId="4" fillId="0" borderId="89" xfId="0" applyFont="1" applyFill="1" applyBorder="1" applyAlignment="1">
      <alignment horizontal="centerContinuous"/>
    </xf>
    <xf numFmtId="0" fontId="4" fillId="0" borderId="90" xfId="0" applyFont="1" applyFill="1" applyBorder="1" applyAlignment="1">
      <alignment horizontal="centerContinuous"/>
    </xf>
    <xf numFmtId="164" fontId="4" fillId="0" borderId="91" xfId="0" applyNumberFormat="1" applyFont="1" applyFill="1" applyBorder="1" applyAlignment="1">
      <alignment horizontal="center"/>
    </xf>
    <xf numFmtId="0" fontId="4" fillId="0" borderId="92" xfId="0" applyFont="1" applyFill="1" applyBorder="1" applyAlignment="1">
      <alignment horizontal="center"/>
    </xf>
    <xf numFmtId="49" fontId="4" fillId="0" borderId="91" xfId="0" applyNumberFormat="1" applyFont="1" applyFill="1" applyBorder="1" applyAlignment="1">
      <alignment horizontal="center"/>
    </xf>
    <xf numFmtId="0" fontId="4" fillId="0" borderId="43" xfId="0" applyFont="1" applyFill="1" applyBorder="1" applyAlignment="1">
      <alignment horizontal="centerContinuous"/>
    </xf>
    <xf numFmtId="0" fontId="1" fillId="0" borderId="35" xfId="0" quotePrefix="1" applyFont="1" applyFill="1" applyBorder="1" applyAlignment="1">
      <alignment horizontal="center"/>
    </xf>
    <xf numFmtId="0" fontId="7" fillId="8" borderId="1" xfId="0" applyFont="1" applyFill="1" applyBorder="1" applyAlignment="1"/>
    <xf numFmtId="49" fontId="17" fillId="8" borderId="29" xfId="0" applyNumberFormat="1" applyFont="1" applyFill="1" applyBorder="1" applyAlignment="1">
      <alignment horizontal="center"/>
    </xf>
    <xf numFmtId="0" fontId="17" fillId="8" borderId="30" xfId="0" applyNumberFormat="1" applyFont="1" applyFill="1" applyBorder="1" applyAlignment="1">
      <alignment horizontal="center"/>
    </xf>
    <xf numFmtId="0" fontId="7" fillId="8" borderId="30" xfId="0" applyNumberFormat="1" applyFont="1" applyFill="1" applyBorder="1" applyAlignment="1">
      <alignment horizontal="center"/>
    </xf>
    <xf numFmtId="0" fontId="9" fillId="0" borderId="1" xfId="0" applyFont="1" applyFill="1" applyBorder="1" applyAlignment="1"/>
    <xf numFmtId="49" fontId="27" fillId="0" borderId="29" xfId="0" applyNumberFormat="1" applyFont="1" applyFill="1" applyBorder="1" applyAlignment="1">
      <alignment horizontal="center"/>
    </xf>
    <xf numFmtId="0" fontId="27" fillId="0" borderId="30" xfId="0" applyNumberFormat="1" applyFont="1" applyFill="1" applyBorder="1" applyAlignment="1">
      <alignment horizontal="center"/>
    </xf>
    <xf numFmtId="0" fontId="9" fillId="0" borderId="30" xfId="0" applyNumberFormat="1" applyFont="1" applyFill="1" applyBorder="1" applyAlignment="1">
      <alignment horizontal="center"/>
    </xf>
    <xf numFmtId="0" fontId="4" fillId="0" borderId="51" xfId="0" applyFont="1" applyFill="1" applyBorder="1" applyAlignment="1">
      <alignment horizontal="centerContinuous"/>
    </xf>
    <xf numFmtId="0" fontId="4" fillId="0" borderId="93" xfId="0" applyFont="1" applyFill="1" applyBorder="1" applyAlignment="1">
      <alignment horizontal="centerContinuous"/>
    </xf>
    <xf numFmtId="0" fontId="4" fillId="0" borderId="94" xfId="0" applyFont="1" applyFill="1" applyBorder="1" applyAlignment="1">
      <alignment horizontal="centerContinuous"/>
    </xf>
    <xf numFmtId="164" fontId="4" fillId="0" borderId="95" xfId="0" applyNumberFormat="1" applyFont="1" applyFill="1" applyBorder="1" applyAlignment="1">
      <alignment horizontal="center"/>
    </xf>
    <xf numFmtId="49" fontId="4" fillId="0" borderId="95" xfId="0" applyNumberFormat="1" applyFont="1" applyFill="1" applyBorder="1" applyAlignment="1">
      <alignment horizontal="center"/>
    </xf>
    <xf numFmtId="0" fontId="4" fillId="0" borderId="96" xfId="0" applyFont="1" applyFill="1" applyBorder="1" applyAlignment="1">
      <alignment horizontal="center"/>
    </xf>
    <xf numFmtId="0" fontId="21" fillId="9" borderId="19" xfId="0" applyFont="1" applyFill="1" applyBorder="1" applyAlignment="1">
      <alignment horizontal="centerContinuous"/>
    </xf>
    <xf numFmtId="0" fontId="21" fillId="9" borderId="20" xfId="0" applyFont="1" applyFill="1" applyBorder="1" applyAlignment="1">
      <alignment horizontal="centerContinuous"/>
    </xf>
    <xf numFmtId="0" fontId="21" fillId="9" borderId="21" xfId="0" applyFont="1" applyFill="1" applyBorder="1" applyAlignment="1">
      <alignment horizontal="centerContinuous"/>
    </xf>
    <xf numFmtId="0" fontId="21" fillId="9" borderId="17" xfId="0" applyFont="1" applyFill="1" applyBorder="1" applyAlignment="1">
      <alignment horizontal="center"/>
    </xf>
    <xf numFmtId="0" fontId="21" fillId="9" borderId="21" xfId="0" applyFont="1" applyFill="1" applyBorder="1" applyAlignment="1">
      <alignment horizontal="center"/>
    </xf>
    <xf numFmtId="0" fontId="21" fillId="9" borderId="18" xfId="0" applyFont="1" applyFill="1" applyBorder="1" applyAlignment="1">
      <alignment horizontal="center"/>
    </xf>
    <xf numFmtId="0" fontId="21" fillId="9" borderId="16" xfId="0" applyFont="1" applyFill="1" applyBorder="1" applyAlignment="1">
      <alignment horizontal="center"/>
    </xf>
    <xf numFmtId="0" fontId="21" fillId="9" borderId="77" xfId="0" applyFont="1" applyFill="1" applyBorder="1" applyAlignment="1">
      <alignment horizontal="centerContinuous"/>
    </xf>
    <xf numFmtId="49" fontId="21" fillId="9" borderId="17" xfId="0" applyNumberFormat="1" applyFont="1" applyFill="1" applyBorder="1" applyAlignment="1">
      <alignment horizontal="center"/>
    </xf>
    <xf numFmtId="0" fontId="20" fillId="2" borderId="98" xfId="0" applyFont="1" applyFill="1" applyBorder="1" applyAlignment="1">
      <alignment horizontal="left"/>
    </xf>
    <xf numFmtId="0" fontId="3" fillId="2" borderId="98" xfId="0" applyFont="1" applyFill="1" applyBorder="1" applyAlignment="1">
      <alignment horizontal="centerContinuous"/>
    </xf>
    <xf numFmtId="0" fontId="4" fillId="2" borderId="98" xfId="0" applyFont="1" applyFill="1" applyBorder="1" applyAlignment="1">
      <alignment horizontal="centerContinuous"/>
    </xf>
    <xf numFmtId="0" fontId="1" fillId="0" borderId="68" xfId="0" applyFont="1" applyFill="1" applyBorder="1" applyAlignment="1">
      <alignment horizontal="center" shrinkToFit="1"/>
    </xf>
    <xf numFmtId="49" fontId="1" fillId="0" borderId="66" xfId="0" applyNumberFormat="1" applyFont="1" applyFill="1" applyBorder="1" applyAlignment="1">
      <alignment horizontal="center"/>
    </xf>
    <xf numFmtId="0" fontId="46" fillId="0" borderId="36" xfId="0" applyFont="1" applyBorder="1" applyAlignment="1">
      <alignment horizontal="centerContinuous" vertical="center"/>
    </xf>
    <xf numFmtId="0" fontId="40" fillId="0" borderId="36" xfId="0" applyFont="1" applyBorder="1" applyAlignment="1">
      <alignment horizontal="centerContinuous" vertical="center"/>
    </xf>
    <xf numFmtId="0" fontId="1" fillId="0" borderId="57" xfId="0" applyFont="1" applyBorder="1" applyAlignment="1">
      <alignment horizontal="center" shrinkToFit="1"/>
    </xf>
    <xf numFmtId="0" fontId="6" fillId="12" borderId="29" xfId="0" applyNumberFormat="1" applyFont="1" applyFill="1" applyBorder="1" applyAlignment="1">
      <alignment horizontal="center"/>
    </xf>
    <xf numFmtId="49" fontId="28" fillId="12" borderId="29" xfId="0" applyNumberFormat="1" applyFont="1" applyFill="1" applyBorder="1" applyAlignment="1">
      <alignment horizontal="center"/>
    </xf>
    <xf numFmtId="0" fontId="28" fillId="12" borderId="30" xfId="0" applyNumberFormat="1" applyFont="1" applyFill="1" applyBorder="1" applyAlignment="1">
      <alignment horizontal="center"/>
    </xf>
    <xf numFmtId="0" fontId="22" fillId="12" borderId="30" xfId="0" applyNumberFormat="1" applyFont="1" applyFill="1" applyBorder="1" applyAlignment="1">
      <alignment horizontal="center"/>
    </xf>
    <xf numFmtId="49" fontId="6" fillId="12" borderId="30" xfId="0" applyNumberFormat="1" applyFont="1" applyFill="1" applyBorder="1" applyAlignment="1">
      <alignment horizontal="center"/>
    </xf>
    <xf numFmtId="0" fontId="1" fillId="0" borderId="43" xfId="0" applyFont="1" applyBorder="1" applyAlignment="1">
      <alignment horizontal="center" shrinkToFit="1"/>
    </xf>
    <xf numFmtId="0" fontId="1" fillId="0" borderId="51" xfId="0" applyFont="1" applyBorder="1" applyAlignment="1">
      <alignment horizontal="center" shrinkToFit="1"/>
    </xf>
    <xf numFmtId="0" fontId="6" fillId="8" borderId="31" xfId="0" quotePrefix="1" applyNumberFormat="1" applyFont="1" applyFill="1" applyBorder="1" applyAlignment="1">
      <alignment horizontal="center"/>
    </xf>
    <xf numFmtId="0" fontId="1" fillId="0" borderId="35" xfId="0" applyFont="1" applyFill="1" applyBorder="1" applyAlignment="1">
      <alignment horizontal="center"/>
    </xf>
    <xf numFmtId="9" fontId="1" fillId="0" borderId="35" xfId="0" applyNumberFormat="1" applyFont="1" applyFill="1" applyBorder="1" applyAlignment="1">
      <alignment horizontal="center"/>
    </xf>
    <xf numFmtId="0" fontId="6" fillId="0" borderId="26" xfId="0" quotePrefix="1" applyFont="1" applyBorder="1" applyAlignment="1">
      <alignment horizontal="center"/>
    </xf>
    <xf numFmtId="0" fontId="50" fillId="2" borderId="97" xfId="0" applyFont="1" applyFill="1" applyBorder="1" applyAlignment="1">
      <alignment horizontal="right"/>
    </xf>
    <xf numFmtId="0" fontId="50" fillId="2" borderId="98" xfId="0" applyFont="1" applyFill="1" applyBorder="1" applyAlignment="1">
      <alignment horizontal="left"/>
    </xf>
    <xf numFmtId="0" fontId="6" fillId="0" borderId="33" xfId="0" applyNumberFormat="1" applyFont="1" applyFill="1" applyBorder="1" applyAlignment="1">
      <alignment horizontal="center"/>
    </xf>
    <xf numFmtId="0" fontId="7" fillId="0" borderId="39" xfId="0" applyFont="1" applyBorder="1" applyAlignment="1">
      <alignment horizontal="centerContinuous"/>
    </xf>
    <xf numFmtId="0" fontId="49" fillId="0" borderId="39" xfId="0" applyFont="1" applyFill="1" applyBorder="1" applyAlignment="1">
      <alignment horizontal="center" shrinkToFit="1"/>
    </xf>
    <xf numFmtId="0" fontId="12" fillId="0" borderId="8" xfId="0" applyFont="1" applyFill="1" applyBorder="1" applyAlignment="1"/>
    <xf numFmtId="0" fontId="6" fillId="0" borderId="62" xfId="0" applyNumberFormat="1" applyFont="1" applyFill="1" applyBorder="1" applyAlignment="1">
      <alignment horizontal="center"/>
    </xf>
    <xf numFmtId="49" fontId="24" fillId="0" borderId="62" xfId="0" applyNumberFormat="1" applyFont="1" applyFill="1" applyBorder="1" applyAlignment="1">
      <alignment horizontal="center"/>
    </xf>
    <xf numFmtId="0" fontId="24" fillId="0" borderId="64" xfId="0" applyNumberFormat="1" applyFont="1" applyFill="1" applyBorder="1" applyAlignment="1">
      <alignment horizontal="center"/>
    </xf>
    <xf numFmtId="0" fontId="12" fillId="0" borderId="64" xfId="0" applyNumberFormat="1" applyFont="1" applyFill="1" applyBorder="1" applyAlignment="1">
      <alignment horizontal="center"/>
    </xf>
    <xf numFmtId="49" fontId="6" fillId="0" borderId="64" xfId="0" applyNumberFormat="1" applyFont="1" applyFill="1" applyBorder="1" applyAlignment="1">
      <alignment horizontal="center"/>
    </xf>
    <xf numFmtId="0" fontId="6" fillId="0" borderId="38" xfId="0" applyNumberFormat="1" applyFont="1" applyFill="1" applyBorder="1" applyAlignment="1">
      <alignment horizontal="center"/>
    </xf>
    <xf numFmtId="0" fontId="7" fillId="0" borderId="1" xfId="0" applyFont="1" applyFill="1" applyBorder="1" applyAlignment="1"/>
    <xf numFmtId="49" fontId="17" fillId="0" borderId="29" xfId="0" applyNumberFormat="1" applyFont="1" applyFill="1" applyBorder="1" applyAlignment="1">
      <alignment horizontal="center"/>
    </xf>
    <xf numFmtId="0" fontId="17" fillId="0" borderId="30" xfId="0" applyNumberFormat="1" applyFont="1" applyFill="1" applyBorder="1" applyAlignment="1">
      <alignment horizontal="center"/>
    </xf>
    <xf numFmtId="0" fontId="7" fillId="0" borderId="30" xfId="0" applyNumberFormat="1" applyFont="1" applyFill="1" applyBorder="1" applyAlignment="1">
      <alignment horizontal="center"/>
    </xf>
    <xf numFmtId="0" fontId="6" fillId="0" borderId="31" xfId="0" quotePrefix="1" applyNumberFormat="1" applyFont="1" applyFill="1" applyBorder="1" applyAlignment="1">
      <alignment horizontal="center"/>
    </xf>
    <xf numFmtId="0" fontId="22" fillId="8" borderId="1" xfId="0" applyFont="1" applyFill="1" applyBorder="1" applyAlignment="1"/>
    <xf numFmtId="49" fontId="28" fillId="8" borderId="29" xfId="0" applyNumberFormat="1" applyFont="1" applyFill="1" applyBorder="1" applyAlignment="1">
      <alignment horizontal="center"/>
    </xf>
    <xf numFmtId="0" fontId="28" fillId="8" borderId="30" xfId="0" applyNumberFormat="1" applyFont="1" applyFill="1" applyBorder="1" applyAlignment="1">
      <alignment horizontal="center"/>
    </xf>
    <xf numFmtId="0" fontId="22" fillId="8" borderId="30" xfId="0" applyNumberFormat="1" applyFont="1" applyFill="1" applyBorder="1" applyAlignment="1">
      <alignment horizontal="center"/>
    </xf>
    <xf numFmtId="164" fontId="4" fillId="0" borderId="3" xfId="0" applyNumberFormat="1" applyFont="1" applyFill="1" applyBorder="1" applyAlignment="1">
      <alignment horizontal="center" vertical="center"/>
    </xf>
    <xf numFmtId="164" fontId="4" fillId="0" borderId="11" xfId="0" applyNumberFormat="1" applyFont="1" applyFill="1" applyBorder="1" applyAlignment="1">
      <alignment horizontal="center"/>
    </xf>
    <xf numFmtId="0" fontId="1" fillId="0" borderId="47" xfId="0" applyFont="1" applyBorder="1" applyAlignment="1">
      <alignment horizontal="center" shrinkToFit="1"/>
    </xf>
    <xf numFmtId="0" fontId="1" fillId="0" borderId="49" xfId="0" applyFont="1" applyBorder="1" applyAlignment="1">
      <alignment horizontal="left"/>
    </xf>
    <xf numFmtId="0" fontId="1" fillId="0" borderId="53" xfId="0" applyFont="1" applyBorder="1" applyAlignment="1">
      <alignment horizontal="left"/>
    </xf>
    <xf numFmtId="9" fontId="1" fillId="0" borderId="11" xfId="0" applyNumberFormat="1" applyFont="1" applyFill="1" applyBorder="1" applyAlignment="1">
      <alignment horizontal="center"/>
    </xf>
    <xf numFmtId="0" fontId="4" fillId="0" borderId="11" xfId="0" applyFont="1" applyFill="1" applyBorder="1" applyAlignment="1">
      <alignment horizontal="center"/>
    </xf>
    <xf numFmtId="0" fontId="1" fillId="0" borderId="11" xfId="0" applyFont="1" applyFill="1" applyBorder="1" applyAlignment="1">
      <alignment horizontal="center"/>
    </xf>
    <xf numFmtId="49" fontId="6" fillId="13" borderId="28" xfId="0" applyNumberFormat="1" applyFont="1" applyFill="1" applyBorder="1" applyAlignment="1">
      <alignment horizontal="centerContinuous"/>
    </xf>
    <xf numFmtId="0" fontId="6" fillId="13" borderId="25" xfId="0" applyFont="1" applyFill="1" applyBorder="1" applyAlignment="1">
      <alignment horizontal="centerContinuous"/>
    </xf>
    <xf numFmtId="49" fontId="6" fillId="14" borderId="30" xfId="0" applyNumberFormat="1" applyFont="1" applyFill="1" applyBorder="1" applyAlignment="1">
      <alignment horizontal="center"/>
    </xf>
    <xf numFmtId="0" fontId="1" fillId="0" borderId="50" xfId="0" applyFont="1" applyBorder="1" applyAlignment="1">
      <alignment horizontal="left" shrinkToFit="1"/>
    </xf>
    <xf numFmtId="0" fontId="48" fillId="14" borderId="39" xfId="0" applyFont="1" applyFill="1" applyBorder="1" applyAlignment="1">
      <alignment horizontal="centerContinuous"/>
    </xf>
    <xf numFmtId="0" fontId="49" fillId="14" borderId="76" xfId="0" applyFont="1" applyFill="1" applyBorder="1" applyAlignment="1">
      <alignment horizontal="center" shrinkToFit="1"/>
    </xf>
    <xf numFmtId="0" fontId="16" fillId="0" borderId="39" xfId="0" quotePrefix="1" applyFont="1" applyBorder="1" applyAlignment="1">
      <alignment horizontal="centerContinuous"/>
    </xf>
    <xf numFmtId="0" fontId="16" fillId="0" borderId="101" xfId="0" applyFont="1" applyFill="1" applyBorder="1" applyAlignment="1">
      <alignment horizontal="center" shrinkToFit="1"/>
    </xf>
    <xf numFmtId="0" fontId="17" fillId="15" borderId="102" xfId="0" applyFont="1" applyFill="1" applyBorder="1" applyAlignment="1">
      <alignment horizontal="centerContinuous" shrinkToFit="1"/>
    </xf>
    <xf numFmtId="0" fontId="3" fillId="0" borderId="65" xfId="0" applyFont="1" applyBorder="1" applyAlignment="1">
      <alignment horizontal="center" vertical="center"/>
    </xf>
    <xf numFmtId="0" fontId="1" fillId="0" borderId="11" xfId="0" applyFont="1" applyBorder="1" applyAlignment="1">
      <alignment horizontal="center" vertical="center"/>
    </xf>
    <xf numFmtId="0" fontId="44" fillId="0" borderId="11" xfId="0" quotePrefix="1" applyFont="1" applyBorder="1" applyAlignment="1">
      <alignment horizontal="center" vertical="center" wrapText="1"/>
    </xf>
    <xf numFmtId="49" fontId="44" fillId="0" borderId="11" xfId="2" applyNumberFormat="1" applyFont="1" applyBorder="1" applyAlignment="1">
      <alignment horizontal="center" vertical="center"/>
    </xf>
    <xf numFmtId="49" fontId="1" fillId="0" borderId="11" xfId="2" applyNumberFormat="1" applyFont="1" applyBorder="1" applyAlignment="1">
      <alignment horizontal="center" vertical="center"/>
    </xf>
    <xf numFmtId="0" fontId="1" fillId="0" borderId="11" xfId="0" applyFont="1" applyBorder="1" applyAlignment="1">
      <alignment horizontal="center" vertical="center" shrinkToFit="1"/>
    </xf>
    <xf numFmtId="164" fontId="4" fillId="0" borderId="11" xfId="0" applyNumberFormat="1" applyFont="1" applyBorder="1" applyAlignment="1">
      <alignment horizontal="center" vertical="center"/>
    </xf>
    <xf numFmtId="164" fontId="4" fillId="0" borderId="83" xfId="0" applyNumberFormat="1" applyFont="1" applyFill="1" applyBorder="1" applyAlignment="1">
      <alignment horizontal="center" vertical="center"/>
    </xf>
    <xf numFmtId="0" fontId="4" fillId="0" borderId="103" xfId="0" applyFont="1" applyFill="1" applyBorder="1" applyAlignment="1">
      <alignment horizontal="center"/>
    </xf>
    <xf numFmtId="0" fontId="1" fillId="0" borderId="62" xfId="0" applyFont="1" applyFill="1" applyBorder="1" applyAlignment="1">
      <alignment horizontal="center"/>
    </xf>
    <xf numFmtId="49" fontId="4" fillId="0" borderId="62" xfId="2" applyNumberFormat="1" applyFont="1" applyFill="1" applyBorder="1" applyAlignment="1">
      <alignment horizontal="center"/>
    </xf>
    <xf numFmtId="0" fontId="4" fillId="0" borderId="62" xfId="0" applyFont="1" applyFill="1" applyBorder="1" applyAlignment="1">
      <alignment horizontal="center"/>
    </xf>
    <xf numFmtId="164" fontId="4" fillId="0" borderId="62" xfId="0" applyNumberFormat="1" applyFont="1" applyFill="1" applyBorder="1" applyAlignment="1">
      <alignment horizontal="center"/>
    </xf>
    <xf numFmtId="164" fontId="4" fillId="0" borderId="64" xfId="0" applyNumberFormat="1" applyFont="1" applyFill="1" applyBorder="1" applyAlignment="1">
      <alignment horizontal="center"/>
    </xf>
    <xf numFmtId="0" fontId="4" fillId="0" borderId="38" xfId="0" applyFont="1" applyFill="1" applyBorder="1" applyAlignment="1">
      <alignment horizontal="center" shrinkToFit="1"/>
    </xf>
    <xf numFmtId="0" fontId="1" fillId="13" borderId="99" xfId="0" applyFont="1" applyFill="1" applyBorder="1" applyAlignment="1">
      <alignment horizontal="center" vertical="center"/>
    </xf>
    <xf numFmtId="0" fontId="1" fillId="13" borderId="100" xfId="0" applyFont="1" applyFill="1" applyBorder="1" applyAlignment="1">
      <alignment horizontal="center" vertical="center"/>
    </xf>
    <xf numFmtId="0" fontId="44" fillId="13" borderId="100" xfId="0" quotePrefix="1" applyFont="1" applyFill="1" applyBorder="1" applyAlignment="1">
      <alignment horizontal="center" vertical="center" wrapText="1"/>
    </xf>
    <xf numFmtId="49" fontId="44" fillId="13" borderId="100" xfId="2" applyNumberFormat="1" applyFont="1" applyFill="1" applyBorder="1" applyAlignment="1">
      <alignment horizontal="center" vertical="center"/>
    </xf>
    <xf numFmtId="49" fontId="1" fillId="13" borderId="100" xfId="2" applyNumberFormat="1" applyFont="1" applyFill="1" applyBorder="1" applyAlignment="1">
      <alignment horizontal="center" vertical="center"/>
    </xf>
    <xf numFmtId="0" fontId="1" fillId="13" borderId="100" xfId="0" applyFont="1" applyFill="1" applyBorder="1" applyAlignment="1">
      <alignment horizontal="center" vertical="center" shrinkToFit="1"/>
    </xf>
    <xf numFmtId="164" fontId="4" fillId="13" borderId="100" xfId="0" applyNumberFormat="1" applyFont="1" applyFill="1" applyBorder="1" applyAlignment="1">
      <alignment horizontal="center" vertical="center"/>
    </xf>
    <xf numFmtId="164" fontId="4" fillId="13" borderId="13" xfId="0" applyNumberFormat="1" applyFont="1" applyFill="1" applyBorder="1" applyAlignment="1">
      <alignment horizontal="center" vertical="center"/>
    </xf>
    <xf numFmtId="0" fontId="3" fillId="0" borderId="15" xfId="0" applyFont="1" applyFill="1" applyBorder="1" applyAlignment="1">
      <alignment horizontal="center"/>
    </xf>
    <xf numFmtId="0" fontId="1" fillId="13" borderId="65" xfId="0" applyFont="1" applyFill="1" applyBorder="1" applyAlignment="1">
      <alignment horizontal="center" vertical="center"/>
    </xf>
    <xf numFmtId="0" fontId="1" fillId="13" borderId="11" xfId="0" applyFont="1" applyFill="1" applyBorder="1" applyAlignment="1">
      <alignment horizontal="center" vertical="center"/>
    </xf>
    <xf numFmtId="0" fontId="44" fillId="13" borderId="11" xfId="0" quotePrefix="1" applyFont="1" applyFill="1" applyBorder="1" applyAlignment="1">
      <alignment horizontal="center" vertical="center" wrapText="1"/>
    </xf>
    <xf numFmtId="49" fontId="44" fillId="13" borderId="11" xfId="2" applyNumberFormat="1" applyFont="1" applyFill="1" applyBorder="1" applyAlignment="1">
      <alignment horizontal="center" vertical="center"/>
    </xf>
    <xf numFmtId="49" fontId="1" fillId="13" borderId="11" xfId="2" applyNumberFormat="1" applyFont="1" applyFill="1" applyBorder="1" applyAlignment="1">
      <alignment horizontal="center" vertical="center"/>
    </xf>
    <xf numFmtId="0" fontId="1" fillId="13" borderId="11" xfId="0" applyFont="1" applyFill="1" applyBorder="1" applyAlignment="1">
      <alignment horizontal="center" vertical="center" shrinkToFit="1"/>
    </xf>
    <xf numFmtId="164" fontId="4" fillId="13" borderId="11" xfId="0" applyNumberFormat="1" applyFont="1" applyFill="1" applyBorder="1" applyAlignment="1">
      <alignment horizontal="center" vertical="center"/>
    </xf>
    <xf numFmtId="164" fontId="4" fillId="13" borderId="83" xfId="0" applyNumberFormat="1" applyFont="1" applyFill="1" applyBorder="1" applyAlignment="1">
      <alignment horizontal="center" vertical="center"/>
    </xf>
    <xf numFmtId="0" fontId="4" fillId="13" borderId="103" xfId="0" applyFont="1" applyFill="1" applyBorder="1" applyAlignment="1">
      <alignment horizontal="center"/>
    </xf>
    <xf numFmtId="0" fontId="1" fillId="13" borderId="37" xfId="0" quotePrefix="1" applyFont="1" applyFill="1" applyBorder="1" applyAlignment="1">
      <alignment horizontal="center"/>
    </xf>
    <xf numFmtId="0" fontId="1" fillId="16" borderId="15" xfId="0" applyFont="1" applyFill="1" applyBorder="1" applyAlignment="1">
      <alignment horizontal="center" shrinkToFit="1"/>
    </xf>
    <xf numFmtId="0" fontId="1" fillId="16" borderId="62" xfId="0" applyFont="1" applyFill="1" applyBorder="1" applyAlignment="1">
      <alignment horizontal="center"/>
    </xf>
    <xf numFmtId="49" fontId="1" fillId="16" borderId="62" xfId="0" applyNumberFormat="1" applyFont="1" applyFill="1" applyBorder="1" applyAlignment="1">
      <alignment horizontal="center"/>
    </xf>
    <xf numFmtId="164" fontId="1" fillId="16" borderId="62" xfId="0" applyNumberFormat="1" applyFont="1" applyFill="1" applyBorder="1" applyAlignment="1">
      <alignment horizontal="center"/>
    </xf>
    <xf numFmtId="164" fontId="4" fillId="16" borderId="26" xfId="0" applyNumberFormat="1" applyFont="1" applyFill="1" applyBorder="1" applyAlignment="1">
      <alignment horizontal="center"/>
    </xf>
    <xf numFmtId="0" fontId="1" fillId="16" borderId="38" xfId="0" quotePrefix="1" applyFont="1" applyFill="1" applyBorder="1" applyAlignment="1">
      <alignment horizontal="center"/>
    </xf>
    <xf numFmtId="0" fontId="42" fillId="2" borderId="104" xfId="1" applyFont="1" applyFill="1" applyBorder="1" applyAlignment="1" applyProtection="1">
      <alignment horizontal="right"/>
    </xf>
    <xf numFmtId="0" fontId="49" fillId="14" borderId="39" xfId="0" applyFont="1" applyFill="1" applyBorder="1" applyAlignment="1">
      <alignment horizontal="center" shrinkToFit="1"/>
    </xf>
    <xf numFmtId="0" fontId="17" fillId="14" borderId="39" xfId="0" applyFont="1" applyFill="1" applyBorder="1" applyAlignment="1">
      <alignment horizontal="centerContinuous"/>
    </xf>
    <xf numFmtId="0" fontId="17" fillId="14" borderId="39" xfId="0" applyFont="1" applyFill="1" applyBorder="1" applyAlignment="1">
      <alignment horizontal="center" shrinkToFit="1"/>
    </xf>
    <xf numFmtId="0" fontId="17" fillId="14" borderId="76" xfId="0" applyFont="1" applyFill="1" applyBorder="1" applyAlignment="1">
      <alignment horizontal="centerContinuous"/>
    </xf>
    <xf numFmtId="0" fontId="49" fillId="14" borderId="76" xfId="0" applyFont="1" applyFill="1" applyBorder="1" applyAlignment="1">
      <alignment horizontal="centerContinuous"/>
    </xf>
    <xf numFmtId="0" fontId="51" fillId="2" borderId="4" xfId="0" applyFont="1" applyFill="1" applyBorder="1" applyAlignment="1">
      <alignment horizontal="right"/>
    </xf>
    <xf numFmtId="0" fontId="11" fillId="10" borderId="105" xfId="0" applyNumberFormat="1" applyFont="1" applyFill="1" applyBorder="1" applyAlignment="1">
      <alignment horizontal="center" wrapText="1"/>
    </xf>
    <xf numFmtId="0" fontId="6" fillId="10" borderId="30" xfId="0" applyNumberFormat="1" applyFont="1" applyFill="1" applyBorder="1" applyAlignment="1">
      <alignment horizontal="center"/>
    </xf>
    <xf numFmtId="0" fontId="26" fillId="0" borderId="13" xfId="0" applyNumberFormat="1" applyFont="1" applyBorder="1" applyAlignment="1">
      <alignment horizontal="center"/>
    </xf>
  </cellXfs>
  <cellStyles count="5">
    <cellStyle name="Hyperlink" xfId="1" builtinId="8"/>
    <cellStyle name="Normal" xfId="0" builtinId="0"/>
    <cellStyle name="Normal 2" xfId="3"/>
    <cellStyle name="Percent" xfId="2" builtinId="5"/>
    <cellStyle name="Percent 2" xfId="4"/>
  </cellStyles>
  <dxfs count="7">
    <dxf>
      <font>
        <b val="0"/>
        <i/>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99FF99"/>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47624</xdr:colOff>
      <xdr:row>19</xdr:row>
      <xdr:rowOff>47625</xdr:rowOff>
    </xdr:from>
    <xdr:to>
      <xdr:col>6</xdr:col>
      <xdr:colOff>1187823</xdr:colOff>
      <xdr:row>98</xdr:row>
      <xdr:rowOff>133350</xdr:rowOff>
    </xdr:to>
    <xdr:sp macro="" textlink="">
      <xdr:nvSpPr>
        <xdr:cNvPr id="1025" name="Text 6"/>
        <xdr:cNvSpPr txBox="1">
          <a:spLocks noChangeArrowheads="1"/>
        </xdr:cNvSpPr>
      </xdr:nvSpPr>
      <xdr:spPr bwMode="auto">
        <a:xfrm>
          <a:off x="47624" y="4417919"/>
          <a:ext cx="7090523" cy="16491137"/>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Rank:  </a:t>
          </a:r>
          <a:r>
            <a:rPr lang="en-US" sz="1200" b="0" i="0" u="none" strike="noStrike" baseline="0">
              <a:solidFill>
                <a:srgbClr val="000000"/>
              </a:solidFill>
              <a:latin typeface="Times New Roman"/>
              <a:cs typeface="Times New Roman"/>
            </a:rPr>
            <a:t>Sergeant, formerly of Cormyrean 2nd Army, 3rd Legion, 8th Company, 11th Squad, Pathfinder</a:t>
          </a:r>
        </a:p>
        <a:p>
          <a:pPr algn="just" rtl="0">
            <a:defRPr sz="1000"/>
          </a:pPr>
          <a:endParaRPr lang="en-US" sz="1200" b="1"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Appearance &amp; Personality:  </a:t>
          </a:r>
          <a:r>
            <a:rPr lang="en-US" sz="1200" b="0" i="0" u="none" strike="noStrike" baseline="0">
              <a:solidFill>
                <a:srgbClr val="000000"/>
              </a:solidFill>
              <a:latin typeface="Times New Roman"/>
              <a:cs typeface="Times New Roman"/>
            </a:rPr>
            <a:t>Topias Mehkam (or Sergeant Kindly, as he prefers to be referred to as) is a man of average height and athletic build, the result of a life-long career as a front-line (and as often as not, behind-the-lines) soldier. He might be called handsome with his wild, curly brown hair, his light brown eyes, his carefully groomed moustaches, were it not for his habitual off-putting, determined expression.</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Topias wears a camouflage-painted greatcoat of waterproof sailcloth over his breastplate and dark brown military-issue jacket and trousers, the greatcoat secured to his limbs with leather straps to prevent it catching on branches or flapping in winds. His hands are protected by long leather gauntlets and his face and bare skin is usually patterned with a mixture of ash and oil.</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His twin basket-hilted short swords are sheathed at his belt, the blades blackened to prevent any telltale flashes when wielded during night hours. Two blackened kukris in their sheaths are strapped to his tights for close-up work.</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Determined and resigned is a good way to refer to Topias’s personality. His whole adult life spent on the battlefield has effectively shorn his soul of illusions of the inherent goodness of humanity and the mercy of the gods. The only true constant is war, and it has no need for gods; only human contestants to shed blood in the ritual of servitude on the holy ground that is the field of battle. Needless to say, Topias can be a moody philosopher upon times.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Such musings, combined with the fact that he spent long months during wartime far behind the enemy lines with his small squad of sappers and saboteurs has shaped Topias into the man he is now. He values his friends and comrades in arms (Usually the only friends he has, for they are the only people he ends up spending enough time to get to know them), despises military officers in general as useless noble-born fools who couldn’t orchestrate a ball, much less a battle (He has put a knife to more than one officer who only got his soldiers killed). He doesn’t much care for the spilling of blood either, but like many career soldiers he has realized killing people is the only thing he’s very good at.</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Motto</a:t>
          </a:r>
        </a:p>
        <a:p>
          <a:pPr algn="just" rtl="0">
            <a:defRPr sz="1000"/>
          </a:pPr>
          <a:r>
            <a:rPr lang="en-US" sz="1200" b="0" i="0" u="none" strike="noStrike" baseline="0">
              <a:solidFill>
                <a:srgbClr val="000000"/>
              </a:solidFill>
              <a:latin typeface="Times New Roman"/>
              <a:cs typeface="Times New Roman"/>
            </a:rPr>
            <a:t>-----</a:t>
          </a:r>
        </a:p>
        <a:p>
          <a:pPr algn="just" rtl="0">
            <a:defRPr sz="1000"/>
          </a:pPr>
          <a:r>
            <a:rPr lang="en-US" sz="1200" b="0" i="0" u="none" strike="noStrike" baseline="0">
              <a:solidFill>
                <a:srgbClr val="000000"/>
              </a:solidFill>
              <a:latin typeface="Times New Roman"/>
              <a:cs typeface="Times New Roman"/>
            </a:rPr>
            <a:t>“Kneel before the altar? Tell me, your Reverence, what has your god done to earn my faith?”</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Likes/dislikes</a:t>
          </a:r>
        </a:p>
        <a:p>
          <a:pPr algn="just" rtl="0">
            <a:defRPr sz="1000"/>
          </a:pPr>
          <a:r>
            <a:rPr lang="en-US" sz="1200" b="0" i="0" u="none" strike="noStrike" baseline="0">
              <a:solidFill>
                <a:srgbClr val="000000"/>
              </a:solidFill>
              <a:latin typeface="Times New Roman"/>
              <a:cs typeface="Times New Roman"/>
            </a:rPr>
            <a:t>--------------</a:t>
          </a:r>
        </a:p>
        <a:p>
          <a:pPr algn="just" rtl="0">
            <a:defRPr sz="1000"/>
          </a:pPr>
          <a:r>
            <a:rPr lang="en-US" sz="1200" b="0" i="0" u="none" strike="noStrike" baseline="0">
              <a:solidFill>
                <a:srgbClr val="000000"/>
              </a:solidFill>
              <a:latin typeface="Times New Roman"/>
              <a:cs typeface="Times New Roman"/>
            </a:rPr>
            <a:t>+ Sunsets, sense of danger and excitement, seeing the world, doing that he’s good at</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 Not having a purpose in his life, noble-borns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Background Information</a:t>
          </a:r>
        </a:p>
        <a:p>
          <a:pPr algn="just" rtl="0">
            <a:defRPr sz="1000"/>
          </a:pPr>
          <a:r>
            <a:rPr lang="en-US" sz="1200" b="0" i="0" u="none" strike="noStrike" baseline="0">
              <a:solidFill>
                <a:srgbClr val="000000"/>
              </a:solidFill>
              <a:latin typeface="Times New Roman"/>
              <a:cs typeface="Times New Roman"/>
            </a:rPr>
            <a:t>----------------------</a:t>
          </a:r>
        </a:p>
        <a:p>
          <a:pPr algn="just" rtl="0">
            <a:defRPr sz="1000"/>
          </a:pPr>
          <a:r>
            <a:rPr lang="en-US" sz="1200" b="0" i="0" u="none" strike="noStrike" baseline="0">
              <a:solidFill>
                <a:srgbClr val="000000"/>
              </a:solidFill>
              <a:latin typeface="Times New Roman"/>
              <a:cs typeface="Times New Roman"/>
            </a:rPr>
            <a:t>Born as the son of a soldier to a camp follower, Topias grew up in amidst armed men and horses, fetching water and carrying messages to earn his keep after his mother passed away to lung-rot that the minor healers she could afford were unable to best. Unlike most such children, Topias was almost uniquely lucky that his father, one Mikhail Orien who was to die in battle before Topias’s 10th birthday, had some measure of fondness to his illegitimate son and, while not able to raise him, at least arranged him to be raised by a pair of old veterans who spent their days in Suzail’s army barracks.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So thus Topias learned battle signal language almost before his mother’s tongue, learned the art combat, of standing in formation and jumping when an officer told him to jump.  And far more important, learned how not to be killed, by never volunteering, always avoiding attention of the officers.  Just a grunt in the ranks. Thus it was inevitable that Topias found himself in a recruiting office the moment he was tall enough to pass for a grown-up.</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Thanks to his childhood spent roaming around the command post, basic training proved an easy diversion to Topias, to a degree that saw him made Corporal by the time the rookies were to march to the front lines in Cormyr’s short-lived war against Tilverton in 1356DR, to be added to undermanned veteran squads as replacements to gain a measure of experience with older soldiers at their sides to tutor them in the harsh realities no boot camp could prepare one for. As it was, full fourth of the replacement troops ended up in shallow graves before two months had passed as the troops clashed with Zhentarim troops, goblinoids from the northern wilds and others who had smelled a potential weakness after the Flight of Dragons and the Cormyrean advances, yet Topias held on grimly.</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His talents at stealth had him transferred from Infantry into Marines, tasked to scouting out enemy troop movements and pinpointing permanent camps near the border for raids. Topias didn’t particularly like this line of work to begin with, but he hadn’t truly expected to; it was something he needed to do, he felt, even if he didn’t see himself as patriotic like some of his fellow soldiers. The way he saw it, the enemy was very much like the lads at his side, no matter the images of brutal savagery the drill sergeants had tried to imprint their minds with.</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Topias soon learned to despise the noble Houses and the officers born from that class of people; he saw them bowing on the altar of gold to fill their own coffers, and their countrymen be damned. In the aftermath of the devastation caused by the Flight of Dragons, the House Lords and Ladies seemed happy enough to take advantage of the situation while closing their eyes on human suffering. Thus Topias arranged for his own company’s commanding Lieutenant to have a nasty fall from his horse (and down into rock-filled ravine) on one day of border patrol, believing that dead as a suitable down-payment of the idiocy that had seen full fourth of his company killed in several minor skirmishes.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The Tuigan Horde invaded the West when Topias was just 17 years old, but by that time he was tall as a man 5 years his senior, and the Sergeant of his own squad as the squad’s previous leader had died of an arrow in the lung the cutters hadn’t been able to remove without the Sergeant bleeding to death. One of the many soldiers to march to war with King Azoun IV, Topias led his squad on patrols and information-gathering missions far ahead of the main force, as well as participated in surgical strikes against enemy positions. The weeks and months of that war shaped Topias into who he is; silent, determined, and with no illusions about the goodness of human nature.</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After the war was over and the weary army returned to home, years of relative peace followed. Topias was kept reasonably busy on scouting missions and occasionally called to train raw recruits in the art of warfare. Topias immediately became the terror of the training camps, having decided that the young ‘uns needed to be shown what battle at its worst could offer. If they survived with their courage intact, they would survive a real battle without breaking. If the training proved too much... well, there were always a need for farmers and artisans, and the early weeding out of cowards would only serve to save lives in the long run.</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Nalvatoryl the Devil Dragon and the wyrm’s army of orcs and goblins saw Topias’s return to the front lines. The battles were hellish, something that Topias was right at home with, but in the end, with both the fell wyrm and King Azoun slain, Topias began feeling a growing sense of detachment. The well-loved king had been all Topias could hope for in a leader, and the child-king who was now to rule in his father’s stead... to Topias, the time to move on had arrived.</a:t>
          </a:r>
        </a:p>
      </xdr:txBody>
    </xdr:sp>
    <xdr:clientData/>
  </xdr:twoCellAnchor>
  <xdr:twoCellAnchor>
    <xdr:from>
      <xdr:col>5</xdr:col>
      <xdr:colOff>76200</xdr:colOff>
      <xdr:row>14</xdr:row>
      <xdr:rowOff>161925</xdr:rowOff>
    </xdr:from>
    <xdr:to>
      <xdr:col>6</xdr:col>
      <xdr:colOff>1247775</xdr:colOff>
      <xdr:row>18</xdr:row>
      <xdr:rowOff>266700</xdr:rowOff>
    </xdr:to>
    <xdr:sp macro="" textlink="">
      <xdr:nvSpPr>
        <xdr:cNvPr id="1088" name="Text Box 64"/>
        <xdr:cNvSpPr txBox="1">
          <a:spLocks noChangeArrowheads="1"/>
        </xdr:cNvSpPr>
      </xdr:nvSpPr>
      <xdr:spPr bwMode="auto">
        <a:xfrm>
          <a:off x="4800600" y="2895600"/>
          <a:ext cx="2295525" cy="952500"/>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l" rtl="0">
            <a:defRPr sz="1000"/>
          </a:pPr>
          <a:r>
            <a:rPr lang="en-US" sz="1200" b="1" i="0" u="none" strike="noStrike" baseline="0">
              <a:solidFill>
                <a:srgbClr val="000000"/>
              </a:solidFill>
              <a:latin typeface="Times New Roman"/>
              <a:cs typeface="Times New Roman"/>
            </a:rPr>
            <a:t>Current status:</a:t>
          </a:r>
          <a:r>
            <a:rPr lang="en-US" sz="1200" b="0" i="0" u="none" strike="noStrike" baseline="0">
              <a:solidFill>
                <a:srgbClr val="000000"/>
              </a:solidFill>
              <a:latin typeface="Times New Roman"/>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86" name="Rectangle 1"/>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20485" name="Rectangle 1"/>
        <xdr:cNvSpPr>
          <a:spLocks noChangeArrowheads="1"/>
        </xdr:cNvSpPr>
      </xdr:nvSpPr>
      <xdr:spPr bwMode="auto">
        <a:xfrm>
          <a:off x="5867400"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247650</xdr:colOff>
      <xdr:row>1</xdr:row>
      <xdr:rowOff>123825</xdr:rowOff>
    </xdr:from>
    <xdr:to>
      <xdr:col>2</xdr:col>
      <xdr:colOff>285750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irsdrake@yahoo.com?subject=Strongholds%20of%20Faer&#251;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0"/>
  <sheetViews>
    <sheetView showGridLines="0" tabSelected="1" zoomScaleNormal="100" workbookViewId="0">
      <selection activeCell="C13" sqref="C13:C18"/>
    </sheetView>
  </sheetViews>
  <sheetFormatPr defaultColWidth="13" defaultRowHeight="15.75"/>
  <cols>
    <col min="1" max="1" width="22.625" style="20" customWidth="1"/>
    <col min="2" max="2" width="10.625" style="21" customWidth="1"/>
    <col min="3" max="3" width="5.875" style="21" customWidth="1"/>
    <col min="4" max="4" width="15.125" style="20" bestFit="1" customWidth="1"/>
    <col min="5" max="5" width="9.125" style="21" bestFit="1" customWidth="1"/>
    <col min="6" max="6" width="14.75" style="20" customWidth="1"/>
    <col min="7" max="7" width="17.125" style="21" customWidth="1"/>
    <col min="8" max="16384" width="13" style="1"/>
  </cols>
  <sheetData>
    <row r="1" spans="1:7" ht="29.25" thickTop="1" thickBot="1">
      <c r="A1" s="229" t="s">
        <v>135</v>
      </c>
      <c r="B1" s="230" t="s">
        <v>136</v>
      </c>
      <c r="C1" s="210"/>
      <c r="D1" s="211"/>
      <c r="E1" s="212"/>
      <c r="F1" s="211"/>
      <c r="G1" s="307" t="s">
        <v>134</v>
      </c>
    </row>
    <row r="2" spans="1:7" ht="17.25" thickTop="1">
      <c r="A2" s="2" t="s">
        <v>0</v>
      </c>
      <c r="B2" s="16" t="s">
        <v>109</v>
      </c>
      <c r="C2" s="52"/>
      <c r="D2" s="4" t="s">
        <v>1</v>
      </c>
      <c r="E2" s="52" t="s">
        <v>105</v>
      </c>
      <c r="F2"/>
      <c r="G2" s="5"/>
    </row>
    <row r="3" spans="1:7" ht="16.5">
      <c r="A3" s="2" t="s">
        <v>73</v>
      </c>
      <c r="B3" s="16" t="s">
        <v>138</v>
      </c>
      <c r="C3" s="38"/>
      <c r="D3" s="4" t="s">
        <v>74</v>
      </c>
      <c r="E3" s="52">
        <v>3</v>
      </c>
      <c r="F3" s="4"/>
      <c r="G3" s="5"/>
    </row>
    <row r="4" spans="1:7" ht="16.5">
      <c r="A4" s="2" t="s">
        <v>73</v>
      </c>
      <c r="B4" s="16" t="s">
        <v>126</v>
      </c>
      <c r="C4" s="38"/>
      <c r="D4" s="4" t="s">
        <v>74</v>
      </c>
      <c r="E4" s="52">
        <v>2</v>
      </c>
      <c r="F4" s="4"/>
      <c r="G4" s="5"/>
    </row>
    <row r="5" spans="1:7" ht="16.5">
      <c r="A5" s="2" t="s">
        <v>73</v>
      </c>
      <c r="B5" s="16" t="s">
        <v>139</v>
      </c>
      <c r="C5" s="38"/>
      <c r="D5" s="4" t="s">
        <v>74</v>
      </c>
      <c r="E5" s="52">
        <v>2</v>
      </c>
      <c r="F5" s="4"/>
      <c r="G5" s="5"/>
    </row>
    <row r="6" spans="1:7" ht="16.5">
      <c r="A6" s="2" t="s">
        <v>101</v>
      </c>
      <c r="B6" s="16" t="s">
        <v>140</v>
      </c>
      <c r="C6" s="52"/>
      <c r="D6" s="4" t="s">
        <v>100</v>
      </c>
      <c r="E6" s="52">
        <f>1374-1343</f>
        <v>31</v>
      </c>
      <c r="F6" s="4"/>
      <c r="G6" s="5"/>
    </row>
    <row r="7" spans="1:7" ht="16.5">
      <c r="A7" s="2" t="s">
        <v>75</v>
      </c>
      <c r="B7" s="16" t="s">
        <v>110</v>
      </c>
      <c r="C7" s="52"/>
      <c r="D7" s="4" t="s">
        <v>2</v>
      </c>
      <c r="E7" s="52" t="s">
        <v>137</v>
      </c>
      <c r="F7" s="124"/>
      <c r="G7" s="125"/>
    </row>
    <row r="8" spans="1:7" ht="17.25" thickBot="1">
      <c r="A8" s="2" t="s">
        <v>76</v>
      </c>
      <c r="B8" s="16" t="s">
        <v>111</v>
      </c>
      <c r="C8" s="38"/>
      <c r="D8" s="4" t="s">
        <v>3</v>
      </c>
      <c r="E8" s="52" t="s">
        <v>141</v>
      </c>
      <c r="F8" s="124"/>
      <c r="G8" s="125"/>
    </row>
    <row r="9" spans="1:7" ht="17.25" thickTop="1">
      <c r="A9" s="138" t="s">
        <v>79</v>
      </c>
      <c r="B9" s="139" t="s">
        <v>143</v>
      </c>
      <c r="C9" s="175">
        <f>RIGHT(B9,1)+'Personal File'!C15</f>
        <v>8</v>
      </c>
      <c r="D9" s="147" t="s">
        <v>122</v>
      </c>
      <c r="E9" s="136" t="s">
        <v>205</v>
      </c>
      <c r="F9" s="124"/>
      <c r="G9" s="125"/>
    </row>
    <row r="10" spans="1:7" ht="16.5">
      <c r="A10" s="140" t="s">
        <v>80</v>
      </c>
      <c r="B10" s="141" t="s">
        <v>206</v>
      </c>
      <c r="C10" s="176">
        <f>RIGHT(B10,1)+'Personal File'!C14</f>
        <v>12</v>
      </c>
      <c r="D10" s="148" t="s">
        <v>86</v>
      </c>
      <c r="E10" s="137" t="s">
        <v>116</v>
      </c>
      <c r="F10" s="124"/>
      <c r="G10" s="125"/>
    </row>
    <row r="11" spans="1:7" ht="17.25" thickBot="1">
      <c r="A11" s="142" t="s">
        <v>81</v>
      </c>
      <c r="B11" s="143" t="s">
        <v>144</v>
      </c>
      <c r="C11" s="177">
        <f>RIGHT(B11,1)+'Personal File'!C17</f>
        <v>3</v>
      </c>
      <c r="D11" s="149" t="s">
        <v>142</v>
      </c>
      <c r="E11" s="231" t="str">
        <f>CONCATENATE("+",C14+1)</f>
        <v>+4</v>
      </c>
      <c r="F11" s="124"/>
      <c r="G11" s="125"/>
    </row>
    <row r="12" spans="1:7" ht="18" thickTop="1" thickBot="1">
      <c r="A12" s="51" t="s">
        <v>16</v>
      </c>
      <c r="B12" s="258"/>
      <c r="C12" s="259"/>
      <c r="D12" s="150" t="s">
        <v>15</v>
      </c>
      <c r="E12" s="32">
        <v>116</v>
      </c>
      <c r="F12" s="124"/>
      <c r="G12" s="125"/>
    </row>
    <row r="13" spans="1:7" ht="16.5">
      <c r="A13" s="30" t="s">
        <v>4</v>
      </c>
      <c r="B13" s="31">
        <v>14</v>
      </c>
      <c r="C13" s="316" t="str">
        <f t="shared" ref="C13:C18" si="0">IF(B13&gt;9.9,CONCATENATE("+",ROUNDDOWN((B13-10)/2,0)),ROUNDUP((B13-10)/2,0))</f>
        <v>+2</v>
      </c>
      <c r="D13" s="151" t="s">
        <v>84</v>
      </c>
      <c r="E13" s="130" t="s">
        <v>112</v>
      </c>
      <c r="F13" s="3"/>
      <c r="G13" s="5"/>
    </row>
    <row r="14" spans="1:7" ht="16.5">
      <c r="A14" s="7" t="s">
        <v>5</v>
      </c>
      <c r="B14" s="81">
        <v>16</v>
      </c>
      <c r="C14" s="47" t="str">
        <f t="shared" si="0"/>
        <v>+3</v>
      </c>
      <c r="D14" s="152" t="s">
        <v>85</v>
      </c>
      <c r="E14" s="63">
        <f>Martial!B16+Equipment!B25+(E12/100)</f>
        <v>56.66</v>
      </c>
      <c r="F14" s="3"/>
      <c r="G14" s="5"/>
    </row>
    <row r="15" spans="1:7" ht="16.5">
      <c r="A15" s="28" t="s">
        <v>19</v>
      </c>
      <c r="B15" s="82">
        <v>12</v>
      </c>
      <c r="C15" s="39" t="str">
        <f t="shared" si="0"/>
        <v>+1</v>
      </c>
      <c r="D15" s="152" t="s">
        <v>21</v>
      </c>
      <c r="E15" s="60">
        <f>ROUNDUP(((E3*8)*0.75)+((E4*10)*0.75)+((E5*8)*0.75)+(E3*C15),0)</f>
        <v>48</v>
      </c>
      <c r="F15" s="3"/>
      <c r="G15" s="5"/>
    </row>
    <row r="16" spans="1:7" ht="16.5">
      <c r="A16" s="313" t="s">
        <v>20</v>
      </c>
      <c r="B16" s="82">
        <v>12</v>
      </c>
      <c r="C16" s="47" t="str">
        <f t="shared" si="0"/>
        <v>+1</v>
      </c>
      <c r="D16" s="152" t="s">
        <v>72</v>
      </c>
      <c r="E16" s="60">
        <v>48</v>
      </c>
      <c r="F16" s="2"/>
      <c r="G16" s="5"/>
    </row>
    <row r="17" spans="1:8" ht="16.5">
      <c r="A17" s="29" t="s">
        <v>22</v>
      </c>
      <c r="B17" s="6">
        <v>12</v>
      </c>
      <c r="C17" s="47" t="str">
        <f t="shared" si="0"/>
        <v>+1</v>
      </c>
      <c r="D17" s="153" t="s">
        <v>115</v>
      </c>
      <c r="E17" s="61">
        <f>10+C14</f>
        <v>13</v>
      </c>
      <c r="F17" s="3"/>
      <c r="G17" s="5"/>
    </row>
    <row r="18" spans="1:8" ht="17.25" thickBot="1">
      <c r="A18" s="33" t="s">
        <v>18</v>
      </c>
      <c r="B18" s="228">
        <v>9</v>
      </c>
      <c r="C18" s="40">
        <f t="shared" si="0"/>
        <v>-1</v>
      </c>
      <c r="D18" s="154" t="s">
        <v>71</v>
      </c>
      <c r="E18" s="62">
        <f>E17+SUM(Martial!B13:B14)</f>
        <v>18</v>
      </c>
      <c r="F18" s="3"/>
      <c r="G18" s="5"/>
      <c r="H18" s="174"/>
    </row>
    <row r="19" spans="1:8" ht="24.75" thickTop="1" thickBot="1">
      <c r="A19" s="8" t="s">
        <v>32</v>
      </c>
      <c r="B19" s="9"/>
      <c r="C19" s="9"/>
      <c r="D19" s="10"/>
      <c r="E19" s="10"/>
      <c r="F19" s="10"/>
      <c r="G19" s="11"/>
    </row>
    <row r="20" spans="1:8" s="15" customFormat="1" ht="17.25" thickTop="1">
      <c r="A20" s="12"/>
      <c r="B20" s="13"/>
      <c r="C20" s="13"/>
      <c r="D20" s="13"/>
      <c r="E20" s="13"/>
      <c r="F20" s="13"/>
      <c r="G20" s="14"/>
    </row>
    <row r="21" spans="1:8" s="15" customFormat="1" ht="16.5">
      <c r="A21" s="79"/>
      <c r="B21" s="16"/>
      <c r="C21" s="16"/>
      <c r="D21" s="16"/>
      <c r="E21" s="16"/>
      <c r="F21" s="16"/>
      <c r="G21" s="80"/>
    </row>
    <row r="22" spans="1:8" s="15" customFormat="1" ht="16.5">
      <c r="A22" s="79"/>
      <c r="B22" s="16"/>
      <c r="C22" s="16"/>
      <c r="D22" s="16"/>
      <c r="E22" s="16"/>
      <c r="F22" s="16"/>
      <c r="G22" s="80"/>
    </row>
    <row r="23" spans="1:8" s="15" customFormat="1" ht="16.5">
      <c r="A23" s="79"/>
      <c r="B23" s="16"/>
      <c r="C23" s="16"/>
      <c r="D23" s="16"/>
      <c r="E23" s="16"/>
      <c r="F23" s="16"/>
      <c r="G23" s="80"/>
    </row>
    <row r="24" spans="1:8" s="15" customFormat="1" ht="16.5">
      <c r="A24" s="79"/>
      <c r="B24" s="16"/>
      <c r="C24" s="16"/>
      <c r="D24" s="16"/>
      <c r="E24" s="16"/>
      <c r="F24" s="16"/>
      <c r="G24" s="80"/>
    </row>
    <row r="25" spans="1:8" s="15" customFormat="1" ht="16.5">
      <c r="A25" s="79"/>
      <c r="B25" s="16"/>
      <c r="C25" s="16"/>
      <c r="D25" s="16"/>
      <c r="E25" s="16"/>
      <c r="F25" s="16"/>
      <c r="G25" s="80"/>
    </row>
    <row r="26" spans="1:8" s="15" customFormat="1" ht="16.5">
      <c r="A26" s="79"/>
      <c r="B26" s="16"/>
      <c r="C26" s="16"/>
      <c r="D26" s="16"/>
      <c r="E26" s="16"/>
      <c r="F26" s="16"/>
      <c r="G26" s="80"/>
    </row>
    <row r="27" spans="1:8" s="15" customFormat="1" ht="16.5">
      <c r="A27" s="79"/>
      <c r="B27" s="16"/>
      <c r="C27" s="16"/>
      <c r="D27" s="16"/>
      <c r="E27" s="16"/>
      <c r="F27" s="16"/>
      <c r="G27" s="80"/>
    </row>
    <row r="28" spans="1:8" s="15" customFormat="1" ht="16.5">
      <c r="A28" s="79"/>
      <c r="B28" s="16"/>
      <c r="C28" s="16"/>
      <c r="D28" s="16"/>
      <c r="E28" s="16"/>
      <c r="F28" s="16"/>
      <c r="G28" s="80"/>
    </row>
    <row r="29" spans="1:8" s="15" customFormat="1" ht="16.5">
      <c r="A29" s="79"/>
      <c r="B29" s="16"/>
      <c r="C29" s="16"/>
      <c r="D29" s="16"/>
      <c r="E29" s="16"/>
      <c r="F29" s="16"/>
      <c r="G29" s="80"/>
    </row>
    <row r="30" spans="1:8" s="15" customFormat="1" ht="16.5">
      <c r="A30" s="79"/>
      <c r="B30" s="16"/>
      <c r="C30" s="16"/>
      <c r="D30" s="16"/>
      <c r="E30" s="16"/>
      <c r="F30" s="16"/>
      <c r="G30" s="80"/>
    </row>
    <row r="31" spans="1:8" s="15" customFormat="1" ht="16.5">
      <c r="A31" s="79"/>
      <c r="B31" s="16"/>
      <c r="C31" s="16"/>
      <c r="D31" s="16"/>
      <c r="E31" s="16"/>
      <c r="F31" s="16"/>
      <c r="G31" s="80"/>
    </row>
    <row r="32" spans="1:8" s="15" customFormat="1" ht="16.5">
      <c r="A32" s="79"/>
      <c r="B32" s="16"/>
      <c r="C32" s="16"/>
      <c r="D32" s="16"/>
      <c r="E32" s="16"/>
      <c r="F32" s="16"/>
      <c r="G32" s="80"/>
    </row>
    <row r="33" spans="1:7" s="15" customFormat="1" ht="16.5">
      <c r="A33" s="79"/>
      <c r="B33" s="16"/>
      <c r="C33" s="16"/>
      <c r="D33" s="16"/>
      <c r="E33" s="16"/>
      <c r="F33" s="16"/>
      <c r="G33" s="80"/>
    </row>
    <row r="34" spans="1:7" s="15" customFormat="1" ht="16.5">
      <c r="A34" s="79"/>
      <c r="B34" s="16"/>
      <c r="C34" s="16"/>
      <c r="D34" s="16"/>
      <c r="E34" s="16"/>
      <c r="F34" s="16"/>
      <c r="G34" s="80"/>
    </row>
    <row r="35" spans="1:7" s="15" customFormat="1" ht="16.5">
      <c r="A35" s="79"/>
      <c r="B35" s="16"/>
      <c r="C35" s="16"/>
      <c r="D35" s="16"/>
      <c r="E35" s="16"/>
      <c r="F35" s="16"/>
      <c r="G35" s="80"/>
    </row>
    <row r="36" spans="1:7" s="15" customFormat="1" ht="16.5">
      <c r="A36" s="79"/>
      <c r="B36" s="16"/>
      <c r="C36" s="16"/>
      <c r="D36" s="16"/>
      <c r="E36" s="16"/>
      <c r="F36" s="16"/>
      <c r="G36" s="80"/>
    </row>
    <row r="37" spans="1:7" s="15" customFormat="1" ht="16.5">
      <c r="A37" s="79"/>
      <c r="B37" s="16"/>
      <c r="C37" s="16"/>
      <c r="D37" s="16"/>
      <c r="E37" s="16"/>
      <c r="F37" s="16"/>
      <c r="G37" s="80"/>
    </row>
    <row r="38" spans="1:7" s="15" customFormat="1" ht="16.5">
      <c r="A38" s="79"/>
      <c r="B38" s="16"/>
      <c r="C38" s="16"/>
      <c r="D38" s="16"/>
      <c r="E38" s="16"/>
      <c r="F38" s="16"/>
      <c r="G38" s="80"/>
    </row>
    <row r="39" spans="1:7" s="15" customFormat="1" ht="16.5">
      <c r="A39" s="79"/>
      <c r="B39" s="16"/>
      <c r="C39" s="16"/>
      <c r="D39" s="16"/>
      <c r="E39" s="16"/>
      <c r="F39" s="16"/>
      <c r="G39" s="80"/>
    </row>
    <row r="40" spans="1:7" s="15" customFormat="1" ht="16.5">
      <c r="A40" s="79"/>
      <c r="B40" s="16"/>
      <c r="C40" s="16"/>
      <c r="D40" s="16"/>
      <c r="E40" s="16"/>
      <c r="F40" s="16"/>
      <c r="G40" s="80"/>
    </row>
    <row r="41" spans="1:7" s="15" customFormat="1" ht="16.5">
      <c r="A41" s="79"/>
      <c r="B41" s="16"/>
      <c r="C41" s="16"/>
      <c r="D41" s="16"/>
      <c r="E41" s="16"/>
      <c r="F41" s="16"/>
      <c r="G41" s="80"/>
    </row>
    <row r="42" spans="1:7" s="15" customFormat="1" ht="16.5">
      <c r="A42" s="79"/>
      <c r="B42" s="16"/>
      <c r="C42" s="16"/>
      <c r="D42" s="16"/>
      <c r="E42" s="16"/>
      <c r="F42" s="16"/>
      <c r="G42" s="80"/>
    </row>
    <row r="43" spans="1:7" s="15" customFormat="1" ht="16.5">
      <c r="A43" s="79"/>
      <c r="B43" s="16"/>
      <c r="C43" s="16"/>
      <c r="D43" s="16"/>
      <c r="E43" s="16"/>
      <c r="F43" s="16"/>
      <c r="G43" s="80"/>
    </row>
    <row r="44" spans="1:7" s="15" customFormat="1" ht="16.5">
      <c r="A44" s="79"/>
      <c r="B44" s="16"/>
      <c r="C44" s="16"/>
      <c r="D44" s="16"/>
      <c r="E44" s="16"/>
      <c r="F44" s="16"/>
      <c r="G44" s="80"/>
    </row>
    <row r="45" spans="1:7" s="15" customFormat="1" ht="16.5">
      <c r="A45" s="79"/>
      <c r="B45" s="16"/>
      <c r="C45" s="16"/>
      <c r="D45" s="16"/>
      <c r="E45" s="16"/>
      <c r="F45" s="16"/>
      <c r="G45" s="80"/>
    </row>
    <row r="46" spans="1:7" s="15" customFormat="1" ht="16.5">
      <c r="A46" s="79"/>
      <c r="B46" s="16"/>
      <c r="C46" s="16"/>
      <c r="D46" s="16"/>
      <c r="E46" s="16"/>
      <c r="F46" s="16"/>
      <c r="G46" s="80"/>
    </row>
    <row r="47" spans="1:7" s="15" customFormat="1" ht="16.5">
      <c r="A47" s="79"/>
      <c r="B47" s="16"/>
      <c r="C47" s="16"/>
      <c r="D47" s="16"/>
      <c r="E47" s="16"/>
      <c r="F47" s="16"/>
      <c r="G47" s="80"/>
    </row>
    <row r="48" spans="1:7" s="15" customFormat="1" ht="16.5">
      <c r="A48" s="79"/>
      <c r="B48" s="16"/>
      <c r="C48" s="16"/>
      <c r="D48" s="16"/>
      <c r="E48" s="16"/>
      <c r="F48" s="16"/>
      <c r="G48" s="80"/>
    </row>
    <row r="49" spans="1:7" s="15" customFormat="1" ht="16.5">
      <c r="A49" s="79"/>
      <c r="B49" s="16"/>
      <c r="C49" s="16"/>
      <c r="D49" s="16"/>
      <c r="E49" s="16"/>
      <c r="F49" s="16"/>
      <c r="G49" s="80"/>
    </row>
    <row r="50" spans="1:7" s="15" customFormat="1" ht="16.5">
      <c r="A50" s="79"/>
      <c r="B50" s="16"/>
      <c r="C50" s="16"/>
      <c r="D50" s="16"/>
      <c r="E50" s="16"/>
      <c r="F50" s="16"/>
      <c r="G50" s="80"/>
    </row>
    <row r="51" spans="1:7" s="15" customFormat="1" ht="16.5">
      <c r="A51" s="79"/>
      <c r="B51" s="16"/>
      <c r="C51" s="16"/>
      <c r="D51" s="16"/>
      <c r="E51" s="16"/>
      <c r="F51" s="16"/>
      <c r="G51" s="80"/>
    </row>
    <row r="52" spans="1:7" s="15" customFormat="1" ht="16.5">
      <c r="A52" s="79"/>
      <c r="B52" s="16"/>
      <c r="C52" s="16"/>
      <c r="D52" s="16"/>
      <c r="E52" s="16"/>
      <c r="F52" s="16"/>
      <c r="G52" s="80"/>
    </row>
    <row r="53" spans="1:7" s="15" customFormat="1" ht="16.5">
      <c r="A53" s="79"/>
      <c r="B53" s="16"/>
      <c r="C53" s="16"/>
      <c r="D53" s="16"/>
      <c r="E53" s="16"/>
      <c r="F53" s="16"/>
      <c r="G53" s="80"/>
    </row>
    <row r="54" spans="1:7" s="15" customFormat="1" ht="16.5">
      <c r="A54" s="79"/>
      <c r="B54" s="16"/>
      <c r="C54" s="16"/>
      <c r="D54" s="16"/>
      <c r="E54" s="16"/>
      <c r="F54" s="16"/>
      <c r="G54" s="80"/>
    </row>
    <row r="55" spans="1:7" s="15" customFormat="1" ht="16.5">
      <c r="A55" s="79"/>
      <c r="B55" s="16"/>
      <c r="C55" s="16"/>
      <c r="D55" s="16"/>
      <c r="E55" s="16"/>
      <c r="F55" s="16"/>
      <c r="G55" s="80"/>
    </row>
    <row r="56" spans="1:7" s="15" customFormat="1" ht="16.5">
      <c r="A56" s="79"/>
      <c r="B56" s="16"/>
      <c r="C56" s="16"/>
      <c r="D56" s="16"/>
      <c r="E56" s="16"/>
      <c r="F56" s="16"/>
      <c r="G56" s="80"/>
    </row>
    <row r="57" spans="1:7" s="15" customFormat="1" ht="16.5">
      <c r="A57" s="79"/>
      <c r="B57" s="16"/>
      <c r="C57" s="16"/>
      <c r="D57" s="16"/>
      <c r="E57" s="16"/>
      <c r="F57" s="16"/>
      <c r="G57" s="80"/>
    </row>
    <row r="58" spans="1:7" s="15" customFormat="1" ht="16.5">
      <c r="A58" s="79"/>
      <c r="B58" s="16"/>
      <c r="C58" s="16"/>
      <c r="D58" s="16"/>
      <c r="E58" s="16"/>
      <c r="F58" s="16"/>
      <c r="G58" s="80"/>
    </row>
    <row r="59" spans="1:7" s="15" customFormat="1" ht="16.5">
      <c r="A59" s="79"/>
      <c r="B59" s="16"/>
      <c r="C59" s="16"/>
      <c r="D59" s="16"/>
      <c r="E59" s="16"/>
      <c r="F59" s="16"/>
      <c r="G59" s="80"/>
    </row>
    <row r="60" spans="1:7" s="15" customFormat="1" ht="16.5">
      <c r="A60" s="79"/>
      <c r="B60" s="16"/>
      <c r="C60" s="16"/>
      <c r="D60" s="16"/>
      <c r="E60" s="16"/>
      <c r="F60" s="16"/>
      <c r="G60" s="80"/>
    </row>
    <row r="61" spans="1:7" s="15" customFormat="1" ht="16.5">
      <c r="A61" s="79"/>
      <c r="B61" s="16"/>
      <c r="C61" s="16"/>
      <c r="D61" s="16"/>
      <c r="E61" s="16"/>
      <c r="F61" s="16"/>
      <c r="G61" s="80"/>
    </row>
    <row r="62" spans="1:7" s="15" customFormat="1" ht="16.5">
      <c r="A62" s="79"/>
      <c r="B62" s="16"/>
      <c r="C62" s="16"/>
      <c r="D62" s="16"/>
      <c r="E62" s="16"/>
      <c r="F62" s="16"/>
      <c r="G62" s="80"/>
    </row>
    <row r="63" spans="1:7" s="15" customFormat="1" ht="16.5">
      <c r="A63" s="79"/>
      <c r="B63" s="16"/>
      <c r="C63" s="16"/>
      <c r="D63" s="16"/>
      <c r="E63" s="16"/>
      <c r="F63" s="16"/>
      <c r="G63" s="80"/>
    </row>
    <row r="64" spans="1:7" s="15" customFormat="1" ht="16.5">
      <c r="A64" s="79"/>
      <c r="B64" s="16"/>
      <c r="C64" s="16"/>
      <c r="D64" s="16"/>
      <c r="E64" s="16"/>
      <c r="F64" s="16"/>
      <c r="G64" s="80"/>
    </row>
    <row r="65" spans="1:7" s="15" customFormat="1" ht="16.5">
      <c r="A65" s="79"/>
      <c r="B65" s="16"/>
      <c r="C65" s="16"/>
      <c r="D65" s="16"/>
      <c r="E65" s="16"/>
      <c r="F65" s="16"/>
      <c r="G65" s="80"/>
    </row>
    <row r="66" spans="1:7" s="15" customFormat="1" ht="16.5">
      <c r="A66" s="79"/>
      <c r="B66" s="16"/>
      <c r="C66" s="16"/>
      <c r="D66" s="16"/>
      <c r="E66" s="16"/>
      <c r="F66" s="16"/>
      <c r="G66" s="80"/>
    </row>
    <row r="67" spans="1:7" s="15" customFormat="1" ht="16.5">
      <c r="A67" s="79"/>
      <c r="B67" s="16"/>
      <c r="C67" s="16"/>
      <c r="D67" s="16"/>
      <c r="E67" s="16"/>
      <c r="F67" s="16"/>
      <c r="G67" s="80"/>
    </row>
    <row r="68" spans="1:7" s="15" customFormat="1" ht="16.5">
      <c r="A68" s="79"/>
      <c r="B68" s="16"/>
      <c r="C68" s="16"/>
      <c r="D68" s="16"/>
      <c r="E68" s="16"/>
      <c r="F68" s="16"/>
      <c r="G68" s="80"/>
    </row>
    <row r="69" spans="1:7" s="15" customFormat="1" ht="16.5">
      <c r="A69" s="79"/>
      <c r="B69" s="16"/>
      <c r="C69" s="16"/>
      <c r="D69" s="16"/>
      <c r="E69" s="16"/>
      <c r="F69" s="16"/>
      <c r="G69" s="80"/>
    </row>
    <row r="70" spans="1:7" s="15" customFormat="1" ht="16.5">
      <c r="A70" s="79"/>
      <c r="B70" s="16"/>
      <c r="C70" s="16"/>
      <c r="D70" s="16"/>
      <c r="E70" s="16"/>
      <c r="F70" s="16"/>
      <c r="G70" s="80"/>
    </row>
    <row r="71" spans="1:7" s="15" customFormat="1" ht="16.5">
      <c r="A71" s="79"/>
      <c r="B71" s="16"/>
      <c r="C71" s="16"/>
      <c r="D71" s="16"/>
      <c r="E71" s="16"/>
      <c r="F71" s="16"/>
      <c r="G71" s="80"/>
    </row>
    <row r="72" spans="1:7" s="15" customFormat="1" ht="16.5">
      <c r="A72" s="79"/>
      <c r="B72" s="16"/>
      <c r="C72" s="16"/>
      <c r="D72" s="16"/>
      <c r="E72" s="16"/>
      <c r="F72" s="16"/>
      <c r="G72" s="80"/>
    </row>
    <row r="73" spans="1:7" s="15" customFormat="1" ht="16.5">
      <c r="A73" s="79"/>
      <c r="B73" s="16"/>
      <c r="C73" s="16"/>
      <c r="D73" s="16"/>
      <c r="E73" s="16"/>
      <c r="F73" s="16"/>
      <c r="G73" s="80"/>
    </row>
    <row r="74" spans="1:7" s="15" customFormat="1" ht="16.5">
      <c r="A74" s="79"/>
      <c r="B74" s="16"/>
      <c r="C74" s="16"/>
      <c r="D74" s="16"/>
      <c r="E74" s="16"/>
      <c r="F74" s="16"/>
      <c r="G74" s="80"/>
    </row>
    <row r="75" spans="1:7" s="15" customFormat="1" ht="16.5">
      <c r="A75" s="79"/>
      <c r="B75" s="16"/>
      <c r="C75" s="16"/>
      <c r="D75" s="16"/>
      <c r="E75" s="16"/>
      <c r="F75" s="16"/>
      <c r="G75" s="80"/>
    </row>
    <row r="76" spans="1:7" s="15" customFormat="1" ht="16.5">
      <c r="A76" s="79"/>
      <c r="B76" s="16"/>
      <c r="C76" s="16"/>
      <c r="D76" s="16"/>
      <c r="E76" s="16"/>
      <c r="F76" s="16"/>
      <c r="G76" s="80"/>
    </row>
    <row r="77" spans="1:7" s="15" customFormat="1" ht="16.5">
      <c r="A77" s="79"/>
      <c r="B77" s="16"/>
      <c r="C77" s="16"/>
      <c r="D77" s="16"/>
      <c r="E77" s="16"/>
      <c r="F77" s="16"/>
      <c r="G77" s="80"/>
    </row>
    <row r="78" spans="1:7" s="15" customFormat="1" ht="16.5">
      <c r="A78" s="79"/>
      <c r="B78" s="16"/>
      <c r="C78" s="16"/>
      <c r="D78" s="16"/>
      <c r="E78" s="16"/>
      <c r="F78" s="16"/>
      <c r="G78" s="80"/>
    </row>
    <row r="79" spans="1:7" s="15" customFormat="1" ht="16.5">
      <c r="A79" s="79"/>
      <c r="B79" s="16"/>
      <c r="C79" s="16"/>
      <c r="D79" s="16"/>
      <c r="E79" s="16"/>
      <c r="F79" s="16"/>
      <c r="G79" s="80"/>
    </row>
    <row r="80" spans="1:7" s="15" customFormat="1" ht="16.5">
      <c r="A80" s="79"/>
      <c r="B80" s="16"/>
      <c r="C80" s="16"/>
      <c r="D80" s="16"/>
      <c r="E80" s="16"/>
      <c r="F80" s="16"/>
      <c r="G80" s="80"/>
    </row>
    <row r="81" spans="1:7" s="15" customFormat="1" ht="16.5">
      <c r="A81" s="79"/>
      <c r="B81" s="16"/>
      <c r="C81" s="16"/>
      <c r="D81" s="16"/>
      <c r="E81" s="16"/>
      <c r="F81" s="16"/>
      <c r="G81" s="80"/>
    </row>
    <row r="82" spans="1:7" s="15" customFormat="1" ht="16.5">
      <c r="A82" s="79"/>
      <c r="B82" s="16"/>
      <c r="C82" s="16"/>
      <c r="D82" s="16"/>
      <c r="E82" s="16"/>
      <c r="F82" s="16"/>
      <c r="G82" s="80"/>
    </row>
    <row r="83" spans="1:7" s="15" customFormat="1" ht="16.5">
      <c r="A83" s="79"/>
      <c r="B83" s="16"/>
      <c r="C83" s="16"/>
      <c r="D83" s="16"/>
      <c r="E83" s="16"/>
      <c r="F83" s="16"/>
      <c r="G83" s="80"/>
    </row>
    <row r="84" spans="1:7" s="15" customFormat="1" ht="16.5">
      <c r="A84" s="79"/>
      <c r="B84" s="16"/>
      <c r="C84" s="16"/>
      <c r="D84" s="16"/>
      <c r="E84" s="16"/>
      <c r="F84" s="16"/>
      <c r="G84" s="80"/>
    </row>
    <row r="85" spans="1:7" s="15" customFormat="1" ht="16.5">
      <c r="A85" s="79"/>
      <c r="B85" s="16"/>
      <c r="C85" s="16"/>
      <c r="D85" s="16"/>
      <c r="E85" s="16"/>
      <c r="F85" s="16"/>
      <c r="G85" s="80"/>
    </row>
    <row r="86" spans="1:7" s="15" customFormat="1" ht="16.5">
      <c r="A86" s="79"/>
      <c r="B86" s="16"/>
      <c r="C86" s="16"/>
      <c r="D86" s="16"/>
      <c r="E86" s="16"/>
      <c r="F86" s="16"/>
      <c r="G86" s="80"/>
    </row>
    <row r="87" spans="1:7" s="15" customFormat="1" ht="16.5">
      <c r="A87" s="79"/>
      <c r="B87" s="16"/>
      <c r="C87" s="16"/>
      <c r="D87" s="16"/>
      <c r="E87" s="16"/>
      <c r="F87" s="16"/>
      <c r="G87" s="80"/>
    </row>
    <row r="88" spans="1:7" s="15" customFormat="1" ht="16.5">
      <c r="A88" s="79"/>
      <c r="B88" s="16"/>
      <c r="C88" s="16"/>
      <c r="D88" s="16"/>
      <c r="E88" s="16"/>
      <c r="F88" s="16"/>
      <c r="G88" s="80"/>
    </row>
    <row r="89" spans="1:7" s="15" customFormat="1" ht="16.5">
      <c r="A89" s="79"/>
      <c r="B89" s="16"/>
      <c r="C89" s="16"/>
      <c r="D89" s="16"/>
      <c r="E89" s="16"/>
      <c r="F89" s="16"/>
      <c r="G89" s="80"/>
    </row>
    <row r="90" spans="1:7" s="15" customFormat="1" ht="16.5">
      <c r="A90" s="79"/>
      <c r="B90" s="16"/>
      <c r="C90" s="16"/>
      <c r="D90" s="16"/>
      <c r="E90" s="16"/>
      <c r="F90" s="16"/>
      <c r="G90" s="80"/>
    </row>
    <row r="91" spans="1:7" s="15" customFormat="1" ht="16.5">
      <c r="A91" s="79"/>
      <c r="B91" s="16"/>
      <c r="C91" s="16"/>
      <c r="D91" s="16"/>
      <c r="E91" s="16"/>
      <c r="F91" s="16"/>
      <c r="G91" s="80"/>
    </row>
    <row r="92" spans="1:7" s="15" customFormat="1" ht="16.5">
      <c r="A92" s="79"/>
      <c r="B92" s="16"/>
      <c r="C92" s="16"/>
      <c r="D92" s="16"/>
      <c r="E92" s="16"/>
      <c r="F92" s="16"/>
      <c r="G92" s="80"/>
    </row>
    <row r="93" spans="1:7" s="15" customFormat="1" ht="16.5">
      <c r="A93" s="79"/>
      <c r="B93" s="16"/>
      <c r="C93" s="16"/>
      <c r="D93" s="16"/>
      <c r="E93" s="16"/>
      <c r="F93" s="16"/>
      <c r="G93" s="80"/>
    </row>
    <row r="94" spans="1:7" s="15" customFormat="1" ht="16.5">
      <c r="A94" s="79"/>
      <c r="B94" s="16"/>
      <c r="C94" s="16"/>
      <c r="D94" s="16"/>
      <c r="E94" s="16"/>
      <c r="F94" s="16"/>
      <c r="G94" s="80"/>
    </row>
    <row r="95" spans="1:7" s="15" customFormat="1" ht="16.5">
      <c r="A95" s="79"/>
      <c r="B95" s="16"/>
      <c r="C95" s="16"/>
      <c r="D95" s="16"/>
      <c r="E95" s="16"/>
      <c r="F95" s="16"/>
      <c r="G95" s="80"/>
    </row>
    <row r="96" spans="1:7" s="15" customFormat="1" ht="16.5">
      <c r="A96" s="79"/>
      <c r="B96" s="16"/>
      <c r="C96" s="16"/>
      <c r="D96" s="16"/>
      <c r="E96" s="16"/>
      <c r="F96" s="16"/>
      <c r="G96" s="80"/>
    </row>
    <row r="97" spans="1:7" s="15" customFormat="1" ht="16.5">
      <c r="A97" s="79"/>
      <c r="B97" s="16"/>
      <c r="C97" s="16"/>
      <c r="D97" s="16"/>
      <c r="E97" s="16"/>
      <c r="F97" s="16"/>
      <c r="G97" s="80"/>
    </row>
    <row r="98" spans="1:7" s="15" customFormat="1" ht="16.5">
      <c r="A98" s="79"/>
      <c r="B98" s="16"/>
      <c r="C98" s="16"/>
      <c r="D98" s="16"/>
      <c r="E98" s="16"/>
      <c r="F98" s="16"/>
      <c r="G98" s="80"/>
    </row>
    <row r="99" spans="1:7" ht="17.25" thickBot="1">
      <c r="A99" s="17"/>
      <c r="B99" s="18"/>
      <c r="C99" s="18"/>
      <c r="D99" s="18"/>
      <c r="E99" s="18"/>
      <c r="F99" s="18"/>
      <c r="G99" s="19"/>
    </row>
    <row r="100" spans="1:7" ht="16.5" thickTop="1"/>
  </sheetData>
  <phoneticPr fontId="0" type="noConversion"/>
  <conditionalFormatting sqref="E16">
    <cfRule type="cellIs" dxfId="6" priority="1" stopIfTrue="1" operator="lessThan">
      <formula>$E$15/3</formula>
    </cfRule>
    <cfRule type="cellIs" dxfId="5" priority="2" stopIfTrue="1" operator="between">
      <formula>$E$15/3</formula>
      <formula>$E$15/2</formula>
    </cfRule>
    <cfRule type="cellIs" dxfId="4" priority="3" stopIfTrue="1" operator="greaterThan">
      <formula>$E$15/2</formula>
    </cfRule>
  </conditionalFormatting>
  <conditionalFormatting sqref="E14">
    <cfRule type="cellIs" dxfId="3" priority="4" stopIfTrue="1" operator="greaterThan">
      <formula>116</formula>
    </cfRule>
    <cfRule type="cellIs" dxfId="2"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3"/>
  <sheetViews>
    <sheetView showGridLines="0" zoomScaleNormal="100" workbookViewId="0">
      <pane ySplit="2" topLeftCell="A3" activePane="bottomLeft" state="frozen"/>
      <selection pane="bottomLeft" activeCell="A3" sqref="A3"/>
    </sheetView>
  </sheetViews>
  <sheetFormatPr defaultColWidth="13" defaultRowHeight="15.75"/>
  <cols>
    <col min="1" max="1" width="28.75" style="20" bestFit="1" customWidth="1"/>
    <col min="2" max="2" width="6.25" style="20" customWidth="1"/>
    <col min="3" max="4" width="6.25" style="21" hidden="1" customWidth="1"/>
    <col min="5" max="5" width="9.125" style="21" bestFit="1" customWidth="1"/>
    <col min="6" max="6" width="6.75" style="21" bestFit="1" customWidth="1"/>
    <col min="7" max="9" width="6.75" style="50" customWidth="1"/>
    <col min="10" max="10" width="40.625" style="20" customWidth="1"/>
    <col min="11" max="16384" width="13" style="1"/>
  </cols>
  <sheetData>
    <row r="1" spans="1:10" ht="24" thickBot="1">
      <c r="A1" s="37" t="s">
        <v>17</v>
      </c>
      <c r="B1" s="22"/>
      <c r="C1" s="22"/>
      <c r="D1" s="22"/>
      <c r="E1" s="22"/>
      <c r="F1" s="22"/>
      <c r="G1" s="48"/>
      <c r="H1" s="48"/>
      <c r="I1" s="48"/>
      <c r="J1" s="22"/>
    </row>
    <row r="2" spans="1:10" s="15" customFormat="1" ht="33">
      <c r="A2" s="34" t="s">
        <v>6</v>
      </c>
      <c r="B2" s="35" t="s">
        <v>37</v>
      </c>
      <c r="C2" s="35" t="s">
        <v>44</v>
      </c>
      <c r="D2" s="35" t="s">
        <v>36</v>
      </c>
      <c r="E2" s="46" t="s">
        <v>69</v>
      </c>
      <c r="F2" s="46" t="s">
        <v>45</v>
      </c>
      <c r="G2" s="49" t="s">
        <v>77</v>
      </c>
      <c r="H2" s="314" t="s">
        <v>220</v>
      </c>
      <c r="I2" s="49" t="s">
        <v>97</v>
      </c>
      <c r="J2" s="36" t="s">
        <v>7</v>
      </c>
    </row>
    <row r="3" spans="1:10" s="41" customFormat="1" ht="16.5">
      <c r="A3" s="84" t="s">
        <v>46</v>
      </c>
      <c r="B3" s="69">
        <v>0</v>
      </c>
      <c r="C3" s="85" t="s">
        <v>40</v>
      </c>
      <c r="D3" s="86" t="str">
        <f>IF(C3="Str",'Personal File'!$C$13,IF(C3="Dex",'Personal File'!$C$14,IF(C3="Con",'Personal File'!$C$15,IF(C3="Int",'Personal File'!$C$16,IF(C3="Wis",'Personal File'!$C$17,IF(C3="Cha",'Personal File'!$C$18))))))</f>
        <v>+1</v>
      </c>
      <c r="E3" s="129" t="str">
        <f t="shared" ref="E3:E41" si="0">CONCATENATE(C3," (",D3,")")</f>
        <v>Int (+1)</v>
      </c>
      <c r="F3" s="123" t="s">
        <v>70</v>
      </c>
      <c r="G3" s="70">
        <f t="shared" ref="G3:G8" si="1">B3+MID(E3,6,2)+F3</f>
        <v>1</v>
      </c>
      <c r="H3" s="315">
        <f ca="1">RANDBETWEEN(1,20)</f>
        <v>12</v>
      </c>
      <c r="I3" s="70">
        <f t="shared" ref="I3:I4" ca="1" si="2">SUM(G3:H3)</f>
        <v>13</v>
      </c>
      <c r="J3" s="71"/>
    </row>
    <row r="4" spans="1:10" s="45" customFormat="1" ht="16.5">
      <c r="A4" s="112" t="s">
        <v>47</v>
      </c>
      <c r="B4" s="69">
        <v>0</v>
      </c>
      <c r="C4" s="113" t="s">
        <v>42</v>
      </c>
      <c r="D4" s="114" t="str">
        <f>IF(C4="Str",'Personal File'!$C$13,IF(C4="Dex",'Personal File'!$C$14,IF(C4="Con",'Personal File'!$C$15,IF(C4="Int",'Personal File'!$C$16,IF(C4="Wis",'Personal File'!$C$17,IF(C4="Cha",'Personal File'!$C$18))))))</f>
        <v>+3</v>
      </c>
      <c r="E4" s="115" t="str">
        <f t="shared" si="0"/>
        <v>Dex (+3)</v>
      </c>
      <c r="F4" s="70" t="s">
        <v>70</v>
      </c>
      <c r="G4" s="70">
        <f t="shared" si="1"/>
        <v>3</v>
      </c>
      <c r="H4" s="315">
        <f ca="1">RANDBETWEEN(1,20)</f>
        <v>5</v>
      </c>
      <c r="I4" s="70">
        <f t="shared" ca="1" si="2"/>
        <v>8</v>
      </c>
      <c r="J4" s="71"/>
    </row>
    <row r="5" spans="1:10" s="43" customFormat="1" ht="16.5">
      <c r="A5" s="72" t="s">
        <v>48</v>
      </c>
      <c r="B5" s="69">
        <v>0</v>
      </c>
      <c r="C5" s="73" t="s">
        <v>38</v>
      </c>
      <c r="D5" s="74">
        <f>IF(C5="Str",'Personal File'!$C$13,IF(C5="Dex",'Personal File'!$C$14,IF(C5="Con",'Personal File'!$C$15,IF(C5="Int",'Personal File'!$C$16,IF(C5="Wis",'Personal File'!$C$17,IF(C5="Cha",'Personal File'!$C$18))))))</f>
        <v>-1</v>
      </c>
      <c r="E5" s="75" t="str">
        <f t="shared" si="0"/>
        <v>Cha (-1)</v>
      </c>
      <c r="F5" s="70" t="s">
        <v>70</v>
      </c>
      <c r="G5" s="70">
        <f t="shared" si="1"/>
        <v>-1</v>
      </c>
      <c r="H5" s="315">
        <f t="shared" ref="H5:H41" ca="1" si="3">RANDBETWEEN(1,20)</f>
        <v>1</v>
      </c>
      <c r="I5" s="70">
        <f t="shared" ref="I5:I41" ca="1" si="4">SUM(G5:H5)</f>
        <v>0</v>
      </c>
      <c r="J5" s="71"/>
    </row>
    <row r="6" spans="1:10" s="42" customFormat="1" ht="16.5">
      <c r="A6" s="187" t="s">
        <v>49</v>
      </c>
      <c r="B6" s="163">
        <v>5</v>
      </c>
      <c r="C6" s="188" t="s">
        <v>43</v>
      </c>
      <c r="D6" s="189" t="str">
        <f>IF(C6="Str",'Personal File'!$C$13,IF(C6="Dex",'Personal File'!$C$14,IF(C6="Con",'Personal File'!$C$15,IF(C6="Int",'Personal File'!$C$16,IF(C6="Wis",'Personal File'!$C$17,IF(C6="Cha",'Personal File'!$C$18))))))</f>
        <v>+2</v>
      </c>
      <c r="E6" s="190" t="str">
        <f t="shared" si="0"/>
        <v>Str (+2)</v>
      </c>
      <c r="F6" s="167" t="s">
        <v>70</v>
      </c>
      <c r="G6" s="167">
        <f t="shared" si="1"/>
        <v>7</v>
      </c>
      <c r="H6" s="315">
        <f t="shared" ca="1" si="3"/>
        <v>8</v>
      </c>
      <c r="I6" s="167">
        <f t="shared" ca="1" si="4"/>
        <v>15</v>
      </c>
      <c r="J6" s="168"/>
    </row>
    <row r="7" spans="1:10" s="42" customFormat="1" ht="16.5">
      <c r="A7" s="191" t="s">
        <v>23</v>
      </c>
      <c r="B7" s="69">
        <v>0</v>
      </c>
      <c r="C7" s="192" t="s">
        <v>39</v>
      </c>
      <c r="D7" s="193" t="str">
        <f>IF(C7="Str",'Personal File'!$C$13,IF(C7="Dex",'Personal File'!$C$14,IF(C7="Con",'Personal File'!$C$15,IF(C7="Int",'Personal File'!$C$16,IF(C7="Wis",'Personal File'!$C$17,IF(C7="Cha",'Personal File'!$C$18))))))</f>
        <v>+1</v>
      </c>
      <c r="E7" s="194" t="str">
        <f t="shared" si="0"/>
        <v>Con (+1)</v>
      </c>
      <c r="F7" s="70" t="s">
        <v>70</v>
      </c>
      <c r="G7" s="70">
        <f t="shared" si="1"/>
        <v>1</v>
      </c>
      <c r="H7" s="315">
        <f t="shared" ca="1" si="3"/>
        <v>3</v>
      </c>
      <c r="I7" s="70">
        <f t="shared" ca="1" si="4"/>
        <v>4</v>
      </c>
      <c r="J7" s="71"/>
    </row>
    <row r="8" spans="1:10" s="41" customFormat="1" ht="16.5">
      <c r="A8" s="162" t="s">
        <v>160</v>
      </c>
      <c r="B8" s="163">
        <v>2</v>
      </c>
      <c r="C8" s="164" t="s">
        <v>40</v>
      </c>
      <c r="D8" s="165" t="str">
        <f>IF(C8="Str",'Personal File'!$C$13,IF(C8="Dex",'Personal File'!$C$14,IF(C8="Con",'Personal File'!$C$15,IF(C8="Int",'Personal File'!$C$16,IF(C8="Wis",'Personal File'!$C$17,IF(C8="Cha",'Personal File'!$C$18))))))</f>
        <v>+1</v>
      </c>
      <c r="E8" s="166" t="str">
        <f t="shared" si="0"/>
        <v>Int (+1)</v>
      </c>
      <c r="F8" s="167" t="s">
        <v>70</v>
      </c>
      <c r="G8" s="167">
        <f t="shared" si="1"/>
        <v>3</v>
      </c>
      <c r="H8" s="315">
        <f t="shared" ca="1" si="3"/>
        <v>8</v>
      </c>
      <c r="I8" s="167">
        <f t="shared" ca="1" si="4"/>
        <v>11</v>
      </c>
      <c r="J8" s="168"/>
    </row>
    <row r="9" spans="1:10" s="44" customFormat="1" ht="16.5">
      <c r="A9" s="120" t="s">
        <v>50</v>
      </c>
      <c r="B9" s="117">
        <v>0</v>
      </c>
      <c r="C9" s="121" t="s">
        <v>40</v>
      </c>
      <c r="D9" s="122" t="str">
        <f>IF(C9="Str",'Personal File'!$C$13,IF(C9="Dex",'Personal File'!$C$14,IF(C9="Con",'Personal File'!$C$15,IF(C9="Int",'Personal File'!$C$16,IF(C9="Wis",'Personal File'!$C$17,IF(C9="Cha",'Personal File'!$C$18))))))</f>
        <v>+1</v>
      </c>
      <c r="E9" s="128" t="str">
        <f t="shared" si="0"/>
        <v>Int (+1)</v>
      </c>
      <c r="F9" s="118" t="s">
        <v>70</v>
      </c>
      <c r="G9" s="55">
        <v>0</v>
      </c>
      <c r="H9" s="315">
        <f t="shared" ca="1" si="3"/>
        <v>10</v>
      </c>
      <c r="I9" s="55">
        <f t="shared" ca="1" si="4"/>
        <v>10</v>
      </c>
      <c r="J9" s="119"/>
    </row>
    <row r="10" spans="1:10" s="45" customFormat="1" ht="16.5">
      <c r="A10" s="72" t="s">
        <v>51</v>
      </c>
      <c r="B10" s="69">
        <v>0</v>
      </c>
      <c r="C10" s="73" t="s">
        <v>38</v>
      </c>
      <c r="D10" s="74">
        <f>IF(C10="Str",'Personal File'!$C$13,IF(C10="Dex",'Personal File'!$C$14,IF(C10="Con",'Personal File'!$C$15,IF(C10="Int",'Personal File'!$C$16,IF(C10="Wis",'Personal File'!$C$17,IF(C10="Cha",'Personal File'!$C$18))))))</f>
        <v>-1</v>
      </c>
      <c r="E10" s="75" t="str">
        <f t="shared" si="0"/>
        <v>Cha (-1)</v>
      </c>
      <c r="F10" s="70" t="s">
        <v>70</v>
      </c>
      <c r="G10" s="70">
        <f>B10+MID(E10,6,2)+F10</f>
        <v>-1</v>
      </c>
      <c r="H10" s="315">
        <f t="shared" ca="1" si="3"/>
        <v>1</v>
      </c>
      <c r="I10" s="70">
        <f t="shared" ca="1" si="4"/>
        <v>0</v>
      </c>
      <c r="J10" s="71"/>
    </row>
    <row r="11" spans="1:10" s="45" customFormat="1" ht="16.5">
      <c r="A11" s="162" t="s">
        <v>52</v>
      </c>
      <c r="B11" s="163">
        <v>2</v>
      </c>
      <c r="C11" s="164" t="s">
        <v>40</v>
      </c>
      <c r="D11" s="165" t="str">
        <f>IF(C11="Str",'Personal File'!$C$13,IF(C11="Dex",'Personal File'!$C$14,IF(C11="Con",'Personal File'!$C$15,IF(C11="Int",'Personal File'!$C$16,IF(C11="Wis",'Personal File'!$C$17,IF(C11="Cha",'Personal File'!$C$18))))))</f>
        <v>+1</v>
      </c>
      <c r="E11" s="166" t="str">
        <f t="shared" si="0"/>
        <v>Int (+1)</v>
      </c>
      <c r="F11" s="167" t="s">
        <v>70</v>
      </c>
      <c r="G11" s="167">
        <f t="shared" ref="G11" si="5">B11+MID(E11,6,2)+F11</f>
        <v>3</v>
      </c>
      <c r="H11" s="315">
        <f t="shared" ca="1" si="3"/>
        <v>13</v>
      </c>
      <c r="I11" s="167">
        <f t="shared" ca="1" si="4"/>
        <v>16</v>
      </c>
      <c r="J11" s="168"/>
    </row>
    <row r="12" spans="1:10" s="45" customFormat="1" ht="16.5">
      <c r="A12" s="72" t="s">
        <v>53</v>
      </c>
      <c r="B12" s="69">
        <v>0</v>
      </c>
      <c r="C12" s="73" t="s">
        <v>38</v>
      </c>
      <c r="D12" s="74">
        <f>IF(C12="Str",'Personal File'!$C$13,IF(C12="Dex",'Personal File'!$C$14,IF(C12="Con",'Personal File'!$C$15,IF(C12="Int",'Personal File'!$C$16,IF(C12="Wis",'Personal File'!$C$17,IF(C12="Cha",'Personal File'!$C$18))))))</f>
        <v>-1</v>
      </c>
      <c r="E12" s="75" t="str">
        <f t="shared" si="0"/>
        <v>Cha (-1)</v>
      </c>
      <c r="F12" s="70" t="s">
        <v>70</v>
      </c>
      <c r="G12" s="70">
        <f t="shared" ref="G12:G18" si="6">B12+MID(E12,6,2)+F12</f>
        <v>-1</v>
      </c>
      <c r="H12" s="315">
        <f t="shared" ca="1" si="3"/>
        <v>3</v>
      </c>
      <c r="I12" s="70">
        <f t="shared" ca="1" si="4"/>
        <v>2</v>
      </c>
      <c r="J12" s="71"/>
    </row>
    <row r="13" spans="1:10" s="45" customFormat="1" ht="16.5">
      <c r="A13" s="170" t="s">
        <v>54</v>
      </c>
      <c r="B13" s="163">
        <v>2</v>
      </c>
      <c r="C13" s="171" t="s">
        <v>42</v>
      </c>
      <c r="D13" s="172" t="str">
        <f>IF(C13="Str",'Personal File'!$C$13,IF(C13="Dex",'Personal File'!$C$14,IF(C13="Con",'Personal File'!$C$15,IF(C13="Int",'Personal File'!$C$16,IF(C13="Wis",'Personal File'!$C$17,IF(C13="Cha",'Personal File'!$C$18))))))</f>
        <v>+3</v>
      </c>
      <c r="E13" s="173" t="str">
        <f t="shared" si="0"/>
        <v>Dex (+3)</v>
      </c>
      <c r="F13" s="167" t="s">
        <v>70</v>
      </c>
      <c r="G13" s="167">
        <f t="shared" si="6"/>
        <v>5</v>
      </c>
      <c r="H13" s="315">
        <f t="shared" ca="1" si="3"/>
        <v>3</v>
      </c>
      <c r="I13" s="167">
        <f t="shared" ca="1" si="4"/>
        <v>8</v>
      </c>
      <c r="J13" s="168"/>
    </row>
    <row r="14" spans="1:10" s="45" customFormat="1" ht="16.5">
      <c r="A14" s="84" t="s">
        <v>55</v>
      </c>
      <c r="B14" s="69">
        <v>0</v>
      </c>
      <c r="C14" s="85" t="s">
        <v>40</v>
      </c>
      <c r="D14" s="86" t="str">
        <f>IF(C14="Str",'Personal File'!$C$13,IF(C14="Dex",'Personal File'!$C$14,IF(C14="Con",'Personal File'!$C$15,IF(C14="Int",'Personal File'!$C$16,IF(C14="Wis",'Personal File'!$C$17,IF(C14="Cha",'Personal File'!$C$18))))))</f>
        <v>+1</v>
      </c>
      <c r="E14" s="129" t="str">
        <f t="shared" si="0"/>
        <v>Int (+1)</v>
      </c>
      <c r="F14" s="70" t="s">
        <v>70</v>
      </c>
      <c r="G14" s="70">
        <f t="shared" si="6"/>
        <v>1</v>
      </c>
      <c r="H14" s="315">
        <f t="shared" ca="1" si="3"/>
        <v>20</v>
      </c>
      <c r="I14" s="70">
        <f t="shared" ca="1" si="4"/>
        <v>21</v>
      </c>
      <c r="J14" s="71"/>
    </row>
    <row r="15" spans="1:10" s="45" customFormat="1" ht="16.5">
      <c r="A15" s="72" t="s">
        <v>56</v>
      </c>
      <c r="B15" s="69">
        <v>0</v>
      </c>
      <c r="C15" s="73" t="s">
        <v>38</v>
      </c>
      <c r="D15" s="74">
        <f>IF(C15="Str",'Personal File'!$C$13,IF(C15="Dex",'Personal File'!$C$14,IF(C15="Con",'Personal File'!$C$15,IF(C15="Int",'Personal File'!$C$16,IF(C15="Wis",'Personal File'!$C$17,IF(C15="Cha",'Personal File'!$C$18))))))</f>
        <v>-1</v>
      </c>
      <c r="E15" s="75" t="str">
        <f t="shared" si="0"/>
        <v>Cha (-1)</v>
      </c>
      <c r="F15" s="70" t="s">
        <v>70</v>
      </c>
      <c r="G15" s="70">
        <f t="shared" si="6"/>
        <v>-1</v>
      </c>
      <c r="H15" s="315">
        <f t="shared" ca="1" si="3"/>
        <v>13</v>
      </c>
      <c r="I15" s="70">
        <f t="shared" ca="1" si="4"/>
        <v>12</v>
      </c>
      <c r="J15" s="71"/>
    </row>
    <row r="16" spans="1:10" s="45" customFormat="1" ht="16.5">
      <c r="A16" s="72" t="s">
        <v>25</v>
      </c>
      <c r="B16" s="69">
        <v>0</v>
      </c>
      <c r="C16" s="73" t="s">
        <v>38</v>
      </c>
      <c r="D16" s="74">
        <f>IF(C16="Str",'Personal File'!$C$13,IF(C16="Dex",'Personal File'!$C$14,IF(C16="Con",'Personal File'!$C$15,IF(C16="Int",'Personal File'!$C$16,IF(C16="Wis",'Personal File'!$C$17,IF(C16="Cha",'Personal File'!$C$18))))))</f>
        <v>-1</v>
      </c>
      <c r="E16" s="75" t="str">
        <f t="shared" si="0"/>
        <v>Cha (-1)</v>
      </c>
      <c r="F16" s="70" t="s">
        <v>70</v>
      </c>
      <c r="G16" s="70">
        <f t="shared" si="6"/>
        <v>-1</v>
      </c>
      <c r="H16" s="315">
        <f t="shared" ca="1" si="3"/>
        <v>6</v>
      </c>
      <c r="I16" s="70">
        <f t="shared" ca="1" si="4"/>
        <v>5</v>
      </c>
      <c r="J16" s="71"/>
    </row>
    <row r="17" spans="1:10" s="45" customFormat="1" ht="16.5">
      <c r="A17" s="76" t="s">
        <v>57</v>
      </c>
      <c r="B17" s="69">
        <v>0</v>
      </c>
      <c r="C17" s="77" t="s">
        <v>41</v>
      </c>
      <c r="D17" s="78" t="str">
        <f>IF(C17="Str",'Personal File'!$C$13,IF(C17="Dex",'Personal File'!$C$14,IF(C17="Con",'Personal File'!$C$15,IF(C17="Int",'Personal File'!$C$16,IF(C17="Wis",'Personal File'!$C$17,IF(C17="Cha",'Personal File'!$C$18))))))</f>
        <v>+1</v>
      </c>
      <c r="E17" s="116" t="str">
        <f t="shared" si="0"/>
        <v>Wis (+1)</v>
      </c>
      <c r="F17" s="70" t="s">
        <v>70</v>
      </c>
      <c r="G17" s="70">
        <f t="shared" si="6"/>
        <v>1</v>
      </c>
      <c r="H17" s="315">
        <f t="shared" ca="1" si="3"/>
        <v>7</v>
      </c>
      <c r="I17" s="70">
        <f t="shared" ca="1" si="4"/>
        <v>8</v>
      </c>
      <c r="J17" s="71"/>
    </row>
    <row r="18" spans="1:10" s="45" customFormat="1" ht="16.5">
      <c r="A18" s="170" t="s">
        <v>58</v>
      </c>
      <c r="B18" s="163">
        <v>10</v>
      </c>
      <c r="C18" s="171" t="s">
        <v>42</v>
      </c>
      <c r="D18" s="172" t="str">
        <f>IF(C18="Str",'Personal File'!$C$13,IF(C18="Dex",'Personal File'!$C$14,IF(C18="Con",'Personal File'!$C$15,IF(C18="Int",'Personal File'!$C$16,IF(C18="Wis",'Personal File'!$C$17,IF(C18="Cha",'Personal File'!$C$18))))))</f>
        <v>+3</v>
      </c>
      <c r="E18" s="173" t="str">
        <f t="shared" si="0"/>
        <v>Dex (+3)</v>
      </c>
      <c r="F18" s="167" t="s">
        <v>70</v>
      </c>
      <c r="G18" s="167">
        <f t="shared" si="6"/>
        <v>13</v>
      </c>
      <c r="H18" s="315">
        <f t="shared" ca="1" si="3"/>
        <v>3</v>
      </c>
      <c r="I18" s="167">
        <f t="shared" ca="1" si="4"/>
        <v>16</v>
      </c>
      <c r="J18" s="168"/>
    </row>
    <row r="19" spans="1:10" s="45" customFormat="1" ht="16.5">
      <c r="A19" s="72" t="s">
        <v>59</v>
      </c>
      <c r="B19" s="69">
        <v>0</v>
      </c>
      <c r="C19" s="73" t="s">
        <v>38</v>
      </c>
      <c r="D19" s="74">
        <f>IF(C19="Str",'Personal File'!$C$13,IF(C19="Dex",'Personal File'!$C$14,IF(C19="Con",'Personal File'!$C$15,IF(C19="Int",'Personal File'!$C$16,IF(C19="Wis",'Personal File'!$C$17,IF(C19="Cha",'Personal File'!$C$18))))))</f>
        <v>-1</v>
      </c>
      <c r="E19" s="75" t="str">
        <f t="shared" si="0"/>
        <v>Cha (-1)</v>
      </c>
      <c r="F19" s="70" t="s">
        <v>70</v>
      </c>
      <c r="G19" s="70">
        <f>B19+MID(E19,6,2)+F19</f>
        <v>-1</v>
      </c>
      <c r="H19" s="315">
        <f t="shared" ca="1" si="3"/>
        <v>6</v>
      </c>
      <c r="I19" s="70">
        <f t="shared" ca="1" si="4"/>
        <v>5</v>
      </c>
      <c r="J19" s="71"/>
    </row>
    <row r="20" spans="1:10" s="45" customFormat="1" ht="16.5">
      <c r="A20" s="241" t="s">
        <v>60</v>
      </c>
      <c r="B20" s="69">
        <v>0</v>
      </c>
      <c r="C20" s="242" t="s">
        <v>43</v>
      </c>
      <c r="D20" s="243" t="str">
        <f>IF(C20="Str",'Personal File'!$C$13,IF(C20="Dex",'Personal File'!$C$14,IF(C20="Con",'Personal File'!$C$15,IF(C20="Int",'Personal File'!$C$16,IF(C20="Wis",'Personal File'!$C$17,IF(C20="Cha",'Personal File'!$C$18))))))</f>
        <v>+2</v>
      </c>
      <c r="E20" s="244" t="str">
        <f t="shared" si="0"/>
        <v>Str (+2)</v>
      </c>
      <c r="F20" s="260" t="s">
        <v>173</v>
      </c>
      <c r="G20" s="70">
        <f>B20+MID(E20,6,2)+F20</f>
        <v>4</v>
      </c>
      <c r="H20" s="315">
        <f t="shared" ca="1" si="3"/>
        <v>14</v>
      </c>
      <c r="I20" s="70">
        <f t="shared" ca="1" si="4"/>
        <v>18</v>
      </c>
      <c r="J20" s="245"/>
    </row>
    <row r="21" spans="1:10" s="45" customFormat="1" ht="16.5">
      <c r="A21" s="162" t="s">
        <v>208</v>
      </c>
      <c r="B21" s="163">
        <v>2</v>
      </c>
      <c r="C21" s="164" t="s">
        <v>40</v>
      </c>
      <c r="D21" s="165" t="str">
        <f>IF(C21="Str",'Personal File'!$C$13,IF(C21="Dex",'Personal File'!$C$14,IF(C21="Con",'Personal File'!$C$15,IF(C21="Int",'Personal File'!$C$16,IF(C21="Wis",'Personal File'!$C$17,IF(C21="Cha",'Personal File'!$C$18))))))</f>
        <v>+1</v>
      </c>
      <c r="E21" s="166" t="str">
        <f t="shared" si="0"/>
        <v>Int (+1)</v>
      </c>
      <c r="F21" s="167" t="s">
        <v>70</v>
      </c>
      <c r="G21" s="167">
        <f t="shared" ref="G21:G23" si="7">B21+MID(E21,6,2)+F21</f>
        <v>3</v>
      </c>
      <c r="H21" s="315">
        <f t="shared" ca="1" si="3"/>
        <v>19</v>
      </c>
      <c r="I21" s="167">
        <f t="shared" ca="1" si="4"/>
        <v>22</v>
      </c>
      <c r="J21" s="168"/>
    </row>
    <row r="22" spans="1:10" s="45" customFormat="1" ht="16.5">
      <c r="A22" s="162" t="s">
        <v>161</v>
      </c>
      <c r="B22" s="163">
        <v>3</v>
      </c>
      <c r="C22" s="164" t="s">
        <v>40</v>
      </c>
      <c r="D22" s="165" t="str">
        <f>IF(C22="Str",'Personal File'!$C$13,IF(C22="Dex",'Personal File'!$C$14,IF(C22="Con",'Personal File'!$C$15,IF(C22="Int",'Personal File'!$C$16,IF(C22="Wis",'Personal File'!$C$17,IF(C22="Cha",'Personal File'!$C$18))))))</f>
        <v>+1</v>
      </c>
      <c r="E22" s="166" t="str">
        <f t="shared" ref="E22" si="8">CONCATENATE(C22," (",D22,")")</f>
        <v>Int (+1)</v>
      </c>
      <c r="F22" s="167" t="s">
        <v>70</v>
      </c>
      <c r="G22" s="167">
        <f t="shared" ref="G22" si="9">B22+MID(E22,6,2)+F22</f>
        <v>4</v>
      </c>
      <c r="H22" s="315">
        <f t="shared" ca="1" si="3"/>
        <v>1</v>
      </c>
      <c r="I22" s="167">
        <f t="shared" ca="1" si="4"/>
        <v>5</v>
      </c>
      <c r="J22" s="168"/>
    </row>
    <row r="23" spans="1:10" s="45" customFormat="1" ht="16.5">
      <c r="A23" s="162" t="s">
        <v>103</v>
      </c>
      <c r="B23" s="163">
        <v>1</v>
      </c>
      <c r="C23" s="164" t="s">
        <v>40</v>
      </c>
      <c r="D23" s="165" t="str">
        <f>IF(C23="Str",'Personal File'!$C$13,IF(C23="Dex",'Personal File'!$C$14,IF(C23="Con",'Personal File'!$C$15,IF(C23="Int",'Personal File'!$C$16,IF(C23="Wis",'Personal File'!$C$17,IF(C23="Cha",'Personal File'!$C$18))))))</f>
        <v>+1</v>
      </c>
      <c r="E23" s="166" t="str">
        <f t="shared" si="0"/>
        <v>Int (+1)</v>
      </c>
      <c r="F23" s="167" t="s">
        <v>70</v>
      </c>
      <c r="G23" s="167">
        <f t="shared" si="7"/>
        <v>2</v>
      </c>
      <c r="H23" s="315">
        <f t="shared" ca="1" si="3"/>
        <v>2</v>
      </c>
      <c r="I23" s="167">
        <f t="shared" ca="1" si="4"/>
        <v>4</v>
      </c>
      <c r="J23" s="225" t="s">
        <v>167</v>
      </c>
    </row>
    <row r="24" spans="1:10" s="45" customFormat="1" ht="16.5">
      <c r="A24" s="246" t="s">
        <v>61</v>
      </c>
      <c r="B24" s="163">
        <v>3</v>
      </c>
      <c r="C24" s="247" t="s">
        <v>41</v>
      </c>
      <c r="D24" s="248" t="str">
        <f>IF(C24="Str",'Personal File'!$C$13,IF(C24="Dex",'Personal File'!$C$14,IF(C24="Con",'Personal File'!$C$15,IF(C24="Int",'Personal File'!$C$16,IF(C24="Wis",'Personal File'!$C$17,IF(C24="Cha",'Personal File'!$C$18))))))</f>
        <v>+1</v>
      </c>
      <c r="E24" s="249" t="str">
        <f t="shared" si="0"/>
        <v>Wis (+1)</v>
      </c>
      <c r="F24" s="167" t="s">
        <v>70</v>
      </c>
      <c r="G24" s="167">
        <f>B24+MID(E24,6,2)+F24</f>
        <v>4</v>
      </c>
      <c r="H24" s="315">
        <f t="shared" ca="1" si="3"/>
        <v>7</v>
      </c>
      <c r="I24" s="167">
        <f t="shared" ca="1" si="4"/>
        <v>11</v>
      </c>
      <c r="J24" s="168"/>
    </row>
    <row r="25" spans="1:10" s="45" customFormat="1" ht="16.5">
      <c r="A25" s="170" t="s">
        <v>26</v>
      </c>
      <c r="B25" s="163">
        <v>10</v>
      </c>
      <c r="C25" s="171" t="s">
        <v>42</v>
      </c>
      <c r="D25" s="172" t="str">
        <f>IF(C25="Str",'Personal File'!$C$13,IF(C25="Dex",'Personal File'!$C$14,IF(C25="Con",'Personal File'!$C$15,IF(C25="Int",'Personal File'!$C$16,IF(C25="Wis",'Personal File'!$C$17,IF(C25="Cha",'Personal File'!$C$18))))))</f>
        <v>+3</v>
      </c>
      <c r="E25" s="173" t="str">
        <f t="shared" si="0"/>
        <v>Dex (+3)</v>
      </c>
      <c r="F25" s="167" t="s">
        <v>70</v>
      </c>
      <c r="G25" s="167">
        <f>B25+MID(E25,6,2)+F25</f>
        <v>13</v>
      </c>
      <c r="H25" s="315">
        <f t="shared" ca="1" si="3"/>
        <v>5</v>
      </c>
      <c r="I25" s="167">
        <f t="shared" ca="1" si="4"/>
        <v>18</v>
      </c>
      <c r="J25" s="168"/>
    </row>
    <row r="26" spans="1:10" s="45" customFormat="1" ht="16.5">
      <c r="A26" s="66" t="s">
        <v>62</v>
      </c>
      <c r="B26" s="53">
        <v>0</v>
      </c>
      <c r="C26" s="67" t="s">
        <v>42</v>
      </c>
      <c r="D26" s="68" t="str">
        <f>IF(C26="Str",'Personal File'!$C$13,IF(C26="Dex",'Personal File'!$C$14,IF(C26="Con",'Personal File'!$C$15,IF(C26="Int",'Personal File'!$C$16,IF(C26="Wis",'Personal File'!$C$17,IF(C26="Cha",'Personal File'!$C$18))))))</f>
        <v>+3</v>
      </c>
      <c r="E26" s="127" t="str">
        <f t="shared" si="0"/>
        <v>Dex (+3)</v>
      </c>
      <c r="F26" s="54" t="s">
        <v>70</v>
      </c>
      <c r="G26" s="55">
        <v>0</v>
      </c>
      <c r="H26" s="315">
        <f t="shared" ca="1" si="3"/>
        <v>16</v>
      </c>
      <c r="I26" s="55">
        <f t="shared" ca="1" si="4"/>
        <v>16</v>
      </c>
      <c r="J26" s="56"/>
    </row>
    <row r="27" spans="1:10" ht="16.5">
      <c r="A27" s="72" t="s">
        <v>104</v>
      </c>
      <c r="B27" s="69">
        <v>0</v>
      </c>
      <c r="C27" s="73" t="s">
        <v>38</v>
      </c>
      <c r="D27" s="74">
        <f>IF(C27="Str",'Personal File'!$C$13,IF(C27="Dex",'Personal File'!$C$14,IF(C27="Con",'Personal File'!$C$15,IF(C27="Int",'Personal File'!$C$16,IF(C27="Wis",'Personal File'!$C$17,IF(C27="Cha",'Personal File'!$C$18))))))</f>
        <v>-1</v>
      </c>
      <c r="E27" s="75" t="str">
        <f t="shared" si="0"/>
        <v>Cha (-1)</v>
      </c>
      <c r="F27" s="70" t="s">
        <v>70</v>
      </c>
      <c r="G27" s="70">
        <f>B27+MID(E27,6,2)+F27</f>
        <v>-1</v>
      </c>
      <c r="H27" s="315">
        <f t="shared" ca="1" si="3"/>
        <v>10</v>
      </c>
      <c r="I27" s="70">
        <f t="shared" ca="1" si="4"/>
        <v>9</v>
      </c>
      <c r="J27" s="71"/>
    </row>
    <row r="28" spans="1:10" ht="16.5">
      <c r="A28" s="169" t="s">
        <v>162</v>
      </c>
      <c r="B28" s="218">
        <v>6</v>
      </c>
      <c r="C28" s="219" t="s">
        <v>41</v>
      </c>
      <c r="D28" s="220" t="str">
        <f>IF(C28="Str",'Personal File'!$C$13,IF(C28="Dex",'Personal File'!$C$14,IF(C28="Con",'Personal File'!$C$15,IF(C28="Int",'Personal File'!$C$16,IF(C28="Wis",'Personal File'!$C$17,IF(C28="Cha",'Personal File'!$C$18))))))</f>
        <v>+1</v>
      </c>
      <c r="E28" s="221" t="str">
        <f t="shared" si="0"/>
        <v>Wis (+1)</v>
      </c>
      <c r="F28" s="222" t="s">
        <v>70</v>
      </c>
      <c r="G28" s="167">
        <f t="shared" ref="G28:G29" si="10">B28+MID(E28,6,2)+F28</f>
        <v>7</v>
      </c>
      <c r="H28" s="315">
        <f t="shared" ca="1" si="3"/>
        <v>17</v>
      </c>
      <c r="I28" s="167">
        <f t="shared" ca="1" si="4"/>
        <v>24</v>
      </c>
      <c r="J28" s="168"/>
    </row>
    <row r="29" spans="1:10" ht="16.5">
      <c r="A29" s="169" t="s">
        <v>163</v>
      </c>
      <c r="B29" s="218">
        <v>5</v>
      </c>
      <c r="C29" s="219" t="s">
        <v>41</v>
      </c>
      <c r="D29" s="220" t="str">
        <f>IF(C29="Str",'Personal File'!$C$13,IF(C29="Dex",'Personal File'!$C$14,IF(C29="Con",'Personal File'!$C$15,IF(C29="Int",'Personal File'!$C$16,IF(C29="Wis",'Personal File'!$C$17,IF(C29="Cha",'Personal File'!$C$18))))))</f>
        <v>+1</v>
      </c>
      <c r="E29" s="221" t="str">
        <f t="shared" ref="E29" si="11">CONCATENATE(C29," (",D29,")")</f>
        <v>Wis (+1)</v>
      </c>
      <c r="F29" s="222" t="s">
        <v>70</v>
      </c>
      <c r="G29" s="167">
        <f t="shared" si="10"/>
        <v>6</v>
      </c>
      <c r="H29" s="315">
        <f t="shared" ca="1" si="3"/>
        <v>20</v>
      </c>
      <c r="I29" s="167">
        <f t="shared" ca="1" si="4"/>
        <v>26</v>
      </c>
      <c r="J29" s="168"/>
    </row>
    <row r="30" spans="1:10" ht="16.5">
      <c r="A30" s="170" t="s">
        <v>27</v>
      </c>
      <c r="B30" s="163">
        <v>2</v>
      </c>
      <c r="C30" s="171" t="s">
        <v>42</v>
      </c>
      <c r="D30" s="172" t="str">
        <f>IF(C30="Str",'Personal File'!$C$13,IF(C30="Dex",'Personal File'!$C$14,IF(C30="Con",'Personal File'!$C$15,IF(C30="Int",'Personal File'!$C$16,IF(C30="Wis",'Personal File'!$C$17,IF(C30="Cha",'Personal File'!$C$18))))))</f>
        <v>+3</v>
      </c>
      <c r="E30" s="173" t="str">
        <f t="shared" si="0"/>
        <v>Dex (+3)</v>
      </c>
      <c r="F30" s="167" t="s">
        <v>70</v>
      </c>
      <c r="G30" s="167">
        <f>B30+MID(E30,6,2)+F30</f>
        <v>5</v>
      </c>
      <c r="H30" s="315">
        <f t="shared" ca="1" si="3"/>
        <v>18</v>
      </c>
      <c r="I30" s="167">
        <f t="shared" ca="1" si="4"/>
        <v>23</v>
      </c>
      <c r="J30" s="168"/>
    </row>
    <row r="31" spans="1:10" ht="16.5">
      <c r="A31" s="84" t="s">
        <v>28</v>
      </c>
      <c r="B31" s="69">
        <v>0</v>
      </c>
      <c r="C31" s="85" t="s">
        <v>40</v>
      </c>
      <c r="D31" s="86" t="str">
        <f>IF(C31="Str",'Personal File'!$C$13,IF(C31="Dex",'Personal File'!$C$14,IF(C31="Con",'Personal File'!$C$15,IF(C31="Int",'Personal File'!$C$16,IF(C31="Wis",'Personal File'!$C$17,IF(C31="Cha",'Personal File'!$C$18))))))</f>
        <v>+1</v>
      </c>
      <c r="E31" s="129" t="str">
        <f t="shared" si="0"/>
        <v>Int (+1)</v>
      </c>
      <c r="F31" s="70" t="s">
        <v>70</v>
      </c>
      <c r="G31" s="70">
        <f>B31+MID(E31,6,2)+F31</f>
        <v>1</v>
      </c>
      <c r="H31" s="315">
        <f t="shared" ca="1" si="3"/>
        <v>6</v>
      </c>
      <c r="I31" s="70">
        <f t="shared" ca="1" si="4"/>
        <v>7</v>
      </c>
      <c r="J31" s="71"/>
    </row>
    <row r="32" spans="1:10" ht="16.5">
      <c r="A32" s="76" t="s">
        <v>63</v>
      </c>
      <c r="B32" s="69">
        <v>0</v>
      </c>
      <c r="C32" s="77" t="s">
        <v>41</v>
      </c>
      <c r="D32" s="78" t="str">
        <f>IF(C32="Str",'Personal File'!$C$13,IF(C32="Dex",'Personal File'!$C$14,IF(C32="Con",'Personal File'!$C$15,IF(C32="Int",'Personal File'!$C$16,IF(C32="Wis",'Personal File'!$C$17,IF(C32="Cha",'Personal File'!$C$18))))))</f>
        <v>+1</v>
      </c>
      <c r="E32" s="116" t="str">
        <f t="shared" si="0"/>
        <v>Wis (+1)</v>
      </c>
      <c r="F32" s="70" t="s">
        <v>70</v>
      </c>
      <c r="G32" s="70">
        <f>B32+MID(E32,6,2)+F32</f>
        <v>1</v>
      </c>
      <c r="H32" s="315">
        <f t="shared" ca="1" si="3"/>
        <v>6</v>
      </c>
      <c r="I32" s="70">
        <f t="shared" ca="1" si="4"/>
        <v>7</v>
      </c>
      <c r="J32" s="71"/>
    </row>
    <row r="33" spans="1:10" ht="16.5">
      <c r="A33" s="66" t="s">
        <v>107</v>
      </c>
      <c r="B33" s="53">
        <v>0</v>
      </c>
      <c r="C33" s="67" t="s">
        <v>42</v>
      </c>
      <c r="D33" s="68" t="str">
        <f>IF(C33="Str",'Personal File'!$C$13,IF(C33="Dex",'Personal File'!$C$14,IF(C33="Con",'Personal File'!$C$15,IF(C33="Int",'Personal File'!$C$16,IF(C33="Wis",'Personal File'!$C$17,IF(C33="Cha",'Personal File'!$C$18))))))</f>
        <v>+3</v>
      </c>
      <c r="E33" s="127" t="str">
        <f t="shared" si="0"/>
        <v>Dex (+3)</v>
      </c>
      <c r="F33" s="54" t="s">
        <v>70</v>
      </c>
      <c r="G33" s="55">
        <v>0</v>
      </c>
      <c r="H33" s="315">
        <f t="shared" ca="1" si="3"/>
        <v>10</v>
      </c>
      <c r="I33" s="55">
        <f t="shared" ca="1" si="4"/>
        <v>10</v>
      </c>
      <c r="J33" s="56"/>
    </row>
    <row r="34" spans="1:10" ht="16.5">
      <c r="A34" s="120" t="s">
        <v>102</v>
      </c>
      <c r="B34" s="117">
        <v>0</v>
      </c>
      <c r="C34" s="121" t="s">
        <v>40</v>
      </c>
      <c r="D34" s="122" t="str">
        <f>IF(C34="Str",'Personal File'!$C$13,IF(C34="Dex",'Personal File'!$C$14,IF(C34="Con",'Personal File'!$C$15,IF(C34="Int",'Personal File'!$C$16,IF(C34="Wis",'Personal File'!$C$17,IF(C34="Cha",'Personal File'!$C$18))))))</f>
        <v>+1</v>
      </c>
      <c r="E34" s="128" t="str">
        <f t="shared" si="0"/>
        <v>Int (+1)</v>
      </c>
      <c r="F34" s="118" t="s">
        <v>70</v>
      </c>
      <c r="G34" s="55">
        <v>0</v>
      </c>
      <c r="H34" s="315">
        <f t="shared" ca="1" si="3"/>
        <v>9</v>
      </c>
      <c r="I34" s="55">
        <f t="shared" ca="1" si="4"/>
        <v>9</v>
      </c>
      <c r="J34" s="119"/>
    </row>
    <row r="35" spans="1:10" ht="16.5">
      <c r="A35" s="120" t="s">
        <v>64</v>
      </c>
      <c r="B35" s="117">
        <v>0</v>
      </c>
      <c r="C35" s="121" t="s">
        <v>40</v>
      </c>
      <c r="D35" s="122" t="str">
        <f>IF(C35="Str",'Personal File'!$C$13,IF(C35="Dex",'Personal File'!$C$14,IF(C35="Con",'Personal File'!$C$15,IF(C35="Int",'Personal File'!$C$16,IF(C35="Wis",'Personal File'!$C$17,IF(C35="Cha",'Personal File'!$C$18))))))</f>
        <v>+1</v>
      </c>
      <c r="E35" s="128" t="str">
        <f t="shared" si="0"/>
        <v>Int (+1)</v>
      </c>
      <c r="F35" s="118" t="s">
        <v>70</v>
      </c>
      <c r="G35" s="55">
        <v>0</v>
      </c>
      <c r="H35" s="315">
        <f t="shared" ca="1" si="3"/>
        <v>8</v>
      </c>
      <c r="I35" s="55">
        <f t="shared" ca="1" si="4"/>
        <v>8</v>
      </c>
      <c r="J35" s="119"/>
    </row>
    <row r="36" spans="1:10" ht="16.5">
      <c r="A36" s="246" t="s">
        <v>65</v>
      </c>
      <c r="B36" s="163">
        <v>8</v>
      </c>
      <c r="C36" s="247" t="s">
        <v>41</v>
      </c>
      <c r="D36" s="248" t="str">
        <f>IF(C36="Str",'Personal File'!$C$13,IF(C36="Dex",'Personal File'!$C$14,IF(C36="Con",'Personal File'!$C$15,IF(C36="Int",'Personal File'!$C$16,IF(C36="Wis",'Personal File'!$C$17,IF(C36="Cha",'Personal File'!$C$18))))))</f>
        <v>+1</v>
      </c>
      <c r="E36" s="249" t="str">
        <f t="shared" si="0"/>
        <v>Wis (+1)</v>
      </c>
      <c r="F36" s="167" t="s">
        <v>70</v>
      </c>
      <c r="G36" s="167">
        <f>B36+MID(E36,6,2)+F36</f>
        <v>9</v>
      </c>
      <c r="H36" s="315">
        <f t="shared" ca="1" si="3"/>
        <v>14</v>
      </c>
      <c r="I36" s="167">
        <f t="shared" ca="1" si="4"/>
        <v>23</v>
      </c>
      <c r="J36" s="168"/>
    </row>
    <row r="37" spans="1:10" ht="16.5">
      <c r="A37" s="246" t="s">
        <v>108</v>
      </c>
      <c r="B37" s="163">
        <v>9</v>
      </c>
      <c r="C37" s="247" t="s">
        <v>41</v>
      </c>
      <c r="D37" s="248" t="str">
        <f>IF(C37="Str",'Personal File'!$C$13,IF(C37="Dex",'Personal File'!$C$14,IF(C37="Con",'Personal File'!$C$15,IF(C37="Int",'Personal File'!$C$16,IF(C37="Wis",'Personal File'!$C$17,IF(C37="Cha",'Personal File'!$C$18))))))</f>
        <v>+1</v>
      </c>
      <c r="E37" s="249" t="str">
        <f t="shared" si="0"/>
        <v>Wis (+1)</v>
      </c>
      <c r="F37" s="167" t="s">
        <v>70</v>
      </c>
      <c r="G37" s="167">
        <f>B37+MID(E37,6,2)+F37</f>
        <v>10</v>
      </c>
      <c r="H37" s="315">
        <f t="shared" ca="1" si="3"/>
        <v>1</v>
      </c>
      <c r="I37" s="167">
        <f t="shared" ca="1" si="4"/>
        <v>11</v>
      </c>
      <c r="J37" s="225" t="s">
        <v>166</v>
      </c>
    </row>
    <row r="38" spans="1:10" ht="16.5">
      <c r="A38" s="187" t="s">
        <v>29</v>
      </c>
      <c r="B38" s="163">
        <v>2</v>
      </c>
      <c r="C38" s="188" t="s">
        <v>43</v>
      </c>
      <c r="D38" s="189" t="str">
        <f>IF(C38="Str",'Personal File'!$C$13,IF(C38="Dex",'Personal File'!$C$14,IF(C38="Con",'Personal File'!$C$15,IF(C38="Int",'Personal File'!$C$16,IF(C38="Wis",'Personal File'!$C$17,IF(C38="Cha",'Personal File'!$C$18))))))</f>
        <v>+2</v>
      </c>
      <c r="E38" s="190" t="str">
        <f t="shared" si="0"/>
        <v>Str (+2)</v>
      </c>
      <c r="F38" s="167" t="s">
        <v>70</v>
      </c>
      <c r="G38" s="167">
        <f t="shared" ref="G38:G39" si="12">B38+MID(E38,6,2)+F38</f>
        <v>4</v>
      </c>
      <c r="H38" s="315">
        <f t="shared" ca="1" si="3"/>
        <v>6</v>
      </c>
      <c r="I38" s="167">
        <f t="shared" ca="1" si="4"/>
        <v>10</v>
      </c>
      <c r="J38" s="168"/>
    </row>
    <row r="39" spans="1:10" ht="16.5">
      <c r="A39" s="112" t="s">
        <v>66</v>
      </c>
      <c r="B39" s="69">
        <v>0</v>
      </c>
      <c r="C39" s="113" t="s">
        <v>42</v>
      </c>
      <c r="D39" s="114" t="str">
        <f>IF(C39="Str",'Personal File'!$C$13,IF(C39="Dex",'Personal File'!$C$14,IF(C39="Con",'Personal File'!$C$15,IF(C39="Int",'Personal File'!$C$16,IF(C39="Wis",'Personal File'!$C$17,IF(C39="Cha",'Personal File'!$C$18))))))</f>
        <v>+3</v>
      </c>
      <c r="E39" s="115" t="str">
        <f t="shared" si="0"/>
        <v>Dex (+3)</v>
      </c>
      <c r="F39" s="70" t="s">
        <v>70</v>
      </c>
      <c r="G39" s="70">
        <f t="shared" si="12"/>
        <v>3</v>
      </c>
      <c r="H39" s="315">
        <f t="shared" ca="1" si="3"/>
        <v>9</v>
      </c>
      <c r="I39" s="70">
        <f t="shared" ca="1" si="4"/>
        <v>12</v>
      </c>
      <c r="J39" s="71"/>
    </row>
    <row r="40" spans="1:10" ht="16.5">
      <c r="A40" s="57" t="s">
        <v>67</v>
      </c>
      <c r="B40" s="53">
        <v>0</v>
      </c>
      <c r="C40" s="58" t="s">
        <v>38</v>
      </c>
      <c r="D40" s="59">
        <f>IF(C40="Str",'Personal File'!$C$13,IF(C40="Dex",'Personal File'!$C$14,IF(C40="Con",'Personal File'!$C$15,IF(C40="Int",'Personal File'!$C$16,IF(C40="Wis",'Personal File'!$C$17,IF(C40="Cha",'Personal File'!$C$18))))))</f>
        <v>-1</v>
      </c>
      <c r="E40" s="126" t="str">
        <f t="shared" si="0"/>
        <v>Cha (-1)</v>
      </c>
      <c r="F40" s="54" t="s">
        <v>70</v>
      </c>
      <c r="G40" s="55">
        <v>0</v>
      </c>
      <c r="H40" s="315">
        <f t="shared" ca="1" si="3"/>
        <v>7</v>
      </c>
      <c r="I40" s="55">
        <f t="shared" ca="1" si="4"/>
        <v>7</v>
      </c>
      <c r="J40" s="56"/>
    </row>
    <row r="41" spans="1:10" ht="17.25" thickBot="1">
      <c r="A41" s="234" t="s">
        <v>68</v>
      </c>
      <c r="B41" s="235">
        <v>0</v>
      </c>
      <c r="C41" s="236" t="s">
        <v>42</v>
      </c>
      <c r="D41" s="237" t="str">
        <f>IF(C41="Str",'Personal File'!$C$13,IF(C41="Dex",'Personal File'!$C$14,IF(C41="Con",'Personal File'!$C$15,IF(C41="Int",'Personal File'!$C$16,IF(C41="Wis",'Personal File'!$C$17,IF(C41="Cha",'Personal File'!$C$18))))))</f>
        <v>+3</v>
      </c>
      <c r="E41" s="238" t="str">
        <f t="shared" si="0"/>
        <v>Dex (+3)</v>
      </c>
      <c r="F41" s="239" t="s">
        <v>70</v>
      </c>
      <c r="G41" s="239">
        <f>B41+MID(E41,6,2)+F41</f>
        <v>3</v>
      </c>
      <c r="H41" s="315">
        <f t="shared" ca="1" si="3"/>
        <v>14</v>
      </c>
      <c r="I41" s="239">
        <f t="shared" ca="1" si="4"/>
        <v>17</v>
      </c>
      <c r="J41" s="240"/>
    </row>
    <row r="42" spans="1:10" ht="16.5" thickTop="1">
      <c r="B42" s="65">
        <f>SUM(B3:B41)</f>
        <v>72</v>
      </c>
      <c r="E42" s="21">
        <v>36</v>
      </c>
    </row>
    <row r="43" spans="1:10">
      <c r="B43" s="65"/>
    </row>
  </sheetData>
  <phoneticPr fontId="0" type="noConversion"/>
  <conditionalFormatting sqref="H3:H41">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8"/>
  <sheetViews>
    <sheetView showGridLines="0" zoomScaleNormal="100" workbookViewId="0"/>
  </sheetViews>
  <sheetFormatPr defaultColWidth="13" defaultRowHeight="15.75"/>
  <cols>
    <col min="1" max="1" width="42.125" style="21" bestFit="1" customWidth="1"/>
    <col min="2" max="2" width="1.875" style="20" customWidth="1"/>
    <col min="3" max="3" width="25.625" style="1" bestFit="1" customWidth="1"/>
    <col min="4" max="16384" width="13" style="1"/>
  </cols>
  <sheetData>
    <row r="1" spans="1:4" ht="24.75" thickTop="1" thickBot="1">
      <c r="A1" s="83" t="s">
        <v>117</v>
      </c>
      <c r="B1" s="1"/>
      <c r="C1" s="144" t="s">
        <v>118</v>
      </c>
    </row>
    <row r="2" spans="1:4" ht="16.5">
      <c r="A2" s="310" t="s">
        <v>145</v>
      </c>
      <c r="B2" s="1"/>
      <c r="C2" s="262" t="s">
        <v>209</v>
      </c>
      <c r="D2" s="1" t="s">
        <v>210</v>
      </c>
    </row>
    <row r="3" spans="1:4" ht="17.25" thickBot="1">
      <c r="A3" s="309" t="s">
        <v>148</v>
      </c>
      <c r="B3" s="1"/>
      <c r="C3" s="263" t="s">
        <v>211</v>
      </c>
      <c r="D3" s="1" t="s">
        <v>212</v>
      </c>
    </row>
    <row r="4" spans="1:4" ht="18" thickTop="1" thickBot="1">
      <c r="A4" s="309" t="s">
        <v>149</v>
      </c>
      <c r="B4" s="1"/>
    </row>
    <row r="5" spans="1:4" ht="24.75" thickTop="1" thickBot="1">
      <c r="A5" s="309" t="s">
        <v>150</v>
      </c>
      <c r="B5" s="1"/>
      <c r="C5" s="146" t="s">
        <v>120</v>
      </c>
    </row>
    <row r="6" spans="1:4" ht="16.5">
      <c r="A6" s="309" t="s">
        <v>151</v>
      </c>
      <c r="B6" s="1"/>
      <c r="C6" s="262" t="s">
        <v>213</v>
      </c>
      <c r="D6" s="1" t="s">
        <v>216</v>
      </c>
    </row>
    <row r="7" spans="1:4" ht="17.25" thickBot="1">
      <c r="A7" s="311" t="s">
        <v>152</v>
      </c>
      <c r="B7" s="1"/>
      <c r="C7" s="263" t="s">
        <v>214</v>
      </c>
      <c r="D7" s="1" t="s">
        <v>215</v>
      </c>
    </row>
    <row r="8" spans="1:4" ht="17.25" thickTop="1" thickBot="1">
      <c r="B8" s="1"/>
      <c r="C8" s="21"/>
    </row>
    <row r="9" spans="1:4" ht="24.75" thickTop="1" thickBot="1">
      <c r="A9" s="83" t="s">
        <v>121</v>
      </c>
      <c r="B9" s="1"/>
      <c r="C9" s="145" t="s">
        <v>119</v>
      </c>
    </row>
    <row r="10" spans="1:4" ht="16.5">
      <c r="A10" s="309" t="s">
        <v>147</v>
      </c>
      <c r="B10" s="1"/>
      <c r="C10" s="262" t="s">
        <v>217</v>
      </c>
      <c r="D10" s="1" t="s">
        <v>215</v>
      </c>
    </row>
    <row r="11" spans="1:4" ht="17.25" thickBot="1">
      <c r="A11" s="232" t="s">
        <v>132</v>
      </c>
      <c r="B11" s="1"/>
      <c r="C11" s="263" t="s">
        <v>218</v>
      </c>
      <c r="D11" s="1" t="s">
        <v>219</v>
      </c>
    </row>
    <row r="12" spans="1:4" ht="18" thickTop="1" thickBot="1">
      <c r="A12" s="264" t="s">
        <v>146</v>
      </c>
      <c r="B12" s="1"/>
    </row>
    <row r="13" spans="1:4" ht="20.25" thickTop="1" thickBot="1">
      <c r="A13" s="233" t="s">
        <v>198</v>
      </c>
      <c r="C13" s="215" t="s">
        <v>123</v>
      </c>
    </row>
    <row r="14" spans="1:4" ht="16.5">
      <c r="A14" s="266" t="s">
        <v>154</v>
      </c>
      <c r="C14" s="159" t="s">
        <v>124</v>
      </c>
    </row>
    <row r="15" spans="1:4" ht="16.5">
      <c r="A15" s="308" t="s">
        <v>207</v>
      </c>
      <c r="C15" s="160" t="s">
        <v>127</v>
      </c>
    </row>
    <row r="16" spans="1:4" ht="17.25" thickBot="1">
      <c r="A16" s="308" t="s">
        <v>155</v>
      </c>
      <c r="C16" s="161" t="s">
        <v>128</v>
      </c>
    </row>
    <row r="17" spans="1:3" ht="18" thickTop="1" thickBot="1">
      <c r="A17" s="308" t="s">
        <v>156</v>
      </c>
    </row>
    <row r="18" spans="1:3" ht="20.25" thickTop="1" thickBot="1">
      <c r="A18" s="265" t="s">
        <v>157</v>
      </c>
      <c r="C18" s="216" t="s">
        <v>88</v>
      </c>
    </row>
    <row r="19" spans="1:3" ht="17.25" thickBot="1">
      <c r="A19" s="312" t="s">
        <v>153</v>
      </c>
      <c r="C19" s="161" t="s">
        <v>158</v>
      </c>
    </row>
    <row r="20" spans="1:3" ht="16.5" thickTop="1"/>
    <row r="23" spans="1:3">
      <c r="A23" s="1"/>
      <c r="B23" s="1"/>
    </row>
    <row r="25" spans="1:3">
      <c r="B25" s="1"/>
    </row>
    <row r="26" spans="1:3">
      <c r="B26" s="1"/>
    </row>
    <row r="27" spans="1:3">
      <c r="A27" s="1"/>
      <c r="B27" s="1"/>
    </row>
    <row r="28" spans="1:3">
      <c r="A28" s="1"/>
      <c r="B28" s="1"/>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9"/>
  <sheetViews>
    <sheetView showGridLines="0" zoomScaleNormal="100" workbookViewId="0"/>
  </sheetViews>
  <sheetFormatPr defaultColWidth="13" defaultRowHeight="15.75"/>
  <cols>
    <col min="1" max="1" width="29.25" style="24" bestFit="1" customWidth="1"/>
    <col min="2" max="2" width="8.625" style="24" customWidth="1"/>
    <col min="3" max="3" width="6.125" style="24" customWidth="1"/>
    <col min="4" max="4" width="10.875" style="24" customWidth="1"/>
    <col min="5" max="5" width="8" style="24" bestFit="1" customWidth="1"/>
    <col min="6" max="6" width="8.375" style="24" bestFit="1" customWidth="1"/>
    <col min="7" max="8" width="5.625" style="24" customWidth="1"/>
    <col min="9" max="9" width="26.625" style="24" customWidth="1"/>
    <col min="10" max="16384" width="13" style="1"/>
  </cols>
  <sheetData>
    <row r="1" spans="1:9" ht="24" thickBot="1">
      <c r="A1" s="23" t="s">
        <v>30</v>
      </c>
      <c r="B1" s="23"/>
      <c r="C1" s="23"/>
      <c r="D1" s="23"/>
      <c r="E1" s="23"/>
      <c r="F1" s="23"/>
      <c r="G1" s="23"/>
      <c r="H1" s="23"/>
      <c r="I1" s="23"/>
    </row>
    <row r="2" spans="1:9" ht="17.25" thickTop="1" thickBot="1">
      <c r="A2" s="207" t="s">
        <v>8</v>
      </c>
      <c r="B2" s="204" t="s">
        <v>9</v>
      </c>
      <c r="C2" s="204" t="s">
        <v>33</v>
      </c>
      <c r="D2" s="204" t="s">
        <v>34</v>
      </c>
      <c r="E2" s="209" t="s">
        <v>78</v>
      </c>
      <c r="F2" s="204" t="s">
        <v>31</v>
      </c>
      <c r="G2" s="204" t="s">
        <v>35</v>
      </c>
      <c r="H2" s="205" t="s">
        <v>125</v>
      </c>
      <c r="I2" s="206" t="s">
        <v>7</v>
      </c>
    </row>
    <row r="3" spans="1:9">
      <c r="A3" s="267" t="s">
        <v>203</v>
      </c>
      <c r="B3" s="268" t="s">
        <v>171</v>
      </c>
      <c r="C3" s="269">
        <f ca="1">RANDBETWEEN(1,3)-1</f>
        <v>0</v>
      </c>
      <c r="D3" s="270">
        <f ca="1">RANDBETWEEN(1,3)-1</f>
        <v>0</v>
      </c>
      <c r="E3" s="271" t="s">
        <v>168</v>
      </c>
      <c r="F3" s="272" t="s">
        <v>169</v>
      </c>
      <c r="G3" s="273">
        <v>2</v>
      </c>
      <c r="H3" s="274" t="str">
        <f ca="1">CONCATENATE("+",RIGHT('Personal File'!$E$9)+RIGHT('Personal File'!$C$13,1)+D3+1)</f>
        <v>+10</v>
      </c>
      <c r="I3" s="275"/>
    </row>
    <row r="4" spans="1:9">
      <c r="A4" s="282" t="s">
        <v>201</v>
      </c>
      <c r="B4" s="283" t="s">
        <v>171</v>
      </c>
      <c r="C4" s="284">
        <f ca="1">RANDBETWEEN(1,3)-1</f>
        <v>0</v>
      </c>
      <c r="D4" s="285">
        <f ca="1">RANDBETWEEN(1,3)-1</f>
        <v>2</v>
      </c>
      <c r="E4" s="286" t="s">
        <v>168</v>
      </c>
      <c r="F4" s="287" t="s">
        <v>169</v>
      </c>
      <c r="G4" s="288">
        <v>2</v>
      </c>
      <c r="H4" s="289" t="str">
        <f ca="1">CONCATENATE("+",RIGHT('Personal File'!$E$9)+RIGHT('Personal File'!$C$13,1)+D4)</f>
        <v>+11</v>
      </c>
      <c r="I4" s="300"/>
    </row>
    <row r="5" spans="1:9">
      <c r="A5" s="291" t="s">
        <v>202</v>
      </c>
      <c r="B5" s="292" t="s">
        <v>172</v>
      </c>
      <c r="C5" s="293">
        <v>1</v>
      </c>
      <c r="D5" s="294">
        <v>1</v>
      </c>
      <c r="E5" s="295" t="s">
        <v>168</v>
      </c>
      <c r="F5" s="296" t="s">
        <v>170</v>
      </c>
      <c r="G5" s="297">
        <v>2</v>
      </c>
      <c r="H5" s="298" t="str">
        <f>CONCATENATE("+",RIGHT('Personal File'!$E$9)+RIGHT('Personal File'!$C$13,1)+D5+1)</f>
        <v>+11</v>
      </c>
      <c r="I5" s="299"/>
    </row>
    <row r="6" spans="1:9" ht="16.5" thickBot="1">
      <c r="A6" s="290" t="s">
        <v>200</v>
      </c>
      <c r="B6" s="276" t="s">
        <v>172</v>
      </c>
      <c r="C6" s="277">
        <v>1</v>
      </c>
      <c r="D6" s="278">
        <v>1</v>
      </c>
      <c r="E6" s="276" t="s">
        <v>168</v>
      </c>
      <c r="F6" s="276" t="s">
        <v>170</v>
      </c>
      <c r="G6" s="279">
        <v>2</v>
      </c>
      <c r="H6" s="280" t="str">
        <f>CONCATENATE("+",RIGHT('Personal File'!$E$9)+RIGHT('Personal File'!$C$13,1)+D6)</f>
        <v>+10</v>
      </c>
      <c r="I6" s="281"/>
    </row>
    <row r="7" spans="1:9" ht="6" customHeight="1" thickTop="1" thickBot="1"/>
    <row r="8" spans="1:9" ht="17.25" thickTop="1" thickBot="1">
      <c r="A8" s="207" t="s">
        <v>11</v>
      </c>
      <c r="B8" s="204" t="s">
        <v>12</v>
      </c>
      <c r="C8" s="204" t="s">
        <v>33</v>
      </c>
      <c r="D8" s="204" t="s">
        <v>34</v>
      </c>
      <c r="E8" s="209" t="s">
        <v>78</v>
      </c>
      <c r="F8" s="204" t="s">
        <v>13</v>
      </c>
      <c r="G8" s="204" t="s">
        <v>35</v>
      </c>
      <c r="H8" s="205" t="s">
        <v>125</v>
      </c>
      <c r="I8" s="206" t="s">
        <v>7</v>
      </c>
    </row>
    <row r="9" spans="1:9">
      <c r="A9" s="213" t="s">
        <v>199</v>
      </c>
      <c r="B9" s="131" t="s">
        <v>113</v>
      </c>
      <c r="C9" s="214" t="s">
        <v>173</v>
      </c>
      <c r="D9" s="214" t="s">
        <v>173</v>
      </c>
      <c r="E9" s="131" t="s">
        <v>106</v>
      </c>
      <c r="F9" s="132" t="s">
        <v>114</v>
      </c>
      <c r="G9" s="133">
        <v>2</v>
      </c>
      <c r="H9" s="250" t="str">
        <f>CONCATENATE("+",RIGHT('Personal File'!$E$9)+RIGHT('Personal File'!$C$14,1)+D9)</f>
        <v>+12</v>
      </c>
      <c r="I9" s="134" t="s">
        <v>204</v>
      </c>
    </row>
    <row r="10" spans="1:9" ht="16.5" thickBot="1">
      <c r="A10" s="301"/>
      <c r="B10" s="302"/>
      <c r="C10" s="303"/>
      <c r="D10" s="303"/>
      <c r="E10" s="302"/>
      <c r="F10" s="303"/>
      <c r="G10" s="304"/>
      <c r="H10" s="305"/>
      <c r="I10" s="306"/>
    </row>
    <row r="11" spans="1:9" ht="6" customHeight="1" thickTop="1" thickBot="1">
      <c r="D11" s="25"/>
      <c r="E11" s="25"/>
      <c r="G11" s="26"/>
      <c r="H11" s="26"/>
    </row>
    <row r="12" spans="1:9" ht="17.25" thickTop="1" thickBot="1">
      <c r="A12" s="207" t="s">
        <v>82</v>
      </c>
      <c r="B12" s="204" t="s">
        <v>24</v>
      </c>
      <c r="C12" s="204" t="s">
        <v>42</v>
      </c>
      <c r="D12" s="204" t="s">
        <v>97</v>
      </c>
      <c r="E12" s="204" t="s">
        <v>98</v>
      </c>
      <c r="F12" s="204" t="s">
        <v>99</v>
      </c>
      <c r="G12" s="204" t="s">
        <v>35</v>
      </c>
      <c r="H12" s="203" t="s">
        <v>7</v>
      </c>
      <c r="I12" s="208"/>
    </row>
    <row r="13" spans="1:9">
      <c r="A13" s="178" t="s">
        <v>159</v>
      </c>
      <c r="B13" s="256">
        <v>5</v>
      </c>
      <c r="C13" s="257">
        <v>5</v>
      </c>
      <c r="D13" s="257">
        <v>-1</v>
      </c>
      <c r="E13" s="255">
        <v>0.15</v>
      </c>
      <c r="F13" s="257" t="s">
        <v>116</v>
      </c>
      <c r="G13" s="251">
        <v>15</v>
      </c>
      <c r="H13" s="155"/>
      <c r="I13" s="179"/>
    </row>
    <row r="14" spans="1:9" ht="16.5" thickBot="1">
      <c r="A14" s="135"/>
      <c r="B14" s="186"/>
      <c r="C14" s="186"/>
      <c r="D14" s="226"/>
      <c r="E14" s="227"/>
      <c r="F14" s="186"/>
      <c r="G14" s="64"/>
      <c r="H14" s="156"/>
      <c r="I14" s="157"/>
    </row>
    <row r="15" spans="1:9" ht="6.75" customHeight="1" thickTop="1" thickBot="1"/>
    <row r="16" spans="1:9" ht="17.25" thickTop="1" thickBot="1">
      <c r="A16" s="27" t="s">
        <v>14</v>
      </c>
      <c r="B16" s="26">
        <f>SUM(G3:G16)</f>
        <v>25</v>
      </c>
      <c r="D16" s="201" t="s">
        <v>83</v>
      </c>
      <c r="E16" s="202"/>
      <c r="F16" s="203" t="s">
        <v>10</v>
      </c>
      <c r="G16" s="204" t="s">
        <v>35</v>
      </c>
      <c r="H16" s="205" t="s">
        <v>125</v>
      </c>
      <c r="I16" s="206" t="s">
        <v>7</v>
      </c>
    </row>
    <row r="17" spans="4:9">
      <c r="D17" s="185" t="s">
        <v>181</v>
      </c>
      <c r="E17" s="180"/>
      <c r="F17" s="181">
        <v>30</v>
      </c>
      <c r="G17" s="182">
        <f>F17*0.15</f>
        <v>4.5</v>
      </c>
      <c r="H17" s="184" t="s">
        <v>87</v>
      </c>
      <c r="I17" s="183"/>
    </row>
    <row r="18" spans="4:9" ht="16.5" thickBot="1">
      <c r="D18" s="195"/>
      <c r="E18" s="196"/>
      <c r="F18" s="197"/>
      <c r="G18" s="198"/>
      <c r="H18" s="199"/>
      <c r="I18" s="200"/>
    </row>
    <row r="19" spans="4:9" ht="16.5"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5"/>
  <sheetViews>
    <sheetView showGridLines="0" workbookViewId="0"/>
  </sheetViews>
  <sheetFormatPr defaultColWidth="13" defaultRowHeight="15.75"/>
  <cols>
    <col min="1" max="1" width="24.25" style="24" customWidth="1"/>
    <col min="2" max="2" width="5.625" style="26" bestFit="1" customWidth="1"/>
    <col min="3" max="4" width="26.625" style="1" customWidth="1"/>
    <col min="5" max="16384" width="13" style="1"/>
  </cols>
  <sheetData>
    <row r="1" spans="1:4" ht="24" thickBot="1">
      <c r="A1" s="23" t="s">
        <v>89</v>
      </c>
      <c r="B1" s="87"/>
      <c r="C1" s="23"/>
      <c r="D1" s="23"/>
    </row>
    <row r="2" spans="1:4" s="24" customFormat="1" ht="16.5" thickBot="1">
      <c r="A2" s="88" t="s">
        <v>90</v>
      </c>
      <c r="B2" s="89" t="s">
        <v>91</v>
      </c>
      <c r="C2" s="90" t="s">
        <v>92</v>
      </c>
      <c r="D2" s="91" t="s">
        <v>93</v>
      </c>
    </row>
    <row r="3" spans="1:4">
      <c r="A3" s="223" t="s">
        <v>176</v>
      </c>
      <c r="B3" s="93">
        <v>2.5</v>
      </c>
      <c r="C3" s="94"/>
      <c r="D3" s="95"/>
    </row>
    <row r="4" spans="1:4">
      <c r="A4" s="252" t="s">
        <v>174</v>
      </c>
      <c r="B4" s="96">
        <v>0.5</v>
      </c>
      <c r="C4" s="253" t="s">
        <v>175</v>
      </c>
      <c r="D4" s="97"/>
    </row>
    <row r="5" spans="1:4">
      <c r="A5" s="252" t="s">
        <v>177</v>
      </c>
      <c r="B5" s="96">
        <v>2</v>
      </c>
      <c r="C5" s="253" t="s">
        <v>178</v>
      </c>
      <c r="D5" s="97"/>
    </row>
    <row r="6" spans="1:4">
      <c r="A6" s="252" t="s">
        <v>195</v>
      </c>
      <c r="B6" s="96">
        <v>1</v>
      </c>
      <c r="C6" s="253" t="s">
        <v>197</v>
      </c>
      <c r="D6" s="261" t="s">
        <v>196</v>
      </c>
    </row>
    <row r="7" spans="1:4">
      <c r="A7" s="252" t="s">
        <v>185</v>
      </c>
      <c r="B7" s="96">
        <v>0.5</v>
      </c>
      <c r="C7" s="253" t="s">
        <v>184</v>
      </c>
      <c r="D7" s="97"/>
    </row>
    <row r="8" spans="1:4">
      <c r="A8" s="252" t="s">
        <v>182</v>
      </c>
      <c r="B8" s="96">
        <v>0.5</v>
      </c>
      <c r="C8" s="253" t="s">
        <v>179</v>
      </c>
      <c r="D8" s="97"/>
    </row>
    <row r="9" spans="1:4" ht="16.5" thickBot="1">
      <c r="A9" s="224" t="s">
        <v>183</v>
      </c>
      <c r="B9" s="99">
        <v>0.5</v>
      </c>
      <c r="C9" s="254" t="s">
        <v>175</v>
      </c>
      <c r="D9" s="101"/>
    </row>
    <row r="10" spans="1:4" ht="24.75" thickTop="1" thickBot="1">
      <c r="A10" s="23" t="s">
        <v>94</v>
      </c>
      <c r="B10" s="102"/>
      <c r="C10" s="23"/>
      <c r="D10" s="103"/>
    </row>
    <row r="11" spans="1:4" ht="16.5" thickBot="1">
      <c r="A11" s="88" t="s">
        <v>90</v>
      </c>
      <c r="B11" s="89" t="s">
        <v>91</v>
      </c>
      <c r="C11" s="90" t="s">
        <v>92</v>
      </c>
      <c r="D11" s="91" t="s">
        <v>93</v>
      </c>
    </row>
    <row r="12" spans="1:4">
      <c r="A12" s="92" t="s">
        <v>129</v>
      </c>
      <c r="B12" s="93">
        <v>2</v>
      </c>
      <c r="C12" s="94"/>
      <c r="D12" s="95"/>
    </row>
    <row r="13" spans="1:4">
      <c r="A13" s="223" t="s">
        <v>188</v>
      </c>
      <c r="B13" s="93">
        <v>0</v>
      </c>
      <c r="C13" s="94"/>
      <c r="D13" s="95"/>
    </row>
    <row r="14" spans="1:4">
      <c r="A14" s="223" t="s">
        <v>193</v>
      </c>
      <c r="B14" s="93">
        <v>2</v>
      </c>
      <c r="C14" s="94"/>
      <c r="D14" s="95"/>
    </row>
    <row r="15" spans="1:4">
      <c r="A15" s="223" t="s">
        <v>164</v>
      </c>
      <c r="B15" s="93">
        <v>1</v>
      </c>
      <c r="C15" s="94" t="s">
        <v>165</v>
      </c>
      <c r="D15" s="95"/>
    </row>
    <row r="16" spans="1:4">
      <c r="A16" s="223" t="s">
        <v>189</v>
      </c>
      <c r="B16" s="93">
        <v>0</v>
      </c>
      <c r="C16" s="94"/>
      <c r="D16" s="158"/>
    </row>
    <row r="17" spans="1:4">
      <c r="A17" s="92" t="s">
        <v>130</v>
      </c>
      <c r="B17" s="93">
        <v>0</v>
      </c>
      <c r="C17" s="94"/>
      <c r="D17" s="95"/>
    </row>
    <row r="18" spans="1:4">
      <c r="A18" s="223" t="s">
        <v>191</v>
      </c>
      <c r="B18" s="93">
        <v>1</v>
      </c>
      <c r="C18" s="94"/>
      <c r="D18" s="95"/>
    </row>
    <row r="19" spans="1:4">
      <c r="A19" s="223" t="s">
        <v>187</v>
      </c>
      <c r="B19" s="93">
        <v>0</v>
      </c>
      <c r="C19" s="94"/>
      <c r="D19" s="95"/>
    </row>
    <row r="20" spans="1:4">
      <c r="A20" s="223" t="s">
        <v>180</v>
      </c>
      <c r="B20" s="93">
        <v>0</v>
      </c>
      <c r="C20" s="94">
        <v>3</v>
      </c>
      <c r="D20" s="95"/>
    </row>
    <row r="21" spans="1:4">
      <c r="A21" s="223" t="s">
        <v>186</v>
      </c>
      <c r="B21" s="93">
        <v>3</v>
      </c>
      <c r="C21" s="94"/>
      <c r="D21" s="95"/>
    </row>
    <row r="22" spans="1:4">
      <c r="A22" s="223" t="s">
        <v>190</v>
      </c>
      <c r="B22" s="93">
        <v>5</v>
      </c>
      <c r="C22" s="94"/>
      <c r="D22" s="95"/>
    </row>
    <row r="23" spans="1:4">
      <c r="A23" s="223" t="s">
        <v>133</v>
      </c>
      <c r="B23" s="93">
        <f>4*C23</f>
        <v>8</v>
      </c>
      <c r="C23" s="94">
        <v>2</v>
      </c>
      <c r="D23" s="95"/>
    </row>
    <row r="24" spans="1:4" ht="16.5" thickBot="1">
      <c r="A24" s="224" t="s">
        <v>192</v>
      </c>
      <c r="B24" s="99">
        <v>1</v>
      </c>
      <c r="C24" s="100"/>
      <c r="D24" s="101"/>
    </row>
    <row r="25" spans="1:4" ht="24.75" thickTop="1" thickBot="1">
      <c r="A25" s="20" t="s">
        <v>95</v>
      </c>
      <c r="B25" s="26">
        <f>SUM(B3:B24)</f>
        <v>30.5</v>
      </c>
      <c r="C25" s="104" t="s">
        <v>194</v>
      </c>
      <c r="D25" s="103"/>
    </row>
    <row r="26" spans="1:4" ht="16.5" thickBot="1">
      <c r="A26" s="88" t="s">
        <v>90</v>
      </c>
      <c r="B26" s="89" t="s">
        <v>91</v>
      </c>
      <c r="C26" s="90" t="s">
        <v>92</v>
      </c>
      <c r="D26" s="91" t="s">
        <v>93</v>
      </c>
    </row>
    <row r="27" spans="1:4">
      <c r="A27" s="217"/>
      <c r="B27" s="108"/>
      <c r="C27" s="109"/>
      <c r="D27" s="105"/>
    </row>
    <row r="28" spans="1:4">
      <c r="A28" s="107"/>
      <c r="B28" s="110"/>
      <c r="C28" s="111"/>
      <c r="D28" s="106"/>
    </row>
    <row r="29" spans="1:4">
      <c r="A29" s="107"/>
      <c r="B29" s="110"/>
      <c r="C29" s="111"/>
      <c r="D29" s="106"/>
    </row>
    <row r="30" spans="1:4">
      <c r="A30" s="107"/>
      <c r="B30" s="110"/>
      <c r="C30" s="111"/>
      <c r="D30" s="106"/>
    </row>
    <row r="31" spans="1:4" ht="16.5" thickBot="1">
      <c r="A31" s="98"/>
      <c r="B31" s="99"/>
      <c r="C31" s="100"/>
      <c r="D31" s="101"/>
    </row>
    <row r="32" spans="1:4" ht="24.75" thickTop="1" thickBot="1">
      <c r="A32" s="20" t="s">
        <v>96</v>
      </c>
      <c r="B32" s="26">
        <f>SUM(B27:B31)</f>
        <v>0</v>
      </c>
      <c r="C32" s="104" t="s">
        <v>131</v>
      </c>
      <c r="D32" s="103"/>
    </row>
    <row r="33" spans="1:4" s="24" customFormat="1" ht="16.5" thickBot="1">
      <c r="A33" s="88" t="s">
        <v>90</v>
      </c>
      <c r="B33" s="89" t="s">
        <v>91</v>
      </c>
      <c r="C33" s="90" t="s">
        <v>92</v>
      </c>
      <c r="D33" s="91" t="s">
        <v>93</v>
      </c>
    </row>
    <row r="34" spans="1:4">
      <c r="A34" s="107"/>
      <c r="B34" s="108"/>
      <c r="C34" s="109"/>
      <c r="D34" s="105"/>
    </row>
    <row r="35" spans="1:4">
      <c r="A35" s="107"/>
      <c r="B35" s="110"/>
      <c r="C35" s="111"/>
      <c r="D35" s="106"/>
    </row>
    <row r="36" spans="1:4">
      <c r="A36" s="92"/>
      <c r="B36" s="93"/>
      <c r="C36" s="111"/>
      <c r="D36" s="106"/>
    </row>
    <row r="37" spans="1:4">
      <c r="A37" s="107"/>
      <c r="B37" s="110"/>
      <c r="C37" s="111"/>
      <c r="D37" s="106"/>
    </row>
    <row r="38" spans="1:4">
      <c r="A38" s="107"/>
      <c r="B38" s="110"/>
      <c r="C38" s="111"/>
      <c r="D38" s="106"/>
    </row>
    <row r="39" spans="1:4">
      <c r="A39" s="107"/>
      <c r="B39" s="110"/>
      <c r="C39" s="111"/>
      <c r="D39" s="106"/>
    </row>
    <row r="40" spans="1:4">
      <c r="A40" s="107"/>
      <c r="B40" s="110"/>
      <c r="C40" s="111"/>
      <c r="D40" s="106"/>
    </row>
    <row r="41" spans="1:4">
      <c r="A41" s="107"/>
      <c r="B41" s="110"/>
      <c r="C41" s="111"/>
      <c r="D41" s="106"/>
    </row>
    <row r="42" spans="1:4">
      <c r="A42" s="107"/>
      <c r="B42" s="110"/>
      <c r="C42" s="111"/>
      <c r="D42" s="106"/>
    </row>
    <row r="43" spans="1:4" ht="16.5" thickBot="1">
      <c r="A43" s="98"/>
      <c r="B43" s="99"/>
      <c r="C43" s="100"/>
      <c r="D43" s="101"/>
    </row>
    <row r="44" spans="1:4" ht="16.5" thickTop="1"/>
    <row r="45" spans="1:4">
      <c r="A45" s="1"/>
    </row>
  </sheetData>
  <sortState ref="A3:D8">
    <sortCondition ref="A3:A8"/>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Personal File</vt:lpstr>
      <vt:lpstr>Skills</vt:lpstr>
      <vt:lpstr>Feats</vt:lpstr>
      <vt:lpstr>Martial</vt:lpstr>
      <vt:lpstr>Equipment</vt:lpstr>
      <vt:lpstr>Feats!OLE_LINK1</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Owner</cp:lastModifiedBy>
  <cp:lastPrinted>2008-07-07T03:05:32Z</cp:lastPrinted>
  <dcterms:created xsi:type="dcterms:W3CDTF">2000-10-24T15:39:59Z</dcterms:created>
  <dcterms:modified xsi:type="dcterms:W3CDTF">2012-11-06T18:48:49Z</dcterms:modified>
</cp:coreProperties>
</file>