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45" windowWidth="11895" windowHeight="10650" tabRatio="638" activeTab="7"/>
  </bookViews>
  <sheets>
    <sheet name="Personal File" sheetId="4" r:id="rId1"/>
    <sheet name="Skills" sheetId="15" r:id="rId2"/>
    <sheet name="Spells" sheetId="22" r:id="rId3"/>
    <sheet name="Feats" sheetId="17" r:id="rId4"/>
    <sheet name="Martial" sheetId="6" r:id="rId5"/>
    <sheet name="Equipment" sheetId="19" r:id="rId6"/>
    <sheet name="Leadership" sheetId="20" r:id="rId7"/>
    <sheet name="Organization" sheetId="21" r:id="rId8"/>
  </sheets>
  <definedNames>
    <definedName name="_xlnm._FilterDatabase" localSheetId="6" hidden="1">Leadership!$A$1:$Y$81</definedName>
    <definedName name="_xlnm._FilterDatabase" localSheetId="7" hidden="1">Organization!#REF!</definedName>
    <definedName name="_xlnm.Print_Area" localSheetId="5">Equipment!#REF!</definedName>
    <definedName name="_xlnm.Print_Area" localSheetId="3">Feats!#REF!</definedName>
    <definedName name="_xlnm.Print_Area" localSheetId="4">Martial!#REF!</definedName>
    <definedName name="_xlnm.Print_Area" localSheetId="0">'Personal File'!$A$1:$H$89</definedName>
    <definedName name="_xlnm.Print_Area" localSheetId="1">Skills!$A$1:$K$29</definedName>
    <definedName name="_xlnm.Print_Area" localSheetId="2">Spells!$A$1:$I$26</definedName>
  </definedNames>
  <calcPr calcId="145621"/>
</workbook>
</file>

<file path=xl/calcChain.xml><?xml version="1.0" encoding="utf-8"?>
<calcChain xmlns="http://schemas.openxmlformats.org/spreadsheetml/2006/main">
  <c r="C18" i="4" l="1"/>
  <c r="C17" i="4"/>
  <c r="C16" i="4"/>
  <c r="C15" i="4"/>
  <c r="C14" i="4"/>
  <c r="C13" i="4"/>
  <c r="H43" i="15" l="1"/>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5" i="15"/>
  <c r="H4" i="15"/>
  <c r="H3" i="15"/>
  <c r="L7" i="17" l="1"/>
  <c r="C3" i="6" l="1"/>
  <c r="C3" i="17" l="1"/>
  <c r="C4" i="17"/>
  <c r="C5" i="17"/>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N7" i="17" l="1"/>
  <c r="M7" i="17"/>
  <c r="K7" i="17"/>
  <c r="J7" i="17"/>
  <c r="I7" i="17"/>
  <c r="H7" i="17"/>
  <c r="G7" i="17"/>
  <c r="E15" i="4" l="1"/>
  <c r="E21" i="21" l="1"/>
  <c r="B22" i="19"/>
  <c r="H10" i="6" l="1"/>
  <c r="H9" i="6"/>
  <c r="H4" i="6"/>
  <c r="H5" i="6"/>
  <c r="H6" i="6"/>
  <c r="C10" i="4" l="1"/>
  <c r="C11" i="4"/>
  <c r="C9" i="4"/>
  <c r="H3" i="6" l="1"/>
  <c r="P56" i="20" l="1"/>
  <c r="P57" i="20"/>
  <c r="P2" i="20"/>
  <c r="P58" i="20"/>
  <c r="P59" i="20"/>
  <c r="P4" i="20"/>
  <c r="P5" i="20"/>
  <c r="P6" i="20"/>
  <c r="P61" i="20"/>
  <c r="P7" i="20"/>
  <c r="P8" i="20"/>
  <c r="P9" i="20"/>
  <c r="P10" i="20"/>
  <c r="P11" i="20"/>
  <c r="P12" i="20"/>
  <c r="P13" i="20"/>
  <c r="P60" i="20"/>
  <c r="P14" i="20"/>
  <c r="P3" i="20"/>
  <c r="P15" i="20"/>
  <c r="P16" i="20"/>
  <c r="P17" i="20"/>
  <c r="P18" i="20"/>
  <c r="P19" i="20"/>
  <c r="P62" i="20"/>
  <c r="P63" i="20"/>
  <c r="P20" i="20"/>
  <c r="P64" i="20"/>
  <c r="P21" i="20"/>
  <c r="P22" i="20"/>
  <c r="P65" i="20"/>
  <c r="P23" i="20"/>
  <c r="P24" i="20"/>
  <c r="P25" i="20"/>
  <c r="P26" i="20"/>
  <c r="P27" i="20"/>
  <c r="P28" i="20"/>
  <c r="P29" i="20"/>
  <c r="P30" i="20"/>
  <c r="P31" i="20"/>
  <c r="P32" i="20"/>
  <c r="P33" i="20"/>
  <c r="P66" i="20"/>
  <c r="P67" i="20"/>
  <c r="P68" i="20"/>
  <c r="P69" i="20"/>
  <c r="P34" i="20"/>
  <c r="P35" i="20"/>
  <c r="P36" i="20"/>
  <c r="P37" i="20"/>
  <c r="P38" i="20"/>
  <c r="P39" i="20"/>
  <c r="P40" i="20"/>
  <c r="P41" i="20"/>
  <c r="P42" i="20"/>
  <c r="P43" i="20"/>
  <c r="P44" i="20"/>
  <c r="P70" i="20"/>
  <c r="P45" i="20"/>
  <c r="P71" i="20"/>
  <c r="P72" i="20"/>
  <c r="P73" i="20"/>
  <c r="P74" i="20"/>
  <c r="P75" i="20"/>
  <c r="P76" i="20"/>
  <c r="P77" i="20"/>
  <c r="P46" i="20"/>
  <c r="P47" i="20"/>
  <c r="P78" i="20"/>
  <c r="P79" i="20"/>
  <c r="P48" i="20"/>
  <c r="P49" i="20"/>
  <c r="P50" i="20"/>
  <c r="P51" i="20"/>
  <c r="P80" i="20"/>
  <c r="P81" i="20"/>
  <c r="P52" i="20"/>
  <c r="F20" i="21" l="1"/>
  <c r="F19" i="21"/>
  <c r="F18" i="21"/>
  <c r="F17" i="21"/>
  <c r="F16" i="21"/>
  <c r="F15" i="21"/>
  <c r="F14" i="21"/>
  <c r="F21" i="21" s="1"/>
  <c r="J29" i="21"/>
  <c r="J28" i="21"/>
  <c r="J27" i="21"/>
  <c r="J30" i="21" s="1"/>
  <c r="E10" i="21" l="1"/>
  <c r="F9" i="21" l="1"/>
  <c r="G9" i="21" s="1"/>
  <c r="F8" i="21"/>
  <c r="F7" i="21"/>
  <c r="F6" i="21"/>
  <c r="F5" i="21"/>
  <c r="F4" i="21"/>
  <c r="F3" i="21"/>
  <c r="G20" i="21"/>
  <c r="G3" i="21" l="1"/>
  <c r="F10" i="21"/>
  <c r="G10" i="21" s="1"/>
  <c r="G19" i="21"/>
  <c r="G8" i="21"/>
  <c r="G18" i="21"/>
  <c r="G7" i="21"/>
  <c r="G17" i="21"/>
  <c r="G6" i="21"/>
  <c r="G16" i="21"/>
  <c r="G5" i="21"/>
  <c r="G15" i="21"/>
  <c r="G4" i="21"/>
  <c r="G14" i="21"/>
  <c r="B9" i="21"/>
  <c r="B4" i="21" s="1"/>
  <c r="B7" i="21" s="1"/>
  <c r="B29" i="19"/>
  <c r="B14" i="19"/>
  <c r="G17" i="6"/>
  <c r="B16" i="6"/>
  <c r="E14" i="4" s="1"/>
  <c r="D43" i="15"/>
  <c r="E43" i="15" s="1"/>
  <c r="G43" i="15" s="1"/>
  <c r="I43" i="15" s="1"/>
  <c r="D42" i="15"/>
  <c r="E42" i="15" s="1"/>
  <c r="G42" i="15" s="1"/>
  <c r="I42" i="15" s="1"/>
  <c r="D41" i="15"/>
  <c r="E41" i="15" s="1"/>
  <c r="G41" i="15" s="1"/>
  <c r="I41" i="15" s="1"/>
  <c r="D40" i="15"/>
  <c r="E40" i="15" s="1"/>
  <c r="G40" i="15" s="1"/>
  <c r="I40" i="15" s="1"/>
  <c r="D39" i="15"/>
  <c r="E39" i="15" s="1"/>
  <c r="G39" i="15" s="1"/>
  <c r="I39" i="15" s="1"/>
  <c r="D38" i="15"/>
  <c r="E38" i="15" s="1"/>
  <c r="G38" i="15" s="1"/>
  <c r="I38" i="15" s="1"/>
  <c r="D37" i="15"/>
  <c r="E37" i="15" s="1"/>
  <c r="G37" i="15" s="1"/>
  <c r="I37" i="15" s="1"/>
  <c r="D36" i="15"/>
  <c r="E36" i="15" s="1"/>
  <c r="G36" i="15" s="1"/>
  <c r="I36" i="15" s="1"/>
  <c r="D35" i="15"/>
  <c r="E35" i="15" s="1"/>
  <c r="G35" i="15" s="1"/>
  <c r="I35" i="15" s="1"/>
  <c r="D34" i="15"/>
  <c r="E34" i="15" s="1"/>
  <c r="G34" i="15" s="1"/>
  <c r="I34" i="15" s="1"/>
  <c r="D33" i="15"/>
  <c r="E33" i="15" s="1"/>
  <c r="G33" i="15" s="1"/>
  <c r="I33" i="15" s="1"/>
  <c r="D32" i="15"/>
  <c r="E32" i="15" s="1"/>
  <c r="G32" i="15" s="1"/>
  <c r="I32" i="15" s="1"/>
  <c r="D31" i="15"/>
  <c r="E31" i="15" s="1"/>
  <c r="G31" i="15" s="1"/>
  <c r="I31" i="15" s="1"/>
  <c r="D30" i="15"/>
  <c r="E30" i="15" s="1"/>
  <c r="G30" i="15" s="1"/>
  <c r="I30" i="15" s="1"/>
  <c r="D29" i="15"/>
  <c r="E29" i="15" s="1"/>
  <c r="G29" i="15" s="1"/>
  <c r="I29" i="15" s="1"/>
  <c r="D28" i="15"/>
  <c r="E28" i="15" s="1"/>
  <c r="G28" i="15" s="1"/>
  <c r="I28" i="15" s="1"/>
  <c r="D27" i="15"/>
  <c r="E27" i="15" s="1"/>
  <c r="G27" i="15" s="1"/>
  <c r="I27" i="15" s="1"/>
  <c r="D26" i="15"/>
  <c r="E26" i="15" s="1"/>
  <c r="G26" i="15" s="1"/>
  <c r="I26" i="15" s="1"/>
  <c r="D25" i="15"/>
  <c r="E25" i="15" s="1"/>
  <c r="G25" i="15" s="1"/>
  <c r="I25" i="15" s="1"/>
  <c r="D24" i="15"/>
  <c r="E24" i="15" s="1"/>
  <c r="G24" i="15" s="1"/>
  <c r="I24" i="15" s="1"/>
  <c r="D23" i="15"/>
  <c r="E23" i="15" s="1"/>
  <c r="G23" i="15" s="1"/>
  <c r="I23" i="15" s="1"/>
  <c r="D22" i="15"/>
  <c r="E22" i="15" s="1"/>
  <c r="G22" i="15" s="1"/>
  <c r="I22" i="15" s="1"/>
  <c r="D21" i="15"/>
  <c r="E21" i="15" s="1"/>
  <c r="G21" i="15" s="1"/>
  <c r="I21" i="15" s="1"/>
  <c r="D20" i="15"/>
  <c r="E20" i="15" s="1"/>
  <c r="G20" i="15" s="1"/>
  <c r="I20" i="15" s="1"/>
  <c r="D19" i="15"/>
  <c r="E19" i="15" s="1"/>
  <c r="G19" i="15" s="1"/>
  <c r="I19" i="15" s="1"/>
  <c r="D18" i="15"/>
  <c r="E18" i="15" s="1"/>
  <c r="G18" i="15" s="1"/>
  <c r="I18" i="15" s="1"/>
  <c r="D17" i="15"/>
  <c r="E17" i="15" s="1"/>
  <c r="G17" i="15" s="1"/>
  <c r="I17" i="15" s="1"/>
  <c r="D16" i="15"/>
  <c r="E16" i="15" s="1"/>
  <c r="G16" i="15" s="1"/>
  <c r="I16" i="15" s="1"/>
  <c r="D15" i="15"/>
  <c r="E15" i="15" s="1"/>
  <c r="G15" i="15" s="1"/>
  <c r="I15" i="15" s="1"/>
  <c r="D14" i="15"/>
  <c r="E14" i="15" s="1"/>
  <c r="G14" i="15" s="1"/>
  <c r="I14" i="15" s="1"/>
  <c r="D13" i="15"/>
  <c r="E13" i="15" s="1"/>
  <c r="G13" i="15" s="1"/>
  <c r="I13" i="15" s="1"/>
  <c r="D12" i="15"/>
  <c r="E12" i="15" s="1"/>
  <c r="G12" i="15" s="1"/>
  <c r="I12" i="15" s="1"/>
  <c r="D11" i="15"/>
  <c r="E11" i="15" s="1"/>
  <c r="G11" i="15" s="1"/>
  <c r="I11" i="15" s="1"/>
  <c r="D10" i="15"/>
  <c r="E10" i="15" s="1"/>
  <c r="G10" i="15" s="1"/>
  <c r="I10" i="15" s="1"/>
  <c r="D9" i="15"/>
  <c r="E9" i="15" s="1"/>
  <c r="G9" i="15" s="1"/>
  <c r="I9" i="15" s="1"/>
  <c r="D8" i="15"/>
  <c r="E8" i="15" s="1"/>
  <c r="G8" i="15" s="1"/>
  <c r="I8" i="15" s="1"/>
  <c r="D7" i="15"/>
  <c r="E7" i="15" s="1"/>
  <c r="G7" i="15" s="1"/>
  <c r="I7" i="15" s="1"/>
  <c r="D6" i="15"/>
  <c r="E6" i="15" s="1"/>
  <c r="G6" i="15" s="1"/>
  <c r="I6" i="15" s="1"/>
  <c r="D5" i="15"/>
  <c r="E5" i="15" s="1"/>
  <c r="G5" i="15" s="1"/>
  <c r="I5" i="15" s="1"/>
  <c r="D4" i="15"/>
  <c r="E4" i="15" s="1"/>
  <c r="G4" i="15" s="1"/>
  <c r="I4" i="15" s="1"/>
  <c r="D3" i="15"/>
  <c r="E3" i="15" s="1"/>
  <c r="G3" i="15" s="1"/>
  <c r="I3" i="15" s="1"/>
  <c r="E17" i="4"/>
  <c r="E18" i="4" s="1"/>
  <c r="G21" i="21" l="1"/>
  <c r="B5" i="21"/>
  <c r="B6" i="21"/>
</calcChain>
</file>

<file path=xl/comments1.xml><?xml version="1.0" encoding="utf-8"?>
<comments xmlns="http://schemas.openxmlformats.org/spreadsheetml/2006/main">
  <authors>
    <author>Alexis Álvarez</author>
  </authors>
  <commentList>
    <comment ref="C2" authorId="0">
      <text>
        <r>
          <rPr>
            <sz val="12"/>
            <color indexed="81"/>
            <rFont val="Times New Roman"/>
            <family val="1"/>
          </rPr>
          <t>elven &amp; diabolical lineage
ECL +1</t>
        </r>
      </text>
    </comment>
    <comment ref="E9" authorId="0">
      <text>
        <r>
          <rPr>
            <sz val="12"/>
            <color indexed="81"/>
            <rFont val="Times New Roman"/>
            <family val="1"/>
          </rPr>
          <t>+11/+6/+1</t>
        </r>
      </text>
    </comment>
    <comment ref="C12" authorId="0">
      <text>
        <r>
          <rPr>
            <sz val="12"/>
            <color indexed="81"/>
            <rFont val="Times New Roman"/>
            <family val="1"/>
          </rPr>
          <t>Next level at 66,000 XPs</t>
        </r>
      </text>
    </comment>
    <comment ref="E15" authorId="0">
      <text>
        <r>
          <rPr>
            <sz val="12"/>
            <color indexed="81"/>
            <rFont val="Times New Roman"/>
            <family val="1"/>
          </rPr>
          <t>[(6 * 6 Cloistered Cleric) * 75%] 
+ [(3 * 4 Necromancer) * 75%] 
+ [(2 * 6 True Necromancer) * 75%]
 - (11 * 1 Con)</t>
        </r>
      </text>
    </comment>
  </commentList>
</comments>
</file>

<file path=xl/comments2.xml><?xml version="1.0" encoding="utf-8"?>
<comments xmlns="http://schemas.openxmlformats.org/spreadsheetml/2006/main">
  <authors>
    <author>Alexis Álvarez</author>
  </authors>
  <commentList>
    <comment ref="F7" authorId="0">
      <text>
        <r>
          <rPr>
            <sz val="12"/>
            <color indexed="81"/>
            <rFont val="Times New Roman"/>
            <family val="1"/>
          </rPr>
          <t>Tiefling ability</t>
        </r>
      </text>
    </comment>
    <comment ref="F20" authorId="0">
      <text>
        <r>
          <rPr>
            <sz val="12"/>
            <color indexed="81"/>
            <rFont val="Times New Roman"/>
            <family val="1"/>
          </rPr>
          <t>Tiefling ability</t>
        </r>
      </text>
    </comment>
    <comment ref="F27" authorId="0">
      <text>
        <r>
          <rPr>
            <sz val="12"/>
            <color indexed="81"/>
            <rFont val="Times New Roman"/>
            <family val="1"/>
          </rPr>
          <t>Elven bonus</t>
        </r>
      </text>
    </comment>
    <comment ref="F35" authorId="0">
      <text>
        <r>
          <rPr>
            <sz val="12"/>
            <color indexed="81"/>
            <rFont val="Times New Roman"/>
            <family val="1"/>
          </rPr>
          <t>Elven bonus</t>
        </r>
      </text>
    </comment>
    <comment ref="F38" authorId="0">
      <text>
        <r>
          <rPr>
            <sz val="12"/>
            <color indexed="81"/>
            <rFont val="Times New Roman"/>
            <family val="1"/>
          </rPr>
          <t>Elven bonus</t>
        </r>
      </text>
    </comment>
  </commentList>
</comments>
</file>

<file path=xl/comments3.xml><?xml version="1.0" encoding="utf-8"?>
<comments xmlns="http://schemas.openxmlformats.org/spreadsheetml/2006/main">
  <authors>
    <author>Alexis Álvarez</author>
  </authors>
  <commentList>
    <comment ref="D8" authorId="0">
      <text>
        <r>
          <rPr>
            <sz val="12"/>
            <color indexed="81"/>
            <rFont val="Times New Roman"/>
            <family val="1"/>
          </rPr>
          <t>Sulphur or phosphorous</t>
        </r>
      </text>
    </comment>
    <comment ref="D10" authorId="0">
      <text>
        <r>
          <rPr>
            <sz val="12"/>
            <color indexed="81"/>
            <rFont val="Times New Roman"/>
            <family val="1"/>
          </rPr>
          <t>Copper wire</t>
        </r>
      </text>
    </comment>
    <comment ref="D12" authorId="0">
      <text>
        <r>
          <rPr>
            <sz val="12"/>
            <color indexed="81"/>
            <rFont val="Times New Roman"/>
            <family val="1"/>
          </rPr>
          <t>Prism, lens, or monocle</t>
        </r>
      </text>
    </comment>
    <comment ref="D18" authorId="0">
      <text>
        <r>
          <rPr>
            <sz val="12"/>
            <color indexed="81"/>
            <rFont val="Times New Roman"/>
            <family val="1"/>
          </rPr>
          <t>Pure Water</t>
        </r>
      </text>
    </comment>
    <comment ref="D22" authorId="0">
      <text>
        <r>
          <rPr>
            <sz val="12"/>
            <color indexed="81"/>
            <rFont val="Times New Roman"/>
            <family val="1"/>
          </rPr>
          <t>Bacteria culture</t>
        </r>
      </text>
    </comment>
    <comment ref="D32" authorId="0">
      <text>
        <r>
          <rPr>
            <sz val="12"/>
            <color indexed="81"/>
            <rFont val="Times New Roman"/>
            <family val="1"/>
          </rPr>
          <t>Pinch of dirt</t>
        </r>
      </text>
    </comment>
    <comment ref="D33" authorId="0">
      <text>
        <r>
          <rPr>
            <sz val="12"/>
            <color indexed="81"/>
            <rFont val="Times New Roman"/>
            <family val="1"/>
          </rPr>
          <t>Imbued weapon</t>
        </r>
      </text>
    </comment>
    <comment ref="D38" authorId="0">
      <text>
        <r>
          <rPr>
            <sz val="12"/>
            <color indexed="81"/>
            <rFont val="Times New Roman"/>
            <family val="1"/>
          </rPr>
          <t>Parchment w/ holy text</t>
        </r>
      </text>
    </comment>
    <comment ref="D41" authorId="0">
      <text>
        <r>
          <rPr>
            <sz val="12"/>
            <color indexed="81"/>
            <rFont val="Times New Roman"/>
            <family val="1"/>
          </rPr>
          <t>Dumathoin symbol, crystal lens</t>
        </r>
      </text>
    </comment>
    <comment ref="D42" authorId="0">
      <text>
        <r>
          <rPr>
            <sz val="12"/>
            <color indexed="81"/>
            <rFont val="Times New Roman"/>
            <family val="1"/>
          </rPr>
          <t>Bait for said animal</t>
        </r>
      </text>
    </comment>
    <comment ref="D43" authorId="0">
      <text>
        <r>
          <rPr>
            <sz val="12"/>
            <color indexed="81"/>
            <rFont val="Times New Roman"/>
            <family val="1"/>
          </rPr>
          <t>25 gp of sticks and bones</t>
        </r>
      </text>
    </comment>
    <comment ref="D51" authorId="0">
      <text>
        <r>
          <rPr>
            <sz val="12"/>
            <color indexed="81"/>
            <rFont val="Times New Roman"/>
            <family val="1"/>
          </rPr>
          <t>Dumathoin symbol, holy water, silver dust.</t>
        </r>
      </text>
    </comment>
    <comment ref="D62" authorId="0">
      <text>
        <r>
          <rPr>
            <sz val="12"/>
            <color indexed="81"/>
            <rFont val="Times New Roman"/>
            <family val="1"/>
          </rPr>
          <t>Pendulum</t>
        </r>
      </text>
    </comment>
    <comment ref="D63" authorId="0">
      <text>
        <r>
          <rPr>
            <sz val="12"/>
            <color indexed="81"/>
            <rFont val="Times New Roman"/>
            <family val="1"/>
          </rPr>
          <t>Dumathoin symbol, salt, copper pieces</t>
        </r>
      </text>
    </comment>
    <comment ref="D74" authorId="0">
      <text>
        <r>
          <rPr>
            <sz val="12"/>
            <color indexed="81"/>
            <rFont val="Times New Roman"/>
            <family val="1"/>
          </rPr>
          <t>25 gp of sticks and bones</t>
        </r>
      </text>
    </comment>
    <comment ref="D76" authorId="0">
      <text/>
    </comment>
    <comment ref="D84" authorId="0">
      <text>
        <r>
          <rPr>
            <sz val="12"/>
            <color indexed="81"/>
            <rFont val="Times New Roman"/>
            <family val="1"/>
          </rPr>
          <t>Black onyx gem</t>
        </r>
      </text>
    </comment>
    <comment ref="D88" authorId="0">
      <text>
        <r>
          <rPr>
            <sz val="12"/>
            <color indexed="81"/>
            <rFont val="Times New Roman"/>
            <family val="1"/>
          </rPr>
          <t>Phosphorous, sulfur, or other combustible powder</t>
        </r>
      </text>
    </comment>
    <comment ref="D99" authorId="0">
      <text/>
    </comment>
    <comment ref="D100" authorId="0">
      <text>
        <r>
          <rPr>
            <sz val="12"/>
            <color indexed="81"/>
            <rFont val="Times New Roman"/>
            <family val="1"/>
          </rPr>
          <t>Metal object with which to outline circle</t>
        </r>
      </text>
    </comment>
    <comment ref="D125" authorId="0">
      <text>
        <r>
          <rPr>
            <sz val="12"/>
            <color indexed="81"/>
            <rFont val="Times New Roman"/>
            <family val="1"/>
          </rPr>
          <t>Item distasteful to target</t>
        </r>
      </text>
    </comment>
    <comment ref="D126" authorId="0">
      <text>
        <r>
          <rPr>
            <sz val="12"/>
            <color indexed="81"/>
            <rFont val="Times New Roman"/>
            <family val="1"/>
          </rPr>
          <t>Herbal inhalant applied under nostrils, smoked, or imbibed</t>
        </r>
      </text>
    </comment>
    <comment ref="D137" authorId="0">
      <text>
        <r>
          <rPr>
            <sz val="12"/>
            <color indexed="81"/>
            <rFont val="Times New Roman"/>
            <family val="1"/>
          </rPr>
          <t>Parchment w/ unholy text</t>
        </r>
      </text>
    </comment>
  </commentList>
</comments>
</file>

<file path=xl/comments4.xml><?xml version="1.0" encoding="utf-8"?>
<comments xmlns="http://schemas.openxmlformats.org/spreadsheetml/2006/main">
  <authors>
    <author>Alexis Álvarez</author>
  </authors>
  <commentList>
    <comment ref="R14" authorId="0">
      <text>
        <r>
          <rPr>
            <sz val="12"/>
            <color indexed="81"/>
            <rFont val="Times New Roman"/>
            <family val="1"/>
          </rPr>
          <t xml:space="preserve">Your rapport with one of your contacts is stronger than your relationship with the rest.
</t>
        </r>
        <r>
          <rPr>
            <b/>
            <sz val="12"/>
            <color indexed="81"/>
            <rFont val="Times New Roman"/>
            <family val="1"/>
          </rPr>
          <t xml:space="preserve">Prerequisite:  </t>
        </r>
        <r>
          <rPr>
            <sz val="12"/>
            <color indexed="81"/>
            <rFont val="Times New Roman"/>
            <family val="1"/>
          </rPr>
          <t xml:space="preserve">Favored.
</t>
        </r>
        <r>
          <rPr>
            <b/>
            <sz val="12"/>
            <color indexed="81"/>
            <rFont val="Times New Roman"/>
            <family val="1"/>
          </rPr>
          <t xml:space="preserve">Benefit:  </t>
        </r>
        <r>
          <rPr>
            <sz val="12"/>
            <color indexed="81"/>
            <rFont val="Times New Roman"/>
            <family val="1"/>
          </rPr>
          <t>When you gain this feat, select one of your existing contacts to be named your primary contact.  Choose one skill associated with the organization to which your contact belongs. You gain 1 bonus rank in that skill (even if doing so would put you above your normal maximum ranks for that skill). In addition, you can double the frequency with which you can call upon your primary contact for no-charge favors.  For example, if your primary contact normally provides its no-charge favor once per month, you can now call upon that favor twice per month.
Cityscape 61</t>
        </r>
      </text>
    </comment>
  </commentList>
</comments>
</file>

<file path=xl/comments5.xml><?xml version="1.0" encoding="utf-8"?>
<comments xmlns="http://schemas.openxmlformats.org/spreadsheetml/2006/main">
  <authors>
    <author>Alexis Alvarez</author>
  </authors>
  <commentList>
    <comment ref="A3" authorId="0">
      <text>
        <r>
          <rPr>
            <sz val="12"/>
            <color indexed="81"/>
            <rFont val="Times New Roman"/>
            <family val="1"/>
          </rPr>
          <t>An unholy weapon is imbued with unholy power.  This power makes the weapon evil-aligned and thus bypasses the corresponding damage reduction.  It deals an extra 2d6 points of damage against all of good alignment.  It bestows one negative level on any good creature attempting to wield it.  The negative level remains as long as the weapon is in hand and disappears when the weapon is no longer wielded.  This negative level never results in actual level loss, but it cannot be overcome in any way (including restoration spells) while the weapon is wielded.  Bows, crossbows, and slings so crafted bestow the unholy power upon their ammunition.
Moderate evocation [evil]; CL 7th; Craft Magic Arms and Armor, unholy blight, creator must be evil; Price +2 bonus.
DMG 226</t>
        </r>
      </text>
    </comment>
    <comment ref="A4" authorId="0">
      <text>
        <r>
          <rPr>
            <sz val="12"/>
            <color indexed="81"/>
            <rFont val="Times New Roman"/>
            <family val="1"/>
          </rPr>
          <t>This ability can only be placed on a melee weapon.  A melee weapon crafted with this ability gains a range increment of 10 feet and can be thrown by a wielder proficient in its normal use.
Faint transmutation; CL 5th; Craft Magic
Arms and Armor, magic stone; Price +1 bonus.
DMG 226</t>
        </r>
      </text>
    </comment>
    <comment ref="A5" authorId="0">
      <text>
        <r>
          <rPr>
            <sz val="12"/>
            <color indexed="81"/>
            <rFont val="Times New Roman"/>
            <family val="1"/>
          </rPr>
          <t>A spell storing weapon allows a spellcaster to store a single targeted spell of up to 3rd level in the weapon.  (The spell must have a casting time of 1 standard action.)  Any time the weapon strikes a creature and the creature takes damage from it, the weapon can immediately cast the spell on that creature as a free action if the wielder desires.  (This special ability is an exception to the general rule that casting a spell from an item takes at least as long as casting that spell normally.)  Inflict serious wounds, contagion, blindness, and hold person are all common choices for the stored spell.  Once the spell has been cast from the weapon, a spellcaster can cast any other targeted spell of up to 3rd level into it.  The weapon magically imparts to the wielder the name of the spell currently stored within it.  A randomly rolled spell storing weapon has a 50% chance to have a spell stored in it already.
Strong evocation (plus aura of stored spell); CL 12th; Craft Magic Arms and Armor, creator must be a caster of at least 12th level; Price +1 bonus.
DMG 225</t>
        </r>
      </text>
    </comment>
    <comment ref="A6" authorId="0">
      <text>
        <r>
          <rPr>
            <sz val="12"/>
            <color indexed="81"/>
            <rFont val="Times New Roman"/>
            <family val="1"/>
          </rPr>
          <t>A weapon of disruption is the bane of all undead.  Any undead creature struck in combat must succeed on a DC 14 Will save or be destroyed. A weapon of disruption must be a bludgeoning weapon. (If you roll this property randomly for a piercing or slashing weapon, reroll.)
Strong conjuration; CL 14th; Craft Magic Arms and Armor, heal; Price +2 bonus.
DMG 224</t>
        </r>
      </text>
    </comment>
    <comment ref="A9" authorId="0">
      <text>
        <r>
          <rPr>
            <sz val="12"/>
            <color indexed="81"/>
            <rFont val="Times New Roman"/>
            <family val="1"/>
          </rPr>
          <t>This ability can only be placed on a melee weapon.  A melee weapon crafted with this ability gains a range increment of 10 feet and can be thrown by a wielder proficient in its normal use.
Faint transmutation; CL 5th; Craft Magic
Arms and Armor, magic stone; Price +1 bonus.
DMG 226</t>
        </r>
      </text>
    </comment>
  </commentList>
</comments>
</file>

<file path=xl/sharedStrings.xml><?xml version="1.0" encoding="utf-8"?>
<sst xmlns="http://schemas.openxmlformats.org/spreadsheetml/2006/main" count="2529" uniqueCount="931">
  <si>
    <t>Race:</t>
  </si>
  <si>
    <t>Sex:</t>
  </si>
  <si>
    <t>Height:</t>
  </si>
  <si>
    <t>Weight:</t>
  </si>
  <si>
    <t>Strength:</t>
  </si>
  <si>
    <t>Dexterity:</t>
  </si>
  <si>
    <t>Skill</t>
  </si>
  <si>
    <t>Level</t>
  </si>
  <si>
    <t>Properties</t>
  </si>
  <si>
    <t>Melee Weapon</t>
  </si>
  <si>
    <t>Dmg</t>
  </si>
  <si>
    <t>Qty.</t>
  </si>
  <si>
    <t>Ranged Weapon</t>
  </si>
  <si>
    <t>Dmg.</t>
  </si>
  <si>
    <t>Rng.</t>
  </si>
  <si>
    <t>Weight on Hand (this page):</t>
  </si>
  <si>
    <t>Gold:</t>
  </si>
  <si>
    <t>Skills</t>
  </si>
  <si>
    <t>Charisma:</t>
  </si>
  <si>
    <t>Constitution:</t>
  </si>
  <si>
    <t>Intelligence:</t>
  </si>
  <si>
    <t>Hit Points:</t>
  </si>
  <si>
    <t>Wisdom:</t>
  </si>
  <si>
    <t>Concentration</t>
  </si>
  <si>
    <t>AC Mod.</t>
  </si>
  <si>
    <t>Animal Empathy</t>
  </si>
  <si>
    <t>Handle Animal</t>
  </si>
  <si>
    <t>Move Silently</t>
  </si>
  <si>
    <t>Ride</t>
  </si>
  <si>
    <t>Search</t>
  </si>
  <si>
    <t>Swim</t>
  </si>
  <si>
    <t>Wilderness Lore</t>
  </si>
  <si>
    <t>Weapons and Armor</t>
  </si>
  <si>
    <t>Type</t>
  </si>
  <si>
    <t>Duration</t>
  </si>
  <si>
    <t>Personality, History, and Notes</t>
  </si>
  <si>
    <t>Base AC:</t>
  </si>
  <si>
    <t>D+</t>
  </si>
  <si>
    <t>TH+</t>
  </si>
  <si>
    <t>Wt.</t>
  </si>
  <si>
    <t>Mod.</t>
  </si>
  <si>
    <t>Rank</t>
  </si>
  <si>
    <t>Cha</t>
  </si>
  <si>
    <t>Con</t>
  </si>
  <si>
    <t>Int</t>
  </si>
  <si>
    <t>Wis</t>
  </si>
  <si>
    <t>Dex</t>
  </si>
  <si>
    <t>Str</t>
  </si>
  <si>
    <t>Ability</t>
  </si>
  <si>
    <t>Misc. Mods.</t>
  </si>
  <si>
    <t>Alchemy</t>
  </si>
  <si>
    <t>Appraise</t>
  </si>
  <si>
    <t>Balance</t>
  </si>
  <si>
    <t>Bluff</t>
  </si>
  <si>
    <t>Climb</t>
  </si>
  <si>
    <t>Decipher Script</t>
  </si>
  <si>
    <t>Diplomacy</t>
  </si>
  <si>
    <t>Disable Device</t>
  </si>
  <si>
    <t>Disguise</t>
  </si>
  <si>
    <t>Escape Artist</t>
  </si>
  <si>
    <t>Forgery</t>
  </si>
  <si>
    <t>Gather Information</t>
  </si>
  <si>
    <t>Heal</t>
  </si>
  <si>
    <t>Hide</t>
  </si>
  <si>
    <t>Intimidate</t>
  </si>
  <si>
    <t>Intuit Direction</t>
  </si>
  <si>
    <t>Jump</t>
  </si>
  <si>
    <t>Knowledge:  Arcana</t>
  </si>
  <si>
    <t>Knowledge:  Religion</t>
  </si>
  <si>
    <t>Listen</t>
  </si>
  <si>
    <t>Open Lock</t>
  </si>
  <si>
    <t>Pick Pocket</t>
  </si>
  <si>
    <t>Profession:  (type)</t>
  </si>
  <si>
    <t>Scry</t>
  </si>
  <si>
    <t>Sense Motive</t>
  </si>
  <si>
    <t>Spellcraft</t>
  </si>
  <si>
    <t>Spot</t>
  </si>
  <si>
    <t>Tumble</t>
  </si>
  <si>
    <t>Use Magic Device</t>
  </si>
  <si>
    <t>Use Rope</t>
  </si>
  <si>
    <t>Ability &amp; Mod.</t>
  </si>
  <si>
    <t>0</t>
  </si>
  <si>
    <t>Modified AC:</t>
  </si>
  <si>
    <t>Current HP:</t>
  </si>
  <si>
    <t>Class:</t>
  </si>
  <si>
    <t>Level:</t>
  </si>
  <si>
    <t>Alignment:</t>
  </si>
  <si>
    <t>Handedness:</t>
  </si>
  <si>
    <t>Total</t>
  </si>
  <si>
    <t>Male</t>
  </si>
  <si>
    <t>Right</t>
  </si>
  <si>
    <t>2</t>
  </si>
  <si>
    <t>Critical</t>
  </si>
  <si>
    <t>Range</t>
  </si>
  <si>
    <t>Fortitude</t>
  </si>
  <si>
    <t>Reflex</t>
  </si>
  <si>
    <t>Will</t>
  </si>
  <si>
    <t>Armor &amp; Shield</t>
  </si>
  <si>
    <t>Tiefling</t>
  </si>
  <si>
    <t>Immunity to Sleep Spells</t>
  </si>
  <si>
    <t>1d10</t>
  </si>
  <si>
    <t>x2</t>
  </si>
  <si>
    <t>Bludgeon</t>
  </si>
  <si>
    <t>Resist Cold, Fire, Electricity (5)</t>
  </si>
  <si>
    <t>Missiles</t>
  </si>
  <si>
    <t>the Redhanded</t>
  </si>
  <si>
    <t>Larlum</t>
  </si>
  <si>
    <t>Knowledge:  The Planes</t>
  </si>
  <si>
    <t>Resistance</t>
  </si>
  <si>
    <t>Abjuration</t>
  </si>
  <si>
    <t>Touch</t>
  </si>
  <si>
    <t>1 minute</t>
  </si>
  <si>
    <t>Guidance</t>
  </si>
  <si>
    <t>Divination</t>
  </si>
  <si>
    <t>Detect Magic</t>
  </si>
  <si>
    <t>Universal</t>
  </si>
  <si>
    <t>1 min/lvl</t>
  </si>
  <si>
    <t>must concentrate</t>
  </si>
  <si>
    <t>Instant</t>
  </si>
  <si>
    <t>1 HP</t>
  </si>
  <si>
    <t>Read Magic</t>
  </si>
  <si>
    <t>Personal</t>
  </si>
  <si>
    <t>10 min/lvl</t>
  </si>
  <si>
    <t>Illusion</t>
  </si>
  <si>
    <t>Enchant</t>
  </si>
  <si>
    <t>1 round</t>
  </si>
  <si>
    <t>Comprehend Lang.</t>
  </si>
  <si>
    <t>Conjuration</t>
  </si>
  <si>
    <t>Random Action</t>
  </si>
  <si>
    <t>Shield of Faith</t>
  </si>
  <si>
    <t>Undetectable Alignment</t>
  </si>
  <si>
    <t>24 hours</t>
  </si>
  <si>
    <t>Transmut.</t>
  </si>
  <si>
    <t>1 hour/lvl</t>
  </si>
  <si>
    <t>2d8 + 8 HP</t>
  </si>
  <si>
    <t>Bestow Curse</t>
  </si>
  <si>
    <t>Permanent</t>
  </si>
  <si>
    <t>1 rnd/lvl</t>
  </si>
  <si>
    <t>Locate Object</t>
  </si>
  <si>
    <t>Lesser Planar Ally</t>
  </si>
  <si>
    <t>Spell Immunity</t>
  </si>
  <si>
    <t>Free Movement</t>
  </si>
  <si>
    <t>Sanctuary</t>
  </si>
  <si>
    <t>Divine Power</t>
  </si>
  <si>
    <t>Evocation</t>
  </si>
  <si>
    <t>Magic Vestment</t>
  </si>
  <si>
    <t>Inflict Light Wounds</t>
  </si>
  <si>
    <t>Lb. Capacity:</t>
  </si>
  <si>
    <t>Lb. Carried:</t>
  </si>
  <si>
    <t>Darkness</t>
  </si>
  <si>
    <t>Base Speed:</t>
  </si>
  <si>
    <t>30'</t>
  </si>
  <si>
    <t>145 lbs.</t>
  </si>
  <si>
    <t>Rogue</t>
  </si>
  <si>
    <t>+0</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</si>
  <si>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</si>
  <si>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Darkness (1/day)</t>
  </si>
  <si>
    <t>Darkvision (60')</t>
  </si>
  <si>
    <t>Prepared Spells</t>
  </si>
  <si>
    <t>Abilities &amp; Feats</t>
  </si>
  <si>
    <t>Spell</t>
  </si>
  <si>
    <t>Cast?</t>
  </si>
  <si>
    <t>¨</t>
  </si>
  <si>
    <t>Command</t>
  </si>
  <si>
    <t>Languages</t>
  </si>
  <si>
    <t>Infernal, Common</t>
  </si>
  <si>
    <t>Endure Elements</t>
  </si>
  <si>
    <t>Hold Person</t>
  </si>
  <si>
    <t>Remove Paralysis</t>
  </si>
  <si>
    <t>Silence</t>
  </si>
  <si>
    <t>Sound Burst</t>
  </si>
  <si>
    <t>Dispel Magic</t>
  </si>
  <si>
    <t>Neutralize Poison</t>
  </si>
  <si>
    <t>Sending</t>
  </si>
  <si>
    <t>Summon Monster IV</t>
  </si>
  <si>
    <t>Domain:  Death</t>
  </si>
  <si>
    <t>Domain:  Darkness</t>
  </si>
  <si>
    <t>School</t>
  </si>
  <si>
    <t>Create Water</t>
  </si>
  <si>
    <t>2 gallons/level</t>
  </si>
  <si>
    <t>Detect Poison</t>
  </si>
  <si>
    <t>7-meter radius</t>
  </si>
  <si>
    <t>Mending</t>
  </si>
  <si>
    <t>Purify Food/Drk.</t>
  </si>
  <si>
    <t>+/-1 Att. &amp; vs Fear</t>
  </si>
  <si>
    <t>1 liter</t>
  </si>
  <si>
    <t>1d8 + 5 HP</t>
  </si>
  <si>
    <t>Curse Water</t>
  </si>
  <si>
    <t>Detect C/E/G/L</t>
  </si>
  <si>
    <t>Divine Favor</t>
  </si>
  <si>
    <t>Doom</t>
  </si>
  <si>
    <t>Element (5)</t>
  </si>
  <si>
    <t>Entropic Shield</t>
  </si>
  <si>
    <t>+20% avoid ranged attacks</t>
  </si>
  <si>
    <t>Magic Weapon</t>
  </si>
  <si>
    <t>Obscuring Mist</t>
  </si>
  <si>
    <t>Prot. fr. C/E/G/L</t>
  </si>
  <si>
    <t>Remove Fear</t>
  </si>
  <si>
    <t>Summon Monster I</t>
  </si>
  <si>
    <t>1 1st-level monster, p. 258</t>
  </si>
  <si>
    <t>Aid</t>
  </si>
  <si>
    <t>Animal Messenger</t>
  </si>
  <si>
    <t>1 day/lvl</t>
  </si>
  <si>
    <t>Augury/Oracle</t>
  </si>
  <si>
    <t>Bone oracle is most revealing</t>
  </si>
  <si>
    <t>Calm Emotions</t>
  </si>
  <si>
    <t>Requires concentration</t>
  </si>
  <si>
    <t>Delay Poison</t>
  </si>
  <si>
    <t>Desecrate</t>
  </si>
  <si>
    <t>2 hrs/lvl</t>
  </si>
  <si>
    <t>Endurance</t>
  </si>
  <si>
    <t>Enthrall</t>
  </si>
  <si>
    <t>1 hour</t>
  </si>
  <si>
    <t>like 2.0 Friends</t>
  </si>
  <si>
    <t>Find Traps</t>
  </si>
  <si>
    <t>Search skill as rogue</t>
  </si>
  <si>
    <t>Lesser Restoration</t>
  </si>
  <si>
    <t>Restores attribute pts.</t>
  </si>
  <si>
    <t>Make Whole</t>
  </si>
  <si>
    <t>Shatter</t>
  </si>
  <si>
    <t>Shield Other</t>
  </si>
  <si>
    <t>5-meter radius</t>
  </si>
  <si>
    <t>Speak with Animals</t>
  </si>
  <si>
    <t>Spiritual Weapon</t>
  </si>
  <si>
    <t>Summon Monster II</t>
  </si>
  <si>
    <t>Zone of Truth</t>
  </si>
  <si>
    <t>Blindness/Deafness</t>
  </si>
  <si>
    <t>Create Food &amp; Water</t>
  </si>
  <si>
    <t>3 humans/day sustained</t>
  </si>
  <si>
    <t>3d8 + 8 HP</t>
  </si>
  <si>
    <t>20-meter radius</t>
  </si>
  <si>
    <t>Deeper Darkness</t>
  </si>
  <si>
    <t>Glyph of Warding</t>
  </si>
  <si>
    <t>Discharge</t>
  </si>
  <si>
    <t>1d4 monstrous scorpions</t>
  </si>
  <si>
    <t>Invisibility Purge</t>
  </si>
  <si>
    <t>2 m/lvl</t>
  </si>
  <si>
    <t>Magic Circle v C/E/G/L</t>
  </si>
  <si>
    <t>3-meter radius</t>
  </si>
  <si>
    <t>Meld into Stone</t>
  </si>
  <si>
    <t>Obscure Object</t>
  </si>
  <si>
    <t>8 hours</t>
  </si>
  <si>
    <t>Hides from magical divination</t>
  </si>
  <si>
    <t>Prayer</t>
  </si>
  <si>
    <t>+/-1 attack, damage, saves, skills</t>
  </si>
  <si>
    <t>Rem. Blind/Deafness</t>
  </si>
  <si>
    <t>Remove Curse</t>
  </si>
  <si>
    <t>Remove Disease</t>
  </si>
  <si>
    <t>Does not prevent reinfection</t>
  </si>
  <si>
    <t>Searing Light</t>
  </si>
  <si>
    <t>Speak with Plants</t>
  </si>
  <si>
    <t>Stone Shape</t>
  </si>
  <si>
    <t>Summon Monster III</t>
  </si>
  <si>
    <t>Water Breathing</t>
  </si>
  <si>
    <t>Water Walk</t>
  </si>
  <si>
    <t>Wind Wall</t>
  </si>
  <si>
    <t>1 meter thick</t>
  </si>
  <si>
    <t>Air Walk</t>
  </si>
  <si>
    <t>Control Water</t>
  </si>
  <si>
    <t>Lower or raise 1 m/level</t>
  </si>
  <si>
    <t>4d8 + 8 HP</t>
  </si>
  <si>
    <t>Dimensional Anchor</t>
  </si>
  <si>
    <t>Discern Lies</t>
  </si>
  <si>
    <t>Dismissal</t>
  </si>
  <si>
    <t>Banishes Extraplanar being</t>
  </si>
  <si>
    <t>Divination/Greater Oracle</t>
  </si>
  <si>
    <t>Giant Vermin</t>
  </si>
  <si>
    <t>Imbue w Spell Ability</t>
  </si>
  <si>
    <t>special</t>
  </si>
  <si>
    <t>Repel Vermin</t>
  </si>
  <si>
    <t>Restoration</t>
  </si>
  <si>
    <t>12 hours</t>
  </si>
  <si>
    <t>Status</t>
  </si>
  <si>
    <t>1 target/3 levels</t>
  </si>
  <si>
    <t>Tongues</t>
  </si>
  <si>
    <t>Inflict Minor Wounds</t>
  </si>
  <si>
    <t>Cause Fear</t>
  </si>
  <si>
    <t>60’</t>
  </si>
  <si>
    <t>10’</t>
  </si>
  <si>
    <t>100’ + 10’/lvl</t>
  </si>
  <si>
    <t>30’ radius</t>
  </si>
  <si>
    <t>Target’s Int. must be &lt; 3</t>
  </si>
  <si>
    <t>Bull’s Strength</t>
  </si>
  <si>
    <t>30’</t>
  </si>
  <si>
    <t>Death Knell</t>
  </si>
  <si>
    <t>Gentle Repose</t>
  </si>
  <si>
    <t>Inflict Moderate Wounds</t>
  </si>
  <si>
    <t>Does not Inflict damage</t>
  </si>
  <si>
    <t>Inflict Serious Wounds</t>
  </si>
  <si>
    <t>Inflict Critical Wounds</t>
  </si>
  <si>
    <t>Animate Dead</t>
  </si>
  <si>
    <t>Contagion</t>
  </si>
  <si>
    <t>Speak with Dead</t>
  </si>
  <si>
    <t>1d4 rnds</t>
  </si>
  <si>
    <t>Death Touch</t>
  </si>
  <si>
    <t>Blacklight</t>
  </si>
  <si>
    <t>Armor of Darkness</t>
  </si>
  <si>
    <t>Combat Casting</t>
  </si>
  <si>
    <t>Ambidexterity</t>
  </si>
  <si>
    <t>Extra Rebuking (4/day more than normal)</t>
  </si>
  <si>
    <t>Mounted Combat</t>
  </si>
  <si>
    <t>Two-Weapon Fighting</t>
  </si>
  <si>
    <t>CROSS-CLASS SKILL</t>
  </si>
  <si>
    <t>Perform:  Chant</t>
  </si>
  <si>
    <t>Equipment Worn</t>
  </si>
  <si>
    <t>Item</t>
  </si>
  <si>
    <t>Mass</t>
  </si>
  <si>
    <t>Effects/</t>
  </si>
  <si>
    <t>Notes</t>
  </si>
  <si>
    <t>Unholy Symbol</t>
  </si>
  <si>
    <t>Equipment Carried</t>
  </si>
  <si>
    <t>Weight on Hand:</t>
  </si>
  <si>
    <t>Effects</t>
  </si>
  <si>
    <t>Horse Encumbrance:</t>
  </si>
  <si>
    <t>Craft:  Mason</t>
  </si>
  <si>
    <t>Prefers bone &amp; stone</t>
  </si>
  <si>
    <t>+2 bonus on Necromancy spells</t>
  </si>
  <si>
    <t>Specializes in impersonating sun elves</t>
  </si>
  <si>
    <t>Chainmail</t>
  </si>
  <si>
    <t>Check</t>
  </si>
  <si>
    <t>Arcane</t>
  </si>
  <si>
    <t>Speed</t>
  </si>
  <si>
    <t>20'</t>
  </si>
  <si>
    <t>1d8</t>
  </si>
  <si>
    <t>19-20, x2</t>
  </si>
  <si>
    <t>Light Crossbow</t>
  </si>
  <si>
    <t>80'</t>
  </si>
  <si>
    <t>Bolt</t>
  </si>
  <si>
    <t>Velsharoon</t>
  </si>
  <si>
    <t>Base 7</t>
  </si>
  <si>
    <t>Base 5</t>
  </si>
  <si>
    <t>Elven, Chondathan</t>
  </si>
  <si>
    <t>25’ + 2½’/lvl</t>
  </si>
  <si>
    <t>Name</t>
  </si>
  <si>
    <t>Race</t>
  </si>
  <si>
    <t>Sex</t>
  </si>
  <si>
    <t>Align</t>
  </si>
  <si>
    <t>Region</t>
  </si>
  <si>
    <t>Mount</t>
  </si>
  <si>
    <t>Thing</t>
  </si>
  <si>
    <t>AC</t>
  </si>
  <si>
    <t>HP</t>
  </si>
  <si>
    <t>Weapons</t>
  </si>
  <si>
    <t>Armor</t>
  </si>
  <si>
    <t>Leadership Score:</t>
  </si>
  <si>
    <t>Cleric of Velsharoon</t>
  </si>
  <si>
    <t>Organization:</t>
  </si>
  <si>
    <t>Stronghold Followers</t>
  </si>
  <si>
    <t>Stronghold:</t>
  </si>
  <si>
    <t>Rank/Title:</t>
  </si>
  <si>
    <t>Avail.</t>
  </si>
  <si>
    <t>Actual</t>
  </si>
  <si>
    <t>Vacant</t>
  </si>
  <si>
    <t>Type (Category):</t>
  </si>
  <si>
    <t>Next Title:</t>
  </si>
  <si>
    <t>1st</t>
  </si>
  <si>
    <t>Affiliation Scale:</t>
  </si>
  <si>
    <t>2nd</t>
  </si>
  <si>
    <t>Violence Check:</t>
  </si>
  <si>
    <t>Affiliation Scores</t>
  </si>
  <si>
    <t>3rd</t>
  </si>
  <si>
    <t>Espionage Check:</t>
  </si>
  <si>
    <t>4th</t>
  </si>
  <si>
    <t>Negotiation Check:</t>
  </si>
  <si>
    <t>5th</t>
  </si>
  <si>
    <t>Executive Powers:</t>
  </si>
  <si>
    <t>Beatify, Plague, Raid</t>
  </si>
  <si>
    <t>6th</t>
  </si>
  <si>
    <t>Bone Grotto</t>
  </si>
  <si>
    <t>Temple (Social)</t>
  </si>
  <si>
    <t>Velsharoon’s Marrow</t>
  </si>
  <si>
    <t>7th</t>
  </si>
  <si>
    <t>M</t>
  </si>
  <si>
    <t>LE</t>
  </si>
  <si>
    <t>none</t>
  </si>
  <si>
    <t>Zombie</t>
  </si>
  <si>
    <t>Gnome</t>
  </si>
  <si>
    <t>Kobold</t>
  </si>
  <si>
    <t>Class/Template</t>
  </si>
  <si>
    <t>Human</t>
  </si>
  <si>
    <t>Skeleton Ranger</t>
  </si>
  <si>
    <t>Troglodyte</t>
  </si>
  <si>
    <t>Imp</t>
  </si>
  <si>
    <t>Beguiler</t>
  </si>
  <si>
    <t>Fighter 2, Rogue 1</t>
  </si>
  <si>
    <t>Spellthief</t>
  </si>
  <si>
    <t>Hexblade</t>
  </si>
  <si>
    <t>Duskblade</t>
  </si>
  <si>
    <t>Elf</t>
  </si>
  <si>
    <t>Half-elf</t>
  </si>
  <si>
    <t>Factotum</t>
  </si>
  <si>
    <t>Archivist</t>
  </si>
  <si>
    <t>Dread Necromancer</t>
  </si>
  <si>
    <t>Knight</t>
  </si>
  <si>
    <t>Dwarf</t>
  </si>
  <si>
    <t>Monk</t>
  </si>
  <si>
    <t>Ninja</t>
  </si>
  <si>
    <t>Paladin of Tyranny</t>
  </si>
  <si>
    <t>Scout</t>
  </si>
  <si>
    <t>Warlock</t>
  </si>
  <si>
    <t>Warmage</t>
  </si>
  <si>
    <t>Wizard, Abjurer</t>
  </si>
  <si>
    <t>Water Genasi</t>
  </si>
  <si>
    <t>Wizard, Evoker</t>
  </si>
  <si>
    <t>Halfling</t>
  </si>
  <si>
    <t>Dragon Shaman (black)</t>
  </si>
  <si>
    <t>Cleric (Velsharoon) 5, Inquisitor 1</t>
  </si>
  <si>
    <t>Tiefling 1, Fighter 1</t>
  </si>
  <si>
    <t>Unholy Longsword</t>
  </si>
  <si>
    <t>Legis Erufándanar</t>
  </si>
  <si>
    <t>Ghoul Touch, Scorching Ray, Swift Fly, Ray of Enfeeblement, Shocking Grasp, True Strike, Acid Splash, Disrupt Undead, Ray of Frost</t>
  </si>
  <si>
    <t>F</t>
  </si>
  <si>
    <t>Espionage, Subterfuge, Poetry, Cunnilingus</t>
  </si>
  <si>
    <t>Half-orc</t>
  </si>
  <si>
    <t>Ranger</t>
  </si>
  <si>
    <t>Adept</t>
  </si>
  <si>
    <t>Expert</t>
  </si>
  <si>
    <t>Warrior</t>
  </si>
  <si>
    <t>nearby</t>
  </si>
  <si>
    <t>n.a.</t>
  </si>
  <si>
    <t>Goliath</t>
  </si>
  <si>
    <t>Half-ogre</t>
  </si>
  <si>
    <t>Barghest</t>
  </si>
  <si>
    <t>Torment</t>
  </si>
  <si>
    <t>Fire Giant</t>
  </si>
  <si>
    <t>Barghest (of 10)</t>
  </si>
  <si>
    <t>Flamebrother</t>
  </si>
  <si>
    <t>Griffon</t>
  </si>
  <si>
    <t>Griffon (of 10)</t>
  </si>
  <si>
    <t>Ogre-Mage</t>
  </si>
  <si>
    <t>Rakshasa</t>
  </si>
  <si>
    <t>Shadow</t>
  </si>
  <si>
    <t>Troll</t>
  </si>
  <si>
    <t>Fire Genasi</t>
  </si>
  <si>
    <t>Shadow (of ?)</t>
  </si>
  <si>
    <t>PHB 198</t>
  </si>
  <si>
    <t>PHB 218</t>
  </si>
  <si>
    <t>PHB 225</t>
  </si>
  <si>
    <t>PHB 196</t>
  </si>
  <si>
    <t>PHB 213</t>
  </si>
  <si>
    <t>PHB 271</t>
  </si>
  <si>
    <t>PHB 221</t>
  </si>
  <si>
    <t>Eileen Jackalwitch</t>
  </si>
  <si>
    <t>Bubbles</t>
  </si>
  <si>
    <t>Xhenghis Sarai</t>
  </si>
  <si>
    <t>Big Brother Bothammers</t>
  </si>
  <si>
    <t>Fighter</t>
  </si>
  <si>
    <t>Scrogg the Pleasurepain</t>
  </si>
  <si>
    <t>Elf Shade</t>
  </si>
  <si>
    <t>Kondrat of Netheril</t>
  </si>
  <si>
    <t>Netheril</t>
  </si>
  <si>
    <t>Ecalypse</t>
  </si>
  <si>
    <t>Mortality Khrômm</t>
  </si>
  <si>
    <t>Agni Daughtergoddess</t>
  </si>
  <si>
    <t>Jaggerlips Crüe</t>
  </si>
  <si>
    <t>Gibault</t>
  </si>
  <si>
    <t xml:space="preserve"> “Thayyan Roulette”</t>
  </si>
  <si>
    <t>Yngva Gotaway</t>
  </si>
  <si>
    <t>Thymos the Redhanded</t>
  </si>
  <si>
    <t>Init</t>
  </si>
  <si>
    <t>Fort</t>
  </si>
  <si>
    <t>Ref</t>
  </si>
  <si>
    <t>Wil</t>
  </si>
  <si>
    <t>Who the Bone Whisperer</t>
  </si>
  <si>
    <t>Cruel-Déjà Huhlgarix</t>
  </si>
  <si>
    <t>Zvim “Letterothelaw” Sigilianu</t>
  </si>
  <si>
    <t>-</t>
  </si>
  <si>
    <t>Darkfather Aquíferoz</t>
  </si>
  <si>
    <t>Lacerus</t>
  </si>
  <si>
    <t>Guards moat entrance</t>
  </si>
  <si>
    <t>Flying mount, guards loft entrance</t>
  </si>
  <si>
    <t>Guards treasure chamber</t>
  </si>
  <si>
    <t>Guards Shadow portal</t>
  </si>
  <si>
    <t>Character</t>
  </si>
  <si>
    <t>ECL</t>
  </si>
  <si>
    <t>Classes</t>
  </si>
  <si>
    <t>Avg. ECL</t>
  </si>
  <si>
    <t>Total levels</t>
  </si>
  <si>
    <t>Party Members</t>
  </si>
  <si>
    <t>Appropriate CR</t>
  </si>
  <si>
    <t>Cumbers</t>
  </si>
  <si>
    <t>Vichy Fargone</t>
  </si>
  <si>
    <t>Druscinder Riojaneiru</t>
  </si>
  <si>
    <t>Blingschteiver</t>
  </si>
  <si>
    <t>Sakarin Standstrong</t>
  </si>
  <si>
    <t>Drakespawn Fuchsia</t>
  </si>
  <si>
    <t>Siu-ling Karamazov</t>
  </si>
  <si>
    <t>Merritt Gamorrah</t>
  </si>
  <si>
    <t>Joaquín Sevenitou</t>
  </si>
  <si>
    <t>Frightreich Balintawak</t>
  </si>
  <si>
    <t>Bastilles Croixième</t>
  </si>
  <si>
    <t>Blunt objects</t>
  </si>
  <si>
    <t>Greatclub</t>
  </si>
  <si>
    <t>Iron Will</t>
  </si>
  <si>
    <t>Yul Corncob</t>
  </si>
  <si>
    <t>Severum Thaler</t>
  </si>
  <si>
    <t>Money management</t>
  </si>
  <si>
    <t>Fyodor the Harbinger</t>
  </si>
  <si>
    <t>Susurro Windswept</t>
  </si>
  <si>
    <t>Myrlash Relerfamly</t>
  </si>
  <si>
    <t>Surama Baatorfrom</t>
  </si>
  <si>
    <t>Little Brother Shafron</t>
  </si>
  <si>
    <t>Junior the Thirdorfourth</t>
  </si>
  <si>
    <t>Urban Ranger</t>
  </si>
  <si>
    <t>Sussex Ibraelian</t>
  </si>
  <si>
    <t>Iriaebor</t>
  </si>
  <si>
    <t>Sembia</t>
  </si>
  <si>
    <t>Vast Swamp</t>
  </si>
  <si>
    <t>Reaching Woods</t>
  </si>
  <si>
    <t>Impiltur, allegedly</t>
  </si>
  <si>
    <t>Plane of Fire</t>
  </si>
  <si>
    <t>Sword Coast</t>
  </si>
  <si>
    <t>Dragon Shaman (green)</t>
  </si>
  <si>
    <t>Dragonmere</t>
  </si>
  <si>
    <t>Ardeep Forest</t>
  </si>
  <si>
    <t>Border Forest</t>
  </si>
  <si>
    <t>Chondalwood</t>
  </si>
  <si>
    <t>Thay</t>
  </si>
  <si>
    <t>Evereska</t>
  </si>
  <si>
    <t>Evermeet</t>
  </si>
  <si>
    <t>Greycloak Hills</t>
  </si>
  <si>
    <t>Grey Forest</t>
  </si>
  <si>
    <t>High Forest</t>
  </si>
  <si>
    <t>The Methwood</t>
  </si>
  <si>
    <t>Misty Forest</t>
  </si>
  <si>
    <t>Moonwood</t>
  </si>
  <si>
    <t>Neverwinter Woods</t>
  </si>
  <si>
    <t>Urlingwood</t>
  </si>
  <si>
    <t>The Winterwood</t>
  </si>
  <si>
    <t>Wealdath</t>
  </si>
  <si>
    <t>“Sockets”</t>
  </si>
  <si>
    <t>Sorceress</t>
  </si>
  <si>
    <t>“Sorry”</t>
  </si>
  <si>
    <t>Susurro</t>
  </si>
  <si>
    <t>Yngva</t>
  </si>
  <si>
    <t>Myrlash</t>
  </si>
  <si>
    <t>Bastilles</t>
  </si>
  <si>
    <t>Wuornos</t>
  </si>
  <si>
    <t>Frightreich</t>
  </si>
  <si>
    <t>Evoker</t>
  </si>
  <si>
    <t>Yul</t>
  </si>
  <si>
    <t>Expeditionary Force</t>
  </si>
  <si>
    <t>Legis</t>
  </si>
  <si>
    <t>Frigorif</t>
  </si>
  <si>
    <t>Milfuegos Mopworken</t>
  </si>
  <si>
    <t>Touch 1d3 + 1d6 Con dmg</t>
  </si>
  <si>
    <t>Cormanthrop Sixpence</t>
  </si>
  <si>
    <t>Wraith (of 5)</t>
  </si>
  <si>
    <t>Severant</t>
  </si>
  <si>
    <t>?</t>
  </si>
  <si>
    <t>Kara-Tur</t>
  </si>
  <si>
    <t>Impersonation, mystery, intrigue, lore</t>
  </si>
  <si>
    <t>Alertness, Improved Initiative, see Savage Species 138 for skills, etc.</t>
  </si>
  <si>
    <t>Frontline commander, calculated mayhem</t>
  </si>
  <si>
    <t>Strategist, interrogator</t>
  </si>
  <si>
    <t>Aristocrat</t>
  </si>
  <si>
    <t>Half-plate</t>
  </si>
  <si>
    <t>Breastplate +1</t>
  </si>
  <si>
    <t>Scepter +1</t>
  </si>
  <si>
    <t>Jarvis Rutherfyord III</t>
  </si>
  <si>
    <t>Sense Motive, Intimidate, Bluff</t>
  </si>
  <si>
    <t>Handheld Vice</t>
  </si>
  <si>
    <t>Full Plate +1, Light Shield +1, Ring +1, Cloak of Resistance +1</t>
  </si>
  <si>
    <t>Greatsword</t>
  </si>
  <si>
    <t>Greatsword +1</t>
  </si>
  <si>
    <t>Dagger +1</t>
  </si>
  <si>
    <t>Studded Leather</t>
  </si>
  <si>
    <t>Dagger, Short Sword</t>
  </si>
  <si>
    <t>Longsword</t>
  </si>
  <si>
    <t>Leather</t>
  </si>
  <si>
    <t>Full Plate</t>
  </si>
  <si>
    <t>Double orc axe</t>
  </si>
  <si>
    <t>Siangham</t>
  </si>
  <si>
    <t>Dwarven Ugrosh</t>
  </si>
  <si>
    <t>Dagger, Sling</t>
  </si>
  <si>
    <t>Kama, Sai, Shiruken</t>
  </si>
  <si>
    <t>Shortbow</t>
  </si>
  <si>
    <t>Falchion</t>
  </si>
  <si>
    <t>Rapier</t>
  </si>
  <si>
    <t>Two-bladed Sword</t>
  </si>
  <si>
    <t>Flail, Mace, Dagger</t>
  </si>
  <si>
    <t>Scimitar (2)</t>
  </si>
  <si>
    <t>Glaive, Guisarme</t>
  </si>
  <si>
    <t>Defensive strategist, power tripper</t>
  </si>
  <si>
    <t>Breastplate, Shield</t>
  </si>
  <si>
    <t>Half-plate, Shield</t>
  </si>
  <si>
    <t>Scimitar, Shortbow</t>
  </si>
  <si>
    <t>Scythe, Longbow</t>
  </si>
  <si>
    <t>Morningstar</t>
  </si>
  <si>
    <t>Dagger, Staff, Sling</t>
  </si>
  <si>
    <t>Greataxe</t>
  </si>
  <si>
    <t>Short Sword</t>
  </si>
  <si>
    <t>Dagger</t>
  </si>
  <si>
    <t>Hammer, Dagger</t>
  </si>
  <si>
    <t>Spear, Javelin, Dagger</t>
  </si>
  <si>
    <t>Dagger, Darts</t>
  </si>
  <si>
    <t>Staff, Darts</t>
  </si>
  <si>
    <t>Flying mount</t>
  </si>
  <si>
    <t>Spiked Club, Halberd</t>
  </si>
  <si>
    <t>Liaison with Elemental Plane of Fire</t>
  </si>
  <si>
    <t>Liaison with Plane of Shadow</t>
  </si>
  <si>
    <t>Ambitious pursuant of draconic power, megalomaniac, boastful</t>
  </si>
  <si>
    <t>Stash:  Bonemasonry Grotto</t>
  </si>
  <si>
    <t>On Mount (male griffon)</t>
  </si>
  <si>
    <t>Shafron</t>
  </si>
  <si>
    <t>Apprentice to Kondrat</t>
  </si>
  <si>
    <t>Versatile skirmishers &amp; melee combatants</t>
  </si>
  <si>
    <t>Skirmisher, support for melee troops</t>
  </si>
  <si>
    <t>Hideouts, healing, Know:  Nature</t>
  </si>
  <si>
    <t>Dark lore</t>
  </si>
  <si>
    <t>Draconic lore</t>
  </si>
  <si>
    <t>Smashing stuff</t>
  </si>
  <si>
    <t>Cabal Committeemember</t>
  </si>
  <si>
    <t xml:space="preserve">Cabal Committeemember, surprising magic </t>
  </si>
  <si>
    <t>Cabal Committeemember, subterfuge, undermining of rivals or victims</t>
  </si>
  <si>
    <t>Cabal Committeemember, oracle/prophet, scriptural interpreter</t>
  </si>
  <si>
    <t>Subcommander under Legis</t>
  </si>
  <si>
    <t>Art, torture, tactical architecture</t>
  </si>
  <si>
    <t>Liaison with Plane of Negative Energy</t>
  </si>
  <si>
    <t>Armorsmith, weaponsmith, siege engineer</t>
  </si>
  <si>
    <t>Reconnaissance, bartering, haggling</t>
  </si>
  <si>
    <t>Evidence reduction, tracking</t>
  </si>
  <si>
    <t>Liaison with local witches and hermits</t>
  </si>
  <si>
    <t>Liaison with Baator</t>
  </si>
  <si>
    <t>Liaison with local underground guilds</t>
  </si>
  <si>
    <t>Collecting pet green dragons</t>
  </si>
  <si>
    <t>Cavalry shock troops</t>
  </si>
  <si>
    <t>Med Warhorse</t>
  </si>
  <si>
    <t>Large Wardog</t>
  </si>
  <si>
    <t>Liaison with Monastery of the Dark Moon</t>
  </si>
  <si>
    <t>Quiet assassination</t>
  </si>
  <si>
    <t>Patrols upper levels</t>
  </si>
  <si>
    <t>Patrols lower levels</t>
  </si>
  <si>
    <t>Light Warhorse</t>
  </si>
  <si>
    <t>Light Riding Horse</t>
  </si>
  <si>
    <t>N</t>
  </si>
  <si>
    <t>NE</t>
  </si>
  <si>
    <t>Eating brains</t>
  </si>
  <si>
    <t>Orc Axe Focus, Finesse</t>
  </si>
  <si>
    <t>Flurry of Blows, Unarmed Strike, Slam Attack</t>
  </si>
  <si>
    <t>standard hexblade</t>
  </si>
  <si>
    <t>standard spellthief</t>
  </si>
  <si>
    <t>standard ninja</t>
  </si>
  <si>
    <t>Sleight of Hand, Open Locks, Use Magic Device</t>
  </si>
  <si>
    <t>Point-blank Shot</t>
  </si>
  <si>
    <t>Weapon Finesse</t>
  </si>
  <si>
    <t>Gather Information, Sense Motive, Bluff</t>
  </si>
  <si>
    <t>standard adept</t>
  </si>
  <si>
    <t>standard archivist</t>
  </si>
  <si>
    <t>standard expert</t>
  </si>
  <si>
    <t>standard knight</t>
  </si>
  <si>
    <t>Ride, Hide, Move Silently, Listen, Spot, Search, Swim, Tumble, Use Rope</t>
  </si>
  <si>
    <t>standard paladin of tyranny</t>
  </si>
  <si>
    <t>standard rakshasa</t>
  </si>
  <si>
    <t>Climb, Jump, Handle Animal, Heal, Ride, Hide, Move Silently, Listen, Spot, Search</t>
  </si>
  <si>
    <t>Hide, Move Silently, Listen, Spot, Search</t>
  </si>
  <si>
    <t>Weapon Focus:  Scythe</t>
  </si>
  <si>
    <t>Enfleeblement, Acid Splash, Magic Missile</t>
  </si>
  <si>
    <t>Jump, Climb, Swim, Hide</t>
  </si>
  <si>
    <t>Diplomacy, Bluff, Intimidate, Gather Information</t>
  </si>
  <si>
    <t>standard abjurer</t>
  </si>
  <si>
    <t>standard evoker</t>
  </si>
  <si>
    <t>standard transmuter</t>
  </si>
  <si>
    <t>standard zombie</t>
  </si>
  <si>
    <t>standard kobold zombie</t>
  </si>
  <si>
    <t>choose feats</t>
  </si>
  <si>
    <t>Ogre-Mage 3, Diviner 1</t>
  </si>
  <si>
    <t>Illusory spellcasting 6/4</t>
  </si>
  <si>
    <t>m</t>
  </si>
  <si>
    <t>Greater Barghest</t>
  </si>
  <si>
    <t>Cabal Committeemember, promising magical prodigy, monster tamer</t>
  </si>
  <si>
    <t>Natural +2</t>
  </si>
  <si>
    <t>Bite 1d6</t>
  </si>
  <si>
    <t>see MM 23/SS 159</t>
  </si>
  <si>
    <t>Half-plate +1</t>
  </si>
  <si>
    <t>Attack</t>
  </si>
  <si>
    <t>Fire Giant (capped)</t>
  </si>
  <si>
    <t>see MM 121/SS 168</t>
  </si>
  <si>
    <t>Sting 1d4 + Poison</t>
  </si>
  <si>
    <t>Scrying, Clairvoyance/Clairaudience, Sense Motive, see MM 56/SS 180</t>
  </si>
  <si>
    <t>Imp (capped)</t>
  </si>
  <si>
    <t>Flamebrother (cpd)</t>
  </si>
  <si>
    <t>Natural +7</t>
  </si>
  <si>
    <t>Guards watchtower</t>
  </si>
  <si>
    <t>Unholy Heavy Flail</t>
  </si>
  <si>
    <t>Throwing Heavy Flail</t>
  </si>
  <si>
    <t>10'</t>
  </si>
  <si>
    <t>Inflict Serious Wounds spell stored</t>
  </si>
  <si>
    <t>Spell Storing Morningstar</t>
  </si>
  <si>
    <t>þ</t>
  </si>
  <si>
    <t>Morningstar of Disruption</t>
  </si>
  <si>
    <t>Light Crossbow +1</t>
  </si>
  <si>
    <t>^^</t>
  </si>
  <si>
    <t>Atk</t>
  </si>
  <si>
    <t>Attack Bonus:</t>
  </si>
  <si>
    <t>+11</t>
  </si>
  <si>
    <t>Deity:</t>
  </si>
  <si>
    <t>XP:</t>
  </si>
  <si>
    <t>Region:</t>
  </si>
  <si>
    <t>Age:</t>
  </si>
  <si>
    <t>wanderer</t>
  </si>
  <si>
    <t>Heward’s Greater Haverpack</t>
  </si>
  <si>
    <t>Haversack Encumbrance:</t>
  </si>
  <si>
    <t>Military Saddle, Exotic</t>
  </si>
  <si>
    <t>Arrow quiver</t>
  </si>
  <si>
    <t>Bolt quiver</t>
  </si>
  <si>
    <t>Javelin/morningstar quiver</t>
  </si>
  <si>
    <t>VII</t>
  </si>
  <si>
    <t>Temple Archbishop</t>
  </si>
  <si>
    <t>Regional Vicenecroy I</t>
  </si>
  <si>
    <t>Vigor +1, Cone of Acid, Move Silently</t>
  </si>
  <si>
    <t>Power +1, Toughness +1, Water Breathing, Swim, Move Silently</t>
  </si>
  <si>
    <t>Skeleton Warrior</t>
  </si>
  <si>
    <t>Troll (of 5)</t>
  </si>
  <si>
    <t>Wu Jen</t>
  </si>
  <si>
    <t>Armored Mage, Warmage Edge, 6/4</t>
  </si>
  <si>
    <t>Ostrich Skeleton</t>
  </si>
  <si>
    <t>Watchful Spirit</t>
  </si>
  <si>
    <t>Wuornos “Skulcrush” Kramindarr</t>
  </si>
  <si>
    <t>Components</t>
  </si>
  <si>
    <t>Casting</t>
  </si>
  <si>
    <t>V S</t>
  </si>
  <si>
    <t>1 SA</t>
  </si>
  <si>
    <t>PHB 219</t>
  </si>
  <si>
    <t xml:space="preserve"> to attack</t>
  </si>
  <si>
    <t>Necro.</t>
  </si>
  <si>
    <t>Light</t>
  </si>
  <si>
    <t>V M</t>
  </si>
  <si>
    <t>PHB 253</t>
  </si>
  <si>
    <t>Message</t>
  </si>
  <si>
    <t>V S F</t>
  </si>
  <si>
    <t>1 cu. m /3 caster levels</t>
  </si>
  <si>
    <t>PHB 269</t>
  </si>
  <si>
    <t>V S M/DF</t>
  </si>
  <si>
    <t xml:space="preserve"> all saves</t>
  </si>
  <si>
    <t>Slash Tongue</t>
  </si>
  <si>
    <t>Book of Vile Darkness 103</t>
  </si>
  <si>
    <t>Summon Holy Symbol</t>
  </si>
  <si>
    <t>0'</t>
  </si>
  <si>
    <t>Complete Champion 128</t>
  </si>
  <si>
    <t>Virtue</t>
  </si>
  <si>
    <t>V S DF</t>
  </si>
  <si>
    <t xml:space="preserve"> HP to target</t>
  </si>
  <si>
    <t>Bane/Bless</t>
  </si>
  <si>
    <t>50’</t>
  </si>
  <si>
    <t>Bless Water</t>
  </si>
  <si>
    <t>V S M</t>
  </si>
  <si>
    <t>-2 Morale penalty</t>
  </si>
  <si>
    <t>V</t>
  </si>
  <si>
    <t>Single word command, PHB 211</t>
  </si>
  <si>
    <t>PHB 212</t>
  </si>
  <si>
    <t>Deathwatch</t>
  </si>
  <si>
    <t>PHB 217</t>
  </si>
  <si>
    <t>PHB 218 - 219</t>
  </si>
  <si>
    <t xml:space="preserve"> Luck bonus / 3 levels</t>
  </si>
  <si>
    <t>Identify</t>
  </si>
  <si>
    <t>PHB 243</t>
  </si>
  <si>
    <t>Impede</t>
  </si>
  <si>
    <t>Enchant.</t>
  </si>
  <si>
    <t>Complete Champion 122</t>
  </si>
  <si>
    <t>Longstrider</t>
  </si>
  <si>
    <t>PHB 249</t>
  </si>
  <si>
    <t>V S F/DF</t>
  </si>
  <si>
    <t xml:space="preserve"> enhancement</t>
  </si>
  <si>
    <t>10-m radius, PHB 258</t>
  </si>
  <si>
    <t>PHB 266</t>
  </si>
  <si>
    <t>PHB 274</t>
  </si>
  <si>
    <t>+2 to deflect /lvl. (5 max)</t>
  </si>
  <si>
    <t>1 FR</t>
  </si>
  <si>
    <t xml:space="preserve"> Att. &amp; vs Fear + 1d8 temp HP</t>
  </si>
  <si>
    <t>Analyze Portal</t>
  </si>
  <si>
    <t>FRC 66</t>
  </si>
  <si>
    <t>Benediction</t>
  </si>
  <si>
    <t>Complete Champion 116</t>
  </si>
  <si>
    <t>Bewildering Substitution</t>
  </si>
  <si>
    <t>Bewildering Visions</t>
  </si>
  <si>
    <t>Complete Champion 117</t>
  </si>
  <si>
    <t>Body Ward</t>
  </si>
  <si>
    <t>1d4 Str. bonus</t>
  </si>
  <si>
    <t>Conduit of Life</t>
  </si>
  <si>
    <t>Complete Champion 118</t>
  </si>
  <si>
    <t>Consecrate</t>
  </si>
  <si>
    <t>Darkbolt</t>
  </si>
  <si>
    <t>Book of Vile Darkness 90</t>
  </si>
  <si>
    <t>V M/DF</t>
  </si>
  <si>
    <t>Divine Presence</t>
  </si>
  <si>
    <t>Complete Champion 119</t>
  </si>
  <si>
    <t>1d4 Con. bonus</t>
  </si>
  <si>
    <t>Execration</t>
  </si>
  <si>
    <t>Complete Champion 120</t>
  </si>
  <si>
    <t>Fox's Cunning</t>
  </si>
  <si>
    <t>PHB 233</t>
  </si>
  <si>
    <t>PHB 235</t>
  </si>
  <si>
    <t>PHB 241</t>
  </si>
  <si>
    <t>Interfaith Blessing</t>
  </si>
  <si>
    <t>Complete Champion 123</t>
  </si>
  <si>
    <t>Light of Faith</t>
  </si>
  <si>
    <t>Lore of the Gods</t>
  </si>
  <si>
    <t>Complete Champion 124</t>
  </si>
  <si>
    <t>PHB 252 and Mending (253)</t>
  </si>
  <si>
    <t>Master Cavalier</t>
  </si>
  <si>
    <t>Complete Champion 125</t>
  </si>
  <si>
    <t>PHB 278</t>
  </si>
  <si>
    <t>400’ + 40’/lvl</t>
  </si>
  <si>
    <t>1d8 + stun, PHB 281</t>
  </si>
  <si>
    <t>PHB 281</t>
  </si>
  <si>
    <t>PHB 283</t>
  </si>
  <si>
    <t>Substitute Domain</t>
  </si>
  <si>
    <t>10 min.</t>
  </si>
  <si>
    <t>1 2nd-l., or 1d3 1st-l., p. 287</t>
  </si>
  <si>
    <t>Turn Anathema</t>
  </si>
  <si>
    <t>10 minutes</t>
  </si>
  <si>
    <t>Complete Champion 129</t>
  </si>
  <si>
    <t>PHB 297</t>
  </si>
  <si>
    <t>V S/DF</t>
  </si>
  <si>
    <t>PHB 303</t>
  </si>
  <si>
    <t>PHB 203</t>
  </si>
  <si>
    <t>Bolster Aura</t>
  </si>
  <si>
    <t>Continual Flame</t>
  </si>
  <si>
    <t>Torch-equivalent, no heat</t>
  </si>
  <si>
    <t>Daylight</t>
  </si>
  <si>
    <t>Deific Bastion</t>
  </si>
  <si>
    <t>PHB 223</t>
  </si>
  <si>
    <t>Footsteps of the Divine</t>
  </si>
  <si>
    <t>Light of Wisdom</t>
  </si>
  <si>
    <t>/3 levels</t>
  </si>
  <si>
    <t>PHB 252</t>
  </si>
  <si>
    <t>PHB 270</t>
  </si>
  <si>
    <t>1d8/2 lvls., PHB 275</t>
  </si>
  <si>
    <t>PHB 282</t>
  </si>
  <si>
    <t>PHB 284</t>
  </si>
  <si>
    <t>Subdue Aura</t>
  </si>
  <si>
    <t>1 3rd-l., 1d3 2nd-l., 1d4 1st</t>
  </si>
  <si>
    <t>PHB 300</t>
  </si>
  <si>
    <t>Aligned Aura</t>
  </si>
  <si>
    <t>20' or 60'</t>
  </si>
  <si>
    <t>Confound</t>
  </si>
  <si>
    <t>Dampen Magic</t>
  </si>
  <si>
    <t>Dimension Door</t>
  </si>
  <si>
    <t>PHB 224</t>
  </si>
  <si>
    <t>PHB 261</t>
  </si>
  <si>
    <t>Light of Purity</t>
  </si>
  <si>
    <t>Moral Façade</t>
  </si>
  <si>
    <t>PHB 257</t>
  </si>
  <si>
    <t>PHB 272</t>
  </si>
  <si>
    <t>Sacred Item</t>
  </si>
  <si>
    <t>Complete Champion 126</t>
  </si>
  <si>
    <t>Seed of Life</t>
  </si>
  <si>
    <t>10 rnd/lvl</t>
  </si>
  <si>
    <t>Complete Champion 127</t>
  </si>
  <si>
    <t>PHB 275</t>
  </si>
  <si>
    <t>Spiritual Advisor</t>
  </si>
  <si>
    <t>1 4th-l., 1d3 3rd-l., 1d4 2nd</t>
  </si>
  <si>
    <t>PHB 294</t>
  </si>
  <si>
    <t>Bewildering Mischance</t>
  </si>
  <si>
    <t>Bleed</t>
  </si>
  <si>
    <t>Darts of Life</t>
  </si>
  <si>
    <t>Divine Retribution</t>
  </si>
  <si>
    <t>Door of Decay</t>
  </si>
  <si>
    <t>see text</t>
  </si>
  <si>
    <t>Flame Strike</t>
  </si>
  <si>
    <t>5D</t>
  </si>
  <si>
    <t>PHB 231</t>
  </si>
  <si>
    <t>Healing Circle</t>
  </si>
  <si>
    <t>Inflict Light Wounds, Mass</t>
  </si>
  <si>
    <t>PHB 244</t>
  </si>
  <si>
    <t>Mark of Sin</t>
  </si>
  <si>
    <t>Surge of Fortune</t>
  </si>
  <si>
    <t>Spells Granted by Velsharoon</t>
  </si>
  <si>
    <t>Spells per Day</t>
  </si>
  <si>
    <t>Spell Level</t>
  </si>
  <si>
    <t>0th</t>
  </si>
  <si>
    <t>8th</t>
  </si>
  <si>
    <t>9th</t>
  </si>
  <si>
    <t>Cleric Spells</t>
  </si>
  <si>
    <t>Domain Spell</t>
  </si>
  <si>
    <t>Wisdom Bonus</t>
  </si>
  <si>
    <t>Total Divine</t>
  </si>
  <si>
    <t>DC</t>
  </si>
  <si>
    <t>Neutral Evil</t>
  </si>
  <si>
    <t>CE</t>
  </si>
  <si>
    <t>CN</t>
  </si>
  <si>
    <t>Scythe, Sling</t>
  </si>
  <si>
    <t>Studded Leather +1</t>
  </si>
  <si>
    <t>1*</t>
  </si>
  <si>
    <t>4*</t>
  </si>
  <si>
    <t>Back at the Ranch</t>
  </si>
  <si>
    <t>Wizard, Enchantress</t>
  </si>
  <si>
    <t>Wizard, Transmutress</t>
  </si>
  <si>
    <t>Feats/Daily Spells</t>
  </si>
  <si>
    <t>Spells Selected</t>
  </si>
  <si>
    <t>Spells Known</t>
  </si>
  <si>
    <t>Financing &amp; laundering Larlum's operations; liaison to neighboring nobles</t>
  </si>
  <si>
    <t>Spontaneous caster</t>
  </si>
  <si>
    <t>1:  Bane, bestow wound*, cause fear, chill touch, detect magic, detect undead, doom, hide from undead, infl ict light wounds, ray of enfeeblement, summon undead I*, undetectable alignment; 2:  Blindness/deafness, command undead, darkness, death knell, false life, gentle repose, ghoul touch, inflict moderate wounds, scare, spectral hand, summon swarm, summon undead II*</t>
  </si>
  <si>
    <t>Mental bastion +2, fear aura, Negative energy burst 1/day, Lich body DR 2, casting 7/4</t>
  </si>
  <si>
    <t>see MM 200; Diviner 3/2</t>
  </si>
  <si>
    <t>Current Aura:  Power +1</t>
  </si>
  <si>
    <t>Current Aura:  Vigor +1</t>
  </si>
  <si>
    <t>standard enchanter</t>
  </si>
  <si>
    <t>0: Dancing lights, daze, detect magic, ghost sound, message, open/close, read magic; 1: charm person, color spray, comprehend languages, detect secret doocrs, disguise self, expeditious retreat, hypnotism, mage armor, obscuring mist, rouse, silent image, sleep undetectable alighment, whelm</t>
  </si>
  <si>
    <t>Longsword, Hand Crossbow</t>
  </si>
  <si>
    <t>Lance, Composite Longbow</t>
  </si>
  <si>
    <t>Vampire (2),
Genasi (1)</t>
  </si>
  <si>
    <t>Blood Drain, Energy Drain, Combat Relfexes, Unarmed Strike, Slam Attack</t>
  </si>
  <si>
    <t>casting 6/5</t>
  </si>
  <si>
    <t>60,000</t>
  </si>
  <si>
    <t>2 Inspiration Points, Cunning Insight/Knowledge, Trapfinding</t>
  </si>
  <si>
    <t>5' 6"</t>
  </si>
  <si>
    <t>Shade 2, Favored Soul (Velsharoon) 1</t>
  </si>
  <si>
    <r>
      <t xml:space="preserve">Acid Splash, Ray of Frost, Ghost Sound; </t>
    </r>
    <r>
      <rPr>
        <b/>
        <sz val="12"/>
        <rFont val="Times New Roman"/>
        <family val="1"/>
      </rPr>
      <t>Detect Secret Doors, Cause Fear</t>
    </r>
  </si>
  <si>
    <r>
      <t xml:space="preserve">All cantrips; </t>
    </r>
    <r>
      <rPr>
        <b/>
        <sz val="12"/>
        <rFont val="Times New Roman"/>
        <family val="1"/>
      </rPr>
      <t>Identify, Detect Secret Doors, Cause Fear, Magic Weapon</t>
    </r>
  </si>
  <si>
    <r>
      <t xml:space="preserve">Daze, Detect Poison, Mage Hand, Read Magic, Touch of Fatigue; </t>
    </r>
    <r>
      <rPr>
        <b/>
        <sz val="12"/>
        <rFont val="Times New Roman"/>
        <family val="1"/>
      </rPr>
      <t>Silent Image, Ventriloquism</t>
    </r>
  </si>
  <si>
    <r>
      <t xml:space="preserve">All cantrips; </t>
    </r>
    <r>
      <rPr>
        <b/>
        <sz val="12"/>
        <rFont val="Times New Roman"/>
        <family val="1"/>
      </rPr>
      <t>Charm Person, Sleep</t>
    </r>
  </si>
  <si>
    <r>
      <t xml:space="preserve">All cantrips; </t>
    </r>
    <r>
      <rPr>
        <b/>
        <sz val="12"/>
        <rFont val="Times New Roman"/>
        <family val="1"/>
      </rPr>
      <t>Burning Hands, Magic Missile</t>
    </r>
  </si>
  <si>
    <r>
      <t xml:space="preserve">All cantrips; </t>
    </r>
    <r>
      <rPr>
        <b/>
        <sz val="12"/>
        <rFont val="Times New Roman"/>
        <family val="1"/>
      </rPr>
      <t>Enlarge Person, Reduce Person, Jump</t>
    </r>
  </si>
  <si>
    <r>
      <t xml:space="preserve">Daze, Flare, Message; </t>
    </r>
    <r>
      <rPr>
        <b/>
        <sz val="12"/>
        <rFont val="Times New Roman"/>
        <family val="1"/>
      </rPr>
      <t>Enlarge Person, Reduce Person, Jump</t>
    </r>
  </si>
  <si>
    <r>
      <t xml:space="preserve">Acid Splash (3); </t>
    </r>
    <r>
      <rPr>
        <b/>
        <sz val="12"/>
        <rFont val="Times New Roman"/>
        <family val="1"/>
      </rPr>
      <t>Burning Hands, Magic Missile</t>
    </r>
  </si>
  <si>
    <r>
      <t xml:space="preserve">Ray of Frost (3); </t>
    </r>
    <r>
      <rPr>
        <b/>
        <sz val="12"/>
        <rFont val="Times New Roman"/>
        <family val="1"/>
      </rPr>
      <t>Charm Person, Sleep</t>
    </r>
  </si>
  <si>
    <t>Eldritch Blast, Beguiling Influence</t>
  </si>
  <si>
    <t>Domains:  Evil, Undeath; Weapon Focus, known 4/3; casting 5/4</t>
  </si>
  <si>
    <r>
      <t xml:space="preserve">Detect Magic, Inflict Minor Wounds, Read Magic, Resistance; </t>
    </r>
    <r>
      <rPr>
        <b/>
        <sz val="12"/>
        <rFont val="Times New Roman"/>
        <family val="1"/>
      </rPr>
      <t>Bane, Obscuring Mist, Prot. from Good</t>
    </r>
    <r>
      <rPr>
        <b/>
        <vertAlign val="superscript"/>
        <sz val="12"/>
        <rFont val="Times New Roman"/>
        <family val="1"/>
      </rPr>
      <t>D</t>
    </r>
    <r>
      <rPr>
        <b/>
        <sz val="12"/>
        <rFont val="Times New Roman"/>
        <family val="1"/>
      </rPr>
      <t>, Summon Monster I</t>
    </r>
  </si>
  <si>
    <t>Element Focus, Sense Elements; known s+2+2, s+1+1; casting 5/3</t>
  </si>
  <si>
    <t>Shugenja (fire)</t>
  </si>
  <si>
    <r>
      <t>Daze, Detect Magic, Disrupt Undead</t>
    </r>
    <r>
      <rPr>
        <vertAlign val="superscript"/>
        <sz val="12"/>
        <rFont val="Times New Roman"/>
        <family val="1"/>
      </rPr>
      <t>S</t>
    </r>
    <r>
      <rPr>
        <sz val="12"/>
        <rFont val="Times New Roman"/>
        <family val="1"/>
      </rPr>
      <t xml:space="preserve">, Inflict Minor Wounds, Resistance; </t>
    </r>
    <r>
      <rPr>
        <b/>
        <sz val="12"/>
        <rFont val="Times New Roman"/>
        <family val="1"/>
      </rPr>
      <t>Cause Fear</t>
    </r>
    <r>
      <rPr>
        <b/>
        <vertAlign val="superscript"/>
        <sz val="12"/>
        <rFont val="Times New Roman"/>
        <family val="1"/>
      </rPr>
      <t>S</t>
    </r>
    <r>
      <rPr>
        <b/>
        <sz val="12"/>
        <rFont val="Times New Roman"/>
        <family val="1"/>
      </rPr>
      <t>, Endure Elements, Feather Fall</t>
    </r>
  </si>
  <si>
    <t>Flamebrother feats &amp; spells</t>
  </si>
  <si>
    <t>Favored</t>
  </si>
  <si>
    <t>Roll</t>
  </si>
  <si>
    <t>6/6/5/</t>
  </si>
  <si>
    <r>
      <t xml:space="preserve">All cantrips; </t>
    </r>
    <r>
      <rPr>
        <b/>
        <sz val="12"/>
        <rFont val="Times New Roman"/>
        <family val="1"/>
      </rPr>
      <t>Protection from Good, Shield, Cause Fear, Reduce Person</t>
    </r>
  </si>
  <si>
    <r>
      <rPr>
        <sz val="12"/>
        <color rgb="FFFF0000"/>
        <rFont val="Times New Roman"/>
        <family val="1"/>
      </rPr>
      <t>Resistance x2</t>
    </r>
    <r>
      <rPr>
        <sz val="12"/>
        <rFont val="Times New Roman"/>
        <family val="1"/>
      </rPr>
      <t xml:space="preserve">, Touch of Fatigue; </t>
    </r>
    <r>
      <rPr>
        <b/>
        <sz val="12"/>
        <color rgb="FFFF0000"/>
        <rFont val="Times New Roman"/>
        <family val="1"/>
      </rPr>
      <t xml:space="preserve">Protection from Good, </t>
    </r>
    <r>
      <rPr>
        <b/>
        <sz val="12"/>
        <rFont val="Times New Roman"/>
        <family val="1"/>
      </rPr>
      <t>Reduce Person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</si>
</sst>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sz val="12"/>
      <color indexed="12"/>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12"/>
      <name val="Times New Roman"/>
      <family val="1"/>
    </font>
    <font>
      <i/>
      <sz val="18"/>
      <color indexed="53"/>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i/>
      <sz val="12"/>
      <color indexed="9"/>
      <name val="Times New Roman"/>
      <family val="1"/>
    </font>
    <font>
      <i/>
      <sz val="13"/>
      <color indexed="12"/>
      <name val="Times New Roman"/>
      <family val="1"/>
    </font>
    <font>
      <i/>
      <sz val="22"/>
      <color indexed="10"/>
      <name val="Times New Roman"/>
      <family val="1"/>
    </font>
    <font>
      <sz val="13"/>
      <name val="Wingdings"/>
      <charset val="2"/>
    </font>
    <font>
      <i/>
      <sz val="14"/>
      <color indexed="57"/>
      <name val="Times New Roman"/>
      <family val="1"/>
    </font>
    <font>
      <sz val="13"/>
      <color indexed="12"/>
      <name val="Times New Roman"/>
      <family val="1"/>
    </font>
    <font>
      <sz val="10"/>
      <name val="Times New Roman"/>
      <family val="1"/>
    </font>
    <font>
      <b/>
      <i/>
      <sz val="12"/>
      <name val="Times New Roman"/>
      <family val="1"/>
    </font>
    <font>
      <b/>
      <sz val="12"/>
      <color indexed="8"/>
      <name val="Times New Roman"/>
      <family val="1"/>
    </font>
    <font>
      <sz val="10"/>
      <name val="Arial"/>
      <family val="2"/>
    </font>
    <font>
      <b/>
      <sz val="10"/>
      <name val="Times New Roman"/>
      <family val="1"/>
    </font>
    <font>
      <sz val="13"/>
      <color indexed="9"/>
      <name val="Times New Roman"/>
      <family val="1"/>
    </font>
    <font>
      <sz val="13"/>
      <color theme="0"/>
      <name val="Times New Roman"/>
      <family val="1"/>
    </font>
    <font>
      <b/>
      <sz val="13"/>
      <name val="Symbol"/>
      <family val="1"/>
      <charset val="2"/>
    </font>
    <font>
      <b/>
      <sz val="13"/>
      <color indexed="13"/>
      <name val="Times New Roman"/>
      <family val="1"/>
    </font>
    <font>
      <i/>
      <sz val="17"/>
      <name val="Times New Roman"/>
      <family val="1"/>
    </font>
    <font>
      <sz val="18"/>
      <color indexed="12"/>
      <name val="Times New Roman"/>
      <family val="1"/>
    </font>
    <font>
      <b/>
      <sz val="12"/>
      <color theme="0"/>
      <name val="Times New Roman"/>
      <family val="1"/>
    </font>
    <font>
      <b/>
      <i/>
      <sz val="12"/>
      <color theme="0"/>
      <name val="Times New Roman"/>
      <family val="1"/>
    </font>
    <font>
      <sz val="7"/>
      <name val="Times New Roman"/>
      <family val="1"/>
    </font>
    <font>
      <b/>
      <i/>
      <sz val="12"/>
      <color rgb="FFFF0000"/>
      <name val="Times New Roman"/>
      <family val="1"/>
    </font>
    <font>
      <b/>
      <sz val="13"/>
      <color rgb="FF00CC00"/>
      <name val="Times New Roman"/>
      <family val="1"/>
    </font>
    <font>
      <b/>
      <vertAlign val="superscript"/>
      <sz val="12"/>
      <name val="Times New Roman"/>
      <family val="1"/>
    </font>
    <font>
      <vertAlign val="superscript"/>
      <sz val="12"/>
      <name val="Times New Roman"/>
      <family val="1"/>
    </font>
    <font>
      <b/>
      <sz val="12"/>
      <color indexed="81"/>
      <name val="Times New Roman"/>
      <family val="1"/>
    </font>
    <font>
      <sz val="13"/>
      <color rgb="FF0000FF"/>
      <name val="Times New Roman"/>
      <family val="1"/>
    </font>
    <font>
      <b/>
      <sz val="12"/>
      <color rgb="FFFF0000"/>
      <name val="Times New Roman"/>
      <family val="1"/>
    </font>
    <font>
      <sz val="12"/>
      <color rgb="FFFF0000"/>
      <name val="Times New Roman"/>
      <family val="1"/>
    </font>
  </fonts>
  <fills count="25">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42"/>
        <bgColor indexed="55"/>
      </patternFill>
    </fill>
    <fill>
      <patternFill patternType="solid">
        <fgColor indexed="11"/>
        <bgColor indexed="64"/>
      </patternFill>
    </fill>
    <fill>
      <patternFill patternType="solid">
        <fgColor indexed="12"/>
        <bgColor indexed="64"/>
      </patternFill>
    </fill>
    <fill>
      <patternFill patternType="solid">
        <fgColor indexed="13"/>
        <bgColor indexed="64"/>
      </patternFill>
    </fill>
    <fill>
      <patternFill patternType="solid">
        <fgColor indexed="10"/>
        <bgColor indexed="64"/>
      </patternFill>
    </fill>
    <fill>
      <patternFill patternType="solid">
        <fgColor theme="8" tint="0.59999389629810485"/>
        <bgColor indexed="64"/>
      </patternFill>
    </fill>
    <fill>
      <patternFill patternType="solid">
        <fgColor rgb="FFFFC000"/>
        <bgColor indexed="64"/>
      </patternFill>
    </fill>
    <fill>
      <patternFill patternType="solid">
        <fgColor rgb="FF7030A0"/>
        <bgColor indexed="64"/>
      </patternFill>
    </fill>
    <fill>
      <patternFill patternType="solid">
        <fgColor indexed="51"/>
        <bgColor indexed="64"/>
      </patternFill>
    </fill>
    <fill>
      <patternFill patternType="solid">
        <fgColor indexed="46"/>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3333FF"/>
        <bgColor indexed="64"/>
      </patternFill>
    </fill>
    <fill>
      <patternFill patternType="solid">
        <fgColor theme="9" tint="0.79998168889431442"/>
        <bgColor indexed="64"/>
      </patternFill>
    </fill>
    <fill>
      <patternFill patternType="solid">
        <fgColor theme="1"/>
        <bgColor indexed="64"/>
      </patternFill>
    </fill>
  </fills>
  <borders count="14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top style="double">
        <color indexed="64"/>
      </top>
      <bottom style="thick">
        <color indexed="53"/>
      </bottom>
      <diagonal/>
    </border>
    <border>
      <left/>
      <right/>
      <top style="double">
        <color indexed="64"/>
      </top>
      <bottom style="thick">
        <color indexed="53"/>
      </bottom>
      <diagonal/>
    </border>
    <border>
      <left/>
      <right style="double">
        <color indexed="64"/>
      </right>
      <top style="double">
        <color indexed="64"/>
      </top>
      <bottom style="thick">
        <color indexed="53"/>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double">
        <color indexed="64"/>
      </right>
      <top/>
      <bottom style="medium">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double">
        <color indexed="64"/>
      </right>
      <top style="hair">
        <color indexed="64"/>
      </top>
      <bottom style="medium">
        <color indexed="64"/>
      </bottom>
      <diagonal/>
    </border>
    <border>
      <left/>
      <right style="hair">
        <color auto="1"/>
      </right>
      <top style="double">
        <color auto="1"/>
      </top>
      <bottom style="hair">
        <color auto="1"/>
      </bottom>
      <diagonal/>
    </border>
    <border>
      <left/>
      <right style="hair">
        <color auto="1"/>
      </right>
      <top/>
      <bottom style="double">
        <color auto="1"/>
      </bottom>
      <diagonal/>
    </border>
    <border>
      <left style="double">
        <color auto="1"/>
      </left>
      <right style="medium">
        <color auto="1"/>
      </right>
      <top style="double">
        <color auto="1"/>
      </top>
      <bottom/>
      <diagonal/>
    </border>
    <border>
      <left style="double">
        <color auto="1"/>
      </left>
      <right style="medium">
        <color auto="1"/>
      </right>
      <top/>
      <bottom/>
      <diagonal/>
    </border>
    <border>
      <left style="double">
        <color auto="1"/>
      </left>
      <right style="medium">
        <color auto="1"/>
      </right>
      <top/>
      <bottom style="medium">
        <color indexed="64"/>
      </bottom>
      <diagonal/>
    </border>
    <border>
      <left style="double">
        <color auto="1"/>
      </left>
      <right style="medium">
        <color auto="1"/>
      </right>
      <top/>
      <bottom style="double">
        <color auto="1"/>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bottom style="medium">
        <color indexed="64"/>
      </bottom>
      <diagonal/>
    </border>
    <border>
      <left/>
      <right style="double">
        <color indexed="64"/>
      </right>
      <top style="double">
        <color indexed="64"/>
      </top>
      <bottom style="medium">
        <color indexed="64"/>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medium">
        <color indexed="64"/>
      </left>
      <right style="hair">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hair">
        <color indexed="64"/>
      </top>
      <bottom style="hair">
        <color indexed="64"/>
      </bottom>
      <diagonal/>
    </border>
  </borders>
  <cellStyleXfs count="6">
    <xf numFmtId="0" fontId="0" fillId="0" borderId="0"/>
    <xf numFmtId="0" fontId="35" fillId="0" borderId="0" applyNumberFormat="0" applyFill="0" applyBorder="0" applyAlignment="0" applyProtection="0">
      <alignment vertical="top"/>
      <protection locked="0"/>
    </xf>
    <xf numFmtId="9" fontId="1" fillId="0" borderId="0" applyFont="0" applyFill="0" applyBorder="0" applyAlignment="0" applyProtection="0"/>
    <xf numFmtId="0" fontId="52" fillId="0" borderId="0"/>
    <xf numFmtId="9" fontId="4" fillId="0" borderId="0" applyFont="0" applyFill="0" applyBorder="0" applyAlignment="0" applyProtection="0"/>
    <xf numFmtId="0" fontId="4" fillId="0" borderId="0"/>
  </cellStyleXfs>
  <cellXfs count="569">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7" fillId="2" borderId="4" xfId="0" applyFont="1" applyFill="1" applyBorder="1" applyAlignment="1">
      <alignment horizontal="right"/>
    </xf>
    <xf numFmtId="0" fontId="12" fillId="3" borderId="5"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6" xfId="0" applyFont="1" applyBorder="1" applyAlignment="1"/>
    <xf numFmtId="0" fontId="6" fillId="0" borderId="7" xfId="0" applyFont="1" applyBorder="1" applyAlignment="1"/>
    <xf numFmtId="0" fontId="6" fillId="0" borderId="8" xfId="0" applyFont="1" applyBorder="1" applyAlignment="1"/>
    <xf numFmtId="0" fontId="3" fillId="0" borderId="0" xfId="0" applyFont="1" applyBorder="1" applyAlignment="1"/>
    <xf numFmtId="0" fontId="6" fillId="0" borderId="0" xfId="0" applyFont="1" applyBorder="1" applyAlignment="1"/>
    <xf numFmtId="0" fontId="6" fillId="0" borderId="9" xfId="0" applyFont="1" applyBorder="1" applyAlignment="1"/>
    <xf numFmtId="0" fontId="6" fillId="0" borderId="10" xfId="0" applyFont="1" applyBorder="1" applyAlignment="1"/>
    <xf numFmtId="0" fontId="6" fillId="0" borderId="11"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12" xfId="0" applyFont="1" applyBorder="1" applyAlignment="1">
      <alignment horizontal="center" vertical="center"/>
    </xf>
    <xf numFmtId="0" fontId="4" fillId="0" borderId="13" xfId="0" applyFont="1" applyBorder="1" applyAlignment="1">
      <alignment horizontal="center" vertical="center"/>
    </xf>
    <xf numFmtId="164" fontId="4" fillId="0" borderId="13"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0" xfId="0" applyFont="1" applyBorder="1" applyAlignment="1">
      <alignment horizontal="center"/>
    </xf>
    <xf numFmtId="164" fontId="4" fillId="0" borderId="16" xfId="0" applyNumberFormat="1"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18" fillId="0" borderId="0" xfId="0" applyFont="1" applyBorder="1" applyAlignment="1">
      <alignment horizontal="right"/>
    </xf>
    <xf numFmtId="0" fontId="20" fillId="0" borderId="0" xfId="0" applyFont="1" applyBorder="1" applyAlignment="1"/>
    <xf numFmtId="0" fontId="4" fillId="0" borderId="0" xfId="0" applyFont="1" applyBorder="1" applyAlignment="1">
      <alignment wrapText="1"/>
    </xf>
    <xf numFmtId="49" fontId="4" fillId="0" borderId="13" xfId="2" applyNumberFormat="1" applyFont="1" applyBorder="1" applyAlignment="1">
      <alignment horizontal="center" vertical="center"/>
    </xf>
    <xf numFmtId="0" fontId="9" fillId="3" borderId="5" xfId="0" applyFont="1" applyFill="1" applyBorder="1" applyAlignment="1">
      <alignment horizontal="right"/>
    </xf>
    <xf numFmtId="0" fontId="23" fillId="3" borderId="5" xfId="0" applyFont="1" applyFill="1" applyBorder="1" applyAlignment="1">
      <alignment horizontal="right"/>
    </xf>
    <xf numFmtId="0" fontId="7" fillId="2" borderId="21" xfId="0" applyFont="1" applyFill="1" applyBorder="1" applyAlignment="1">
      <alignment horizontal="right"/>
    </xf>
    <xf numFmtId="0" fontId="7" fillId="3" borderId="22" xfId="0" applyFont="1" applyFill="1" applyBorder="1" applyAlignment="1">
      <alignment horizontal="right"/>
    </xf>
    <xf numFmtId="0" fontId="8" fillId="0" borderId="23" xfId="0" applyFont="1" applyBorder="1" applyAlignment="1">
      <alignment horizontal="center"/>
    </xf>
    <xf numFmtId="0" fontId="13" fillId="3" borderId="25" xfId="0" applyFont="1" applyFill="1" applyBorder="1" applyAlignment="1">
      <alignment horizontal="right"/>
    </xf>
    <xf numFmtId="0" fontId="3" fillId="0" borderId="0" xfId="0" applyFont="1" applyBorder="1" applyAlignment="1">
      <alignment wrapText="1"/>
    </xf>
    <xf numFmtId="0" fontId="15" fillId="0" borderId="0" xfId="0" applyFont="1" applyBorder="1" applyAlignment="1">
      <alignment horizontal="centerContinuous" wrapText="1"/>
    </xf>
    <xf numFmtId="0" fontId="3" fillId="0" borderId="0" xfId="0" applyFont="1" applyBorder="1" applyAlignment="1">
      <alignment horizontal="right" wrapText="1"/>
    </xf>
    <xf numFmtId="0" fontId="4" fillId="0" borderId="0" xfId="0" applyFont="1" applyBorder="1" applyAlignment="1">
      <alignment horizontal="left" wrapText="1"/>
    </xf>
    <xf numFmtId="0" fontId="11" fillId="4" borderId="32" xfId="0" applyFont="1" applyFill="1" applyBorder="1" applyAlignment="1">
      <alignment horizontal="centerContinuous"/>
    </xf>
    <xf numFmtId="0" fontId="11" fillId="4" borderId="33" xfId="0" applyFont="1" applyFill="1" applyBorder="1" applyAlignment="1">
      <alignment horizontal="center"/>
    </xf>
    <xf numFmtId="0" fontId="11" fillId="4" borderId="34" xfId="0" applyFont="1" applyFill="1" applyBorder="1" applyAlignment="1">
      <alignment horizontal="center"/>
    </xf>
    <xf numFmtId="0" fontId="26" fillId="0" borderId="35" xfId="0" applyFont="1" applyBorder="1" applyAlignment="1">
      <alignment horizontal="centerContinuous"/>
    </xf>
    <xf numFmtId="0" fontId="10" fillId="2" borderId="4" xfId="0" applyFont="1" applyFill="1" applyBorder="1" applyAlignment="1">
      <alignment horizontal="right"/>
    </xf>
    <xf numFmtId="49" fontId="4" fillId="0" borderId="16" xfId="0" applyNumberFormat="1" applyFont="1" applyBorder="1" applyAlignment="1">
      <alignment horizontal="center"/>
    </xf>
    <xf numFmtId="0" fontId="6" fillId="0" borderId="0" xfId="0" applyFont="1" applyBorder="1" applyAlignment="1">
      <alignment horizontal="centerContinuous"/>
    </xf>
    <xf numFmtId="49" fontId="27" fillId="0" borderId="3" xfId="0" applyNumberFormat="1" applyFont="1" applyBorder="1" applyAlignment="1">
      <alignment horizontal="center"/>
    </xf>
    <xf numFmtId="49" fontId="27" fillId="0" borderId="37" xfId="0" applyNumberFormat="1" applyFont="1" applyBorder="1" applyAlignment="1">
      <alignment horizontal="center"/>
    </xf>
    <xf numFmtId="0" fontId="1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33" fillId="0" borderId="0" xfId="0" applyFont="1" applyBorder="1" applyAlignment="1"/>
    <xf numFmtId="0" fontId="11" fillId="4" borderId="33" xfId="0" applyFont="1" applyFill="1" applyBorder="1" applyAlignment="1">
      <alignment horizontal="center" wrapText="1"/>
    </xf>
    <xf numFmtId="0" fontId="10" fillId="2" borderId="38" xfId="0" applyFont="1" applyFill="1" applyBorder="1" applyAlignment="1">
      <alignment horizontal="right"/>
    </xf>
    <xf numFmtId="49" fontId="27" fillId="0" borderId="23" xfId="0" applyNumberFormat="1" applyFont="1" applyBorder="1" applyAlignment="1">
      <alignment horizontal="center"/>
    </xf>
    <xf numFmtId="164" fontId="4" fillId="0" borderId="19" xfId="0" applyNumberFormat="1" applyFont="1" applyFill="1" applyBorder="1" applyAlignment="1">
      <alignment horizontal="center"/>
    </xf>
    <xf numFmtId="0" fontId="15" fillId="0" borderId="0" xfId="0" applyNumberFormat="1" applyFont="1" applyBorder="1" applyAlignment="1">
      <alignment horizontal="centerContinuous"/>
    </xf>
    <xf numFmtId="0" fontId="11" fillId="4" borderId="33" xfId="0" applyNumberFormat="1" applyFont="1" applyFill="1" applyBorder="1" applyAlignment="1">
      <alignment horizontal="center" wrapText="1"/>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40" xfId="0" applyNumberFormat="1" applyFont="1" applyFill="1" applyBorder="1" applyAlignment="1">
      <alignment horizontal="center"/>
    </xf>
    <xf numFmtId="49" fontId="16" fillId="5" borderId="40" xfId="0" applyNumberFormat="1" applyFont="1" applyFill="1" applyBorder="1" applyAlignment="1">
      <alignment horizontal="center"/>
    </xf>
    <xf numFmtId="0" fontId="16" fillId="5" borderId="41" xfId="0" applyNumberFormat="1" applyFont="1" applyFill="1" applyBorder="1" applyAlignment="1">
      <alignment horizontal="center"/>
    </xf>
    <xf numFmtId="49" fontId="6" fillId="5" borderId="41" xfId="0" applyNumberFormat="1" applyFont="1" applyFill="1" applyBorder="1" applyAlignment="1">
      <alignment horizontal="center"/>
    </xf>
    <xf numFmtId="0" fontId="34" fillId="5" borderId="41" xfId="0" applyNumberFormat="1" applyFont="1" applyFill="1" applyBorder="1" applyAlignment="1">
      <alignment horizontal="center"/>
    </xf>
    <xf numFmtId="0" fontId="6" fillId="5" borderId="42" xfId="0" applyNumberFormat="1" applyFont="1" applyFill="1" applyBorder="1" applyAlignment="1">
      <alignment horizontal="center"/>
    </xf>
    <xf numFmtId="0" fontId="13" fillId="5" borderId="1" xfId="0" applyFont="1" applyFill="1" applyBorder="1" applyAlignment="1"/>
    <xf numFmtId="49" fontId="24" fillId="5" borderId="40" xfId="0" applyNumberFormat="1" applyFont="1" applyFill="1" applyBorder="1" applyAlignment="1">
      <alignment horizontal="center"/>
    </xf>
    <xf numFmtId="0" fontId="24" fillId="5" borderId="41" xfId="0" applyNumberFormat="1" applyFont="1" applyFill="1" applyBorder="1" applyAlignment="1">
      <alignment horizontal="center"/>
    </xf>
    <xf numFmtId="49" fontId="6" fillId="5" borderId="42" xfId="0" applyNumberFormat="1" applyFont="1" applyFill="1" applyBorder="1" applyAlignment="1">
      <alignment horizontal="center"/>
    </xf>
    <xf numFmtId="0" fontId="10" fillId="6" borderId="1" xfId="0" applyFont="1" applyFill="1" applyBorder="1" applyAlignment="1"/>
    <xf numFmtId="0" fontId="6" fillId="6" borderId="40" xfId="0" applyNumberFormat="1" applyFont="1" applyFill="1" applyBorder="1" applyAlignment="1">
      <alignment horizontal="center"/>
    </xf>
    <xf numFmtId="49" fontId="16" fillId="6" borderId="40" xfId="0" applyNumberFormat="1" applyFont="1" applyFill="1" applyBorder="1" applyAlignment="1">
      <alignment horizontal="center"/>
    </xf>
    <xf numFmtId="0" fontId="16" fillId="6" borderId="41" xfId="0" applyNumberFormat="1" applyFont="1" applyFill="1" applyBorder="1" applyAlignment="1">
      <alignment horizontal="center"/>
    </xf>
    <xf numFmtId="49" fontId="6" fillId="6" borderId="41" xfId="0" applyNumberFormat="1" applyFont="1" applyFill="1" applyBorder="1" applyAlignment="1">
      <alignment horizontal="center"/>
    </xf>
    <xf numFmtId="0" fontId="6" fillId="6" borderId="42" xfId="0" applyNumberFormat="1" applyFont="1" applyFill="1" applyBorder="1" applyAlignment="1">
      <alignment horizontal="center"/>
    </xf>
    <xf numFmtId="0" fontId="12" fillId="6" borderId="1" xfId="0" applyFont="1" applyFill="1" applyBorder="1" applyAlignment="1"/>
    <xf numFmtId="49" fontId="25" fillId="6" borderId="40" xfId="0" applyNumberFormat="1" applyFont="1" applyFill="1" applyBorder="1" applyAlignment="1">
      <alignment horizontal="center"/>
    </xf>
    <xf numFmtId="0" fontId="25" fillId="6" borderId="41" xfId="0" applyNumberFormat="1" applyFont="1" applyFill="1" applyBorder="1" applyAlignment="1">
      <alignment horizontal="center"/>
    </xf>
    <xf numFmtId="0" fontId="13" fillId="6" borderId="1" xfId="0" applyFont="1" applyFill="1" applyBorder="1" applyAlignment="1"/>
    <xf numFmtId="0" fontId="24" fillId="6" borderId="41" xfId="0" applyNumberFormat="1" applyFont="1" applyFill="1" applyBorder="1" applyAlignment="1">
      <alignment horizontal="center"/>
    </xf>
    <xf numFmtId="49" fontId="24" fillId="7" borderId="40" xfId="0" applyNumberFormat="1" applyFont="1" applyFill="1" applyBorder="1" applyAlignment="1">
      <alignment horizontal="center"/>
    </xf>
    <xf numFmtId="0" fontId="24" fillId="7" borderId="41" xfId="0" applyNumberFormat="1" applyFont="1" applyFill="1" applyBorder="1" applyAlignment="1">
      <alignment horizontal="center"/>
    </xf>
    <xf numFmtId="0" fontId="23" fillId="6" borderId="9" xfId="0" applyFont="1" applyFill="1" applyBorder="1" applyAlignment="1"/>
    <xf numFmtId="0" fontId="6" fillId="6" borderId="43" xfId="0" applyNumberFormat="1" applyFont="1" applyFill="1" applyBorder="1" applyAlignment="1">
      <alignment horizontal="center"/>
    </xf>
    <xf numFmtId="49" fontId="29" fillId="6" borderId="43" xfId="0" applyNumberFormat="1" applyFont="1" applyFill="1" applyBorder="1" applyAlignment="1">
      <alignment horizontal="center"/>
    </xf>
    <xf numFmtId="0" fontId="29" fillId="6" borderId="44" xfId="0" applyNumberFormat="1" applyFont="1" applyFill="1" applyBorder="1" applyAlignment="1">
      <alignment horizontal="center"/>
    </xf>
    <xf numFmtId="49" fontId="6" fillId="6" borderId="44" xfId="0" applyNumberFormat="1" applyFont="1" applyFill="1" applyBorder="1" applyAlignment="1">
      <alignment horizontal="center"/>
    </xf>
    <xf numFmtId="0" fontId="6" fillId="6" borderId="45" xfId="0" applyNumberFormat="1" applyFont="1" applyFill="1" applyBorder="1" applyAlignment="1">
      <alignment horizontal="center"/>
    </xf>
    <xf numFmtId="0" fontId="23" fillId="5" borderId="1" xfId="0" applyFont="1" applyFill="1" applyBorder="1" applyAlignment="1"/>
    <xf numFmtId="49" fontId="29" fillId="5" borderId="40" xfId="0" applyNumberFormat="1" applyFont="1" applyFill="1" applyBorder="1" applyAlignment="1">
      <alignment horizontal="center"/>
    </xf>
    <xf numFmtId="0" fontId="29" fillId="5" borderId="41" xfId="0" applyNumberFormat="1" applyFont="1" applyFill="1" applyBorder="1" applyAlignment="1">
      <alignment horizontal="center"/>
    </xf>
    <xf numFmtId="0" fontId="5" fillId="0" borderId="46" xfId="0" applyFont="1" applyBorder="1" applyAlignment="1">
      <alignment horizontal="center"/>
    </xf>
    <xf numFmtId="0" fontId="6" fillId="8" borderId="40" xfId="0" applyNumberFormat="1" applyFont="1" applyFill="1" applyBorder="1" applyAlignment="1">
      <alignment horizontal="center"/>
    </xf>
    <xf numFmtId="49" fontId="6" fillId="8" borderId="41" xfId="0" applyNumberFormat="1" applyFont="1" applyFill="1" applyBorder="1" applyAlignment="1">
      <alignment horizontal="center"/>
    </xf>
    <xf numFmtId="0" fontId="6" fillId="8" borderId="42" xfId="0" applyNumberFormat="1" applyFont="1" applyFill="1" applyBorder="1" applyAlignment="1">
      <alignment horizontal="center"/>
    </xf>
    <xf numFmtId="0" fontId="9" fillId="8" borderId="1" xfId="0" applyFont="1" applyFill="1" applyBorder="1" applyAlignment="1"/>
    <xf numFmtId="49" fontId="28" fillId="8" borderId="40" xfId="0" applyNumberFormat="1" applyFont="1" applyFill="1" applyBorder="1" applyAlignment="1">
      <alignment horizontal="center"/>
    </xf>
    <xf numFmtId="0" fontId="28" fillId="8" borderId="41" xfId="0" applyNumberFormat="1" applyFont="1" applyFill="1" applyBorder="1" applyAlignment="1">
      <alignment horizontal="center"/>
    </xf>
    <xf numFmtId="0" fontId="10" fillId="9" borderId="1" xfId="0" applyFont="1" applyFill="1" applyBorder="1" applyAlignment="1"/>
    <xf numFmtId="0" fontId="6" fillId="9" borderId="40" xfId="0" applyNumberFormat="1" applyFont="1" applyFill="1" applyBorder="1" applyAlignment="1">
      <alignment horizontal="center"/>
    </xf>
    <xf numFmtId="49" fontId="16" fillId="9" borderId="40" xfId="0" applyNumberFormat="1" applyFont="1" applyFill="1" applyBorder="1" applyAlignment="1">
      <alignment horizontal="center"/>
    </xf>
    <xf numFmtId="0" fontId="16" fillId="9" borderId="41" xfId="0" applyNumberFormat="1" applyFont="1" applyFill="1" applyBorder="1" applyAlignment="1">
      <alignment horizontal="center"/>
    </xf>
    <xf numFmtId="49" fontId="6" fillId="9" borderId="41" xfId="0" applyNumberFormat="1" applyFont="1" applyFill="1" applyBorder="1" applyAlignment="1">
      <alignment horizontal="center"/>
    </xf>
    <xf numFmtId="0" fontId="6" fillId="9" borderId="42" xfId="0" applyNumberFormat="1" applyFont="1" applyFill="1" applyBorder="1" applyAlignment="1">
      <alignment horizontal="center"/>
    </xf>
    <xf numFmtId="49" fontId="6" fillId="0" borderId="46" xfId="0" applyNumberFormat="1" applyFont="1" applyBorder="1" applyAlignment="1">
      <alignment horizontal="center"/>
    </xf>
    <xf numFmtId="49" fontId="6" fillId="0" borderId="17" xfId="0" applyNumberFormat="1" applyFont="1" applyBorder="1" applyAlignment="1">
      <alignment horizontal="center"/>
    </xf>
    <xf numFmtId="164" fontId="5" fillId="10" borderId="47" xfId="0" applyNumberFormat="1" applyFont="1" applyFill="1" applyBorder="1" applyAlignment="1">
      <alignment horizontal="center"/>
    </xf>
    <xf numFmtId="0" fontId="4" fillId="0" borderId="49" xfId="0" applyFont="1" applyFill="1" applyBorder="1" applyAlignment="1">
      <alignment horizontal="centerContinuous"/>
    </xf>
    <xf numFmtId="0" fontId="4" fillId="0" borderId="50" xfId="0" applyFont="1" applyFill="1" applyBorder="1" applyAlignment="1">
      <alignment horizontal="centerContinuous"/>
    </xf>
    <xf numFmtId="0" fontId="4" fillId="0" borderId="37" xfId="0" applyFont="1" applyFill="1" applyBorder="1" applyAlignment="1">
      <alignment horizontal="centerContinuous"/>
    </xf>
    <xf numFmtId="164" fontId="4" fillId="0" borderId="16" xfId="0" applyNumberFormat="1" applyFont="1" applyFill="1" applyBorder="1" applyAlignment="1">
      <alignment horizontal="center"/>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13" xfId="0" quotePrefix="1" applyFont="1" applyBorder="1" applyAlignment="1">
      <alignment horizontal="center" vertical="center" wrapText="1"/>
    </xf>
    <xf numFmtId="0" fontId="3" fillId="0" borderId="0" xfId="0" applyFont="1" applyBorder="1" applyAlignment="1">
      <alignment horizontal="center"/>
    </xf>
    <xf numFmtId="0" fontId="12" fillId="5" borderId="1" xfId="0" applyFont="1" applyFill="1" applyBorder="1" applyAlignment="1"/>
    <xf numFmtId="49" fontId="25" fillId="5" borderId="40" xfId="0" applyNumberFormat="1" applyFont="1" applyFill="1" applyBorder="1" applyAlignment="1">
      <alignment horizontal="center"/>
    </xf>
    <xf numFmtId="0" fontId="25" fillId="5" borderId="41" xfId="0" applyNumberFormat="1" applyFont="1" applyFill="1" applyBorder="1" applyAlignment="1">
      <alignment horizontal="center"/>
    </xf>
    <xf numFmtId="0" fontId="6" fillId="0" borderId="40" xfId="0" applyNumberFormat="1" applyFont="1" applyFill="1" applyBorder="1" applyAlignment="1">
      <alignment horizontal="center"/>
    </xf>
    <xf numFmtId="49" fontId="6" fillId="0" borderId="41" xfId="0" applyNumberFormat="1" applyFont="1" applyFill="1" applyBorder="1" applyAlignment="1">
      <alignment horizontal="center"/>
    </xf>
    <xf numFmtId="0" fontId="6" fillId="0" borderId="42" xfId="0" applyNumberFormat="1" applyFont="1" applyFill="1" applyBorder="1" applyAlignment="1">
      <alignment horizontal="center"/>
    </xf>
    <xf numFmtId="0" fontId="13" fillId="0" borderId="1" xfId="0" applyFont="1" applyFill="1" applyBorder="1" applyAlignment="1"/>
    <xf numFmtId="49" fontId="24" fillId="0" borderId="40" xfId="0" applyNumberFormat="1" applyFont="1" applyFill="1" applyBorder="1" applyAlignment="1">
      <alignment horizontal="center"/>
    </xf>
    <xf numFmtId="0" fontId="24" fillId="0" borderId="41" xfId="0" applyNumberFormat="1" applyFont="1" applyFill="1" applyBorder="1" applyAlignment="1">
      <alignment horizontal="center"/>
    </xf>
    <xf numFmtId="0" fontId="13" fillId="0" borderId="41" xfId="0" applyNumberFormat="1" applyFont="1" applyFill="1" applyBorder="1" applyAlignment="1">
      <alignment horizontal="center"/>
    </xf>
    <xf numFmtId="0" fontId="7" fillId="0" borderId="1" xfId="0" applyFont="1" applyFill="1" applyBorder="1" applyAlignment="1"/>
    <xf numFmtId="49" fontId="17" fillId="0" borderId="40" xfId="0" applyNumberFormat="1" applyFont="1" applyFill="1" applyBorder="1" applyAlignment="1">
      <alignment horizontal="center"/>
    </xf>
    <xf numFmtId="0" fontId="17" fillId="0" borderId="41" xfId="0" applyNumberFormat="1" applyFont="1" applyFill="1" applyBorder="1" applyAlignment="1">
      <alignment horizontal="center"/>
    </xf>
    <xf numFmtId="0" fontId="23" fillId="0" borderId="1" xfId="0" applyFont="1" applyFill="1" applyBorder="1" applyAlignment="1"/>
    <xf numFmtId="49" fontId="29" fillId="0" borderId="40" xfId="0" applyNumberFormat="1" applyFont="1" applyFill="1" applyBorder="1" applyAlignment="1">
      <alignment horizontal="center"/>
    </xf>
    <xf numFmtId="0" fontId="29" fillId="0" borderId="41" xfId="0" applyNumberFormat="1" applyFont="1" applyFill="1" applyBorder="1" applyAlignment="1">
      <alignment horizontal="center"/>
    </xf>
    <xf numFmtId="0" fontId="4" fillId="0" borderId="13" xfId="0" applyFont="1" applyBorder="1" applyAlignment="1">
      <alignment horizontal="center" vertical="center" shrinkToFit="1"/>
    </xf>
    <xf numFmtId="0" fontId="6" fillId="6" borderId="41" xfId="0" applyNumberFormat="1" applyFont="1" applyFill="1" applyBorder="1" applyAlignment="1">
      <alignment horizontal="center"/>
    </xf>
    <xf numFmtId="0" fontId="10" fillId="8" borderId="1" xfId="0" applyFont="1" applyFill="1" applyBorder="1" applyAlignment="1"/>
    <xf numFmtId="49" fontId="16" fillId="8" borderId="40" xfId="0" applyNumberFormat="1" applyFont="1" applyFill="1" applyBorder="1" applyAlignment="1">
      <alignment horizontal="center"/>
    </xf>
    <xf numFmtId="0" fontId="16" fillId="8" borderId="41" xfId="0" applyNumberFormat="1" applyFont="1" applyFill="1" applyBorder="1" applyAlignment="1">
      <alignment horizontal="center"/>
    </xf>
    <xf numFmtId="0" fontId="13" fillId="8" borderId="1" xfId="0" applyFont="1" applyFill="1" applyBorder="1" applyAlignment="1"/>
    <xf numFmtId="49" fontId="24" fillId="8" borderId="40" xfId="0" applyNumberFormat="1" applyFont="1" applyFill="1" applyBorder="1" applyAlignment="1">
      <alignment horizontal="center"/>
    </xf>
    <xf numFmtId="0" fontId="24" fillId="8" borderId="41" xfId="0" applyNumberFormat="1" applyFont="1" applyFill="1" applyBorder="1" applyAlignment="1">
      <alignment horizontal="center"/>
    </xf>
    <xf numFmtId="0" fontId="13" fillId="8" borderId="41" xfId="0" applyNumberFormat="1" applyFont="1" applyFill="1" applyBorder="1" applyAlignment="1">
      <alignment horizontal="center"/>
    </xf>
    <xf numFmtId="0" fontId="6" fillId="0" borderId="1" xfId="0" applyFont="1" applyBorder="1" applyAlignment="1"/>
    <xf numFmtId="0" fontId="6" fillId="0" borderId="40" xfId="0" applyFont="1" applyBorder="1" applyAlignment="1">
      <alignment horizontal="center" wrapText="1"/>
    </xf>
    <xf numFmtId="9" fontId="6" fillId="0" borderId="40" xfId="2" applyFont="1" applyBorder="1" applyAlignment="1">
      <alignment horizontal="center" shrinkToFit="1"/>
    </xf>
    <xf numFmtId="9" fontId="6" fillId="0" borderId="41" xfId="2" applyFont="1" applyBorder="1" applyAlignment="1">
      <alignment horizontal="center" shrinkToFit="1"/>
    </xf>
    <xf numFmtId="0" fontId="6" fillId="0" borderId="41" xfId="2" applyNumberFormat="1" applyFont="1" applyBorder="1" applyAlignment="1">
      <alignment horizontal="center" shrinkToFit="1"/>
    </xf>
    <xf numFmtId="49" fontId="6" fillId="0" borderId="42" xfId="0" applyNumberFormat="1" applyFont="1" applyBorder="1" applyAlignment="1">
      <alignment horizontal="center" vertical="center" wrapText="1"/>
    </xf>
    <xf numFmtId="49" fontId="6" fillId="0" borderId="42" xfId="0" quotePrefix="1" applyNumberFormat="1" applyFont="1" applyBorder="1" applyAlignment="1">
      <alignment horizontal="center" wrapText="1"/>
    </xf>
    <xf numFmtId="0" fontId="6" fillId="0" borderId="42" xfId="0" applyNumberFormat="1" applyFont="1" applyBorder="1" applyAlignment="1">
      <alignment horizontal="center" wrapText="1"/>
    </xf>
    <xf numFmtId="9" fontId="6" fillId="0" borderId="41" xfId="2" applyFont="1" applyBorder="1" applyAlignment="1">
      <alignment horizontal="center" vertical="center" shrinkToFit="1"/>
    </xf>
    <xf numFmtId="0" fontId="6" fillId="0" borderId="40" xfId="0" applyFont="1" applyBorder="1" applyAlignment="1">
      <alignment horizontal="center" vertical="center" wrapText="1"/>
    </xf>
    <xf numFmtId="9" fontId="6" fillId="0" borderId="40" xfId="2" applyFont="1" applyBorder="1" applyAlignment="1">
      <alignment horizontal="center" vertical="center" shrinkToFit="1"/>
    </xf>
    <xf numFmtId="0" fontId="6" fillId="0" borderId="41" xfId="2" applyNumberFormat="1" applyFont="1" applyBorder="1" applyAlignment="1">
      <alignment horizontal="center" vertical="center" shrinkToFit="1"/>
    </xf>
    <xf numFmtId="0" fontId="6" fillId="0" borderId="42" xfId="0" applyNumberFormat="1" applyFont="1" applyBorder="1" applyAlignment="1">
      <alignment horizontal="center" vertical="center" wrapText="1"/>
    </xf>
    <xf numFmtId="0" fontId="6" fillId="0" borderId="42" xfId="0" quotePrefix="1" applyNumberFormat="1" applyFont="1" applyBorder="1" applyAlignment="1">
      <alignment horizontal="center" wrapText="1"/>
    </xf>
    <xf numFmtId="9" fontId="6" fillId="0" borderId="40" xfId="2" applyFont="1" applyFill="1" applyBorder="1" applyAlignment="1">
      <alignment horizontal="center" vertical="center" shrinkToFit="1"/>
    </xf>
    <xf numFmtId="9" fontId="6" fillId="0" borderId="41" xfId="2" applyFont="1" applyFill="1" applyBorder="1" applyAlignment="1">
      <alignment horizontal="center" vertical="center" shrinkToFit="1"/>
    </xf>
    <xf numFmtId="49" fontId="6" fillId="0" borderId="42" xfId="0" applyNumberFormat="1" applyFont="1" applyBorder="1" applyAlignment="1">
      <alignment horizontal="center" vertical="center" shrinkToFit="1"/>
    </xf>
    <xf numFmtId="0" fontId="23" fillId="8" borderId="1" xfId="0" applyFont="1" applyFill="1" applyBorder="1" applyAlignment="1"/>
    <xf numFmtId="49" fontId="29" fillId="8" borderId="40" xfId="0" applyNumberFormat="1" applyFont="1" applyFill="1" applyBorder="1" applyAlignment="1">
      <alignment horizontal="center"/>
    </xf>
    <xf numFmtId="0" fontId="29" fillId="8" borderId="41" xfId="0" applyNumberFormat="1" applyFont="1" applyFill="1" applyBorder="1" applyAlignment="1">
      <alignment horizontal="center"/>
    </xf>
    <xf numFmtId="0" fontId="23" fillId="8" borderId="41" xfId="0" applyNumberFormat="1" applyFont="1" applyFill="1" applyBorder="1" applyAlignment="1">
      <alignment horizontal="center"/>
    </xf>
    <xf numFmtId="49" fontId="24" fillId="9" borderId="40" xfId="0" applyNumberFormat="1" applyFont="1" applyFill="1" applyBorder="1" applyAlignment="1">
      <alignment horizontal="center"/>
    </xf>
    <xf numFmtId="0" fontId="24" fillId="9" borderId="41" xfId="0" applyNumberFormat="1" applyFont="1" applyFill="1" applyBorder="1" applyAlignment="1">
      <alignment horizontal="center"/>
    </xf>
    <xf numFmtId="0" fontId="6" fillId="0" borderId="2" xfId="0" applyFont="1" applyBorder="1" applyAlignment="1"/>
    <xf numFmtId="0" fontId="28" fillId="0" borderId="1" xfId="0" applyFont="1" applyFill="1" applyBorder="1" applyAlignment="1">
      <alignment horizontal="center" shrinkToFit="1"/>
    </xf>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37" xfId="0" quotePrefix="1" applyFont="1" applyBorder="1" applyAlignment="1">
      <alignment horizontal="center"/>
    </xf>
    <xf numFmtId="0" fontId="16" fillId="0" borderId="51" xfId="0" applyFont="1" applyFill="1" applyBorder="1" applyAlignment="1">
      <alignment horizontal="center" shrinkToFit="1"/>
    </xf>
    <xf numFmtId="0" fontId="12" fillId="8" borderId="1" xfId="0" applyFont="1" applyFill="1" applyBorder="1" applyAlignment="1"/>
    <xf numFmtId="49" fontId="25" fillId="8" borderId="40" xfId="0" applyNumberFormat="1" applyFont="1" applyFill="1" applyBorder="1" applyAlignment="1">
      <alignment horizontal="center"/>
    </xf>
    <xf numFmtId="0" fontId="25" fillId="8" borderId="41" xfId="0" applyNumberFormat="1" applyFont="1" applyFill="1" applyBorder="1" applyAlignment="1">
      <alignment horizontal="center"/>
    </xf>
    <xf numFmtId="0" fontId="37" fillId="0" borderId="52" xfId="0" applyFont="1" applyBorder="1" applyAlignment="1">
      <alignment horizontal="centerContinuous" wrapText="1"/>
    </xf>
    <xf numFmtId="0" fontId="15" fillId="0" borderId="53" xfId="0" applyFont="1" applyBorder="1" applyAlignment="1">
      <alignment horizontal="centerContinuous" wrapText="1"/>
    </xf>
    <xf numFmtId="0" fontId="15" fillId="0" borderId="54" xfId="0" applyFont="1" applyBorder="1" applyAlignment="1">
      <alignment horizontal="centerContinuous" wrapText="1"/>
    </xf>
    <xf numFmtId="0" fontId="38" fillId="0" borderId="55" xfId="0" applyFont="1" applyBorder="1" applyAlignment="1">
      <alignment horizontal="centerContinuous"/>
    </xf>
    <xf numFmtId="0" fontId="11" fillId="11" borderId="56" xfId="0" applyFont="1" applyFill="1" applyBorder="1" applyAlignment="1">
      <alignment horizontal="centerContinuous" wrapText="1"/>
    </xf>
    <xf numFmtId="0" fontId="11" fillId="11" borderId="57" xfId="0" applyFont="1" applyFill="1" applyBorder="1" applyAlignment="1">
      <alignment horizontal="center" wrapText="1"/>
    </xf>
    <xf numFmtId="0" fontId="11" fillId="11" borderId="58" xfId="0" applyFont="1" applyFill="1" applyBorder="1" applyAlignment="1">
      <alignment horizontal="center" wrapText="1"/>
    </xf>
    <xf numFmtId="0" fontId="28" fillId="0" borderId="60" xfId="0" applyFont="1" applyBorder="1" applyAlignment="1">
      <alignment horizontal="centerContinuous"/>
    </xf>
    <xf numFmtId="0" fontId="6" fillId="0" borderId="1" xfId="0" applyFont="1" applyBorder="1" applyAlignment="1">
      <alignment horizontal="center" shrinkToFit="1"/>
    </xf>
    <xf numFmtId="0" fontId="6" fillId="0" borderId="40" xfId="0" applyFont="1" applyBorder="1" applyAlignment="1">
      <alignment horizontal="center"/>
    </xf>
    <xf numFmtId="0" fontId="46" fillId="10" borderId="42" xfId="2" applyNumberFormat="1" applyFont="1" applyFill="1" applyBorder="1" applyAlignment="1">
      <alignment horizontal="center" shrinkToFit="1"/>
    </xf>
    <xf numFmtId="0" fontId="44" fillId="0" borderId="60" xfId="0" applyFont="1" applyBorder="1" applyAlignment="1">
      <alignment horizontal="centerContinuous"/>
    </xf>
    <xf numFmtId="0" fontId="6" fillId="0" borderId="56" xfId="0" applyFont="1" applyBorder="1" applyAlignment="1">
      <alignment horizontal="center" shrinkToFit="1"/>
    </xf>
    <xf numFmtId="0" fontId="6" fillId="0" borderId="61" xfId="0" applyFont="1" applyBorder="1" applyAlignment="1">
      <alignment horizontal="center"/>
    </xf>
    <xf numFmtId="0" fontId="46" fillId="10" borderId="51" xfId="2" applyNumberFormat="1" applyFont="1" applyFill="1" applyBorder="1" applyAlignment="1">
      <alignment horizontal="center" shrinkToFit="1"/>
    </xf>
    <xf numFmtId="0" fontId="47" fillId="0" borderId="55" xfId="0" applyFont="1" applyBorder="1" applyAlignment="1">
      <alignment horizontal="centerContinuous" vertical="center" wrapText="1"/>
    </xf>
    <xf numFmtId="0" fontId="6" fillId="0" borderId="59" xfId="0" applyFont="1" applyFill="1" applyBorder="1" applyAlignment="1">
      <alignment horizontal="centerContinuous"/>
    </xf>
    <xf numFmtId="0" fontId="6" fillId="0" borderId="62" xfId="0" applyFont="1" applyFill="1" applyBorder="1" applyAlignment="1">
      <alignment horizontal="centerContinuous"/>
    </xf>
    <xf numFmtId="0" fontId="6" fillId="0" borderId="40" xfId="0" applyFont="1" applyFill="1" applyBorder="1" applyAlignment="1">
      <alignment horizontal="center"/>
    </xf>
    <xf numFmtId="0" fontId="6" fillId="0" borderId="1" xfId="0" applyFont="1" applyFill="1" applyBorder="1" applyAlignment="1">
      <alignment horizontal="center" shrinkToFit="1"/>
    </xf>
    <xf numFmtId="0" fontId="46" fillId="10" borderId="45" xfId="2" applyNumberFormat="1" applyFont="1" applyFill="1" applyBorder="1" applyAlignment="1">
      <alignment horizontal="center" shrinkToFit="1"/>
    </xf>
    <xf numFmtId="0" fontId="6" fillId="2" borderId="1" xfId="0" applyFont="1" applyFill="1" applyBorder="1" applyAlignment="1">
      <alignment horizontal="center" shrinkToFit="1"/>
    </xf>
    <xf numFmtId="0" fontId="6" fillId="2" borderId="40" xfId="0" applyFont="1" applyFill="1" applyBorder="1" applyAlignment="1">
      <alignment horizontal="center"/>
    </xf>
    <xf numFmtId="0" fontId="11" fillId="11" borderId="32" xfId="0" applyFont="1" applyFill="1" applyBorder="1" applyAlignment="1">
      <alignment horizontal="centerContinuous" wrapText="1"/>
    </xf>
    <xf numFmtId="0" fontId="11" fillId="11" borderId="33" xfId="0" applyFont="1" applyFill="1" applyBorder="1" applyAlignment="1">
      <alignment horizontal="center" wrapText="1"/>
    </xf>
    <xf numFmtId="0" fontId="22" fillId="11" borderId="33" xfId="0" applyFont="1" applyFill="1" applyBorder="1" applyAlignment="1">
      <alignment horizontal="center" wrapText="1"/>
    </xf>
    <xf numFmtId="0" fontId="11" fillId="11" borderId="34" xfId="0" applyFont="1" applyFill="1" applyBorder="1" applyAlignment="1">
      <alignment horizontal="centerContinuous" wrapText="1"/>
    </xf>
    <xf numFmtId="0" fontId="6" fillId="0" borderId="40" xfId="0" applyFont="1" applyFill="1" applyBorder="1" applyAlignment="1">
      <alignment horizontal="center" wrapText="1"/>
    </xf>
    <xf numFmtId="9" fontId="6" fillId="0" borderId="40" xfId="2" applyFont="1" applyFill="1" applyBorder="1" applyAlignment="1">
      <alignment horizontal="center" shrinkToFit="1"/>
    </xf>
    <xf numFmtId="0" fontId="6" fillId="0" borderId="41" xfId="2" applyNumberFormat="1" applyFont="1" applyFill="1" applyBorder="1" applyAlignment="1">
      <alignment horizontal="center" shrinkToFit="1"/>
    </xf>
    <xf numFmtId="0" fontId="6" fillId="0" borderId="42" xfId="0" applyNumberFormat="1" applyFont="1" applyFill="1" applyBorder="1" applyAlignment="1">
      <alignment horizontal="center" wrapText="1"/>
    </xf>
    <xf numFmtId="0" fontId="6" fillId="0" borderId="61" xfId="0" applyFont="1" applyBorder="1" applyAlignment="1">
      <alignment horizontal="center" wrapText="1"/>
    </xf>
    <xf numFmtId="9" fontId="6" fillId="0" borderId="61" xfId="2" applyFont="1" applyBorder="1" applyAlignment="1">
      <alignment horizontal="center" shrinkToFit="1"/>
    </xf>
    <xf numFmtId="9" fontId="6" fillId="0" borderId="23" xfId="2" applyFont="1" applyBorder="1" applyAlignment="1">
      <alignment horizontal="center" shrinkToFit="1"/>
    </xf>
    <xf numFmtId="0" fontId="6" fillId="0" borderId="23" xfId="2" applyNumberFormat="1" applyFont="1" applyBorder="1" applyAlignment="1">
      <alignment horizontal="center" shrinkToFit="1"/>
    </xf>
    <xf numFmtId="49" fontId="6" fillId="0" borderId="51" xfId="0" applyNumberFormat="1" applyFont="1" applyBorder="1" applyAlignment="1">
      <alignment horizontal="center" vertical="center" wrapText="1"/>
    </xf>
    <xf numFmtId="0" fontId="17" fillId="0" borderId="60" xfId="0" applyFont="1" applyBorder="1" applyAlignment="1">
      <alignment horizontal="centerContinuous"/>
    </xf>
    <xf numFmtId="0" fontId="48" fillId="0" borderId="60" xfId="0" applyFont="1" applyBorder="1" applyAlignment="1">
      <alignment horizontal="centerContinuous"/>
    </xf>
    <xf numFmtId="0" fontId="5" fillId="0" borderId="56" xfId="0" applyFont="1" applyBorder="1" applyAlignment="1">
      <alignment horizontal="center" shrinkToFit="1"/>
    </xf>
    <xf numFmtId="0" fontId="5" fillId="0" borderId="61" xfId="0" applyFont="1" applyBorder="1" applyAlignment="1">
      <alignment horizontal="center"/>
    </xf>
    <xf numFmtId="0" fontId="5" fillId="2" borderId="61" xfId="0" applyFont="1" applyFill="1" applyBorder="1" applyAlignment="1">
      <alignment horizontal="center"/>
    </xf>
    <xf numFmtId="0" fontId="5" fillId="2" borderId="43" xfId="0" applyFont="1" applyFill="1" applyBorder="1" applyAlignment="1">
      <alignment horizontal="center"/>
    </xf>
    <xf numFmtId="0" fontId="5" fillId="2" borderId="56" xfId="0" applyFont="1" applyFill="1" applyBorder="1" applyAlignment="1">
      <alignment horizontal="center" shrinkToFit="1"/>
    </xf>
    <xf numFmtId="0" fontId="5" fillId="2" borderId="9" xfId="0" applyFont="1" applyFill="1" applyBorder="1" applyAlignment="1">
      <alignment horizontal="center" shrinkToFit="1"/>
    </xf>
    <xf numFmtId="0" fontId="12" fillId="8" borderId="41" xfId="0" applyNumberFormat="1" applyFont="1" applyFill="1" applyBorder="1" applyAlignment="1">
      <alignment horizontal="center"/>
    </xf>
    <xf numFmtId="0" fontId="10" fillId="0" borderId="1" xfId="0" applyFont="1" applyFill="1" applyBorder="1" applyAlignment="1"/>
    <xf numFmtId="49" fontId="16" fillId="0" borderId="40" xfId="0" applyNumberFormat="1" applyFont="1" applyFill="1" applyBorder="1" applyAlignment="1">
      <alignment horizontal="center"/>
    </xf>
    <xf numFmtId="0" fontId="16" fillId="0" borderId="41" xfId="0" applyNumberFormat="1" applyFont="1" applyFill="1" applyBorder="1" applyAlignment="1">
      <alignment horizontal="center"/>
    </xf>
    <xf numFmtId="0" fontId="12" fillId="9" borderId="1" xfId="0" applyFont="1" applyFill="1" applyBorder="1" applyAlignment="1"/>
    <xf numFmtId="49" fontId="25" fillId="9" borderId="40" xfId="0" applyNumberFormat="1" applyFont="1" applyFill="1" applyBorder="1" applyAlignment="1">
      <alignment horizontal="center"/>
    </xf>
    <xf numFmtId="0" fontId="25" fillId="9" borderId="41" xfId="0" applyNumberFormat="1" applyFont="1" applyFill="1" applyBorder="1" applyAlignment="1">
      <alignment horizontal="center"/>
    </xf>
    <xf numFmtId="0" fontId="7" fillId="8" borderId="1" xfId="0" applyFont="1" applyFill="1" applyBorder="1" applyAlignment="1"/>
    <xf numFmtId="49" fontId="17" fillId="8" borderId="40" xfId="0" applyNumberFormat="1" applyFont="1" applyFill="1" applyBorder="1" applyAlignment="1">
      <alignment horizontal="center"/>
    </xf>
    <xf numFmtId="0" fontId="17" fillId="8" borderId="41" xfId="0" applyNumberFormat="1" applyFont="1" applyFill="1" applyBorder="1" applyAlignment="1">
      <alignment horizontal="center"/>
    </xf>
    <xf numFmtId="164" fontId="2" fillId="0" borderId="0" xfId="0" applyNumberFormat="1" applyFont="1" applyBorder="1" applyAlignment="1">
      <alignment horizontal="centerContinuous"/>
    </xf>
    <xf numFmtId="0" fontId="22" fillId="4" borderId="64" xfId="0" applyFont="1" applyFill="1" applyBorder="1" applyAlignment="1">
      <alignment horizontal="center"/>
    </xf>
    <xf numFmtId="164" fontId="22" fillId="4" borderId="65" xfId="0" applyNumberFormat="1" applyFont="1" applyFill="1" applyBorder="1" applyAlignment="1">
      <alignment horizontal="center"/>
    </xf>
    <xf numFmtId="0" fontId="22" fillId="4" borderId="64" xfId="0" applyFont="1" applyFill="1" applyBorder="1" applyAlignment="1">
      <alignment horizontal="right"/>
    </xf>
    <xf numFmtId="0" fontId="22" fillId="4" borderId="66" xfId="0" applyFont="1" applyFill="1" applyBorder="1" applyAlignment="1"/>
    <xf numFmtId="0" fontId="4" fillId="0" borderId="67" xfId="0" applyFont="1" applyBorder="1" applyAlignment="1">
      <alignment horizontal="center" shrinkToFit="1"/>
    </xf>
    <xf numFmtId="164" fontId="4" fillId="0" borderId="68" xfId="0" applyNumberFormat="1" applyFont="1" applyBorder="1" applyAlignment="1">
      <alignment horizontal="center" shrinkToFit="1"/>
    </xf>
    <xf numFmtId="0" fontId="4" fillId="0" borderId="69" xfId="0" applyFont="1" applyBorder="1" applyAlignment="1">
      <alignment horizontal="left"/>
    </xf>
    <xf numFmtId="0" fontId="4" fillId="0" borderId="70" xfId="0" applyFont="1" applyBorder="1" applyAlignment="1">
      <alignment horizontal="left" shrinkToFit="1"/>
    </xf>
    <xf numFmtId="0" fontId="4" fillId="0" borderId="71" xfId="0" applyFont="1" applyBorder="1" applyAlignment="1">
      <alignment horizontal="center" shrinkToFit="1"/>
    </xf>
    <xf numFmtId="164" fontId="4" fillId="0" borderId="72" xfId="0" applyNumberFormat="1" applyFont="1" applyBorder="1" applyAlignment="1">
      <alignment horizontal="center" shrinkToFit="1"/>
    </xf>
    <xf numFmtId="0" fontId="4" fillId="0" borderId="73" xfId="0" applyFont="1" applyBorder="1" applyAlignment="1">
      <alignment horizontal="left"/>
    </xf>
    <xf numFmtId="0" fontId="4" fillId="0" borderId="74" xfId="0" applyFont="1" applyBorder="1" applyAlignment="1">
      <alignment horizontal="left" shrinkToFit="1"/>
    </xf>
    <xf numFmtId="0" fontId="4" fillId="0" borderId="75" xfId="0" applyFont="1" applyBorder="1" applyAlignment="1">
      <alignment horizontal="center" shrinkToFit="1"/>
    </xf>
    <xf numFmtId="164" fontId="4" fillId="0" borderId="76" xfId="0" applyNumberFormat="1" applyFont="1" applyBorder="1" applyAlignment="1">
      <alignment horizontal="center" shrinkToFit="1"/>
    </xf>
    <xf numFmtId="0" fontId="4" fillId="0" borderId="77" xfId="0" applyFont="1" applyBorder="1" applyAlignment="1">
      <alignment horizontal="left"/>
    </xf>
    <xf numFmtId="0" fontId="4" fillId="0" borderId="78"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22" fillId="4" borderId="66" xfId="0" applyFont="1" applyFill="1" applyBorder="1" applyAlignment="1">
      <alignment horizontal="center"/>
    </xf>
    <xf numFmtId="0" fontId="4" fillId="0" borderId="79" xfId="0" applyFont="1" applyBorder="1" applyAlignment="1">
      <alignment horizontal="left" shrinkToFit="1"/>
    </xf>
    <xf numFmtId="0" fontId="4" fillId="0" borderId="80" xfId="0" applyFont="1" applyBorder="1" applyAlignment="1">
      <alignment horizontal="left" shrinkToFit="1"/>
    </xf>
    <xf numFmtId="0" fontId="4" fillId="0" borderId="81" xfId="0" applyFont="1" applyBorder="1" applyAlignment="1">
      <alignment horizontal="center" shrinkToFit="1"/>
    </xf>
    <xf numFmtId="164" fontId="4" fillId="0" borderId="82" xfId="0" applyNumberFormat="1" applyFont="1" applyBorder="1" applyAlignment="1">
      <alignment horizontal="center" shrinkToFit="1"/>
    </xf>
    <xf numFmtId="0" fontId="4" fillId="0" borderId="83" xfId="0" applyFont="1" applyBorder="1" applyAlignment="1">
      <alignment horizontal="left"/>
    </xf>
    <xf numFmtId="164" fontId="4" fillId="0" borderId="84" xfId="0" applyNumberFormat="1" applyFont="1" applyBorder="1" applyAlignment="1">
      <alignment horizontal="center" shrinkToFit="1"/>
    </xf>
    <xf numFmtId="0" fontId="4" fillId="0" borderId="85" xfId="0" applyFont="1" applyBorder="1" applyAlignment="1">
      <alignment horizontal="left"/>
    </xf>
    <xf numFmtId="0" fontId="6" fillId="9" borderId="42" xfId="0" quotePrefix="1" applyNumberFormat="1" applyFont="1" applyFill="1" applyBorder="1" applyAlignment="1">
      <alignment horizontal="center"/>
    </xf>
    <xf numFmtId="0" fontId="13" fillId="2" borderId="1" xfId="0" applyFont="1" applyFill="1" applyBorder="1" applyAlignment="1"/>
    <xf numFmtId="0" fontId="5" fillId="8" borderId="40" xfId="0" applyNumberFormat="1" applyFont="1" applyFill="1" applyBorder="1" applyAlignment="1">
      <alignment horizontal="center"/>
    </xf>
    <xf numFmtId="0" fontId="49" fillId="0" borderId="0" xfId="0" applyFont="1" applyBorder="1" applyAlignment="1"/>
    <xf numFmtId="9" fontId="4" fillId="0" borderId="19" xfId="0" applyNumberFormat="1" applyFont="1" applyBorder="1" applyAlignment="1">
      <alignment horizontal="center"/>
    </xf>
    <xf numFmtId="0" fontId="4" fillId="0" borderId="15" xfId="0" applyFont="1" applyFill="1" applyBorder="1" applyAlignment="1">
      <alignment horizontal="center"/>
    </xf>
    <xf numFmtId="49" fontId="4" fillId="0" borderId="16" xfId="2" applyNumberFormat="1" applyFont="1" applyFill="1" applyBorder="1" applyAlignment="1">
      <alignment horizontal="center"/>
    </xf>
    <xf numFmtId="0" fontId="45" fillId="3" borderId="86" xfId="0" applyFont="1" applyFill="1" applyBorder="1" applyAlignment="1">
      <alignment horizontal="right"/>
    </xf>
    <xf numFmtId="0" fontId="45" fillId="3" borderId="87" xfId="0" applyFont="1" applyFill="1" applyBorder="1" applyAlignment="1">
      <alignment horizontal="left"/>
    </xf>
    <xf numFmtId="0" fontId="21" fillId="3" borderId="87" xfId="0" applyFont="1" applyFill="1" applyBorder="1" applyAlignment="1">
      <alignment horizontal="left"/>
    </xf>
    <xf numFmtId="0" fontId="3" fillId="3" borderId="87" xfId="0" applyFont="1" applyFill="1" applyBorder="1" applyAlignment="1">
      <alignment horizontal="centerContinuous"/>
    </xf>
    <xf numFmtId="0" fontId="4" fillId="3" borderId="87" xfId="0" applyFont="1" applyFill="1" applyBorder="1" applyAlignment="1">
      <alignment horizontal="centerContinuous"/>
    </xf>
    <xf numFmtId="0" fontId="43" fillId="3" borderId="88" xfId="1" applyFont="1" applyFill="1" applyBorder="1" applyAlignment="1" applyProtection="1">
      <alignment horizontal="right"/>
    </xf>
    <xf numFmtId="0" fontId="50" fillId="0" borderId="35" xfId="0" applyFont="1" applyBorder="1" applyAlignment="1">
      <alignment horizontal="right" vertical="center" wrapText="1"/>
    </xf>
    <xf numFmtId="0" fontId="0" fillId="0" borderId="0" xfId="0" applyAlignment="1">
      <alignment horizontal="center" vertical="center" wrapText="1"/>
    </xf>
    <xf numFmtId="0" fontId="0" fillId="0" borderId="0" xfId="0" applyAlignment="1">
      <alignment vertical="center" wrapText="1"/>
    </xf>
    <xf numFmtId="0" fontId="4" fillId="0" borderId="0" xfId="0" applyFont="1" applyAlignment="1">
      <alignment horizontal="center" vertical="center" wrapText="1"/>
    </xf>
    <xf numFmtId="0" fontId="50" fillId="0" borderId="0" xfId="0" applyFont="1" applyAlignment="1">
      <alignment vertical="center" wrapText="1"/>
    </xf>
    <xf numFmtId="0" fontId="50" fillId="0" borderId="89" xfId="0" applyFont="1" applyFill="1" applyBorder="1" applyAlignment="1">
      <alignment horizontal="right" vertical="center" wrapText="1"/>
    </xf>
    <xf numFmtId="0" fontId="0" fillId="0" borderId="68" xfId="0" applyFill="1" applyBorder="1" applyAlignment="1">
      <alignment horizontal="center" vertical="center" wrapText="1"/>
    </xf>
    <xf numFmtId="0" fontId="4" fillId="0" borderId="68" xfId="0" applyFont="1" applyFill="1" applyBorder="1" applyAlignment="1">
      <alignment horizontal="center" vertical="center" wrapText="1"/>
    </xf>
    <xf numFmtId="0" fontId="0" fillId="0" borderId="90" xfId="0" applyFill="1" applyBorder="1" applyAlignment="1">
      <alignment horizontal="center" vertical="center" wrapText="1"/>
    </xf>
    <xf numFmtId="0" fontId="4" fillId="0" borderId="68" xfId="0" applyFont="1" applyFill="1" applyBorder="1" applyAlignment="1">
      <alignment horizontal="center" vertical="center"/>
    </xf>
    <xf numFmtId="0" fontId="5" fillId="0" borderId="56" xfId="0" applyFont="1" applyFill="1" applyBorder="1" applyAlignment="1">
      <alignment horizontal="center" shrinkToFit="1"/>
    </xf>
    <xf numFmtId="0" fontId="5" fillId="0" borderId="61" xfId="0" applyFont="1" applyFill="1" applyBorder="1" applyAlignment="1">
      <alignment horizontal="center"/>
    </xf>
    <xf numFmtId="0" fontId="50" fillId="0" borderId="0" xfId="0" applyFont="1" applyAlignment="1">
      <alignment horizontal="right" vertical="center"/>
    </xf>
    <xf numFmtId="0" fontId="3" fillId="0" borderId="0" xfId="0" applyFont="1" applyAlignment="1">
      <alignment vertical="center"/>
    </xf>
    <xf numFmtId="0" fontId="0" fillId="0" borderId="0" xfId="0"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Continuous" vertical="center"/>
    </xf>
    <xf numFmtId="0" fontId="4" fillId="0" borderId="0" xfId="0" applyFont="1" applyAlignment="1">
      <alignment horizontal="center" vertical="center"/>
    </xf>
    <xf numFmtId="0" fontId="50" fillId="0" borderId="0" xfId="3" applyFont="1" applyAlignment="1">
      <alignment horizontal="right" vertical="center"/>
    </xf>
    <xf numFmtId="0" fontId="3" fillId="0" borderId="0" xfId="3" applyNumberFormat="1" applyFont="1" applyAlignment="1">
      <alignment vertical="center"/>
    </xf>
    <xf numFmtId="0" fontId="40" fillId="0" borderId="0" xfId="0" applyFont="1" applyAlignment="1">
      <alignment vertical="center"/>
    </xf>
    <xf numFmtId="0" fontId="53" fillId="0" borderId="0" xfId="3" applyFont="1" applyAlignment="1">
      <alignment horizontal="center" vertical="center" wrapText="1"/>
    </xf>
    <xf numFmtId="0" fontId="3" fillId="0" borderId="0" xfId="3" applyNumberFormat="1" applyFont="1" applyAlignment="1">
      <alignment horizontal="center" vertical="center"/>
    </xf>
    <xf numFmtId="0" fontId="3" fillId="0" borderId="0" xfId="3" applyFont="1" applyAlignment="1">
      <alignment horizontal="center" vertical="center" wrapText="1"/>
    </xf>
    <xf numFmtId="0" fontId="0" fillId="0" borderId="0" xfId="0" applyAlignment="1">
      <alignment horizontal="right" vertical="center"/>
    </xf>
    <xf numFmtId="0" fontId="0" fillId="0" borderId="82" xfId="0" applyFill="1" applyBorder="1" applyAlignment="1">
      <alignment horizontal="center" vertical="center" wrapText="1"/>
    </xf>
    <xf numFmtId="0" fontId="0" fillId="0" borderId="92" xfId="0" applyFill="1" applyBorder="1" applyAlignment="1">
      <alignment horizontal="center" vertical="center" wrapText="1"/>
    </xf>
    <xf numFmtId="0" fontId="0" fillId="0" borderId="91" xfId="0" applyFill="1" applyBorder="1" applyAlignment="1">
      <alignment horizontal="center" vertical="center" wrapText="1"/>
    </xf>
    <xf numFmtId="0" fontId="0" fillId="0" borderId="83" xfId="0" applyFill="1" applyBorder="1" applyAlignment="1">
      <alignment horizontal="center" vertical="center" wrapText="1"/>
    </xf>
    <xf numFmtId="0" fontId="4" fillId="0" borderId="69" xfId="0" applyFont="1" applyFill="1" applyBorder="1" applyAlignment="1">
      <alignment horizontal="center" vertical="center" wrapText="1"/>
    </xf>
    <xf numFmtId="0" fontId="0" fillId="0" borderId="69" xfId="0" applyFill="1" applyBorder="1" applyAlignment="1">
      <alignment horizontal="center" vertical="center" wrapText="1"/>
    </xf>
    <xf numFmtId="0" fontId="0" fillId="0" borderId="89" xfId="0"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6" fillId="12" borderId="94" xfId="0" applyFont="1" applyFill="1" applyBorder="1" applyAlignment="1">
      <alignment horizontal="center" vertical="center" wrapText="1"/>
    </xf>
    <xf numFmtId="0" fontId="6" fillId="13" borderId="94" xfId="0" applyFont="1" applyFill="1" applyBorder="1" applyAlignment="1">
      <alignment horizontal="center" vertical="center" wrapText="1"/>
    </xf>
    <xf numFmtId="0" fontId="54" fillId="11" borderId="94" xfId="0" applyFont="1" applyFill="1" applyBorder="1" applyAlignment="1">
      <alignment horizontal="center" vertical="center" wrapText="1"/>
    </xf>
    <xf numFmtId="0" fontId="6" fillId="10" borderId="94" xfId="0" applyFont="1" applyFill="1" applyBorder="1" applyAlignment="1">
      <alignment horizontal="center" vertical="center" wrapText="1"/>
    </xf>
    <xf numFmtId="0" fontId="6" fillId="14" borderId="94" xfId="0" applyFont="1" applyFill="1" applyBorder="1" applyAlignment="1">
      <alignment horizontal="center" vertical="center" wrapText="1"/>
    </xf>
    <xf numFmtId="0" fontId="6" fillId="15" borderId="94" xfId="3" applyFont="1" applyFill="1" applyBorder="1" applyAlignment="1">
      <alignment horizontal="center" vertical="center" wrapText="1"/>
    </xf>
    <xf numFmtId="0" fontId="0" fillId="0" borderId="93" xfId="0" applyFill="1" applyBorder="1" applyAlignment="1">
      <alignment horizontal="center" vertical="center" wrapText="1"/>
    </xf>
    <xf numFmtId="0" fontId="0" fillId="0" borderId="95" xfId="0" applyFill="1" applyBorder="1" applyAlignment="1">
      <alignment horizontal="center" vertical="center" wrapText="1"/>
    </xf>
    <xf numFmtId="0" fontId="3" fillId="0" borderId="0" xfId="0" applyFont="1" applyBorder="1" applyAlignment="1">
      <alignment horizontal="center" vertical="center" wrapText="1"/>
    </xf>
    <xf numFmtId="0" fontId="5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82" xfId="0" applyFont="1" applyFill="1" applyBorder="1" applyAlignment="1">
      <alignment horizontal="center" vertical="center" wrapText="1"/>
    </xf>
    <xf numFmtId="0" fontId="4" fillId="0" borderId="82" xfId="0" applyFont="1" applyFill="1" applyBorder="1" applyAlignment="1">
      <alignment horizontal="center" vertical="center"/>
    </xf>
    <xf numFmtId="0" fontId="4" fillId="0" borderId="83" xfId="0" applyFont="1" applyFill="1" applyBorder="1" applyAlignment="1">
      <alignment horizontal="center" vertical="center" wrapText="1"/>
    </xf>
    <xf numFmtId="0" fontId="0" fillId="0" borderId="98" xfId="0" applyFill="1" applyBorder="1" applyAlignment="1">
      <alignment horizontal="center" vertical="center" wrapText="1"/>
    </xf>
    <xf numFmtId="0" fontId="6" fillId="14" borderId="99" xfId="0" applyFont="1" applyFill="1" applyBorder="1" applyAlignment="1">
      <alignment horizontal="center" vertical="center" wrapText="1"/>
    </xf>
    <xf numFmtId="0" fontId="4" fillId="0" borderId="98" xfId="0" applyFont="1" applyFill="1" applyBorder="1" applyAlignment="1">
      <alignment horizontal="center" vertical="center" wrapText="1"/>
    </xf>
    <xf numFmtId="0" fontId="4" fillId="0" borderId="100" xfId="0" applyFont="1" applyFill="1" applyBorder="1" applyAlignment="1">
      <alignment horizontal="center" vertical="center" wrapText="1"/>
    </xf>
    <xf numFmtId="0" fontId="0" fillId="0" borderId="101" xfId="0" applyFill="1" applyBorder="1" applyAlignment="1">
      <alignment horizontal="center" vertical="center" wrapText="1"/>
    </xf>
    <xf numFmtId="0" fontId="0" fillId="0" borderId="102" xfId="0" applyFill="1" applyBorder="1" applyAlignment="1">
      <alignment horizontal="center" vertical="center" wrapText="1"/>
    </xf>
    <xf numFmtId="0" fontId="0" fillId="0" borderId="100" xfId="0" applyFill="1" applyBorder="1" applyAlignment="1">
      <alignment horizontal="center" vertical="center" wrapText="1"/>
    </xf>
    <xf numFmtId="0" fontId="0" fillId="0" borderId="97" xfId="0" applyFill="1" applyBorder="1" applyAlignment="1">
      <alignment horizontal="center" vertical="center" wrapText="1"/>
    </xf>
    <xf numFmtId="0" fontId="7"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103" xfId="0" applyFill="1" applyBorder="1" applyAlignment="1">
      <alignment horizontal="center" vertical="center" wrapText="1"/>
    </xf>
    <xf numFmtId="0" fontId="0" fillId="0" borderId="104" xfId="0" applyFill="1" applyBorder="1" applyAlignment="1">
      <alignment horizontal="center" vertical="center" wrapText="1"/>
    </xf>
    <xf numFmtId="0" fontId="0" fillId="0" borderId="105" xfId="0" applyFill="1" applyBorder="1" applyAlignment="1">
      <alignment horizontal="center" vertical="center" wrapText="1"/>
    </xf>
    <xf numFmtId="0" fontId="40" fillId="0" borderId="106" xfId="0" applyFont="1" applyBorder="1" applyAlignment="1">
      <alignment vertical="center"/>
    </xf>
    <xf numFmtId="0" fontId="40" fillId="0" borderId="107" xfId="0" applyFont="1" applyBorder="1" applyAlignment="1">
      <alignment vertical="center"/>
    </xf>
    <xf numFmtId="0" fontId="40" fillId="0" borderId="68" xfId="0" applyFont="1" applyBorder="1" applyAlignment="1">
      <alignment vertical="center"/>
    </xf>
    <xf numFmtId="0" fontId="40" fillId="0" borderId="70" xfId="0" applyFont="1" applyBorder="1" applyAlignment="1">
      <alignment vertical="center"/>
    </xf>
    <xf numFmtId="0" fontId="53" fillId="0" borderId="109" xfId="3" applyFont="1" applyBorder="1" applyAlignment="1">
      <alignment vertical="center" wrapText="1"/>
    </xf>
    <xf numFmtId="0" fontId="50" fillId="0" borderId="110" xfId="0" applyFont="1" applyBorder="1" applyAlignment="1">
      <alignment vertical="center"/>
    </xf>
    <xf numFmtId="0" fontId="40" fillId="0" borderId="98" xfId="0" applyFont="1" applyBorder="1" applyAlignment="1">
      <alignment vertical="center"/>
    </xf>
    <xf numFmtId="0" fontId="40" fillId="0" borderId="111" xfId="0" applyFont="1" applyBorder="1" applyAlignment="1">
      <alignment vertical="center"/>
    </xf>
    <xf numFmtId="0" fontId="40" fillId="0" borderId="112" xfId="0" applyFont="1" applyBorder="1" applyAlignment="1">
      <alignment vertical="center"/>
    </xf>
    <xf numFmtId="0" fontId="40" fillId="0" borderId="93" xfId="0" applyFont="1" applyBorder="1" applyAlignment="1">
      <alignment vertical="center"/>
    </xf>
    <xf numFmtId="0" fontId="40" fillId="0" borderId="97" xfId="0" applyFont="1" applyBorder="1" applyAlignment="1">
      <alignment vertical="center"/>
    </xf>
    <xf numFmtId="0" fontId="53" fillId="0" borderId="113" xfId="3" applyFont="1" applyBorder="1" applyAlignment="1">
      <alignment vertical="center" wrapText="1"/>
    </xf>
    <xf numFmtId="0" fontId="50" fillId="0" borderId="117" xfId="0" applyFont="1" applyBorder="1" applyAlignment="1">
      <alignment horizontal="right" vertical="center"/>
    </xf>
    <xf numFmtId="0" fontId="50" fillId="0" borderId="114" xfId="0" applyFont="1" applyBorder="1" applyAlignment="1">
      <alignment horizontal="center" vertical="center"/>
    </xf>
    <xf numFmtId="0" fontId="50" fillId="0" borderId="115" xfId="0" applyFont="1" applyBorder="1" applyAlignment="1">
      <alignment horizontal="center" vertical="center"/>
    </xf>
    <xf numFmtId="0" fontId="50" fillId="0" borderId="116" xfId="0" applyFont="1" applyBorder="1" applyAlignment="1">
      <alignment horizontal="center" vertical="center"/>
    </xf>
    <xf numFmtId="0" fontId="3" fillId="0" borderId="6" xfId="5" applyFont="1" applyFill="1" applyBorder="1" applyAlignment="1">
      <alignment horizontal="center"/>
    </xf>
    <xf numFmtId="0" fontId="3" fillId="0" borderId="118" xfId="5" applyFont="1" applyFill="1" applyBorder="1" applyAlignment="1">
      <alignment horizontal="center"/>
    </xf>
    <xf numFmtId="0" fontId="3" fillId="0" borderId="8" xfId="5" applyFont="1" applyFill="1" applyBorder="1" applyAlignment="1">
      <alignment horizontal="center"/>
    </xf>
    <xf numFmtId="0" fontId="3" fillId="0" borderId="119" xfId="5" applyFont="1" applyFill="1" applyBorder="1" applyAlignment="1">
      <alignment horizontal="center"/>
    </xf>
    <xf numFmtId="0" fontId="4" fillId="0" borderId="1" xfId="5" applyFont="1" applyFill="1" applyBorder="1" applyAlignment="1">
      <alignment horizontal="center"/>
    </xf>
    <xf numFmtId="0" fontId="4" fillId="0" borderId="40" xfId="5" applyFill="1" applyBorder="1" applyAlignment="1">
      <alignment horizontal="center"/>
    </xf>
    <xf numFmtId="0" fontId="4" fillId="0" borderId="2" xfId="5" applyFill="1" applyBorder="1" applyAlignment="1">
      <alignment horizontal="center"/>
    </xf>
    <xf numFmtId="0" fontId="4" fillId="0" borderId="2" xfId="5" applyFont="1" applyFill="1" applyBorder="1" applyAlignment="1">
      <alignment horizontal="center"/>
    </xf>
    <xf numFmtId="0" fontId="4" fillId="0" borderId="122" xfId="5" applyFont="1" applyFill="1" applyBorder="1" applyAlignment="1">
      <alignment horizontal="center"/>
    </xf>
    <xf numFmtId="0" fontId="4" fillId="0" borderId="123" xfId="5" applyFill="1" applyBorder="1" applyAlignment="1">
      <alignment horizontal="center"/>
    </xf>
    <xf numFmtId="0" fontId="4" fillId="0" borderId="108" xfId="5" applyFont="1" applyFill="1" applyBorder="1" applyAlignment="1">
      <alignment horizontal="center"/>
    </xf>
    <xf numFmtId="0" fontId="3" fillId="0" borderId="1" xfId="5" applyFont="1" applyFill="1" applyBorder="1" applyAlignment="1">
      <alignment horizontal="right"/>
    </xf>
    <xf numFmtId="164" fontId="3" fillId="0" borderId="0" xfId="5" applyNumberFormat="1" applyFont="1" applyFill="1" applyBorder="1" applyAlignment="1">
      <alignment horizontal="center"/>
    </xf>
    <xf numFmtId="1" fontId="3" fillId="0" borderId="0" xfId="5" applyNumberFormat="1" applyFont="1" applyFill="1" applyBorder="1" applyAlignment="1">
      <alignment horizontal="center"/>
    </xf>
    <xf numFmtId="0" fontId="3" fillId="0" borderId="0" xfId="5" applyFont="1" applyFill="1" applyBorder="1" applyAlignment="1">
      <alignment horizontal="center"/>
    </xf>
    <xf numFmtId="0" fontId="3" fillId="0" borderId="9" xfId="5" applyFont="1" applyFill="1" applyBorder="1" applyAlignment="1">
      <alignment horizontal="right"/>
    </xf>
    <xf numFmtId="164" fontId="3" fillId="0" borderId="10" xfId="5" applyNumberFormat="1" applyFont="1" applyFill="1" applyBorder="1" applyAlignment="1">
      <alignment horizontal="center"/>
    </xf>
    <xf numFmtId="0" fontId="4" fillId="0" borderId="11" xfId="5" applyFill="1" applyBorder="1" applyAlignment="1">
      <alignment horizontal="center"/>
    </xf>
    <xf numFmtId="0" fontId="4" fillId="0" borderId="89" xfId="0" applyFont="1" applyFill="1" applyBorder="1" applyAlignment="1">
      <alignment horizontal="center" vertical="center" wrapText="1"/>
    </xf>
    <xf numFmtId="0" fontId="0" fillId="0" borderId="68" xfId="0" applyBorder="1" applyAlignment="1">
      <alignment horizontal="center" vertical="center"/>
    </xf>
    <xf numFmtId="0" fontId="4" fillId="0" borderId="68" xfId="0" applyFont="1" applyBorder="1" applyAlignment="1">
      <alignment horizontal="center" vertical="center"/>
    </xf>
    <xf numFmtId="0" fontId="4" fillId="0" borderId="98" xfId="0" applyFont="1" applyFill="1" applyBorder="1" applyAlignment="1">
      <alignment horizontal="center" vertical="center"/>
    </xf>
    <xf numFmtId="0" fontId="0" fillId="0" borderId="0" xfId="0" applyAlignment="1">
      <alignment horizontal="centerContinuous" vertical="center"/>
    </xf>
    <xf numFmtId="0" fontId="3" fillId="0" borderId="120" xfId="5" applyFont="1" applyFill="1" applyBorder="1" applyAlignment="1">
      <alignment horizontal="center"/>
    </xf>
    <xf numFmtId="0" fontId="3" fillId="0" borderId="121" xfId="5" applyFont="1" applyFill="1" applyBorder="1" applyAlignment="1">
      <alignment horizontal="center"/>
    </xf>
    <xf numFmtId="0" fontId="50" fillId="0" borderId="91" xfId="0" applyFont="1" applyFill="1" applyBorder="1" applyAlignment="1">
      <alignment horizontal="right" vertical="center" wrapText="1"/>
    </xf>
    <xf numFmtId="0" fontId="50" fillId="0" borderId="102" xfId="0" applyFont="1" applyFill="1" applyBorder="1" applyAlignment="1">
      <alignment horizontal="right" vertical="center" wrapText="1"/>
    </xf>
    <xf numFmtId="0" fontId="4" fillId="0" borderId="102" xfId="0" applyFont="1" applyFill="1" applyBorder="1" applyAlignment="1">
      <alignment horizontal="center" vertical="center" wrapText="1"/>
    </xf>
    <xf numFmtId="0" fontId="56" fillId="0" borderId="0" xfId="0" applyFont="1" applyFill="1" applyBorder="1" applyAlignment="1">
      <alignment horizontal="center" vertical="center"/>
    </xf>
    <xf numFmtId="164" fontId="0" fillId="0" borderId="104" xfId="0" applyNumberFormat="1" applyFill="1" applyBorder="1" applyAlignment="1">
      <alignment horizontal="center" vertical="center" wrapText="1"/>
    </xf>
    <xf numFmtId="164" fontId="0" fillId="0" borderId="105" xfId="0" applyNumberFormat="1" applyFill="1" applyBorder="1" applyAlignment="1">
      <alignment horizontal="center" vertical="center" wrapText="1"/>
    </xf>
    <xf numFmtId="164" fontId="0" fillId="0" borderId="103" xfId="0" applyNumberFormat="1" applyFill="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9" xfId="0" quotePrefix="1" applyFont="1" applyBorder="1" applyAlignment="1">
      <alignment horizontal="center" vertical="center" wrapText="1"/>
    </xf>
    <xf numFmtId="49" fontId="4" fillId="0" borderId="19" xfId="2" applyNumberFormat="1" applyFont="1" applyBorder="1" applyAlignment="1">
      <alignment horizontal="center" vertical="center"/>
    </xf>
    <xf numFmtId="0" fontId="4" fillId="0" borderId="19" xfId="0" applyFont="1" applyBorder="1" applyAlignment="1">
      <alignment horizontal="center" vertical="center" shrinkToFit="1"/>
    </xf>
    <xf numFmtId="164" fontId="4" fillId="0" borderId="19" xfId="0" applyNumberFormat="1" applyFont="1" applyBorder="1" applyAlignment="1">
      <alignment horizontal="center" vertical="center"/>
    </xf>
    <xf numFmtId="0" fontId="4" fillId="0" borderId="48" xfId="0" applyFont="1" applyBorder="1" applyAlignment="1">
      <alignment horizontal="center" vertical="center"/>
    </xf>
    <xf numFmtId="164" fontId="4" fillId="0" borderId="3" xfId="0" applyNumberFormat="1" applyFont="1" applyBorder="1" applyAlignment="1">
      <alignment horizontal="center" vertical="center"/>
    </xf>
    <xf numFmtId="164" fontId="4" fillId="0" borderId="124" xfId="0" applyNumberFormat="1" applyFont="1" applyBorder="1" applyAlignment="1">
      <alignment horizontal="center" vertical="center"/>
    </xf>
    <xf numFmtId="164" fontId="4" fillId="0" borderId="37" xfId="0" applyNumberFormat="1" applyFont="1" applyFill="1" applyBorder="1" applyAlignment="1">
      <alignment horizontal="center"/>
    </xf>
    <xf numFmtId="0" fontId="39" fillId="0" borderId="24" xfId="0" applyFont="1" applyFill="1" applyBorder="1" applyAlignment="1">
      <alignment horizontal="centerContinuous"/>
    </xf>
    <xf numFmtId="0" fontId="40" fillId="0" borderId="36" xfId="0" applyNumberFormat="1" applyFont="1" applyBorder="1" applyAlignment="1">
      <alignment horizontal="center"/>
    </xf>
    <xf numFmtId="49" fontId="5" fillId="17" borderId="39" xfId="0" applyNumberFormat="1" applyFont="1" applyFill="1" applyBorder="1" applyAlignment="1">
      <alignment horizontal="centerContinuous"/>
    </xf>
    <xf numFmtId="0" fontId="5" fillId="2" borderId="125" xfId="0" applyFont="1" applyFill="1" applyBorder="1" applyAlignment="1">
      <alignment horizontal="right"/>
    </xf>
    <xf numFmtId="49" fontId="6" fillId="0" borderId="20" xfId="0" applyNumberFormat="1" applyFont="1" applyFill="1" applyBorder="1" applyAlignment="1">
      <alignment horizontal="center"/>
    </xf>
    <xf numFmtId="0" fontId="41" fillId="0" borderId="12" xfId="0" applyNumberFormat="1" applyFont="1" applyFill="1" applyBorder="1" applyAlignment="1">
      <alignment horizontal="centerContinuous"/>
    </xf>
    <xf numFmtId="0" fontId="40" fillId="0" borderId="13" xfId="0" applyNumberFormat="1" applyFont="1" applyBorder="1" applyAlignment="1">
      <alignment horizontal="center"/>
    </xf>
    <xf numFmtId="49" fontId="5" fillId="18" borderId="3" xfId="0" applyNumberFormat="1" applyFont="1" applyFill="1" applyBorder="1" applyAlignment="1">
      <alignment horizontal="centerContinuous"/>
    </xf>
    <xf numFmtId="0" fontId="5" fillId="2" borderId="126" xfId="0" applyFont="1" applyFill="1" applyBorder="1" applyAlignment="1">
      <alignment horizontal="right"/>
    </xf>
    <xf numFmtId="49" fontId="6" fillId="0" borderId="14" xfId="0" applyNumberFormat="1" applyFont="1" applyBorder="1" applyAlignment="1">
      <alignment horizontal="center"/>
    </xf>
    <xf numFmtId="0" fontId="42" fillId="0" borderId="15" xfId="0" applyNumberFormat="1" applyFont="1" applyFill="1" applyBorder="1" applyAlignment="1">
      <alignment horizontal="centerContinuous"/>
    </xf>
    <xf numFmtId="0" fontId="40" fillId="0" borderId="16" xfId="0" applyNumberFormat="1" applyFont="1" applyBorder="1" applyAlignment="1">
      <alignment horizontal="center"/>
    </xf>
    <xf numFmtId="49" fontId="11" fillId="11" borderId="37" xfId="0" applyNumberFormat="1" applyFont="1" applyFill="1" applyBorder="1" applyAlignment="1">
      <alignment horizontal="centerContinuous"/>
    </xf>
    <xf numFmtId="0" fontId="5" fillId="2" borderId="127" xfId="0" applyFont="1" applyFill="1" applyBorder="1" applyAlignment="1">
      <alignment horizontal="right"/>
    </xf>
    <xf numFmtId="49" fontId="6" fillId="0" borderId="17" xfId="0" applyNumberFormat="1" applyFont="1" applyFill="1" applyBorder="1" applyAlignment="1">
      <alignment horizontal="center" shrinkToFit="1"/>
    </xf>
    <xf numFmtId="0" fontId="3" fillId="2" borderId="128" xfId="0" applyFont="1" applyFill="1" applyBorder="1" applyAlignment="1">
      <alignment horizontal="right"/>
    </xf>
    <xf numFmtId="49" fontId="6" fillId="0" borderId="129" xfId="0" applyNumberFormat="1" applyFont="1" applyBorder="1" applyAlignment="1">
      <alignment horizontal="centerContinuous"/>
    </xf>
    <xf numFmtId="0" fontId="6" fillId="0" borderId="35" xfId="0" applyFont="1" applyBorder="1" applyAlignment="1">
      <alignment horizontal="centerContinuous"/>
    </xf>
    <xf numFmtId="0" fontId="57" fillId="2" borderId="130" xfId="0" applyFont="1" applyFill="1" applyBorder="1" applyAlignment="1">
      <alignment horizontal="right"/>
    </xf>
    <xf numFmtId="0" fontId="6" fillId="0" borderId="131" xfId="0" applyFont="1" applyBorder="1" applyAlignment="1">
      <alignment horizontal="center"/>
    </xf>
    <xf numFmtId="164" fontId="4" fillId="0" borderId="37" xfId="0" applyNumberFormat="1" applyFont="1" applyFill="1" applyBorder="1" applyAlignment="1">
      <alignment horizontal="centerContinuous"/>
    </xf>
    <xf numFmtId="0" fontId="4" fillId="0" borderId="134" xfId="0" applyFont="1" applyFill="1" applyBorder="1" applyAlignment="1">
      <alignment horizontal="centerContinuous"/>
    </xf>
    <xf numFmtId="164" fontId="4" fillId="0" borderId="124" xfId="0" applyNumberFormat="1" applyFont="1" applyFill="1" applyBorder="1" applyAlignment="1">
      <alignment horizontal="centerContinuous"/>
    </xf>
    <xf numFmtId="0" fontId="4" fillId="0" borderId="133" xfId="0" quotePrefix="1" applyFont="1" applyFill="1" applyBorder="1" applyAlignment="1">
      <alignment horizontal="centerContinuous"/>
    </xf>
    <xf numFmtId="49" fontId="4" fillId="0" borderId="37" xfId="0" applyNumberFormat="1" applyFont="1" applyFill="1" applyBorder="1" applyAlignment="1">
      <alignment horizontal="center"/>
    </xf>
    <xf numFmtId="0" fontId="58" fillId="0" borderId="0" xfId="0" applyFont="1" applyBorder="1" applyAlignment="1"/>
    <xf numFmtId="0" fontId="1" fillId="0" borderId="90" xfId="0" applyFont="1" applyFill="1" applyBorder="1" applyAlignment="1">
      <alignment horizontal="center" vertical="center" wrapText="1"/>
    </xf>
    <xf numFmtId="0" fontId="59" fillId="0" borderId="35" xfId="0" applyFont="1" applyBorder="1" applyAlignment="1">
      <alignment horizontal="centerContinuous" wrapText="1"/>
    </xf>
    <xf numFmtId="0" fontId="1" fillId="0" borderId="0" xfId="0" applyFont="1" applyBorder="1" applyAlignment="1">
      <alignment wrapText="1"/>
    </xf>
    <xf numFmtId="9" fontId="6" fillId="0" borderId="41" xfId="2" applyFont="1" applyFill="1" applyBorder="1" applyAlignment="1">
      <alignment horizontal="center" shrinkToFit="1"/>
    </xf>
    <xf numFmtId="0" fontId="6" fillId="0" borderId="40" xfId="0" applyFont="1" applyFill="1" applyBorder="1" applyAlignment="1">
      <alignment horizontal="center" vertical="center" shrinkToFit="1"/>
    </xf>
    <xf numFmtId="0" fontId="1" fillId="0" borderId="41" xfId="0" applyFont="1" applyFill="1" applyBorder="1" applyAlignment="1">
      <alignment horizontal="center" wrapText="1"/>
    </xf>
    <xf numFmtId="0" fontId="1" fillId="0" borderId="41" xfId="2" applyNumberFormat="1" applyFont="1" applyFill="1" applyBorder="1" applyAlignment="1">
      <alignment horizontal="center" vertical="center" shrinkToFit="1"/>
    </xf>
    <xf numFmtId="0" fontId="6" fillId="0" borderId="41" xfId="2" applyNumberFormat="1" applyFont="1" applyFill="1" applyBorder="1" applyAlignment="1">
      <alignment horizontal="center" vertical="center" shrinkToFit="1"/>
    </xf>
    <xf numFmtId="0" fontId="28" fillId="0" borderId="56" xfId="0" applyFont="1" applyFill="1" applyBorder="1" applyAlignment="1">
      <alignment horizontal="center" shrinkToFit="1"/>
    </xf>
    <xf numFmtId="0" fontId="1" fillId="0" borderId="41" xfId="2" applyNumberFormat="1" applyFont="1" applyFill="1" applyBorder="1" applyAlignment="1">
      <alignment horizontal="center" shrinkToFit="1"/>
    </xf>
    <xf numFmtId="0" fontId="5" fillId="0" borderId="40" xfId="0" applyFont="1" applyBorder="1" applyAlignment="1">
      <alignment horizontal="center" wrapText="1"/>
    </xf>
    <xf numFmtId="0" fontId="9" fillId="0" borderId="1" xfId="0" applyFont="1" applyFill="1" applyBorder="1" applyAlignment="1">
      <alignment horizontal="center" shrinkToFit="1"/>
    </xf>
    <xf numFmtId="0" fontId="6" fillId="0" borderId="42" xfId="0" quotePrefix="1" applyNumberFormat="1" applyFont="1" applyFill="1" applyBorder="1" applyAlignment="1">
      <alignment horizontal="center" wrapText="1"/>
    </xf>
    <xf numFmtId="0" fontId="6" fillId="0" borderId="42" xfId="0" applyNumberFormat="1" applyFont="1" applyFill="1" applyBorder="1" applyAlignment="1">
      <alignment horizontal="center" vertical="center" wrapText="1"/>
    </xf>
    <xf numFmtId="0" fontId="5" fillId="0" borderId="40" xfId="0" applyFont="1" applyFill="1" applyBorder="1" applyAlignment="1">
      <alignment horizontal="center" wrapText="1"/>
    </xf>
    <xf numFmtId="49" fontId="6" fillId="0" borderId="42" xfId="0" applyNumberFormat="1" applyFont="1" applyFill="1" applyBorder="1" applyAlignment="1">
      <alignment horizontal="center" vertical="center" shrinkToFit="1"/>
    </xf>
    <xf numFmtId="0" fontId="6" fillId="0" borderId="61" xfId="0" applyFont="1" applyFill="1" applyBorder="1" applyAlignment="1">
      <alignment horizontal="center" wrapText="1"/>
    </xf>
    <xf numFmtId="9" fontId="6" fillId="0" borderId="61" xfId="2" applyFont="1" applyFill="1" applyBorder="1" applyAlignment="1">
      <alignment horizontal="center" shrinkToFit="1"/>
    </xf>
    <xf numFmtId="9" fontId="6" fillId="0" borderId="23" xfId="2" applyFont="1" applyFill="1" applyBorder="1" applyAlignment="1">
      <alignment horizontal="center" shrinkToFit="1"/>
    </xf>
    <xf numFmtId="0" fontId="6" fillId="0" borderId="23" xfId="2" applyNumberFormat="1" applyFont="1" applyFill="1" applyBorder="1" applyAlignment="1">
      <alignment horizontal="center" shrinkToFit="1"/>
    </xf>
    <xf numFmtId="0" fontId="6" fillId="0" borderId="51" xfId="0" applyNumberFormat="1" applyFont="1" applyFill="1" applyBorder="1" applyAlignment="1">
      <alignment horizontal="center" wrapText="1"/>
    </xf>
    <xf numFmtId="0" fontId="6" fillId="0" borderId="42" xfId="0" quotePrefix="1" applyNumberFormat="1" applyFont="1" applyFill="1" applyBorder="1" applyAlignment="1">
      <alignment horizontal="center" vertical="center" wrapText="1"/>
    </xf>
    <xf numFmtId="9" fontId="6" fillId="0" borderId="23" xfId="2" applyFont="1" applyFill="1" applyBorder="1" applyAlignment="1">
      <alignment horizontal="center" vertical="center" shrinkToFit="1"/>
    </xf>
    <xf numFmtId="0" fontId="6" fillId="0" borderId="23" xfId="2" applyNumberFormat="1" applyFont="1" applyFill="1" applyBorder="1" applyAlignment="1">
      <alignment horizontal="center" vertical="center" shrinkToFit="1"/>
    </xf>
    <xf numFmtId="0" fontId="6" fillId="0" borderId="51" xfId="0" applyNumberFormat="1" applyFont="1" applyFill="1" applyBorder="1" applyAlignment="1">
      <alignment horizontal="center" vertical="center" wrapText="1"/>
    </xf>
    <xf numFmtId="0" fontId="28" fillId="2" borderId="1" xfId="0" applyFont="1" applyFill="1" applyBorder="1" applyAlignment="1">
      <alignment horizontal="center" shrinkToFit="1"/>
    </xf>
    <xf numFmtId="0" fontId="6" fillId="2" borderId="40" xfId="0" applyFont="1" applyFill="1" applyBorder="1" applyAlignment="1">
      <alignment horizontal="center" wrapText="1"/>
    </xf>
    <xf numFmtId="9" fontId="6" fillId="2" borderId="40" xfId="2" applyFont="1" applyFill="1" applyBorder="1" applyAlignment="1">
      <alignment horizontal="center" shrinkToFit="1"/>
    </xf>
    <xf numFmtId="9" fontId="6" fillId="2" borderId="41" xfId="2" applyFont="1" applyFill="1" applyBorder="1" applyAlignment="1">
      <alignment horizontal="center" vertical="center" shrinkToFit="1"/>
    </xf>
    <xf numFmtId="0" fontId="1" fillId="2" borderId="41" xfId="0" applyFont="1" applyFill="1" applyBorder="1" applyAlignment="1">
      <alignment horizontal="center" wrapText="1"/>
    </xf>
    <xf numFmtId="0" fontId="6" fillId="2" borderId="41" xfId="2" applyNumberFormat="1" applyFont="1" applyFill="1" applyBorder="1" applyAlignment="1">
      <alignment horizontal="center" shrinkToFit="1"/>
    </xf>
    <xf numFmtId="0" fontId="6" fillId="2" borderId="42" xfId="0" applyNumberFormat="1" applyFont="1" applyFill="1" applyBorder="1" applyAlignment="1">
      <alignment horizontal="center" wrapText="1"/>
    </xf>
    <xf numFmtId="0" fontId="5" fillId="2" borderId="40" xfId="0" applyFont="1" applyFill="1" applyBorder="1" applyAlignment="1">
      <alignment horizontal="center" wrapText="1"/>
    </xf>
    <xf numFmtId="0" fontId="28" fillId="2" borderId="9" xfId="0" applyFont="1" applyFill="1" applyBorder="1" applyAlignment="1">
      <alignment horizontal="center" shrinkToFit="1"/>
    </xf>
    <xf numFmtId="0" fontId="6" fillId="2" borderId="43" xfId="0" applyFont="1" applyFill="1" applyBorder="1" applyAlignment="1">
      <alignment horizontal="center" wrapText="1"/>
    </xf>
    <xf numFmtId="9" fontId="6" fillId="2" borderId="43" xfId="2" applyFont="1" applyFill="1" applyBorder="1" applyAlignment="1">
      <alignment horizontal="center" shrinkToFit="1"/>
    </xf>
    <xf numFmtId="9" fontId="6" fillId="2" borderId="44" xfId="2" applyFont="1" applyFill="1" applyBorder="1" applyAlignment="1">
      <alignment horizontal="center" vertical="center" shrinkToFit="1"/>
    </xf>
    <xf numFmtId="0" fontId="1" fillId="2" borderId="44" xfId="0" applyFont="1" applyFill="1" applyBorder="1" applyAlignment="1">
      <alignment horizontal="center" wrapText="1"/>
    </xf>
    <xf numFmtId="0" fontId="6" fillId="2" borderId="44" xfId="2" applyNumberFormat="1" applyFont="1" applyFill="1" applyBorder="1" applyAlignment="1">
      <alignment horizontal="center" shrinkToFit="1"/>
    </xf>
    <xf numFmtId="0" fontId="6" fillId="2" borderId="45" xfId="0" applyNumberFormat="1" applyFont="1" applyFill="1" applyBorder="1" applyAlignment="1">
      <alignment horizontal="center" wrapText="1"/>
    </xf>
    <xf numFmtId="0" fontId="1" fillId="0" borderId="0" xfId="0" applyFont="1" applyBorder="1" applyAlignment="1">
      <alignment horizontal="left" wrapText="1"/>
    </xf>
    <xf numFmtId="0" fontId="5" fillId="0" borderId="46" xfId="0" applyNumberFormat="1" applyFont="1" applyBorder="1" applyAlignment="1">
      <alignment horizontal="center"/>
    </xf>
    <xf numFmtId="0" fontId="22" fillId="19" borderId="26" xfId="0" applyFont="1" applyFill="1" applyBorder="1" applyAlignment="1">
      <alignment horizontal="center"/>
    </xf>
    <xf numFmtId="0" fontId="22" fillId="19" borderId="27" xfId="0" applyFont="1" applyFill="1" applyBorder="1" applyAlignment="1">
      <alignment horizontal="center"/>
    </xf>
    <xf numFmtId="49" fontId="22" fillId="19" borderId="27" xfId="0" applyNumberFormat="1" applyFont="1" applyFill="1" applyBorder="1" applyAlignment="1">
      <alignment horizontal="center"/>
    </xf>
    <xf numFmtId="0" fontId="22" fillId="19" borderId="31" xfId="0" applyFont="1" applyFill="1" applyBorder="1" applyAlignment="1">
      <alignment horizontal="center"/>
    </xf>
    <xf numFmtId="0" fontId="22" fillId="19" borderId="28" xfId="0" applyFont="1" applyFill="1" applyBorder="1" applyAlignment="1">
      <alignment horizontal="center"/>
    </xf>
    <xf numFmtId="0" fontId="22" fillId="19" borderId="31" xfId="0" applyFont="1" applyFill="1" applyBorder="1" applyAlignment="1">
      <alignment horizontal="centerContinuous"/>
    </xf>
    <xf numFmtId="0" fontId="22" fillId="19" borderId="132" xfId="0" applyFont="1" applyFill="1" applyBorder="1" applyAlignment="1">
      <alignment horizontal="centerContinuous"/>
    </xf>
    <xf numFmtId="0" fontId="22" fillId="19" borderId="29" xfId="0" applyFont="1" applyFill="1" applyBorder="1" applyAlignment="1">
      <alignment horizontal="centerContinuous"/>
    </xf>
    <xf numFmtId="0" fontId="22" fillId="19" borderId="30" xfId="0" applyFont="1" applyFill="1" applyBorder="1" applyAlignment="1">
      <alignment horizontal="centerContinuous"/>
    </xf>
    <xf numFmtId="0" fontId="37" fillId="0" borderId="0" xfId="0" applyFont="1" applyBorder="1" applyAlignment="1">
      <alignment horizontal="centerContinuous" wrapText="1"/>
    </xf>
    <xf numFmtId="0" fontId="3" fillId="0" borderId="6" xfId="0" applyFont="1" applyBorder="1" applyAlignment="1">
      <alignment horizontal="centerContinuous"/>
    </xf>
    <xf numFmtId="0" fontId="1" fillId="0" borderId="7" xfId="0" applyFont="1" applyBorder="1" applyAlignment="1">
      <alignment horizontal="centerContinuous" wrapText="1"/>
    </xf>
    <xf numFmtId="0" fontId="1" fillId="0" borderId="8" xfId="0" applyFont="1" applyBorder="1" applyAlignment="1">
      <alignment horizontal="centerContinuous"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35" xfId="0" applyFont="1" applyBorder="1" applyAlignment="1">
      <alignment horizontal="right" wrapText="1"/>
    </xf>
    <xf numFmtId="0" fontId="1" fillId="0" borderId="112" xfId="0" applyFont="1" applyBorder="1" applyAlignment="1">
      <alignment horizontal="center" wrapText="1"/>
    </xf>
    <xf numFmtId="0" fontId="1" fillId="0" borderId="106" xfId="0" applyFont="1" applyBorder="1" applyAlignment="1">
      <alignment horizontal="center" wrapText="1"/>
    </xf>
    <xf numFmtId="0" fontId="1" fillId="20" borderId="106" xfId="0" applyFont="1" applyFill="1" applyBorder="1" applyAlignment="1">
      <alignment horizontal="center" wrapText="1"/>
    </xf>
    <xf numFmtId="0" fontId="1" fillId="21" borderId="106" xfId="0" applyFont="1" applyFill="1" applyBorder="1" applyAlignment="1">
      <alignment horizontal="center" wrapText="1"/>
    </xf>
    <xf numFmtId="0" fontId="1" fillId="21" borderId="107" xfId="0" applyFont="1" applyFill="1" applyBorder="1" applyAlignment="1">
      <alignment horizontal="center" wrapText="1"/>
    </xf>
    <xf numFmtId="0" fontId="3" fillId="0" borderId="60" xfId="0" applyFont="1" applyBorder="1" applyAlignment="1">
      <alignment horizontal="right" wrapText="1"/>
    </xf>
    <xf numFmtId="0" fontId="1" fillId="0" borderId="93" xfId="0" applyFont="1" applyBorder="1" applyAlignment="1">
      <alignment horizontal="center" wrapText="1"/>
    </xf>
    <xf numFmtId="0" fontId="1" fillId="0" borderId="68" xfId="0" applyFont="1" applyBorder="1" applyAlignment="1">
      <alignment horizontal="center" wrapText="1"/>
    </xf>
    <xf numFmtId="0" fontId="1" fillId="20" borderId="68" xfId="0" applyFont="1" applyFill="1" applyBorder="1" applyAlignment="1">
      <alignment horizontal="center" wrapText="1"/>
    </xf>
    <xf numFmtId="0" fontId="1" fillId="21" borderId="68" xfId="0" applyFont="1" applyFill="1" applyBorder="1" applyAlignment="1">
      <alignment horizontal="center" wrapText="1"/>
    </xf>
    <xf numFmtId="0" fontId="1" fillId="21" borderId="70" xfId="0" applyFont="1" applyFill="1" applyBorder="1" applyAlignment="1">
      <alignment horizontal="center" wrapText="1"/>
    </xf>
    <xf numFmtId="0" fontId="3" fillId="0" borderId="63" xfId="0" applyFont="1" applyBorder="1" applyAlignment="1">
      <alignment horizontal="right" wrapText="1"/>
    </xf>
    <xf numFmtId="0" fontId="60" fillId="22" borderId="136" xfId="0" applyFont="1" applyFill="1" applyBorder="1" applyAlignment="1">
      <alignment horizontal="center" wrapText="1"/>
    </xf>
    <xf numFmtId="0" fontId="60" fillId="22" borderId="76" xfId="0" applyFont="1" applyFill="1" applyBorder="1" applyAlignment="1">
      <alignment horizontal="center" wrapText="1"/>
    </xf>
    <xf numFmtId="0" fontId="3" fillId="20" borderId="76" xfId="0" applyFont="1" applyFill="1" applyBorder="1" applyAlignment="1">
      <alignment horizontal="center" wrapText="1"/>
    </xf>
    <xf numFmtId="0" fontId="3" fillId="21" borderId="76" xfId="0" applyFont="1" applyFill="1" applyBorder="1" applyAlignment="1">
      <alignment horizontal="center" wrapText="1"/>
    </xf>
    <xf numFmtId="0" fontId="3" fillId="21" borderId="78" xfId="0" applyFont="1" applyFill="1" applyBorder="1" applyAlignment="1">
      <alignment horizontal="center" wrapText="1"/>
    </xf>
    <xf numFmtId="49" fontId="6" fillId="0" borderId="40" xfId="0" applyNumberFormat="1" applyFont="1" applyBorder="1" applyAlignment="1">
      <alignment horizontal="center"/>
    </xf>
    <xf numFmtId="49" fontId="6" fillId="0" borderId="41" xfId="0" applyNumberFormat="1" applyFont="1" applyBorder="1" applyAlignment="1">
      <alignment horizontal="center"/>
    </xf>
    <xf numFmtId="49" fontId="6" fillId="0" borderId="23" xfId="0" applyNumberFormat="1" applyFont="1" applyBorder="1" applyAlignment="1">
      <alignment horizontal="center"/>
    </xf>
    <xf numFmtId="49" fontId="6" fillId="0" borderId="23" xfId="0" applyNumberFormat="1" applyFont="1" applyFill="1" applyBorder="1" applyAlignment="1">
      <alignment horizontal="center"/>
    </xf>
    <xf numFmtId="49" fontId="6" fillId="2" borderId="41" xfId="0" applyNumberFormat="1" applyFont="1" applyFill="1" applyBorder="1" applyAlignment="1">
      <alignment horizontal="center"/>
    </xf>
    <xf numFmtId="49" fontId="6" fillId="2" borderId="23" xfId="0" applyNumberFormat="1" applyFont="1" applyFill="1" applyBorder="1" applyAlignment="1">
      <alignment horizontal="center"/>
    </xf>
    <xf numFmtId="49" fontId="6" fillId="2" borderId="44" xfId="0" applyNumberFormat="1" applyFont="1" applyFill="1" applyBorder="1" applyAlignment="1">
      <alignment horizontal="center"/>
    </xf>
    <xf numFmtId="0" fontId="1" fillId="0" borderId="68" xfId="0" applyFont="1" applyFill="1" applyBorder="1" applyAlignment="1">
      <alignment horizontal="center" vertical="center"/>
    </xf>
    <xf numFmtId="0" fontId="1" fillId="0" borderId="68" xfId="0" applyFont="1" applyFill="1" applyBorder="1" applyAlignment="1">
      <alignment horizontal="center" vertical="center" wrapText="1"/>
    </xf>
    <xf numFmtId="0" fontId="1" fillId="0" borderId="89" xfId="0" applyFont="1" applyFill="1" applyBorder="1" applyAlignment="1">
      <alignment horizontal="center" vertical="center" wrapText="1"/>
    </xf>
    <xf numFmtId="0" fontId="0" fillId="23" borderId="93" xfId="0" applyFill="1" applyBorder="1" applyAlignment="1">
      <alignment horizontal="center" vertical="center" wrapText="1"/>
    </xf>
    <xf numFmtId="0" fontId="0" fillId="23" borderId="69" xfId="0" applyFill="1" applyBorder="1" applyAlignment="1">
      <alignment horizontal="center" vertical="center" wrapText="1"/>
    </xf>
    <xf numFmtId="0" fontId="61" fillId="24" borderId="89" xfId="0" applyFont="1" applyFill="1" applyBorder="1" applyAlignment="1">
      <alignment horizontal="right" vertical="center" wrapText="1"/>
    </xf>
    <xf numFmtId="0" fontId="0" fillId="23" borderId="68" xfId="0" applyFill="1" applyBorder="1" applyAlignment="1">
      <alignment horizontal="center" vertical="center" wrapText="1"/>
    </xf>
    <xf numFmtId="0" fontId="61" fillId="24" borderId="102" xfId="0" applyFont="1" applyFill="1" applyBorder="1" applyAlignment="1">
      <alignment horizontal="right" vertical="center" wrapText="1"/>
    </xf>
    <xf numFmtId="0" fontId="6" fillId="15" borderId="96" xfId="3" applyFont="1" applyFill="1" applyBorder="1" applyAlignment="1">
      <alignment horizontal="center" vertical="center" wrapText="1"/>
    </xf>
    <xf numFmtId="0" fontId="3" fillId="0" borderId="0" xfId="0" applyFont="1" applyAlignment="1">
      <alignment horizontal="right" vertical="center" wrapText="1"/>
    </xf>
    <xf numFmtId="49" fontId="3" fillId="0" borderId="35" xfId="0" applyNumberFormat="1" applyFont="1" applyFill="1" applyBorder="1" applyAlignment="1">
      <alignment horizontal="center" vertical="center" wrapText="1"/>
    </xf>
    <xf numFmtId="0" fontId="3" fillId="0" borderId="35" xfId="0" applyFont="1" applyFill="1" applyBorder="1" applyAlignment="1">
      <alignment horizontal="center" vertical="center" wrapText="1"/>
    </xf>
    <xf numFmtId="0" fontId="51" fillId="0" borderId="35" xfId="0" applyFont="1" applyFill="1" applyBorder="1" applyAlignment="1">
      <alignment horizontal="center" vertical="center" wrapText="1"/>
    </xf>
    <xf numFmtId="0" fontId="1" fillId="0" borderId="68" xfId="0" applyFont="1" applyBorder="1" applyAlignment="1">
      <alignment horizontal="center" vertical="center" wrapText="1"/>
    </xf>
    <xf numFmtId="0" fontId="1" fillId="0" borderId="90" xfId="0" applyFont="1" applyBorder="1" applyAlignment="1">
      <alignment horizontal="center" vertical="center" wrapText="1"/>
    </xf>
    <xf numFmtId="0" fontId="0" fillId="21" borderId="82" xfId="0" applyFill="1" applyBorder="1" applyAlignment="1">
      <alignment horizontal="center" vertical="center" wrapText="1"/>
    </xf>
    <xf numFmtId="0" fontId="0" fillId="21" borderId="92" xfId="0" applyFill="1" applyBorder="1" applyAlignment="1">
      <alignment horizontal="center" vertical="center" wrapText="1"/>
    </xf>
    <xf numFmtId="0" fontId="4" fillId="21" borderId="68" xfId="0" applyFont="1" applyFill="1" applyBorder="1" applyAlignment="1">
      <alignment horizontal="center" vertical="center" wrapText="1"/>
    </xf>
    <xf numFmtId="0" fontId="0" fillId="21" borderId="90" xfId="0" applyFill="1" applyBorder="1" applyAlignment="1">
      <alignment horizontal="center" vertical="center" wrapText="1"/>
    </xf>
    <xf numFmtId="0" fontId="0" fillId="21" borderId="68" xfId="0" applyFill="1" applyBorder="1" applyAlignment="1">
      <alignment horizontal="center" vertical="center" wrapText="1"/>
    </xf>
    <xf numFmtId="0" fontId="0" fillId="21" borderId="98" xfId="0" applyFill="1" applyBorder="1" applyAlignment="1">
      <alignment horizontal="center" vertical="center" wrapText="1"/>
    </xf>
    <xf numFmtId="0" fontId="0" fillId="21" borderId="101" xfId="0" applyFill="1" applyBorder="1" applyAlignment="1">
      <alignment horizontal="center" vertical="center" wrapText="1"/>
    </xf>
    <xf numFmtId="0" fontId="62" fillId="0" borderId="90" xfId="0" applyFont="1" applyFill="1" applyBorder="1" applyAlignment="1">
      <alignment horizontal="center" vertical="center" wrapText="1"/>
    </xf>
    <xf numFmtId="0" fontId="61" fillId="24" borderId="137" xfId="0" applyFont="1" applyFill="1" applyBorder="1" applyAlignment="1">
      <alignment horizontal="right" vertical="center" wrapText="1"/>
    </xf>
    <xf numFmtId="0" fontId="4" fillId="0" borderId="84" xfId="0" applyFont="1" applyFill="1" applyBorder="1" applyAlignment="1">
      <alignment horizontal="center" vertical="center" wrapText="1"/>
    </xf>
    <xf numFmtId="0" fontId="55" fillId="16" borderId="138" xfId="3" applyFont="1" applyFill="1" applyBorder="1" applyAlignment="1">
      <alignment horizontal="center" vertical="center" wrapText="1"/>
    </xf>
    <xf numFmtId="0" fontId="0" fillId="0" borderId="84" xfId="0" applyFill="1" applyBorder="1" applyAlignment="1">
      <alignment horizontal="center" vertical="center" wrapText="1"/>
    </xf>
    <xf numFmtId="0" fontId="4" fillId="0" borderId="84" xfId="0" applyFont="1" applyFill="1" applyBorder="1" applyAlignment="1">
      <alignment horizontal="center" vertical="center"/>
    </xf>
    <xf numFmtId="0" fontId="4" fillId="0" borderId="85" xfId="0" applyFont="1" applyFill="1" applyBorder="1" applyAlignment="1">
      <alignment horizontal="center" vertical="center" wrapText="1"/>
    </xf>
    <xf numFmtId="0" fontId="0" fillId="0" borderId="85" xfId="0" applyFill="1" applyBorder="1" applyAlignment="1">
      <alignment horizontal="center" vertical="center" wrapText="1"/>
    </xf>
    <xf numFmtId="0" fontId="0" fillId="0" borderId="137" xfId="0" applyFill="1" applyBorder="1" applyAlignment="1">
      <alignment horizontal="center" vertical="center" wrapText="1"/>
    </xf>
    <xf numFmtId="164" fontId="0" fillId="0" borderId="139" xfId="0" applyNumberFormat="1" applyFill="1" applyBorder="1" applyAlignment="1">
      <alignment horizontal="center" vertical="center" wrapText="1"/>
    </xf>
    <xf numFmtId="0" fontId="0" fillId="0" borderId="139" xfId="0" applyFill="1" applyBorder="1" applyAlignment="1">
      <alignment horizontal="center" vertical="center" wrapText="1"/>
    </xf>
    <xf numFmtId="0" fontId="0" fillId="0" borderId="140" xfId="0" applyFill="1" applyBorder="1" applyAlignment="1">
      <alignment horizontal="center" vertical="center" wrapText="1"/>
    </xf>
    <xf numFmtId="0" fontId="0" fillId="0" borderId="141" xfId="0" applyFill="1" applyBorder="1" applyAlignment="1">
      <alignment horizontal="center" vertical="center" wrapText="1"/>
    </xf>
    <xf numFmtId="0" fontId="3" fillId="0" borderId="35" xfId="0" applyFont="1" applyBorder="1" applyAlignment="1">
      <alignment horizontal="center" vertical="center" wrapText="1"/>
    </xf>
    <xf numFmtId="0" fontId="7" fillId="0" borderId="35" xfId="0" applyFont="1" applyFill="1" applyBorder="1" applyAlignment="1">
      <alignment horizontal="center" vertical="center"/>
    </xf>
    <xf numFmtId="0" fontId="12" fillId="0" borderId="35" xfId="0" applyFont="1" applyFill="1" applyBorder="1" applyAlignment="1">
      <alignment horizontal="center" vertical="center"/>
    </xf>
    <xf numFmtId="0" fontId="9" fillId="0" borderId="35" xfId="0" applyFont="1" applyFill="1" applyBorder="1" applyAlignment="1">
      <alignment horizontal="center" vertical="center"/>
    </xf>
    <xf numFmtId="0" fontId="10" fillId="0" borderId="35" xfId="0" applyFont="1" applyFill="1" applyBorder="1" applyAlignment="1">
      <alignment horizontal="center" vertical="center"/>
    </xf>
    <xf numFmtId="0" fontId="23" fillId="0" borderId="35" xfId="0" applyFont="1" applyFill="1" applyBorder="1" applyAlignment="1">
      <alignment horizontal="center" vertical="center"/>
    </xf>
    <xf numFmtId="0" fontId="13" fillId="0" borderId="35" xfId="0" applyFont="1" applyFill="1" applyBorder="1" applyAlignment="1">
      <alignment horizontal="center" vertical="center"/>
    </xf>
    <xf numFmtId="0" fontId="56" fillId="0" borderId="35" xfId="0" applyFont="1" applyFill="1" applyBorder="1" applyAlignment="1">
      <alignment horizontal="center" vertical="center"/>
    </xf>
    <xf numFmtId="0" fontId="5" fillId="0" borderId="35" xfId="0" applyFont="1" applyFill="1" applyBorder="1" applyAlignment="1">
      <alignment horizontal="center" vertical="center"/>
    </xf>
    <xf numFmtId="9" fontId="6" fillId="0" borderId="61" xfId="2" applyFont="1" applyFill="1" applyBorder="1" applyAlignment="1">
      <alignment horizontal="center" vertical="center" shrinkToFit="1"/>
    </xf>
    <xf numFmtId="49" fontId="6" fillId="0" borderId="51" xfId="0" applyNumberFormat="1" applyFont="1" applyFill="1" applyBorder="1" applyAlignment="1">
      <alignment horizontal="center" vertical="center" shrinkToFit="1"/>
    </xf>
    <xf numFmtId="0" fontId="63" fillId="0" borderId="89" xfId="0" applyFont="1" applyFill="1" applyBorder="1" applyAlignment="1">
      <alignment horizontal="right" vertical="center" wrapText="1"/>
    </xf>
    <xf numFmtId="0" fontId="64" fillId="3" borderId="5" xfId="0" applyFont="1" applyFill="1" applyBorder="1" applyAlignment="1">
      <alignment horizontal="right"/>
    </xf>
    <xf numFmtId="0" fontId="68" fillId="0" borderId="63" xfId="0" applyFont="1" applyFill="1" applyBorder="1" applyAlignment="1">
      <alignment horizontal="center" shrinkToFit="1"/>
    </xf>
    <xf numFmtId="0" fontId="11" fillId="4" borderId="142" xfId="0" applyNumberFormat="1" applyFont="1" applyFill="1" applyBorder="1" applyAlignment="1">
      <alignment horizontal="center" wrapText="1"/>
    </xf>
    <xf numFmtId="0" fontId="1" fillId="0" borderId="84" xfId="0" applyFont="1" applyFill="1" applyBorder="1" applyAlignment="1">
      <alignment horizontal="center" vertical="center" wrapText="1"/>
    </xf>
    <xf numFmtId="0" fontId="27" fillId="0" borderId="23" xfId="0" applyNumberFormat="1" applyFont="1" applyBorder="1" applyAlignment="1">
      <alignment horizontal="center"/>
    </xf>
    <xf numFmtId="0" fontId="1" fillId="0" borderId="143" xfId="0" applyFont="1" applyFill="1" applyBorder="1" applyAlignment="1">
      <alignment horizontal="center" vertical="center" wrapText="1"/>
    </xf>
  </cellXfs>
  <cellStyles count="6">
    <cellStyle name="Hyperlink" xfId="1" builtinId="8"/>
    <cellStyle name="Normal" xfId="0" builtinId="0"/>
    <cellStyle name="Normal 2" xfId="3"/>
    <cellStyle name="Normal 2 2" xfId="5"/>
    <cellStyle name="Percent" xfId="2" builtinId="5"/>
    <cellStyle name="Percent 2" xfId="4"/>
  </cellStyles>
  <dxfs count="11">
    <dxf>
      <fill>
        <patternFill>
          <bgColor theme="0" tint="-0.24994659260841701"/>
        </patternFill>
      </fill>
    </dxf>
    <dxf>
      <fill>
        <patternFill>
          <bgColor theme="0" tint="-0.24994659260841701"/>
        </patternFill>
      </fill>
    </dxf>
    <dxf>
      <fill>
        <patternFill>
          <bgColor theme="0" tint="-0.24994659260841701"/>
        </patternFill>
      </fill>
    </dxf>
    <dxf>
      <fill>
        <patternFill>
          <bgColor indexed="10"/>
        </patternFill>
      </fill>
    </dxf>
    <dxf>
      <font>
        <b/>
        <i val="0"/>
      </font>
      <fill>
        <patternFill>
          <bgColor rgb="FF00FF00"/>
        </patternFill>
      </fill>
    </dxf>
    <dxf>
      <font>
        <b val="0"/>
        <i/>
      </font>
      <fill>
        <patternFill>
          <bgColor theme="0" tint="-0.24994659260841701"/>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19</xdr:row>
      <xdr:rowOff>47625</xdr:rowOff>
    </xdr:from>
    <xdr:to>
      <xdr:col>6</xdr:col>
      <xdr:colOff>1190625</xdr:colOff>
      <xdr:row>88</xdr:row>
      <xdr:rowOff>180975</xdr:rowOff>
    </xdr:to>
    <xdr:sp macro="" textlink="">
      <xdr:nvSpPr>
        <xdr:cNvPr id="1025" name="Text 6"/>
        <xdr:cNvSpPr txBox="1">
          <a:spLocks noChangeArrowheads="1"/>
        </xdr:cNvSpPr>
      </xdr:nvSpPr>
      <xdr:spPr bwMode="auto">
        <a:xfrm>
          <a:off x="47625" y="3505200"/>
          <a:ext cx="6886575" cy="15020925"/>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0" i="0" u="none" strike="noStrike" baseline="0">
              <a:solidFill>
                <a:srgbClr val="000000"/>
              </a:solidFill>
              <a:latin typeface="Times New Roman"/>
              <a:cs typeface="Times New Roman"/>
            </a:rPr>
            <a:t>Larlum is a hunter of the undead whose questionable diabolic lineage poses a conundrum as to his allegiances.  Having been found on the steps of a pagoda during the Year of the Hermit, he was adopted and raised by Oghmans just outside the ruins of Tilverton, but because of his tiefling nature, to say that he was hard to raise would be a gross understatement.  He was diabolical, ripping the eyeballs not only from the pets and livestock of the farmers nearby, but once from two little gnomish girls at the Shrine of Oghma near Castle Crag.  By the age of six he was by far the most notorious denizen of the farmlands north of Immerflow; by the age of ten, he was excommunicated and persecuted for crippling an elderly human woman by inserting a leafy branch into her uterus rather vigorously.</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After his capture in the eastern Storm Horns, incarceration proved ineffective.  Magic only suppressed the symptoms, and Oghma’s graces did little to lighten his mood and make him deny his avarice.  In custody, he made acquaintances with a handful of shady fellows with whom he collaborated in a series of heinous acts of homicide that led to their collective escape.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Months passed as the fugitive band of stray spellcasters and cutthroats lay low, but eventually, they too were found, so the story goes.  None were captured alive this time, and the only two that escaped--Larlum and a winged halfling tiefling named Azaron Thornberry--went their separate ways and never saw each other again.</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That’s one version of the story.  Others hold that Larlum killed Azaron and perhaps a few of the others in the band, stealing the halfling’s newly acquired tome of Velsharoon.  From that day on, he stared deep into the abyss of the Infernal scriptures that captivated his curiosity and faith.  He was reading about himself, about things he’d intuitively known and felt through his entire, wasted life… thus far.  This was to be his coming of age.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Zealously, he gave up his petty, juvenile pursuits and intrigues and undertook a straighter path towards power.  His sole ambition almost immediately became to serve the will of Velsharoon until the time when his repose at Her side would be requested.  Thence his vigor grew, his true courage was born, and a love-hate fascination with Velsharoon and the forces of undeath defined the young convert.</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In the passing years, his silhouette became altogether different.  Formerly lean and stealthy, having relied on his powers of observation and creepery, the ex-con sought out the local Velshari Order, and eventually was assisted in an ablution of his former deeds.  He was absolved of his former association with the Oghmans and stripped of their family name, which he would never again utter.  Under the cover of night, he slew the fools who dared call themselves his parents and delivered their tongues to the High Velshar Priestess.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By the time his form changed from that of a slim youth to one of a more stalwart executioner of Velsharoon’s will, the wayward youth had grown into an imposing man with the presence of a lion among gazelles.  He was not a muscle-bound grunt, though there was not a flaccid muscle in his body, and he no longer crept about on silent soles, but carried himself with a more commanding presence, his chainmail ringing with every step.  He was thenceforth a hunter of charlatans, deconstructor of their misdeeds, follower of the letter of the Dark Necromance.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Thus, he traversed the narrow path of Velsharoon's calling, wandering the landscape of Cormyr and sometimes wondering what lay beyond yonder valleys that had harbored his form until now.  Throughout the land, the passing of years had also brought notoriety to Larlum the Redhanded, as he was now known.  To some he was even a hero, having vanquished, for example, Ju’ubnat, a lich witch who had defected from the Coven of Velsharoon and amassed so much power that she sent legions upon legions of zombies and other undead to rape and murder the men and women of the villages surrounding her lands.  Larlum, of course, did this for his goddess, though he did profit from some renown among the local heathen circles.  His reputation as a stalker of self-serving, rogue undead did earn him a place among the Velshari Order and Velsharites in general, although many in Cormyr may still recognize him for the treacherous villain that he is at heart.  Deceit, trickery, and avarice are all to be employed against those who mean to employ them against the executioners of Velsharoon’s will; this is Larlum’s guiding tenet.</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Even as a child, he had always been markedly fiendish in features:  his elven ears pointed upward, unlike most elves whose eartips point back toward the brain, and in recent years, his hair had grown long to hide a pair of horns budding atop his forehead, and his fiercely sharp canines only occasionally showed through a squinting smirk.  He longed to be more charismatic and perhaps even to be shown a bit more favor by the Dark Necromance, though he was patient, and had faith in the process of true evil.</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Usually donning a full suit of chainmail, the ambidextrous cleric of Velsharoon prefers to strike his opponents in the head with two blunt objects.  Morningstars are his favorite, but he also owns a nice pair of spiked flails and is a gruesome sight when he swings six spiked balls simultaneously in a coordinated effort to crush his mark.</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His early rise to power and his subsequent ascent to the Outer Planes is a series of adventures that remain untold for now.  Larlum has claimed that he is not 83 summers old, but 203, although his current flesh is indeed aged 83 years by the reckoning of all diviners who have cared to find out.  An understanding of his relationship with the powers of the undead and the space-time continuum of the Outer Planes is needed to clarify how he comes to reckon his age to be over two centuries.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Larlum is by nature a bit of a recluse when not executing some purpose of the Dark Necromance.  His lair is a grotto masoned out of a few walls of stone and bones built into a rock face.  It has a view of Starwater River to his northeast, the river and wooded landscape offering him a place to hide from trespassers should they prove too powerful for him.  He has built several of these inconspicuous hideouts across the land, but stores most of his belongings in this one, given its strategic location and concealability behind a cluster of juniper bushes and rocks.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Recent news of a surge in the giant population has forced him to divert his attention from his next extermination ploy.  He has been hunting grave-robbing vampires for a few weeks now, and has killed nearly all of them, having tracked their leader to the slums in the northern part of Suzail.  A bit bewildered by the crowds and city sounds, the tiefling has found a passageway leading underground and now the torchless denizen of the dark embarks upon the last leg of his quest with hill and frost giants on the back of his mind.</a:t>
          </a:r>
        </a:p>
      </xdr:txBody>
    </xdr:sp>
    <xdr:clientData/>
  </xdr:twoCellAnchor>
  <xdr:twoCellAnchor editAs="oneCell">
    <xdr:from>
      <xdr:col>5</xdr:col>
      <xdr:colOff>180975</xdr:colOff>
      <xdr:row>1</xdr:row>
      <xdr:rowOff>161925</xdr:rowOff>
    </xdr:from>
    <xdr:to>
      <xdr:col>6</xdr:col>
      <xdr:colOff>1181100</xdr:colOff>
      <xdr:row>14</xdr:row>
      <xdr:rowOff>152400</xdr:rowOff>
    </xdr:to>
    <xdr:pic>
      <xdr:nvPicPr>
        <xdr:cNvPr id="1096" name="Picture 50" descr="tieflingcleri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0" y="533400"/>
          <a:ext cx="2124075" cy="2771775"/>
        </a:xfrm>
        <a:prstGeom prst="rect">
          <a:avLst/>
        </a:prstGeom>
        <a:noFill/>
        <a:ln w="38100" cmpd="dbl">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4"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6400" name="Rectangle 1"/>
        <xdr:cNvSpPr>
          <a:spLocks noChangeArrowheads="1"/>
        </xdr:cNvSpPr>
      </xdr:nvSpPr>
      <xdr:spPr bwMode="auto">
        <a:xfrm>
          <a:off x="7334250" y="0"/>
          <a:ext cx="20859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90"/>
  <sheetViews>
    <sheetView showGridLines="0" zoomScaleNormal="100" workbookViewId="0"/>
  </sheetViews>
  <sheetFormatPr defaultColWidth="13" defaultRowHeight="15.75"/>
  <cols>
    <col min="1" max="1" width="22.625" style="21" customWidth="1"/>
    <col min="2" max="2" width="10" style="22" customWidth="1"/>
    <col min="3" max="3" width="5.125" style="22" customWidth="1"/>
    <col min="4" max="4" width="13.75" style="21" bestFit="1" customWidth="1"/>
    <col min="5" max="5" width="9.125" style="22" bestFit="1" customWidth="1"/>
    <col min="6" max="6" width="14.75" style="21" customWidth="1"/>
    <col min="7" max="7" width="17.125" style="22" customWidth="1"/>
    <col min="8" max="16384" width="13" style="1"/>
  </cols>
  <sheetData>
    <row r="1" spans="1:7" ht="29.25" thickTop="1" thickBot="1">
      <c r="A1" s="277" t="s">
        <v>106</v>
      </c>
      <c r="B1" s="278" t="s">
        <v>105</v>
      </c>
      <c r="C1" s="279"/>
      <c r="D1" s="280"/>
      <c r="E1" s="281"/>
      <c r="F1" s="280"/>
      <c r="G1" s="282"/>
    </row>
    <row r="2" spans="1:7" ht="17.25" thickTop="1">
      <c r="A2" s="2" t="s">
        <v>0</v>
      </c>
      <c r="B2" s="17" t="s">
        <v>98</v>
      </c>
      <c r="C2" s="73"/>
      <c r="D2" s="4" t="s">
        <v>1</v>
      </c>
      <c r="E2" s="73" t="s">
        <v>89</v>
      </c>
      <c r="F2" s="4"/>
      <c r="G2" s="5"/>
    </row>
    <row r="3" spans="1:7" ht="16.5">
      <c r="A3" s="2" t="s">
        <v>84</v>
      </c>
      <c r="B3" s="273" t="s">
        <v>345</v>
      </c>
      <c r="C3" s="58"/>
      <c r="D3" s="4" t="s">
        <v>85</v>
      </c>
      <c r="E3" s="73">
        <v>8</v>
      </c>
      <c r="F3" s="4"/>
      <c r="G3" s="5"/>
    </row>
    <row r="4" spans="1:7" ht="16.5">
      <c r="A4" s="2" t="s">
        <v>84</v>
      </c>
      <c r="B4" s="17" t="s">
        <v>153</v>
      </c>
      <c r="C4" s="58"/>
      <c r="D4" s="4" t="s">
        <v>85</v>
      </c>
      <c r="E4" s="73">
        <v>3</v>
      </c>
      <c r="F4" s="4"/>
      <c r="G4" s="5"/>
    </row>
    <row r="5" spans="1:7" ht="16.5">
      <c r="A5" s="2" t="s">
        <v>84</v>
      </c>
      <c r="B5" s="17" t="s">
        <v>98</v>
      </c>
      <c r="C5" s="58"/>
      <c r="D5" s="4" t="s">
        <v>85</v>
      </c>
      <c r="E5" s="73">
        <v>1</v>
      </c>
      <c r="F5" s="4"/>
      <c r="G5" s="5"/>
    </row>
    <row r="6" spans="1:7" ht="16.5">
      <c r="A6" s="2" t="s">
        <v>698</v>
      </c>
      <c r="B6" s="17" t="s">
        <v>700</v>
      </c>
      <c r="C6" s="73"/>
      <c r="D6" s="4" t="s">
        <v>699</v>
      </c>
      <c r="E6" s="73">
        <v>95</v>
      </c>
      <c r="F6" s="4"/>
      <c r="G6" s="5"/>
    </row>
    <row r="7" spans="1:7" ht="16.5">
      <c r="A7" s="2" t="s">
        <v>86</v>
      </c>
      <c r="B7" s="17" t="s">
        <v>879</v>
      </c>
      <c r="C7" s="73"/>
      <c r="D7" s="4" t="s">
        <v>2</v>
      </c>
      <c r="E7" s="73" t="s">
        <v>908</v>
      </c>
      <c r="F7" s="4"/>
      <c r="G7" s="5"/>
    </row>
    <row r="8" spans="1:7" ht="17.25" thickBot="1">
      <c r="A8" s="2" t="s">
        <v>87</v>
      </c>
      <c r="B8" s="17" t="s">
        <v>90</v>
      </c>
      <c r="C8" s="58"/>
      <c r="D8" s="4" t="s">
        <v>3</v>
      </c>
      <c r="E8" s="73" t="s">
        <v>152</v>
      </c>
      <c r="F8" s="4"/>
      <c r="G8" s="5"/>
    </row>
    <row r="9" spans="1:7" ht="17.25" thickTop="1">
      <c r="A9" s="407" t="s">
        <v>94</v>
      </c>
      <c r="B9" s="408" t="s">
        <v>329</v>
      </c>
      <c r="C9" s="409">
        <f>RIGHT(B9,1)+'Personal File'!C15</f>
        <v>9</v>
      </c>
      <c r="D9" s="410" t="s">
        <v>694</v>
      </c>
      <c r="E9" s="411" t="s">
        <v>695</v>
      </c>
      <c r="F9" s="4"/>
      <c r="G9" s="5"/>
    </row>
    <row r="10" spans="1:7" ht="16.5">
      <c r="A10" s="412" t="s">
        <v>95</v>
      </c>
      <c r="B10" s="413" t="s">
        <v>330</v>
      </c>
      <c r="C10" s="414">
        <f>RIGHT(B10,1)+'Personal File'!C14</f>
        <v>5</v>
      </c>
      <c r="D10" s="415" t="s">
        <v>150</v>
      </c>
      <c r="E10" s="416" t="s">
        <v>151</v>
      </c>
      <c r="F10" s="4"/>
      <c r="G10" s="5"/>
    </row>
    <row r="11" spans="1:7" ht="17.25" thickBot="1">
      <c r="A11" s="417" t="s">
        <v>96</v>
      </c>
      <c r="B11" s="418" t="s">
        <v>329</v>
      </c>
      <c r="C11" s="419">
        <f>RIGHT(B11,1)+'Personal File'!C17</f>
        <v>10</v>
      </c>
      <c r="D11" s="420" t="s">
        <v>696</v>
      </c>
      <c r="E11" s="421" t="s">
        <v>328</v>
      </c>
      <c r="F11" s="4"/>
      <c r="G11" s="5"/>
    </row>
    <row r="12" spans="1:7" ht="18" thickTop="1" thickBot="1">
      <c r="A12" s="422" t="s">
        <v>697</v>
      </c>
      <c r="B12" s="423" t="s">
        <v>906</v>
      </c>
      <c r="C12" s="424"/>
      <c r="D12" s="425" t="s">
        <v>16</v>
      </c>
      <c r="E12" s="426">
        <v>20</v>
      </c>
      <c r="F12" s="3"/>
      <c r="G12" s="5"/>
    </row>
    <row r="13" spans="1:7" ht="16.5">
      <c r="A13" s="45" t="s">
        <v>4</v>
      </c>
      <c r="B13" s="46">
        <v>12</v>
      </c>
      <c r="C13" s="567" t="str">
        <f t="shared" ref="C13:C18" si="0">IF(B13&gt;9.9,CONCATENATE("+",ROUNDDOWN((B13-10)/2,0)),ROUNDUP((B13-10)/2,0))</f>
        <v>+1</v>
      </c>
      <c r="D13" s="44" t="s">
        <v>147</v>
      </c>
      <c r="E13" s="184" t="s">
        <v>155</v>
      </c>
      <c r="F13" s="3"/>
      <c r="G13" s="5"/>
    </row>
    <row r="14" spans="1:7" ht="16.5">
      <c r="A14" s="8" t="s">
        <v>5</v>
      </c>
      <c r="B14" s="181">
        <v>11</v>
      </c>
      <c r="C14" s="68" t="str">
        <f t="shared" si="0"/>
        <v>+0</v>
      </c>
      <c r="D14" s="7" t="s">
        <v>148</v>
      </c>
      <c r="E14" s="122">
        <f>Martial!B16</f>
        <v>81</v>
      </c>
      <c r="F14" s="3"/>
      <c r="G14" s="5"/>
    </row>
    <row r="15" spans="1:7" ht="16.5">
      <c r="A15" s="42" t="s">
        <v>19</v>
      </c>
      <c r="B15" s="182">
        <v>14</v>
      </c>
      <c r="C15" s="59" t="str">
        <f t="shared" si="0"/>
        <v>+2</v>
      </c>
      <c r="D15" s="7" t="s">
        <v>21</v>
      </c>
      <c r="E15" s="474">
        <f>ROUNDUP(((E3*8)*0.75)+((E4*6)*0.75)+(SUM(E3:E5)*C15),0)</f>
        <v>86</v>
      </c>
      <c r="F15" s="3"/>
      <c r="G15" s="5"/>
    </row>
    <row r="16" spans="1:7" ht="16.5">
      <c r="A16" s="563" t="s">
        <v>20</v>
      </c>
      <c r="B16" s="182">
        <v>12</v>
      </c>
      <c r="C16" s="68" t="str">
        <f t="shared" si="0"/>
        <v>+1</v>
      </c>
      <c r="D16" s="7" t="s">
        <v>83</v>
      </c>
      <c r="E16" s="107">
        <v>86</v>
      </c>
      <c r="F16" s="2"/>
      <c r="G16" s="5"/>
    </row>
    <row r="17" spans="1:7" ht="16.5">
      <c r="A17" s="43" t="s">
        <v>22</v>
      </c>
      <c r="B17" s="6">
        <v>17</v>
      </c>
      <c r="C17" s="68" t="str">
        <f t="shared" si="0"/>
        <v>+3</v>
      </c>
      <c r="D17" s="56" t="s">
        <v>36</v>
      </c>
      <c r="E17" s="120">
        <f>10+C14</f>
        <v>10</v>
      </c>
      <c r="F17" s="3"/>
      <c r="G17" s="5"/>
    </row>
    <row r="18" spans="1:7" ht="17.25" thickBot="1">
      <c r="A18" s="47" t="s">
        <v>18</v>
      </c>
      <c r="B18" s="183">
        <v>16</v>
      </c>
      <c r="C18" s="60" t="str">
        <f t="shared" si="0"/>
        <v>+3</v>
      </c>
      <c r="D18" s="67" t="s">
        <v>82</v>
      </c>
      <c r="E18" s="121">
        <f>E17+SUM(Martial!B13:B14)</f>
        <v>15</v>
      </c>
      <c r="F18" s="3"/>
      <c r="G18" s="5"/>
    </row>
    <row r="19" spans="1:7" ht="24.75" thickTop="1" thickBot="1">
      <c r="A19" s="9" t="s">
        <v>35</v>
      </c>
      <c r="B19" s="10"/>
      <c r="C19" s="10"/>
      <c r="D19" s="11"/>
      <c r="E19" s="11"/>
      <c r="F19" s="11"/>
      <c r="G19" s="12"/>
    </row>
    <row r="20" spans="1:7" s="16" customFormat="1" ht="17.25" thickTop="1">
      <c r="A20" s="13"/>
      <c r="B20" s="14"/>
      <c r="C20" s="14"/>
      <c r="D20" s="14"/>
      <c r="E20" s="14"/>
      <c r="F20" s="14"/>
      <c r="G20" s="15"/>
    </row>
    <row r="21" spans="1:7" s="16" customFormat="1" ht="16.5">
      <c r="A21" s="156"/>
      <c r="B21" s="17"/>
      <c r="C21" s="17"/>
      <c r="D21" s="17"/>
      <c r="E21" s="17"/>
      <c r="F21" s="17"/>
      <c r="G21" s="179"/>
    </row>
    <row r="22" spans="1:7" s="16" customFormat="1" ht="16.5">
      <c r="A22" s="156"/>
      <c r="B22" s="17"/>
      <c r="C22" s="17"/>
      <c r="D22" s="17"/>
      <c r="E22" s="17"/>
      <c r="F22" s="17"/>
      <c r="G22" s="179"/>
    </row>
    <row r="23" spans="1:7" s="16" customFormat="1" ht="16.5">
      <c r="A23" s="156"/>
      <c r="B23" s="17"/>
      <c r="C23" s="17"/>
      <c r="D23" s="17"/>
      <c r="E23" s="17"/>
      <c r="F23" s="17"/>
      <c r="G23" s="179"/>
    </row>
    <row r="24" spans="1:7" s="16" customFormat="1" ht="16.5">
      <c r="A24" s="156"/>
      <c r="B24" s="17"/>
      <c r="C24" s="17"/>
      <c r="D24" s="17"/>
      <c r="E24" s="17"/>
      <c r="F24" s="17"/>
      <c r="G24" s="179"/>
    </row>
    <row r="25" spans="1:7" s="16" customFormat="1" ht="16.5">
      <c r="A25" s="156"/>
      <c r="B25" s="17"/>
      <c r="C25" s="17"/>
      <c r="D25" s="17"/>
      <c r="E25" s="17"/>
      <c r="F25" s="17"/>
      <c r="G25" s="179"/>
    </row>
    <row r="26" spans="1:7" s="16" customFormat="1" ht="16.5">
      <c r="A26" s="156"/>
      <c r="B26" s="17"/>
      <c r="C26" s="17"/>
      <c r="D26" s="17"/>
      <c r="E26" s="17"/>
      <c r="F26" s="17"/>
      <c r="G26" s="179"/>
    </row>
    <row r="27" spans="1:7" s="16" customFormat="1" ht="16.5">
      <c r="A27" s="156"/>
      <c r="B27" s="17"/>
      <c r="C27" s="17"/>
      <c r="D27" s="17"/>
      <c r="E27" s="17"/>
      <c r="F27" s="17"/>
      <c r="G27" s="179"/>
    </row>
    <row r="28" spans="1:7" s="16" customFormat="1" ht="16.5">
      <c r="A28" s="156"/>
      <c r="B28" s="17"/>
      <c r="C28" s="17"/>
      <c r="D28" s="17"/>
      <c r="E28" s="17"/>
      <c r="F28" s="17"/>
      <c r="G28" s="179"/>
    </row>
    <row r="29" spans="1:7" s="16" customFormat="1" ht="16.5">
      <c r="A29" s="156"/>
      <c r="B29" s="17"/>
      <c r="C29" s="17"/>
      <c r="D29" s="17"/>
      <c r="E29" s="17"/>
      <c r="F29" s="17"/>
      <c r="G29" s="179"/>
    </row>
    <row r="30" spans="1:7" s="16" customFormat="1" ht="16.5">
      <c r="A30" s="156"/>
      <c r="B30" s="17"/>
      <c r="C30" s="17"/>
      <c r="D30" s="17"/>
      <c r="E30" s="17"/>
      <c r="F30" s="17"/>
      <c r="G30" s="179"/>
    </row>
    <row r="31" spans="1:7" s="16" customFormat="1" ht="16.5">
      <c r="A31" s="156"/>
      <c r="B31" s="17"/>
      <c r="C31" s="17"/>
      <c r="D31" s="17"/>
      <c r="E31" s="17"/>
      <c r="F31" s="17"/>
      <c r="G31" s="179"/>
    </row>
    <row r="32" spans="1:7" s="16" customFormat="1" ht="16.5">
      <c r="A32" s="156"/>
      <c r="B32" s="17"/>
      <c r="C32" s="17"/>
      <c r="D32" s="17"/>
      <c r="E32" s="17"/>
      <c r="F32" s="17"/>
      <c r="G32" s="179"/>
    </row>
    <row r="33" spans="1:7" s="16" customFormat="1" ht="16.5">
      <c r="A33" s="156"/>
      <c r="B33" s="17"/>
      <c r="C33" s="17"/>
      <c r="D33" s="17"/>
      <c r="E33" s="17"/>
      <c r="F33" s="17"/>
      <c r="G33" s="179"/>
    </row>
    <row r="34" spans="1:7" s="16" customFormat="1" ht="16.5">
      <c r="A34" s="156"/>
      <c r="B34" s="17"/>
      <c r="C34" s="17"/>
      <c r="D34" s="17"/>
      <c r="E34" s="17"/>
      <c r="F34" s="17"/>
      <c r="G34" s="179"/>
    </row>
    <row r="35" spans="1:7" s="16" customFormat="1" ht="16.5">
      <c r="A35" s="156"/>
      <c r="B35" s="17"/>
      <c r="C35" s="17"/>
      <c r="D35" s="17"/>
      <c r="E35" s="17"/>
      <c r="F35" s="17"/>
      <c r="G35" s="179"/>
    </row>
    <row r="36" spans="1:7" s="16" customFormat="1" ht="16.5">
      <c r="A36" s="156"/>
      <c r="B36" s="17"/>
      <c r="C36" s="17"/>
      <c r="D36" s="17"/>
      <c r="E36" s="17"/>
      <c r="F36" s="17"/>
      <c r="G36" s="179"/>
    </row>
    <row r="37" spans="1:7" s="16" customFormat="1" ht="16.5">
      <c r="A37" s="156"/>
      <c r="B37" s="17"/>
      <c r="C37" s="17"/>
      <c r="D37" s="17"/>
      <c r="E37" s="17"/>
      <c r="F37" s="17"/>
      <c r="G37" s="179"/>
    </row>
    <row r="38" spans="1:7" s="16" customFormat="1" ht="16.5">
      <c r="A38" s="156"/>
      <c r="B38" s="17"/>
      <c r="C38" s="17"/>
      <c r="D38" s="17"/>
      <c r="E38" s="17"/>
      <c r="F38" s="17"/>
      <c r="G38" s="179"/>
    </row>
    <row r="39" spans="1:7" s="16" customFormat="1" ht="16.5">
      <c r="A39" s="156"/>
      <c r="B39" s="17"/>
      <c r="C39" s="17"/>
      <c r="D39" s="17"/>
      <c r="E39" s="17"/>
      <c r="F39" s="17"/>
      <c r="G39" s="179"/>
    </row>
    <row r="40" spans="1:7" s="16" customFormat="1" ht="16.5">
      <c r="A40" s="156"/>
      <c r="B40" s="17"/>
      <c r="C40" s="17"/>
      <c r="D40" s="17"/>
      <c r="E40" s="17"/>
      <c r="F40" s="17"/>
      <c r="G40" s="179"/>
    </row>
    <row r="41" spans="1:7" s="16" customFormat="1" ht="16.5">
      <c r="A41" s="156"/>
      <c r="B41" s="17"/>
      <c r="C41" s="17"/>
      <c r="D41" s="17"/>
      <c r="E41" s="17"/>
      <c r="F41" s="17"/>
      <c r="G41" s="179"/>
    </row>
    <row r="42" spans="1:7" s="16" customFormat="1" ht="16.5">
      <c r="A42" s="156"/>
      <c r="B42" s="17"/>
      <c r="C42" s="17"/>
      <c r="D42" s="17"/>
      <c r="E42" s="17"/>
      <c r="F42" s="17"/>
      <c r="G42" s="179"/>
    </row>
    <row r="43" spans="1:7" s="16" customFormat="1" ht="16.5">
      <c r="A43" s="156"/>
      <c r="B43" s="17"/>
      <c r="C43" s="17"/>
      <c r="D43" s="17"/>
      <c r="E43" s="17"/>
      <c r="F43" s="17"/>
      <c r="G43" s="179"/>
    </row>
    <row r="44" spans="1:7" s="16" customFormat="1" ht="16.5">
      <c r="A44" s="156"/>
      <c r="B44" s="17"/>
      <c r="C44" s="17"/>
      <c r="D44" s="17"/>
      <c r="E44" s="17"/>
      <c r="F44" s="17"/>
      <c r="G44" s="179"/>
    </row>
    <row r="45" spans="1:7" s="16" customFormat="1" ht="16.5">
      <c r="A45" s="156"/>
      <c r="B45" s="17"/>
      <c r="C45" s="17"/>
      <c r="D45" s="17"/>
      <c r="E45" s="17"/>
      <c r="F45" s="17"/>
      <c r="G45" s="179"/>
    </row>
    <row r="46" spans="1:7" s="16" customFormat="1" ht="16.5">
      <c r="A46" s="156"/>
      <c r="B46" s="17"/>
      <c r="C46" s="17"/>
      <c r="D46" s="17"/>
      <c r="E46" s="17"/>
      <c r="F46" s="17"/>
      <c r="G46" s="179"/>
    </row>
    <row r="47" spans="1:7" s="16" customFormat="1" ht="16.5">
      <c r="A47" s="156"/>
      <c r="B47" s="17"/>
      <c r="C47" s="17"/>
      <c r="D47" s="17"/>
      <c r="E47" s="17"/>
      <c r="F47" s="17"/>
      <c r="G47" s="179"/>
    </row>
    <row r="48" spans="1:7" s="16" customFormat="1" ht="16.5">
      <c r="A48" s="156"/>
      <c r="B48" s="17"/>
      <c r="C48" s="17"/>
      <c r="D48" s="17"/>
      <c r="E48" s="17"/>
      <c r="F48" s="17"/>
      <c r="G48" s="179"/>
    </row>
    <row r="49" spans="1:7" s="16" customFormat="1" ht="16.5">
      <c r="A49" s="156"/>
      <c r="B49" s="17"/>
      <c r="C49" s="17"/>
      <c r="D49" s="17"/>
      <c r="E49" s="17"/>
      <c r="F49" s="17"/>
      <c r="G49" s="179"/>
    </row>
    <row r="50" spans="1:7" s="16" customFormat="1" ht="16.5">
      <c r="A50" s="156"/>
      <c r="B50" s="17"/>
      <c r="C50" s="17"/>
      <c r="D50" s="17"/>
      <c r="E50" s="17"/>
      <c r="F50" s="17"/>
      <c r="G50" s="179"/>
    </row>
    <row r="51" spans="1:7" s="16" customFormat="1" ht="16.5">
      <c r="A51" s="156"/>
      <c r="B51" s="17"/>
      <c r="C51" s="17"/>
      <c r="D51" s="17"/>
      <c r="E51" s="17"/>
      <c r="F51" s="17"/>
      <c r="G51" s="179"/>
    </row>
    <row r="52" spans="1:7" s="16" customFormat="1" ht="16.5">
      <c r="A52" s="156"/>
      <c r="B52" s="17"/>
      <c r="C52" s="17"/>
      <c r="D52" s="17"/>
      <c r="E52" s="17"/>
      <c r="F52" s="17"/>
      <c r="G52" s="179"/>
    </row>
    <row r="53" spans="1:7" s="16" customFormat="1" ht="16.5">
      <c r="A53" s="156"/>
      <c r="B53" s="17"/>
      <c r="C53" s="17"/>
      <c r="D53" s="17"/>
      <c r="E53" s="17"/>
      <c r="F53" s="17"/>
      <c r="G53" s="179"/>
    </row>
    <row r="54" spans="1:7" s="16" customFormat="1" ht="16.5">
      <c r="A54" s="156"/>
      <c r="B54" s="17"/>
      <c r="C54" s="17"/>
      <c r="D54" s="17"/>
      <c r="E54" s="17"/>
      <c r="F54" s="17"/>
      <c r="G54" s="179"/>
    </row>
    <row r="55" spans="1:7" s="16" customFormat="1" ht="16.5">
      <c r="A55" s="156"/>
      <c r="B55" s="17"/>
      <c r="C55" s="17"/>
      <c r="D55" s="17"/>
      <c r="E55" s="17"/>
      <c r="F55" s="17"/>
      <c r="G55" s="179"/>
    </row>
    <row r="56" spans="1:7" s="16" customFormat="1" ht="16.5">
      <c r="A56" s="156"/>
      <c r="B56" s="17"/>
      <c r="C56" s="17"/>
      <c r="D56" s="17"/>
      <c r="E56" s="17"/>
      <c r="F56" s="17"/>
      <c r="G56" s="179"/>
    </row>
    <row r="57" spans="1:7" s="16" customFormat="1" ht="16.5">
      <c r="A57" s="156"/>
      <c r="B57" s="17"/>
      <c r="C57" s="17"/>
      <c r="D57" s="17"/>
      <c r="E57" s="17"/>
      <c r="F57" s="17"/>
      <c r="G57" s="179"/>
    </row>
    <row r="58" spans="1:7" s="16" customFormat="1" ht="16.5">
      <c r="A58" s="156"/>
      <c r="B58" s="17"/>
      <c r="C58" s="17"/>
      <c r="D58" s="17"/>
      <c r="E58" s="17"/>
      <c r="F58" s="17"/>
      <c r="G58" s="179"/>
    </row>
    <row r="59" spans="1:7" s="16" customFormat="1" ht="16.5">
      <c r="A59" s="156"/>
      <c r="B59" s="17"/>
      <c r="C59" s="17"/>
      <c r="D59" s="17"/>
      <c r="E59" s="17"/>
      <c r="F59" s="17"/>
      <c r="G59" s="179"/>
    </row>
    <row r="60" spans="1:7" s="16" customFormat="1" ht="16.5">
      <c r="A60" s="156"/>
      <c r="B60" s="17"/>
      <c r="C60" s="17"/>
      <c r="D60" s="17"/>
      <c r="E60" s="17"/>
      <c r="F60" s="17"/>
      <c r="G60" s="179"/>
    </row>
    <row r="61" spans="1:7" s="16" customFormat="1" ht="16.5">
      <c r="A61" s="156"/>
      <c r="B61" s="17"/>
      <c r="C61" s="17"/>
      <c r="D61" s="17"/>
      <c r="E61" s="17"/>
      <c r="F61" s="17"/>
      <c r="G61" s="179"/>
    </row>
    <row r="62" spans="1:7" s="16" customFormat="1" ht="16.5">
      <c r="A62" s="156"/>
      <c r="B62" s="17"/>
      <c r="C62" s="17"/>
      <c r="D62" s="17"/>
      <c r="E62" s="17"/>
      <c r="F62" s="17"/>
      <c r="G62" s="179"/>
    </row>
    <row r="63" spans="1:7" s="16" customFormat="1" ht="16.5">
      <c r="A63" s="156"/>
      <c r="B63" s="17"/>
      <c r="C63" s="17"/>
      <c r="D63" s="17"/>
      <c r="E63" s="17"/>
      <c r="F63" s="17"/>
      <c r="G63" s="179"/>
    </row>
    <row r="64" spans="1:7" s="16" customFormat="1" ht="16.5">
      <c r="A64" s="156"/>
      <c r="B64" s="17"/>
      <c r="C64" s="17"/>
      <c r="D64" s="17"/>
      <c r="E64" s="17"/>
      <c r="F64" s="17"/>
      <c r="G64" s="179"/>
    </row>
    <row r="65" spans="1:7" s="16" customFormat="1" ht="16.5">
      <c r="A65" s="156"/>
      <c r="B65" s="17"/>
      <c r="C65" s="17"/>
      <c r="D65" s="17"/>
      <c r="E65" s="17"/>
      <c r="F65" s="17"/>
      <c r="G65" s="179"/>
    </row>
    <row r="66" spans="1:7" s="16" customFormat="1" ht="16.5">
      <c r="A66" s="156"/>
      <c r="B66" s="17"/>
      <c r="C66" s="17"/>
      <c r="D66" s="17"/>
      <c r="E66" s="17"/>
      <c r="F66" s="17"/>
      <c r="G66" s="179"/>
    </row>
    <row r="67" spans="1:7" s="16" customFormat="1" ht="16.5">
      <c r="A67" s="156"/>
      <c r="B67" s="17"/>
      <c r="C67" s="17"/>
      <c r="D67" s="17"/>
      <c r="E67" s="17"/>
      <c r="F67" s="17"/>
      <c r="G67" s="179"/>
    </row>
    <row r="68" spans="1:7" s="16" customFormat="1" ht="16.5">
      <c r="A68" s="156"/>
      <c r="B68" s="17"/>
      <c r="C68" s="17"/>
      <c r="D68" s="17"/>
      <c r="E68" s="17"/>
      <c r="F68" s="17"/>
      <c r="G68" s="179"/>
    </row>
    <row r="69" spans="1:7" s="16" customFormat="1" ht="16.5">
      <c r="A69" s="156"/>
      <c r="B69" s="17"/>
      <c r="C69" s="17"/>
      <c r="D69" s="17"/>
      <c r="E69" s="17"/>
      <c r="F69" s="17"/>
      <c r="G69" s="179"/>
    </row>
    <row r="70" spans="1:7" s="16" customFormat="1" ht="16.5">
      <c r="A70" s="156"/>
      <c r="B70" s="17"/>
      <c r="C70" s="17"/>
      <c r="D70" s="17"/>
      <c r="E70" s="17"/>
      <c r="F70" s="17"/>
      <c r="G70" s="179"/>
    </row>
    <row r="71" spans="1:7" s="16" customFormat="1" ht="16.5">
      <c r="A71" s="156"/>
      <c r="B71" s="17"/>
      <c r="C71" s="17"/>
      <c r="D71" s="17"/>
      <c r="E71" s="17"/>
      <c r="F71" s="17"/>
      <c r="G71" s="179"/>
    </row>
    <row r="72" spans="1:7" s="16" customFormat="1" ht="16.5">
      <c r="A72" s="156"/>
      <c r="B72" s="17"/>
      <c r="C72" s="17"/>
      <c r="D72" s="17"/>
      <c r="E72" s="17"/>
      <c r="F72" s="17"/>
      <c r="G72" s="179"/>
    </row>
    <row r="73" spans="1:7" s="16" customFormat="1" ht="16.5">
      <c r="A73" s="156"/>
      <c r="B73" s="17"/>
      <c r="C73" s="17"/>
      <c r="D73" s="17"/>
      <c r="E73" s="17"/>
      <c r="F73" s="17"/>
      <c r="G73" s="179"/>
    </row>
    <row r="74" spans="1:7" s="16" customFormat="1" ht="16.5">
      <c r="A74" s="156"/>
      <c r="B74" s="17"/>
      <c r="C74" s="17"/>
      <c r="D74" s="17"/>
      <c r="E74" s="17"/>
      <c r="F74" s="17"/>
      <c r="G74" s="179"/>
    </row>
    <row r="75" spans="1:7" s="16" customFormat="1" ht="16.5">
      <c r="A75" s="156"/>
      <c r="B75" s="17"/>
      <c r="C75" s="17"/>
      <c r="D75" s="17"/>
      <c r="E75" s="17"/>
      <c r="F75" s="17"/>
      <c r="G75" s="179"/>
    </row>
    <row r="76" spans="1:7" s="16" customFormat="1" ht="16.5">
      <c r="A76" s="156"/>
      <c r="B76" s="17"/>
      <c r="C76" s="17"/>
      <c r="D76" s="17"/>
      <c r="E76" s="17"/>
      <c r="F76" s="17"/>
      <c r="G76" s="179"/>
    </row>
    <row r="77" spans="1:7" s="16" customFormat="1" ht="16.5">
      <c r="A77" s="156"/>
      <c r="B77" s="17"/>
      <c r="C77" s="17"/>
      <c r="D77" s="17"/>
      <c r="E77" s="17"/>
      <c r="F77" s="17"/>
      <c r="G77" s="179"/>
    </row>
    <row r="78" spans="1:7" s="16" customFormat="1" ht="16.5">
      <c r="A78" s="156"/>
      <c r="B78" s="17"/>
      <c r="C78" s="17"/>
      <c r="D78" s="17"/>
      <c r="E78" s="17"/>
      <c r="F78" s="17"/>
      <c r="G78" s="179"/>
    </row>
    <row r="79" spans="1:7" s="16" customFormat="1" ht="16.5">
      <c r="A79" s="156"/>
      <c r="B79" s="17"/>
      <c r="C79" s="17"/>
      <c r="D79" s="17"/>
      <c r="E79" s="17"/>
      <c r="F79" s="17"/>
      <c r="G79" s="179"/>
    </row>
    <row r="80" spans="1:7" s="16" customFormat="1" ht="16.5">
      <c r="A80" s="156"/>
      <c r="B80" s="17"/>
      <c r="C80" s="17"/>
      <c r="D80" s="17"/>
      <c r="E80" s="17"/>
      <c r="F80" s="17"/>
      <c r="G80" s="179"/>
    </row>
    <row r="81" spans="1:7" s="16" customFormat="1" ht="16.5">
      <c r="A81" s="156"/>
      <c r="B81" s="17"/>
      <c r="C81" s="17"/>
      <c r="D81" s="17"/>
      <c r="E81" s="17"/>
      <c r="F81" s="17"/>
      <c r="G81" s="179"/>
    </row>
    <row r="82" spans="1:7" s="16" customFormat="1" ht="16.5">
      <c r="A82" s="156"/>
      <c r="B82" s="17"/>
      <c r="C82" s="17"/>
      <c r="D82" s="17"/>
      <c r="E82" s="17"/>
      <c r="F82" s="17"/>
      <c r="G82" s="179"/>
    </row>
    <row r="83" spans="1:7" s="16" customFormat="1" ht="16.5">
      <c r="A83" s="156"/>
      <c r="B83" s="17"/>
      <c r="C83" s="17"/>
      <c r="D83" s="17"/>
      <c r="E83" s="17"/>
      <c r="F83" s="17"/>
      <c r="G83" s="179"/>
    </row>
    <row r="84" spans="1:7" s="16" customFormat="1" ht="16.5">
      <c r="A84" s="156"/>
      <c r="B84" s="17"/>
      <c r="C84" s="17"/>
      <c r="D84" s="17"/>
      <c r="E84" s="17"/>
      <c r="F84" s="17"/>
      <c r="G84" s="179"/>
    </row>
    <row r="85" spans="1:7" s="16" customFormat="1" ht="16.5">
      <c r="A85" s="156"/>
      <c r="B85" s="17"/>
      <c r="C85" s="17"/>
      <c r="D85" s="17"/>
      <c r="E85" s="17"/>
      <c r="F85" s="17"/>
      <c r="G85" s="179"/>
    </row>
    <row r="86" spans="1:7" s="16" customFormat="1" ht="16.5">
      <c r="A86" s="156"/>
      <c r="B86" s="17"/>
      <c r="C86" s="17"/>
      <c r="D86" s="17"/>
      <c r="E86" s="17"/>
      <c r="F86" s="17"/>
      <c r="G86" s="179"/>
    </row>
    <row r="87" spans="1:7" s="16" customFormat="1" ht="16.5">
      <c r="A87" s="156"/>
      <c r="B87" s="17"/>
      <c r="C87" s="17"/>
      <c r="D87" s="17"/>
      <c r="E87" s="17"/>
      <c r="F87" s="17"/>
      <c r="G87" s="179"/>
    </row>
    <row r="88" spans="1:7" s="16" customFormat="1" ht="16.5">
      <c r="A88" s="156"/>
      <c r="B88" s="17"/>
      <c r="C88" s="17"/>
      <c r="D88" s="17"/>
      <c r="E88" s="17"/>
      <c r="F88" s="17"/>
      <c r="G88" s="179"/>
    </row>
    <row r="89" spans="1:7" ht="17.25" thickBot="1">
      <c r="A89" s="18"/>
      <c r="B89" s="19"/>
      <c r="C89" s="19"/>
      <c r="D89" s="19"/>
      <c r="E89" s="19"/>
      <c r="F89" s="19"/>
      <c r="G89" s="20"/>
    </row>
    <row r="90" spans="1:7" ht="16.5" thickTop="1"/>
  </sheetData>
  <phoneticPr fontId="0" type="noConversion"/>
  <conditionalFormatting sqref="E16">
    <cfRule type="cellIs" dxfId="10" priority="1" stopIfTrue="1" operator="lessThan">
      <formula>$E$15/3</formula>
    </cfRule>
    <cfRule type="cellIs" dxfId="9" priority="2" stopIfTrue="1" operator="between">
      <formula>$E$15/3</formula>
      <formula>$E$15/2</formula>
    </cfRule>
    <cfRule type="cellIs" dxfId="8" priority="3" stopIfTrue="1" operator="greaterThan">
      <formula>$E$15/2</formula>
    </cfRule>
  </conditionalFormatting>
  <conditionalFormatting sqref="E14">
    <cfRule type="cellIs" dxfId="7" priority="4" stopIfTrue="1" operator="greaterThan">
      <formula>153</formula>
    </cfRule>
    <cfRule type="cellIs" dxfId="6" priority="5" stopIfTrue="1" operator="between">
      <formula>76</formula>
      <formula>153</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
  <sheetViews>
    <sheetView showGridLines="0" zoomScaleNormal="100" workbookViewId="0"/>
  </sheetViews>
  <sheetFormatPr defaultColWidth="13" defaultRowHeight="15.75"/>
  <cols>
    <col min="1" max="1" width="28.75" style="21" bestFit="1" customWidth="1"/>
    <col min="2" max="2" width="6.25" style="21" customWidth="1"/>
    <col min="3" max="4" width="6.25" style="22" hidden="1" customWidth="1"/>
    <col min="5" max="5" width="9.125" style="22" bestFit="1" customWidth="1"/>
    <col min="6" max="6" width="6.75" style="22" bestFit="1" customWidth="1"/>
    <col min="7" max="9" width="6.75" style="72" customWidth="1"/>
    <col min="10" max="10" width="40.625" style="21" customWidth="1"/>
    <col min="11" max="16384" width="13" style="1"/>
  </cols>
  <sheetData>
    <row r="1" spans="1:10" ht="24" thickBot="1">
      <c r="A1" s="55" t="s">
        <v>17</v>
      </c>
      <c r="B1" s="23"/>
      <c r="C1" s="23"/>
      <c r="D1" s="23"/>
      <c r="E1" s="23"/>
      <c r="F1" s="23"/>
      <c r="G1" s="70"/>
      <c r="H1" s="70"/>
      <c r="I1" s="70"/>
      <c r="J1" s="23"/>
    </row>
    <row r="2" spans="1:10" s="16" customFormat="1" ht="33">
      <c r="A2" s="52" t="s">
        <v>6</v>
      </c>
      <c r="B2" s="53" t="s">
        <v>41</v>
      </c>
      <c r="C2" s="53" t="s">
        <v>48</v>
      </c>
      <c r="D2" s="53" t="s">
        <v>40</v>
      </c>
      <c r="E2" s="66" t="s">
        <v>80</v>
      </c>
      <c r="F2" s="66" t="s">
        <v>49</v>
      </c>
      <c r="G2" s="71" t="s">
        <v>88</v>
      </c>
      <c r="H2" s="565" t="s">
        <v>927</v>
      </c>
      <c r="I2" s="71" t="s">
        <v>319</v>
      </c>
      <c r="J2" s="54" t="s">
        <v>8</v>
      </c>
    </row>
    <row r="3" spans="1:10" s="63" customFormat="1" ht="16.5">
      <c r="A3" s="74" t="s">
        <v>50</v>
      </c>
      <c r="B3" s="75">
        <v>0</v>
      </c>
      <c r="C3" s="76" t="s">
        <v>44</v>
      </c>
      <c r="D3" s="77" t="str">
        <f>IF(C3="Str",'Personal File'!$C$13,IF(C3="Dex",'Personal File'!$C$14,IF(C3="Con",'Personal File'!$C$15,IF(C3="Int",'Personal File'!$C$16,IF(C3="Wis",'Personal File'!$C$17,IF(C3="Cha",'Personal File'!$C$18))))))</f>
        <v>+1</v>
      </c>
      <c r="E3" s="77" t="str">
        <f>CONCATENATE(C3," (",D3,")")</f>
        <v>Int (+1)</v>
      </c>
      <c r="F3" s="78" t="s">
        <v>81</v>
      </c>
      <c r="G3" s="79">
        <f t="shared" ref="G3:G43" si="0">B3+MID(E3,6,2)+F3</f>
        <v>1</v>
      </c>
      <c r="H3" s="79">
        <f ca="1">RANDBETWEEN(1,20)</f>
        <v>3</v>
      </c>
      <c r="I3" s="79">
        <f t="shared" ref="I3:I4" ca="1" si="1">SUM(G3:H3)</f>
        <v>4</v>
      </c>
      <c r="J3" s="80"/>
    </row>
    <row r="4" spans="1:10" s="39" customFormat="1" ht="16.5">
      <c r="A4" s="81" t="s">
        <v>25</v>
      </c>
      <c r="B4" s="75">
        <v>0</v>
      </c>
      <c r="C4" s="82" t="s">
        <v>42</v>
      </c>
      <c r="D4" s="83" t="str">
        <f>IF(C4="Str",'Personal File'!$C$13,IF(C4="Dex",'Personal File'!$C$14,IF(C4="Con",'Personal File'!$C$15,IF(C4="Int",'Personal File'!$C$16,IF(C4="Wis",'Personal File'!$C$17,IF(C4="Cha",'Personal File'!$C$18))))))</f>
        <v>+3</v>
      </c>
      <c r="E4" s="83" t="str">
        <f t="shared" ref="E4:E43" si="2">CONCATENATE(C4," (",D4,")")</f>
        <v>Cha (+3)</v>
      </c>
      <c r="F4" s="78" t="s">
        <v>81</v>
      </c>
      <c r="G4" s="79">
        <f t="shared" si="0"/>
        <v>3</v>
      </c>
      <c r="H4" s="79">
        <f ca="1">RANDBETWEEN(1,20)</f>
        <v>6</v>
      </c>
      <c r="I4" s="79">
        <f t="shared" ca="1" si="1"/>
        <v>9</v>
      </c>
      <c r="J4" s="84"/>
    </row>
    <row r="5" spans="1:10" s="61" customFormat="1" ht="16.5">
      <c r="A5" s="85" t="s">
        <v>51</v>
      </c>
      <c r="B5" s="86">
        <v>0</v>
      </c>
      <c r="C5" s="87" t="s">
        <v>44</v>
      </c>
      <c r="D5" s="88" t="str">
        <f>IF(C5="Str",'Personal File'!$C$13,IF(C5="Dex",'Personal File'!$C$14,IF(C5="Con",'Personal File'!$C$15,IF(C5="Int",'Personal File'!$C$16,IF(C5="Wis",'Personal File'!$C$17,IF(C5="Cha",'Personal File'!$C$18))))))</f>
        <v>+1</v>
      </c>
      <c r="E5" s="88" t="str">
        <f t="shared" si="2"/>
        <v>Int (+1)</v>
      </c>
      <c r="F5" s="148" t="s">
        <v>81</v>
      </c>
      <c r="G5" s="89">
        <f t="shared" si="0"/>
        <v>1</v>
      </c>
      <c r="H5" s="89">
        <f t="shared" ref="H5:H43" ca="1" si="3">RANDBETWEEN(1,20)</f>
        <v>15</v>
      </c>
      <c r="I5" s="89">
        <f t="shared" ref="I5:I43" ca="1" si="4">SUM(G5:H5)</f>
        <v>16</v>
      </c>
      <c r="J5" s="90"/>
    </row>
    <row r="6" spans="1:10" s="65" customFormat="1" ht="16.5">
      <c r="A6" s="185" t="s">
        <v>52</v>
      </c>
      <c r="B6" s="108">
        <v>1</v>
      </c>
      <c r="C6" s="186" t="s">
        <v>46</v>
      </c>
      <c r="D6" s="187" t="str">
        <f>IF(C6="Str",'Personal File'!$C$13,IF(C6="Dex",'Personal File'!$C$14,IF(C6="Con",'Personal File'!$C$15,IF(C6="Int",'Personal File'!$C$16,IF(C6="Wis",'Personal File'!$C$17,IF(C6="Cha",'Personal File'!$C$18))))))</f>
        <v>+0</v>
      </c>
      <c r="E6" s="187" t="str">
        <f t="shared" si="2"/>
        <v>Dex (+0)</v>
      </c>
      <c r="F6" s="109" t="s">
        <v>81</v>
      </c>
      <c r="G6" s="109">
        <f t="shared" si="0"/>
        <v>1</v>
      </c>
      <c r="H6" s="109">
        <f t="shared" ca="1" si="3"/>
        <v>19</v>
      </c>
      <c r="I6" s="109">
        <f t="shared" ca="1" si="4"/>
        <v>20</v>
      </c>
      <c r="J6" s="110"/>
    </row>
    <row r="7" spans="1:10" s="63" customFormat="1" ht="16.5">
      <c r="A7" s="152" t="s">
        <v>53</v>
      </c>
      <c r="B7" s="108">
        <v>7</v>
      </c>
      <c r="C7" s="153" t="s">
        <v>42</v>
      </c>
      <c r="D7" s="154" t="str">
        <f>IF(C7="Str",'Personal File'!$C$13,IF(C7="Dex",'Personal File'!$C$14,IF(C7="Con",'Personal File'!$C$15,IF(C7="Int",'Personal File'!$C$16,IF(C7="Wis",'Personal File'!$C$17,IF(C7="Cha",'Personal File'!$C$18))))))</f>
        <v>+3</v>
      </c>
      <c r="E7" s="155" t="str">
        <f t="shared" si="2"/>
        <v>Cha (+3)</v>
      </c>
      <c r="F7" s="109" t="s">
        <v>91</v>
      </c>
      <c r="G7" s="109">
        <f t="shared" si="0"/>
        <v>12</v>
      </c>
      <c r="H7" s="109">
        <f t="shared" ca="1" si="3"/>
        <v>3</v>
      </c>
      <c r="I7" s="109">
        <f t="shared" ca="1" si="4"/>
        <v>15</v>
      </c>
      <c r="J7" s="110"/>
    </row>
    <row r="8" spans="1:10" s="62" customFormat="1" ht="16.5">
      <c r="A8" s="239" t="s">
        <v>54</v>
      </c>
      <c r="B8" s="108">
        <v>2</v>
      </c>
      <c r="C8" s="240" t="s">
        <v>47</v>
      </c>
      <c r="D8" s="241" t="str">
        <f>IF(C8="Str",'Personal File'!$C$13,IF(C8="Dex",'Personal File'!$C$14,IF(C8="Con",'Personal File'!$C$15,IF(C8="Int",'Personal File'!$C$16,IF(C8="Wis",'Personal File'!$C$17,IF(C8="Cha",'Personal File'!$C$18))))))</f>
        <v>+1</v>
      </c>
      <c r="E8" s="241" t="str">
        <f t="shared" si="2"/>
        <v>Str (+1)</v>
      </c>
      <c r="F8" s="109" t="s">
        <v>91</v>
      </c>
      <c r="G8" s="109">
        <f t="shared" si="0"/>
        <v>5</v>
      </c>
      <c r="H8" s="109">
        <f t="shared" ca="1" si="3"/>
        <v>7</v>
      </c>
      <c r="I8" s="109">
        <f t="shared" ca="1" si="4"/>
        <v>12</v>
      </c>
      <c r="J8" s="110"/>
    </row>
    <row r="9" spans="1:10" s="62" customFormat="1" ht="16.5">
      <c r="A9" s="111" t="s">
        <v>23</v>
      </c>
      <c r="B9" s="108">
        <v>6</v>
      </c>
      <c r="C9" s="112" t="s">
        <v>43</v>
      </c>
      <c r="D9" s="113" t="str">
        <f>IF(C9="Str",'Personal File'!$C$13,IF(C9="Dex",'Personal File'!$C$14,IF(C9="Con",'Personal File'!$C$15,IF(C9="Int",'Personal File'!$C$16,IF(C9="Wis",'Personal File'!$C$17,IF(C9="Cha",'Personal File'!$C$18))))))</f>
        <v>+2</v>
      </c>
      <c r="E9" s="113" t="str">
        <f t="shared" si="2"/>
        <v>Con (+2)</v>
      </c>
      <c r="F9" s="109" t="s">
        <v>81</v>
      </c>
      <c r="G9" s="109">
        <f t="shared" si="0"/>
        <v>8</v>
      </c>
      <c r="H9" s="109">
        <f t="shared" ca="1" si="3"/>
        <v>12</v>
      </c>
      <c r="I9" s="109">
        <f t="shared" ca="1" si="4"/>
        <v>20</v>
      </c>
      <c r="J9" s="110"/>
    </row>
    <row r="10" spans="1:10" s="61" customFormat="1" ht="16.5">
      <c r="A10" s="149" t="s">
        <v>314</v>
      </c>
      <c r="B10" s="108">
        <v>2</v>
      </c>
      <c r="C10" s="150" t="s">
        <v>44</v>
      </c>
      <c r="D10" s="151" t="str">
        <f>IF(C10="Str",'Personal File'!$C$13,IF(C10="Dex",'Personal File'!$C$14,IF(C10="Con",'Personal File'!$C$15,IF(C10="Int",'Personal File'!$C$16,IF(C10="Wis",'Personal File'!$C$17,IF(C10="Cha",'Personal File'!$C$18))))))</f>
        <v>+1</v>
      </c>
      <c r="E10" s="151" t="str">
        <f t="shared" si="2"/>
        <v>Int (+1)</v>
      </c>
      <c r="F10" s="109" t="s">
        <v>81</v>
      </c>
      <c r="G10" s="109">
        <f t="shared" si="0"/>
        <v>3</v>
      </c>
      <c r="H10" s="109">
        <f t="shared" ca="1" si="3"/>
        <v>4</v>
      </c>
      <c r="I10" s="109">
        <f t="shared" ca="1" si="4"/>
        <v>7</v>
      </c>
      <c r="J10" s="110" t="s">
        <v>315</v>
      </c>
    </row>
    <row r="11" spans="1:10" s="64" customFormat="1" ht="16.5">
      <c r="A11" s="74" t="s">
        <v>55</v>
      </c>
      <c r="B11" s="75">
        <v>0</v>
      </c>
      <c r="C11" s="76" t="s">
        <v>44</v>
      </c>
      <c r="D11" s="77" t="str">
        <f>IF(C11="Str",'Personal File'!$C$13,IF(C11="Dex",'Personal File'!$C$14,IF(C11="Con",'Personal File'!$C$15,IF(C11="Int",'Personal File'!$C$16,IF(C11="Wis",'Personal File'!$C$17,IF(C11="Cha",'Personal File'!$C$18))))))</f>
        <v>+1</v>
      </c>
      <c r="E11" s="77" t="str">
        <f t="shared" si="2"/>
        <v>Int (+1)</v>
      </c>
      <c r="F11" s="78" t="s">
        <v>81</v>
      </c>
      <c r="G11" s="79">
        <f t="shared" si="0"/>
        <v>1</v>
      </c>
      <c r="H11" s="79">
        <f t="shared" ca="1" si="3"/>
        <v>12</v>
      </c>
      <c r="I11" s="79">
        <f t="shared" ca="1" si="4"/>
        <v>13</v>
      </c>
      <c r="J11" s="80"/>
    </row>
    <row r="12" spans="1:10" s="65" customFormat="1" ht="16.5">
      <c r="A12" s="152" t="s">
        <v>56</v>
      </c>
      <c r="B12" s="108">
        <v>3</v>
      </c>
      <c r="C12" s="153" t="s">
        <v>42</v>
      </c>
      <c r="D12" s="154" t="str">
        <f>IF(C12="Str",'Personal File'!$C$13,IF(C12="Dex",'Personal File'!$C$14,IF(C12="Con",'Personal File'!$C$15,IF(C12="Int",'Personal File'!$C$16,IF(C12="Wis",'Personal File'!$C$17,IF(C12="Cha",'Personal File'!$C$18))))))</f>
        <v>+3</v>
      </c>
      <c r="E12" s="155" t="str">
        <f t="shared" si="2"/>
        <v>Cha (+3)</v>
      </c>
      <c r="F12" s="109" t="s">
        <v>81</v>
      </c>
      <c r="G12" s="109">
        <f t="shared" si="0"/>
        <v>6</v>
      </c>
      <c r="H12" s="109">
        <f t="shared" ca="1" si="3"/>
        <v>12</v>
      </c>
      <c r="I12" s="109">
        <f t="shared" ca="1" si="4"/>
        <v>18</v>
      </c>
      <c r="J12" s="110"/>
    </row>
    <row r="13" spans="1:10" s="65" customFormat="1" ht="16.5">
      <c r="A13" s="74" t="s">
        <v>57</v>
      </c>
      <c r="B13" s="75">
        <v>0</v>
      </c>
      <c r="C13" s="76" t="s">
        <v>44</v>
      </c>
      <c r="D13" s="77" t="str">
        <f>IF(C13="Str",'Personal File'!$C$13,IF(C13="Dex",'Personal File'!$C$14,IF(C13="Con",'Personal File'!$C$15,IF(C13="Int",'Personal File'!$C$16,IF(C13="Wis",'Personal File'!$C$17,IF(C13="Cha",'Personal File'!$C$18))))))</f>
        <v>+1</v>
      </c>
      <c r="E13" s="77" t="str">
        <f t="shared" si="2"/>
        <v>Int (+1)</v>
      </c>
      <c r="F13" s="78" t="s">
        <v>81</v>
      </c>
      <c r="G13" s="79">
        <f t="shared" si="0"/>
        <v>1</v>
      </c>
      <c r="H13" s="79">
        <f t="shared" ca="1" si="3"/>
        <v>8</v>
      </c>
      <c r="I13" s="79">
        <f t="shared" ca="1" si="4"/>
        <v>9</v>
      </c>
      <c r="J13" s="80"/>
    </row>
    <row r="14" spans="1:10" s="65" customFormat="1" ht="16.5">
      <c r="A14" s="152" t="s">
        <v>58</v>
      </c>
      <c r="B14" s="108">
        <v>5</v>
      </c>
      <c r="C14" s="153" t="s">
        <v>42</v>
      </c>
      <c r="D14" s="154" t="str">
        <f>IF(C14="Str",'Personal File'!$C$13,IF(C14="Dex",'Personal File'!$C$14,IF(C14="Con",'Personal File'!$C$15,IF(C14="Int",'Personal File'!$C$16,IF(C14="Wis",'Personal File'!$C$17,IF(C14="Cha",'Personal File'!$C$18))))))</f>
        <v>+3</v>
      </c>
      <c r="E14" s="155" t="str">
        <f t="shared" si="2"/>
        <v>Cha (+3)</v>
      </c>
      <c r="F14" s="109" t="s">
        <v>81</v>
      </c>
      <c r="G14" s="109">
        <f t="shared" si="0"/>
        <v>8</v>
      </c>
      <c r="H14" s="109">
        <f t="shared" ca="1" si="3"/>
        <v>11</v>
      </c>
      <c r="I14" s="109">
        <f t="shared" ca="1" si="4"/>
        <v>19</v>
      </c>
      <c r="J14" s="110" t="s">
        <v>317</v>
      </c>
    </row>
    <row r="15" spans="1:10" s="65" customFormat="1" ht="16.5">
      <c r="A15" s="185" t="s">
        <v>59</v>
      </c>
      <c r="B15" s="108">
        <v>5</v>
      </c>
      <c r="C15" s="186" t="s">
        <v>46</v>
      </c>
      <c r="D15" s="187" t="str">
        <f>IF(C15="Str",'Personal File'!$C$13,IF(C15="Dex",'Personal File'!$C$14,IF(C15="Con",'Personal File'!$C$15,IF(C15="Int",'Personal File'!$C$16,IF(C15="Wis",'Personal File'!$C$17,IF(C15="Cha",'Personal File'!$C$18))))))</f>
        <v>+0</v>
      </c>
      <c r="E15" s="232" t="str">
        <f t="shared" si="2"/>
        <v>Dex (+0)</v>
      </c>
      <c r="F15" s="109" t="s">
        <v>81</v>
      </c>
      <c r="G15" s="109">
        <f t="shared" si="0"/>
        <v>5</v>
      </c>
      <c r="H15" s="109">
        <f t="shared" ca="1" si="3"/>
        <v>7</v>
      </c>
      <c r="I15" s="109">
        <f t="shared" ca="1" si="4"/>
        <v>12</v>
      </c>
      <c r="J15" s="110"/>
    </row>
    <row r="16" spans="1:10" s="65" customFormat="1" ht="16.5">
      <c r="A16" s="85" t="s">
        <v>60</v>
      </c>
      <c r="B16" s="86">
        <v>0</v>
      </c>
      <c r="C16" s="87" t="s">
        <v>44</v>
      </c>
      <c r="D16" s="88" t="str">
        <f>IF(C16="Str",'Personal File'!$C$13,IF(C16="Dex",'Personal File'!$C$14,IF(C16="Con",'Personal File'!$C$15,IF(C16="Int",'Personal File'!$C$16,IF(C16="Wis",'Personal File'!$C$17,IF(C16="Cha",'Personal File'!$C$18))))))</f>
        <v>+1</v>
      </c>
      <c r="E16" s="88" t="str">
        <f t="shared" si="2"/>
        <v>Int (+1)</v>
      </c>
      <c r="F16" s="89" t="s">
        <v>81</v>
      </c>
      <c r="G16" s="89">
        <f t="shared" si="0"/>
        <v>1</v>
      </c>
      <c r="H16" s="89">
        <f t="shared" ca="1" si="3"/>
        <v>7</v>
      </c>
      <c r="I16" s="89">
        <f t="shared" ca="1" si="4"/>
        <v>8</v>
      </c>
      <c r="J16" s="90"/>
    </row>
    <row r="17" spans="1:10" s="65" customFormat="1" ht="16.5">
      <c r="A17" s="137" t="s">
        <v>61</v>
      </c>
      <c r="B17" s="134">
        <v>0</v>
      </c>
      <c r="C17" s="138" t="s">
        <v>42</v>
      </c>
      <c r="D17" s="139" t="str">
        <f>IF(C17="Str",'Personal File'!$C$13,IF(C17="Dex",'Personal File'!$C$14,IF(C17="Con",'Personal File'!$C$15,IF(C17="Int",'Personal File'!$C$16,IF(C17="Wis",'Personal File'!$C$17,IF(C17="Cha",'Personal File'!$C$18))))))</f>
        <v>+3</v>
      </c>
      <c r="E17" s="140" t="str">
        <f t="shared" si="2"/>
        <v>Cha (+3)</v>
      </c>
      <c r="F17" s="135" t="s">
        <v>81</v>
      </c>
      <c r="G17" s="135">
        <f t="shared" si="0"/>
        <v>3</v>
      </c>
      <c r="H17" s="135">
        <f t="shared" ca="1" si="3"/>
        <v>3</v>
      </c>
      <c r="I17" s="135">
        <f t="shared" ca="1" si="4"/>
        <v>6</v>
      </c>
      <c r="J17" s="136"/>
    </row>
    <row r="18" spans="1:10" s="65" customFormat="1" ht="16.5">
      <c r="A18" s="81" t="s">
        <v>26</v>
      </c>
      <c r="B18" s="75">
        <v>0</v>
      </c>
      <c r="C18" s="82" t="s">
        <v>42</v>
      </c>
      <c r="D18" s="83" t="str">
        <f>IF(C18="Str",'Personal File'!$C$13,IF(C18="Dex",'Personal File'!$C$14,IF(C18="Con",'Personal File'!$C$15,IF(C18="Int",'Personal File'!$C$16,IF(C18="Wis",'Personal File'!$C$17,IF(C18="Cha",'Personal File'!$C$18))))))</f>
        <v>+3</v>
      </c>
      <c r="E18" s="83" t="str">
        <f t="shared" si="2"/>
        <v>Cha (+3)</v>
      </c>
      <c r="F18" s="78" t="s">
        <v>81</v>
      </c>
      <c r="G18" s="79">
        <f t="shared" si="0"/>
        <v>3</v>
      </c>
      <c r="H18" s="79">
        <f t="shared" ca="1" si="3"/>
        <v>6</v>
      </c>
      <c r="I18" s="79">
        <f t="shared" ca="1" si="4"/>
        <v>9</v>
      </c>
      <c r="J18" s="80"/>
    </row>
    <row r="19" spans="1:10" s="65" customFormat="1" ht="16.5">
      <c r="A19" s="144" t="s">
        <v>62</v>
      </c>
      <c r="B19" s="134">
        <v>0</v>
      </c>
      <c r="C19" s="145" t="s">
        <v>45</v>
      </c>
      <c r="D19" s="146" t="str">
        <f>IF(C19="Str",'Personal File'!$C$13,IF(C19="Dex",'Personal File'!$C$14,IF(C19="Con",'Personal File'!$C$15,IF(C19="Int",'Personal File'!$C$16,IF(C19="Wis",'Personal File'!$C$17,IF(C19="Cha",'Personal File'!$C$18))))))</f>
        <v>+3</v>
      </c>
      <c r="E19" s="146" t="str">
        <f t="shared" si="2"/>
        <v>Wis (+3)</v>
      </c>
      <c r="F19" s="135" t="s">
        <v>81</v>
      </c>
      <c r="G19" s="135">
        <f t="shared" si="0"/>
        <v>3</v>
      </c>
      <c r="H19" s="135">
        <f t="shared" ca="1" si="3"/>
        <v>4</v>
      </c>
      <c r="I19" s="135">
        <f t="shared" ca="1" si="4"/>
        <v>7</v>
      </c>
      <c r="J19" s="136"/>
    </row>
    <row r="20" spans="1:10" s="65" customFormat="1" ht="16.5">
      <c r="A20" s="185" t="s">
        <v>63</v>
      </c>
      <c r="B20" s="108">
        <v>6</v>
      </c>
      <c r="C20" s="186" t="s">
        <v>46</v>
      </c>
      <c r="D20" s="187" t="str">
        <f>IF(C20="Str",'Personal File'!$C$13,IF(C20="Dex",'Personal File'!$C$14,IF(C20="Con",'Personal File'!$C$15,IF(C20="Int",'Personal File'!$C$16,IF(C20="Wis",'Personal File'!$C$17,IF(C20="Cha",'Personal File'!$C$18))))))</f>
        <v>+0</v>
      </c>
      <c r="E20" s="187" t="str">
        <f t="shared" si="2"/>
        <v>Dex (+0)</v>
      </c>
      <c r="F20" s="109" t="s">
        <v>91</v>
      </c>
      <c r="G20" s="109">
        <f t="shared" si="0"/>
        <v>8</v>
      </c>
      <c r="H20" s="109">
        <f t="shared" ca="1" si="3"/>
        <v>9</v>
      </c>
      <c r="I20" s="109">
        <f t="shared" ca="1" si="4"/>
        <v>17</v>
      </c>
      <c r="J20" s="110"/>
    </row>
    <row r="21" spans="1:10" s="65" customFormat="1" ht="16.5">
      <c r="A21" s="94" t="s">
        <v>64</v>
      </c>
      <c r="B21" s="86">
        <v>0</v>
      </c>
      <c r="C21" s="96" t="s">
        <v>42</v>
      </c>
      <c r="D21" s="97" t="str">
        <f>IF(C21="Str",'Personal File'!$C$13,IF(C21="Dex",'Personal File'!$C$14,IF(C21="Con",'Personal File'!$C$15,IF(C21="Int",'Personal File'!$C$16,IF(C21="Wis",'Personal File'!$C$17,IF(C21="Cha",'Personal File'!$C$18))))))</f>
        <v>+3</v>
      </c>
      <c r="E21" s="95" t="str">
        <f t="shared" si="2"/>
        <v>Cha (+3)</v>
      </c>
      <c r="F21" s="89" t="s">
        <v>81</v>
      </c>
      <c r="G21" s="89">
        <f t="shared" si="0"/>
        <v>3</v>
      </c>
      <c r="H21" s="89">
        <f t="shared" ca="1" si="3"/>
        <v>16</v>
      </c>
      <c r="I21" s="89">
        <f t="shared" ca="1" si="4"/>
        <v>19</v>
      </c>
      <c r="J21" s="90"/>
    </row>
    <row r="22" spans="1:10" s="65" customFormat="1" ht="16.5">
      <c r="A22" s="104" t="s">
        <v>65</v>
      </c>
      <c r="B22" s="75">
        <v>0</v>
      </c>
      <c r="C22" s="105" t="s">
        <v>45</v>
      </c>
      <c r="D22" s="106" t="str">
        <f>IF(C22="Str",'Personal File'!$C$13,IF(C22="Dex",'Personal File'!$C$14,IF(C22="Con",'Personal File'!$C$15,IF(C22="Int",'Personal File'!$C$16,IF(C22="Wis",'Personal File'!$C$17,IF(C22="Cha",'Personal File'!$C$18))))))</f>
        <v>+3</v>
      </c>
      <c r="E22" s="106" t="str">
        <f t="shared" si="2"/>
        <v>Wis (+3)</v>
      </c>
      <c r="F22" s="78" t="s">
        <v>81</v>
      </c>
      <c r="G22" s="79">
        <f t="shared" si="0"/>
        <v>3</v>
      </c>
      <c r="H22" s="79">
        <f t="shared" ca="1" si="3"/>
        <v>9</v>
      </c>
      <c r="I22" s="79">
        <f t="shared" ca="1" si="4"/>
        <v>12</v>
      </c>
      <c r="J22" s="80"/>
    </row>
    <row r="23" spans="1:10" s="65" customFormat="1" ht="16.5">
      <c r="A23" s="141" t="s">
        <v>66</v>
      </c>
      <c r="B23" s="134">
        <v>0</v>
      </c>
      <c r="C23" s="142" t="s">
        <v>47</v>
      </c>
      <c r="D23" s="143" t="str">
        <f>IF(C23="Str",'Personal File'!$C$13,IF(C23="Dex",'Personal File'!$C$14,IF(C23="Con",'Personal File'!$C$15,IF(C23="Int",'Personal File'!$C$16,IF(C23="Wis",'Personal File'!$C$17,IF(C23="Cha",'Personal File'!$C$18))))))</f>
        <v>+1</v>
      </c>
      <c r="E23" s="143" t="str">
        <f t="shared" si="2"/>
        <v>Str (+1)</v>
      </c>
      <c r="F23" s="135" t="s">
        <v>81</v>
      </c>
      <c r="G23" s="135">
        <f t="shared" si="0"/>
        <v>1</v>
      </c>
      <c r="H23" s="135">
        <f t="shared" ca="1" si="3"/>
        <v>17</v>
      </c>
      <c r="I23" s="135">
        <f t="shared" ca="1" si="4"/>
        <v>18</v>
      </c>
      <c r="J23" s="136"/>
    </row>
    <row r="24" spans="1:10" s="65" customFormat="1" ht="16.5">
      <c r="A24" s="114" t="s">
        <v>67</v>
      </c>
      <c r="B24" s="115">
        <v>2</v>
      </c>
      <c r="C24" s="116" t="s">
        <v>44</v>
      </c>
      <c r="D24" s="117" t="str">
        <f>IF(C24="Str",'Personal File'!$C$13,IF(C24="Dex",'Personal File'!$C$14,IF(C24="Con",'Personal File'!$C$15,IF(C24="Int",'Personal File'!$C$16,IF(C24="Wis",'Personal File'!$C$17,IF(C24="Cha",'Personal File'!$C$18))))))</f>
        <v>+1</v>
      </c>
      <c r="E24" s="117" t="str">
        <f t="shared" si="2"/>
        <v>Int (+1)</v>
      </c>
      <c r="F24" s="118" t="s">
        <v>81</v>
      </c>
      <c r="G24" s="109">
        <f t="shared" si="0"/>
        <v>3</v>
      </c>
      <c r="H24" s="109">
        <f t="shared" ca="1" si="3"/>
        <v>16</v>
      </c>
      <c r="I24" s="109">
        <f t="shared" ca="1" si="4"/>
        <v>19</v>
      </c>
      <c r="J24" s="119"/>
    </row>
    <row r="25" spans="1:10" s="65" customFormat="1" ht="16.5">
      <c r="A25" s="114" t="s">
        <v>107</v>
      </c>
      <c r="B25" s="115">
        <v>4</v>
      </c>
      <c r="C25" s="116" t="s">
        <v>44</v>
      </c>
      <c r="D25" s="117" t="str">
        <f>IF(C25="Str",'Personal File'!$C$13,IF(C25="Dex",'Personal File'!$C$14,IF(C25="Con",'Personal File'!$C$15,IF(C25="Int",'Personal File'!$C$16,IF(C25="Wis",'Personal File'!$C$17,IF(C25="Cha",'Personal File'!$C$18))))))</f>
        <v>+1</v>
      </c>
      <c r="E25" s="117" t="str">
        <f>CONCATENATE(C25," (",D25,")")</f>
        <v>Int (+1)</v>
      </c>
      <c r="F25" s="118" t="s">
        <v>81</v>
      </c>
      <c r="G25" s="109">
        <f t="shared" si="0"/>
        <v>5</v>
      </c>
      <c r="H25" s="109">
        <f t="shared" ca="1" si="3"/>
        <v>13</v>
      </c>
      <c r="I25" s="109">
        <f t="shared" ca="1" si="4"/>
        <v>18</v>
      </c>
      <c r="J25" s="110"/>
    </row>
    <row r="26" spans="1:10" s="65" customFormat="1" ht="16.5">
      <c r="A26" s="114" t="s">
        <v>68</v>
      </c>
      <c r="B26" s="115">
        <v>6</v>
      </c>
      <c r="C26" s="116" t="s">
        <v>44</v>
      </c>
      <c r="D26" s="117" t="str">
        <f>IF(C26="Str",'Personal File'!$C$13,IF(C26="Dex",'Personal File'!$C$14,IF(C26="Con",'Personal File'!$C$15,IF(C26="Int",'Personal File'!$C$16,IF(C26="Wis",'Personal File'!$C$17,IF(C26="Cha",'Personal File'!$C$18))))))</f>
        <v>+1</v>
      </c>
      <c r="E26" s="117" t="str">
        <f t="shared" si="2"/>
        <v>Int (+1)</v>
      </c>
      <c r="F26" s="118" t="s">
        <v>81</v>
      </c>
      <c r="G26" s="109">
        <f t="shared" si="0"/>
        <v>7</v>
      </c>
      <c r="H26" s="109">
        <f t="shared" ca="1" si="3"/>
        <v>15</v>
      </c>
      <c r="I26" s="109">
        <f t="shared" ca="1" si="4"/>
        <v>22</v>
      </c>
      <c r="J26" s="119"/>
    </row>
    <row r="27" spans="1:10" s="65" customFormat="1" ht="16.5">
      <c r="A27" s="173" t="s">
        <v>69</v>
      </c>
      <c r="B27" s="108">
        <v>5</v>
      </c>
      <c r="C27" s="174" t="s">
        <v>45</v>
      </c>
      <c r="D27" s="175" t="str">
        <f>IF(C27="Str",'Personal File'!$C$13,IF(C27="Dex",'Personal File'!$C$14,IF(C27="Con",'Personal File'!$C$15,IF(C27="Int",'Personal File'!$C$16,IF(C27="Wis",'Personal File'!$C$17,IF(C27="Cha",'Personal File'!$C$18))))))</f>
        <v>+3</v>
      </c>
      <c r="E27" s="176" t="str">
        <f t="shared" si="2"/>
        <v>Wis (+3)</v>
      </c>
      <c r="F27" s="109" t="s">
        <v>91</v>
      </c>
      <c r="G27" s="109">
        <f t="shared" si="0"/>
        <v>10</v>
      </c>
      <c r="H27" s="109">
        <f t="shared" ca="1" si="3"/>
        <v>20</v>
      </c>
      <c r="I27" s="109">
        <f t="shared" ca="1" si="4"/>
        <v>30</v>
      </c>
      <c r="J27" s="110"/>
    </row>
    <row r="28" spans="1:10" s="65" customFormat="1" ht="16.5">
      <c r="A28" s="185" t="s">
        <v>27</v>
      </c>
      <c r="B28" s="108">
        <v>6</v>
      </c>
      <c r="C28" s="186" t="s">
        <v>46</v>
      </c>
      <c r="D28" s="187" t="str">
        <f>IF(C28="Str",'Personal File'!$C$13,IF(C28="Dex",'Personal File'!$C$14,IF(C28="Con",'Personal File'!$C$15,IF(C28="Int",'Personal File'!$C$16,IF(C28="Wis",'Personal File'!$C$17,IF(C28="Cha",'Personal File'!$C$18))))))</f>
        <v>+0</v>
      </c>
      <c r="E28" s="187" t="str">
        <f t="shared" si="2"/>
        <v>Dex (+0)</v>
      </c>
      <c r="F28" s="109" t="s">
        <v>81</v>
      </c>
      <c r="G28" s="109">
        <f t="shared" si="0"/>
        <v>6</v>
      </c>
      <c r="H28" s="109">
        <f t="shared" ca="1" si="3"/>
        <v>8</v>
      </c>
      <c r="I28" s="109">
        <f t="shared" ca="1" si="4"/>
        <v>14</v>
      </c>
      <c r="J28" s="110"/>
    </row>
    <row r="29" spans="1:10" s="65" customFormat="1" ht="16.5">
      <c r="A29" s="131" t="s">
        <v>70</v>
      </c>
      <c r="B29" s="75">
        <v>0</v>
      </c>
      <c r="C29" s="132" t="s">
        <v>46</v>
      </c>
      <c r="D29" s="133" t="str">
        <f>IF(C29="Str",'Personal File'!$C$13,IF(C29="Dex",'Personal File'!$C$14,IF(C29="Con",'Personal File'!$C$15,IF(C29="Int",'Personal File'!$C$16,IF(C29="Wis",'Personal File'!$C$17,IF(C29="Cha",'Personal File'!$C$18))))))</f>
        <v>+0</v>
      </c>
      <c r="E29" s="133" t="str">
        <f t="shared" si="2"/>
        <v>Dex (+0)</v>
      </c>
      <c r="F29" s="78" t="s">
        <v>81</v>
      </c>
      <c r="G29" s="79">
        <f t="shared" si="0"/>
        <v>0</v>
      </c>
      <c r="H29" s="79">
        <f t="shared" ca="1" si="3"/>
        <v>13</v>
      </c>
      <c r="I29" s="79">
        <f t="shared" ca="1" si="4"/>
        <v>13</v>
      </c>
      <c r="J29" s="80"/>
    </row>
    <row r="30" spans="1:10" ht="16.5">
      <c r="A30" s="152" t="s">
        <v>303</v>
      </c>
      <c r="B30" s="108">
        <v>3</v>
      </c>
      <c r="C30" s="177" t="s">
        <v>42</v>
      </c>
      <c r="D30" s="178" t="str">
        <f>IF(C30="Str",'Personal File'!$C$13,IF(C30="Dex",'Personal File'!$C$14,IF(C30="Con",'Personal File'!$C$15,IF(C30="Int",'Personal File'!$C$16,IF(C30="Wis",'Personal File'!$C$17,IF(C30="Cha",'Personal File'!$C$18))))))</f>
        <v>+3</v>
      </c>
      <c r="E30" s="154" t="str">
        <f t="shared" si="2"/>
        <v>Cha (+3)</v>
      </c>
      <c r="F30" s="109" t="s">
        <v>81</v>
      </c>
      <c r="G30" s="109">
        <f t="shared" si="0"/>
        <v>6</v>
      </c>
      <c r="H30" s="109">
        <f t="shared" ca="1" si="3"/>
        <v>1</v>
      </c>
      <c r="I30" s="109">
        <f t="shared" ca="1" si="4"/>
        <v>7</v>
      </c>
      <c r="J30" s="110"/>
    </row>
    <row r="31" spans="1:10" ht="16.5">
      <c r="A31" s="131" t="s">
        <v>71</v>
      </c>
      <c r="B31" s="75">
        <v>0</v>
      </c>
      <c r="C31" s="132" t="s">
        <v>46</v>
      </c>
      <c r="D31" s="133" t="str">
        <f>IF(C31="Str",'Personal File'!$C$13,IF(C31="Dex",'Personal File'!$C$14,IF(C31="Con",'Personal File'!$C$15,IF(C31="Int",'Personal File'!$C$16,IF(C31="Wis",'Personal File'!$C$17,IF(C31="Cha",'Personal File'!$C$18))))))</f>
        <v>+0</v>
      </c>
      <c r="E31" s="133" t="str">
        <f t="shared" si="2"/>
        <v>Dex (+0)</v>
      </c>
      <c r="F31" s="78" t="s">
        <v>81</v>
      </c>
      <c r="G31" s="79">
        <f t="shared" si="0"/>
        <v>0</v>
      </c>
      <c r="H31" s="79">
        <f t="shared" ca="1" si="3"/>
        <v>4</v>
      </c>
      <c r="I31" s="79">
        <f t="shared" ca="1" si="4"/>
        <v>4</v>
      </c>
      <c r="J31" s="80"/>
    </row>
    <row r="32" spans="1:10" ht="16.5">
      <c r="A32" s="271" t="s">
        <v>72</v>
      </c>
      <c r="B32" s="75">
        <v>0</v>
      </c>
      <c r="C32" s="105" t="s">
        <v>45</v>
      </c>
      <c r="D32" s="106" t="str">
        <f>IF(C32="Str",'Personal File'!$C$13,IF(C32="Dex",'Personal File'!$C$14,IF(C32="Con",'Personal File'!$C$15,IF(C32="Int",'Personal File'!$C$16,IF(C32="Wis",'Personal File'!$C$17,IF(C32="Cha",'Personal File'!$C$18))))))</f>
        <v>+3</v>
      </c>
      <c r="E32" s="106" t="str">
        <f t="shared" si="2"/>
        <v>Wis (+3)</v>
      </c>
      <c r="F32" s="78" t="s">
        <v>81</v>
      </c>
      <c r="G32" s="79">
        <f t="shared" si="0"/>
        <v>3</v>
      </c>
      <c r="H32" s="79">
        <f t="shared" ca="1" si="3"/>
        <v>6</v>
      </c>
      <c r="I32" s="79">
        <f t="shared" ca="1" si="4"/>
        <v>9</v>
      </c>
      <c r="J32" s="80"/>
    </row>
    <row r="33" spans="1:10" ht="16.5">
      <c r="A33" s="185" t="s">
        <v>28</v>
      </c>
      <c r="B33" s="272">
        <v>5</v>
      </c>
      <c r="C33" s="186" t="s">
        <v>46</v>
      </c>
      <c r="D33" s="187" t="str">
        <f>IF(C33="Str",'Personal File'!$C$13,IF(C33="Dex",'Personal File'!$C$14,IF(C33="Con",'Personal File'!$C$15,IF(C33="Int",'Personal File'!$C$16,IF(C33="Wis",'Personal File'!$C$17,IF(C33="Cha",'Personal File'!$C$18))))))</f>
        <v>+0</v>
      </c>
      <c r="E33" s="232" t="str">
        <f t="shared" si="2"/>
        <v>Dex (+0)</v>
      </c>
      <c r="F33" s="109" t="s">
        <v>81</v>
      </c>
      <c r="G33" s="109">
        <f t="shared" si="0"/>
        <v>5</v>
      </c>
      <c r="H33" s="109">
        <f t="shared" ca="1" si="3"/>
        <v>2</v>
      </c>
      <c r="I33" s="109">
        <f t="shared" ca="1" si="4"/>
        <v>7</v>
      </c>
      <c r="J33" s="110" t="s">
        <v>302</v>
      </c>
    </row>
    <row r="34" spans="1:10" ht="16.5">
      <c r="A34" s="233" t="s">
        <v>73</v>
      </c>
      <c r="B34" s="134">
        <v>0</v>
      </c>
      <c r="C34" s="234" t="s">
        <v>44</v>
      </c>
      <c r="D34" s="235" t="str">
        <f>IF(C34="Str",'Personal File'!$C$13,IF(C34="Dex",'Personal File'!$C$14,IF(C34="Con",'Personal File'!$C$15,IF(C34="Int",'Personal File'!$C$16,IF(C34="Wis",'Personal File'!$C$17,IF(C34="Cha",'Personal File'!$C$18))))))</f>
        <v>+1</v>
      </c>
      <c r="E34" s="235" t="str">
        <f t="shared" si="2"/>
        <v>Int (+1)</v>
      </c>
      <c r="F34" s="135" t="s">
        <v>81</v>
      </c>
      <c r="G34" s="135">
        <f t="shared" si="0"/>
        <v>1</v>
      </c>
      <c r="H34" s="135">
        <f t="shared" ca="1" si="3"/>
        <v>9</v>
      </c>
      <c r="I34" s="135">
        <f t="shared" ca="1" si="4"/>
        <v>10</v>
      </c>
      <c r="J34" s="136"/>
    </row>
    <row r="35" spans="1:10" ht="16.5">
      <c r="A35" s="149" t="s">
        <v>29</v>
      </c>
      <c r="B35" s="108">
        <v>7</v>
      </c>
      <c r="C35" s="150" t="s">
        <v>44</v>
      </c>
      <c r="D35" s="151" t="str">
        <f>IF(C35="Str",'Personal File'!$C$13,IF(C35="Dex",'Personal File'!$C$14,IF(C35="Con",'Personal File'!$C$15,IF(C35="Int",'Personal File'!$C$16,IF(C35="Wis",'Personal File'!$C$17,IF(C35="Cha",'Personal File'!$C$18))))))</f>
        <v>+1</v>
      </c>
      <c r="E35" s="151" t="str">
        <f t="shared" si="2"/>
        <v>Int (+1)</v>
      </c>
      <c r="F35" s="109" t="s">
        <v>91</v>
      </c>
      <c r="G35" s="109">
        <f t="shared" si="0"/>
        <v>10</v>
      </c>
      <c r="H35" s="109">
        <f t="shared" ca="1" si="3"/>
        <v>9</v>
      </c>
      <c r="I35" s="109">
        <f t="shared" ca="1" si="4"/>
        <v>19</v>
      </c>
      <c r="J35" s="110"/>
    </row>
    <row r="36" spans="1:10" ht="16.5">
      <c r="A36" s="173" t="s">
        <v>74</v>
      </c>
      <c r="B36" s="108">
        <v>7</v>
      </c>
      <c r="C36" s="174" t="s">
        <v>45</v>
      </c>
      <c r="D36" s="175" t="str">
        <f>IF(C36="Str",'Personal File'!$C$13,IF(C36="Dex",'Personal File'!$C$14,IF(C36="Con",'Personal File'!$C$15,IF(C36="Int",'Personal File'!$C$16,IF(C36="Wis",'Personal File'!$C$17,IF(C36="Cha",'Personal File'!$C$18))))))</f>
        <v>+3</v>
      </c>
      <c r="E36" s="175" t="str">
        <f t="shared" si="2"/>
        <v>Wis (+3)</v>
      </c>
      <c r="F36" s="109" t="s">
        <v>81</v>
      </c>
      <c r="G36" s="109">
        <f t="shared" si="0"/>
        <v>10</v>
      </c>
      <c r="H36" s="109">
        <f t="shared" ca="1" si="3"/>
        <v>10</v>
      </c>
      <c r="I36" s="109">
        <f t="shared" ca="1" si="4"/>
        <v>20</v>
      </c>
      <c r="J36" s="110"/>
    </row>
    <row r="37" spans="1:10" ht="16.5">
      <c r="A37" s="114" t="s">
        <v>75</v>
      </c>
      <c r="B37" s="115">
        <v>7</v>
      </c>
      <c r="C37" s="116" t="s">
        <v>44</v>
      </c>
      <c r="D37" s="117" t="str">
        <f>IF(C37="Str",'Personal File'!$C$13,IF(C37="Dex",'Personal File'!$C$14,IF(C37="Con",'Personal File'!$C$15,IF(C37="Int",'Personal File'!$C$16,IF(C37="Wis",'Personal File'!$C$17,IF(C37="Cha",'Personal File'!$C$18))))))</f>
        <v>+1</v>
      </c>
      <c r="E37" s="117" t="str">
        <f t="shared" si="2"/>
        <v>Int (+1)</v>
      </c>
      <c r="F37" s="118" t="s">
        <v>81</v>
      </c>
      <c r="G37" s="109">
        <f t="shared" si="0"/>
        <v>8</v>
      </c>
      <c r="H37" s="109">
        <f t="shared" ca="1" si="3"/>
        <v>14</v>
      </c>
      <c r="I37" s="109">
        <f t="shared" ca="1" si="4"/>
        <v>22</v>
      </c>
      <c r="J37" s="270" t="s">
        <v>316</v>
      </c>
    </row>
    <row r="38" spans="1:10" ht="16.5">
      <c r="A38" s="173" t="s">
        <v>76</v>
      </c>
      <c r="B38" s="108">
        <v>6</v>
      </c>
      <c r="C38" s="174" t="s">
        <v>45</v>
      </c>
      <c r="D38" s="175" t="str">
        <f>IF(C38="Str",'Personal File'!$C$13,IF(C38="Dex",'Personal File'!$C$14,IF(C38="Con",'Personal File'!$C$15,IF(C38="Int",'Personal File'!$C$16,IF(C38="Wis",'Personal File'!$C$17,IF(C38="Cha",'Personal File'!$C$18))))))</f>
        <v>+3</v>
      </c>
      <c r="E38" s="175" t="str">
        <f t="shared" si="2"/>
        <v>Wis (+3)</v>
      </c>
      <c r="F38" s="109" t="s">
        <v>91</v>
      </c>
      <c r="G38" s="109">
        <f t="shared" si="0"/>
        <v>11</v>
      </c>
      <c r="H38" s="109">
        <f t="shared" ca="1" si="3"/>
        <v>16</v>
      </c>
      <c r="I38" s="109">
        <f t="shared" ca="1" si="4"/>
        <v>27</v>
      </c>
      <c r="J38" s="110"/>
    </row>
    <row r="39" spans="1:10" ht="16.5">
      <c r="A39" s="239" t="s">
        <v>30</v>
      </c>
      <c r="B39" s="108">
        <v>2</v>
      </c>
      <c r="C39" s="240" t="s">
        <v>47</v>
      </c>
      <c r="D39" s="241" t="str">
        <f>IF(C39="Str",'Personal File'!$C$13,IF(C39="Dex",'Personal File'!$C$14,IF(C39="Con",'Personal File'!$C$15,IF(C39="Int",'Personal File'!$C$16,IF(C39="Wis",'Personal File'!$C$17,IF(C39="Cha",'Personal File'!$C$18))))))</f>
        <v>+1</v>
      </c>
      <c r="E39" s="241" t="str">
        <f t="shared" si="2"/>
        <v>Str (+1)</v>
      </c>
      <c r="F39" s="109" t="s">
        <v>81</v>
      </c>
      <c r="G39" s="109">
        <f t="shared" si="0"/>
        <v>3</v>
      </c>
      <c r="H39" s="109">
        <f t="shared" ca="1" si="3"/>
        <v>19</v>
      </c>
      <c r="I39" s="109">
        <f t="shared" ca="1" si="4"/>
        <v>22</v>
      </c>
      <c r="J39" s="110"/>
    </row>
    <row r="40" spans="1:10" ht="16.5">
      <c r="A40" s="236" t="s">
        <v>77</v>
      </c>
      <c r="B40" s="115">
        <v>2</v>
      </c>
      <c r="C40" s="237" t="s">
        <v>46</v>
      </c>
      <c r="D40" s="238" t="str">
        <f>IF(C40="Str",'Personal File'!$C$13,IF(C40="Dex",'Personal File'!$C$14,IF(C40="Con",'Personal File'!$C$15,IF(C40="Int",'Personal File'!$C$16,IF(C40="Wis",'Personal File'!$C$17,IF(C40="Cha",'Personal File'!$C$18))))))</f>
        <v>+0</v>
      </c>
      <c r="E40" s="238" t="str">
        <f t="shared" si="2"/>
        <v>Dex (+0)</v>
      </c>
      <c r="F40" s="118" t="s">
        <v>81</v>
      </c>
      <c r="G40" s="109">
        <f t="shared" si="0"/>
        <v>2</v>
      </c>
      <c r="H40" s="109">
        <f t="shared" ca="1" si="3"/>
        <v>13</v>
      </c>
      <c r="I40" s="109">
        <f t="shared" ca="1" si="4"/>
        <v>15</v>
      </c>
      <c r="J40" s="119"/>
    </row>
    <row r="41" spans="1:10" ht="16.5">
      <c r="A41" s="81" t="s">
        <v>78</v>
      </c>
      <c r="B41" s="75">
        <v>0</v>
      </c>
      <c r="C41" s="82" t="s">
        <v>42</v>
      </c>
      <c r="D41" s="83" t="str">
        <f>IF(C41="Str",'Personal File'!$C$13,IF(C41="Dex",'Personal File'!$C$14,IF(C41="Con",'Personal File'!$C$15,IF(C41="Int",'Personal File'!$C$16,IF(C41="Wis",'Personal File'!$C$17,IF(C41="Cha",'Personal File'!$C$18))))))</f>
        <v>+3</v>
      </c>
      <c r="E41" s="83" t="str">
        <f t="shared" si="2"/>
        <v>Cha (+3)</v>
      </c>
      <c r="F41" s="78" t="s">
        <v>81</v>
      </c>
      <c r="G41" s="79">
        <f t="shared" si="0"/>
        <v>3</v>
      </c>
      <c r="H41" s="79">
        <f t="shared" ca="1" si="3"/>
        <v>9</v>
      </c>
      <c r="I41" s="79">
        <f t="shared" ca="1" si="4"/>
        <v>12</v>
      </c>
      <c r="J41" s="80"/>
    </row>
    <row r="42" spans="1:10" ht="16.5">
      <c r="A42" s="91" t="s">
        <v>79</v>
      </c>
      <c r="B42" s="86">
        <v>0</v>
      </c>
      <c r="C42" s="92" t="s">
        <v>46</v>
      </c>
      <c r="D42" s="93" t="str">
        <f>IF(C42="Str",'Personal File'!$C$13,IF(C42="Dex",'Personal File'!$C$14,IF(C42="Con",'Personal File'!$C$15,IF(C42="Int",'Personal File'!$C$16,IF(C42="Wis",'Personal File'!$C$17,IF(C42="Cha",'Personal File'!$C$18))))))</f>
        <v>+0</v>
      </c>
      <c r="E42" s="93" t="str">
        <f t="shared" si="2"/>
        <v>Dex (+0)</v>
      </c>
      <c r="F42" s="89" t="s">
        <v>81</v>
      </c>
      <c r="G42" s="89">
        <f t="shared" si="0"/>
        <v>0</v>
      </c>
      <c r="H42" s="89">
        <f t="shared" ca="1" si="3"/>
        <v>10</v>
      </c>
      <c r="I42" s="89">
        <f t="shared" ca="1" si="4"/>
        <v>10</v>
      </c>
      <c r="J42" s="90"/>
    </row>
    <row r="43" spans="1:10" ht="17.25" thickBot="1">
      <c r="A43" s="98" t="s">
        <v>31</v>
      </c>
      <c r="B43" s="99">
        <v>0</v>
      </c>
      <c r="C43" s="100" t="s">
        <v>45</v>
      </c>
      <c r="D43" s="101" t="str">
        <f>IF(C43="Str",'Personal File'!$C$13,IF(C43="Dex",'Personal File'!$C$14,IF(C43="Con",'Personal File'!$C$15,IF(C43="Int",'Personal File'!$C$16,IF(C43="Wis",'Personal File'!$C$17,IF(C43="Cha",'Personal File'!$C$18))))))</f>
        <v>+3</v>
      </c>
      <c r="E43" s="101" t="str">
        <f t="shared" si="2"/>
        <v>Wis (+3)</v>
      </c>
      <c r="F43" s="102" t="s">
        <v>81</v>
      </c>
      <c r="G43" s="102">
        <f t="shared" si="0"/>
        <v>3</v>
      </c>
      <c r="H43" s="102">
        <f t="shared" ca="1" si="3"/>
        <v>9</v>
      </c>
      <c r="I43" s="102">
        <f t="shared" ca="1" si="4"/>
        <v>12</v>
      </c>
      <c r="J43" s="103"/>
    </row>
    <row r="44" spans="1:10" ht="16.5" thickTop="1">
      <c r="B44" s="130"/>
    </row>
    <row r="45" spans="1:10">
      <c r="B45" s="130"/>
    </row>
  </sheetData>
  <phoneticPr fontId="0" type="noConversion"/>
  <conditionalFormatting sqref="H3:H43">
    <cfRule type="cellIs" dxfId="5" priority="2" operator="equal">
      <formula>1</formula>
    </cfRule>
    <cfRule type="cellIs" dxfId="4" priority="1" operator="equal">
      <formula>20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56"/>
  <sheetViews>
    <sheetView showGridLines="0" zoomScaleNormal="100" workbookViewId="0">
      <pane ySplit="2" topLeftCell="A3" activePane="bottomLeft" state="frozen"/>
      <selection pane="bottomLeft" activeCell="A3" sqref="A3"/>
    </sheetView>
  </sheetViews>
  <sheetFormatPr defaultColWidth="13" defaultRowHeight="15.75"/>
  <cols>
    <col min="1" max="1" width="15.875" style="50" customWidth="1"/>
    <col min="2" max="2" width="6.25" style="50" bestFit="1" customWidth="1"/>
    <col min="3" max="3" width="9.625" style="473" bestFit="1" customWidth="1"/>
    <col min="4" max="4" width="11.25" style="473" bestFit="1" customWidth="1"/>
    <col min="5" max="5" width="8.625" style="473" bestFit="1" customWidth="1"/>
    <col min="6" max="6" width="11" style="473" customWidth="1"/>
    <col min="7" max="7" width="9.5" style="473" bestFit="1" customWidth="1"/>
    <col min="8" max="8" width="29.875" style="50" customWidth="1"/>
    <col min="9" max="16384" width="13" style="435"/>
  </cols>
  <sheetData>
    <row r="1" spans="1:8" ht="24" thickBot="1">
      <c r="A1" s="434" t="s">
        <v>868</v>
      </c>
      <c r="B1" s="49"/>
      <c r="C1" s="49"/>
      <c r="D1" s="49"/>
      <c r="E1" s="49"/>
      <c r="F1" s="49"/>
      <c r="G1" s="49"/>
      <c r="H1" s="49"/>
    </row>
    <row r="2" spans="1:8" s="48" customFormat="1" ht="16.5">
      <c r="A2" s="211" t="s">
        <v>160</v>
      </c>
      <c r="B2" s="212" t="s">
        <v>7</v>
      </c>
      <c r="C2" s="212" t="s">
        <v>177</v>
      </c>
      <c r="D2" s="213" t="s">
        <v>719</v>
      </c>
      <c r="E2" s="213" t="s">
        <v>720</v>
      </c>
      <c r="F2" s="212" t="s">
        <v>93</v>
      </c>
      <c r="G2" s="212" t="s">
        <v>34</v>
      </c>
      <c r="H2" s="214" t="s">
        <v>308</v>
      </c>
    </row>
    <row r="3" spans="1:8" s="48" customFormat="1" ht="16.5">
      <c r="A3" s="180" t="s">
        <v>178</v>
      </c>
      <c r="B3" s="157">
        <v>0</v>
      </c>
      <c r="C3" s="158" t="s">
        <v>127</v>
      </c>
      <c r="D3" s="159" t="s">
        <v>721</v>
      </c>
      <c r="E3" s="159" t="s">
        <v>722</v>
      </c>
      <c r="F3" s="160" t="s">
        <v>332</v>
      </c>
      <c r="G3" s="160" t="s">
        <v>118</v>
      </c>
      <c r="H3" s="163" t="s">
        <v>179</v>
      </c>
    </row>
    <row r="4" spans="1:8" ht="16.5">
      <c r="A4" s="180" t="s">
        <v>114</v>
      </c>
      <c r="B4" s="157">
        <v>0</v>
      </c>
      <c r="C4" s="158" t="s">
        <v>115</v>
      </c>
      <c r="D4" s="159" t="s">
        <v>721</v>
      </c>
      <c r="E4" s="159" t="s">
        <v>722</v>
      </c>
      <c r="F4" s="160" t="s">
        <v>277</v>
      </c>
      <c r="G4" s="160" t="s">
        <v>116</v>
      </c>
      <c r="H4" s="161" t="s">
        <v>117</v>
      </c>
    </row>
    <row r="5" spans="1:8" ht="16.5">
      <c r="A5" s="180" t="s">
        <v>180</v>
      </c>
      <c r="B5" s="157">
        <v>0</v>
      </c>
      <c r="C5" s="158" t="s">
        <v>113</v>
      </c>
      <c r="D5" s="159" t="s">
        <v>721</v>
      </c>
      <c r="E5" s="159" t="s">
        <v>722</v>
      </c>
      <c r="F5" s="160" t="s">
        <v>332</v>
      </c>
      <c r="G5" s="160" t="s">
        <v>118</v>
      </c>
      <c r="H5" s="163" t="s">
        <v>723</v>
      </c>
    </row>
    <row r="6" spans="1:8" ht="16.5">
      <c r="A6" s="180" t="s">
        <v>112</v>
      </c>
      <c r="B6" s="215">
        <v>0</v>
      </c>
      <c r="C6" s="158" t="s">
        <v>113</v>
      </c>
      <c r="D6" s="159" t="s">
        <v>721</v>
      </c>
      <c r="E6" s="159" t="s">
        <v>722</v>
      </c>
      <c r="F6" s="160" t="s">
        <v>110</v>
      </c>
      <c r="G6" s="160" t="s">
        <v>111</v>
      </c>
      <c r="H6" s="162" t="s">
        <v>724</v>
      </c>
    </row>
    <row r="7" spans="1:8" ht="16.5">
      <c r="A7" s="180" t="s">
        <v>275</v>
      </c>
      <c r="B7" s="157">
        <v>0</v>
      </c>
      <c r="C7" s="158" t="s">
        <v>725</v>
      </c>
      <c r="D7" s="159" t="s">
        <v>721</v>
      </c>
      <c r="E7" s="159" t="s">
        <v>722</v>
      </c>
      <c r="F7" s="160" t="s">
        <v>110</v>
      </c>
      <c r="G7" s="160" t="s">
        <v>118</v>
      </c>
      <c r="H7" s="163" t="s">
        <v>119</v>
      </c>
    </row>
    <row r="8" spans="1:8" ht="16.5">
      <c r="A8" s="180" t="s">
        <v>726</v>
      </c>
      <c r="B8" s="215">
        <v>0</v>
      </c>
      <c r="C8" s="216" t="s">
        <v>144</v>
      </c>
      <c r="D8" s="436" t="s">
        <v>727</v>
      </c>
      <c r="E8" s="436" t="s">
        <v>722</v>
      </c>
      <c r="F8" s="217" t="s">
        <v>110</v>
      </c>
      <c r="G8" s="217" t="s">
        <v>122</v>
      </c>
      <c r="H8" s="218" t="s">
        <v>181</v>
      </c>
    </row>
    <row r="9" spans="1:8" ht="16.5">
      <c r="A9" s="180" t="s">
        <v>182</v>
      </c>
      <c r="B9" s="215">
        <v>0</v>
      </c>
      <c r="C9" s="216" t="s">
        <v>132</v>
      </c>
      <c r="D9" s="159" t="s">
        <v>721</v>
      </c>
      <c r="E9" s="159" t="s">
        <v>722</v>
      </c>
      <c r="F9" s="217" t="s">
        <v>278</v>
      </c>
      <c r="G9" s="217" t="s">
        <v>118</v>
      </c>
      <c r="H9" s="168" t="s">
        <v>728</v>
      </c>
    </row>
    <row r="10" spans="1:8" ht="16.5">
      <c r="A10" s="180" t="s">
        <v>729</v>
      </c>
      <c r="B10" s="215">
        <v>0</v>
      </c>
      <c r="C10" s="437" t="s">
        <v>132</v>
      </c>
      <c r="D10" s="171" t="s">
        <v>730</v>
      </c>
      <c r="E10" s="438" t="s">
        <v>722</v>
      </c>
      <c r="F10" s="439" t="s">
        <v>279</v>
      </c>
      <c r="G10" s="440" t="s">
        <v>122</v>
      </c>
      <c r="H10" s="218" t="s">
        <v>728</v>
      </c>
    </row>
    <row r="11" spans="1:8" ht="16.5">
      <c r="A11" s="180" t="s">
        <v>183</v>
      </c>
      <c r="B11" s="215">
        <v>0</v>
      </c>
      <c r="C11" s="216" t="s">
        <v>115</v>
      </c>
      <c r="D11" s="159" t="s">
        <v>721</v>
      </c>
      <c r="E11" s="159" t="s">
        <v>722</v>
      </c>
      <c r="F11" s="217" t="s">
        <v>278</v>
      </c>
      <c r="G11" s="217" t="s">
        <v>118</v>
      </c>
      <c r="H11" s="218" t="s">
        <v>731</v>
      </c>
    </row>
    <row r="12" spans="1:8" ht="16.5">
      <c r="A12" s="180" t="s">
        <v>120</v>
      </c>
      <c r="B12" s="157">
        <v>0</v>
      </c>
      <c r="C12" s="158" t="s">
        <v>115</v>
      </c>
      <c r="D12" s="164" t="s">
        <v>730</v>
      </c>
      <c r="E12" s="164" t="s">
        <v>722</v>
      </c>
      <c r="F12" s="160" t="s">
        <v>121</v>
      </c>
      <c r="G12" s="160" t="s">
        <v>122</v>
      </c>
      <c r="H12" s="168" t="s">
        <v>732</v>
      </c>
    </row>
    <row r="13" spans="1:8" ht="16.5">
      <c r="A13" s="180" t="s">
        <v>108</v>
      </c>
      <c r="B13" s="157">
        <v>0</v>
      </c>
      <c r="C13" s="158" t="s">
        <v>109</v>
      </c>
      <c r="D13" s="159" t="s">
        <v>733</v>
      </c>
      <c r="E13" s="159" t="s">
        <v>722</v>
      </c>
      <c r="F13" s="160" t="s">
        <v>110</v>
      </c>
      <c r="G13" s="160" t="s">
        <v>111</v>
      </c>
      <c r="H13" s="161" t="s">
        <v>734</v>
      </c>
    </row>
    <row r="14" spans="1:8" ht="16.5">
      <c r="A14" s="180" t="s">
        <v>735</v>
      </c>
      <c r="B14" s="157">
        <v>0</v>
      </c>
      <c r="C14" s="158" t="s">
        <v>132</v>
      </c>
      <c r="D14" s="171" t="s">
        <v>721</v>
      </c>
      <c r="E14" s="159" t="s">
        <v>722</v>
      </c>
      <c r="F14" s="160" t="s">
        <v>332</v>
      </c>
      <c r="G14" s="160" t="s">
        <v>125</v>
      </c>
      <c r="H14" s="161" t="s">
        <v>736</v>
      </c>
    </row>
    <row r="15" spans="1:8" ht="16.5">
      <c r="A15" s="180" t="s">
        <v>737</v>
      </c>
      <c r="B15" s="215">
        <v>0</v>
      </c>
      <c r="C15" s="216" t="s">
        <v>127</v>
      </c>
      <c r="D15" s="171" t="s">
        <v>721</v>
      </c>
      <c r="E15" s="438" t="s">
        <v>722</v>
      </c>
      <c r="F15" s="217" t="s">
        <v>738</v>
      </c>
      <c r="G15" s="217" t="s">
        <v>137</v>
      </c>
      <c r="H15" s="218" t="s">
        <v>739</v>
      </c>
    </row>
    <row r="16" spans="1:8" ht="16.5">
      <c r="A16" s="441" t="s">
        <v>740</v>
      </c>
      <c r="B16" s="219">
        <v>0</v>
      </c>
      <c r="C16" s="220" t="s">
        <v>132</v>
      </c>
      <c r="D16" s="221" t="s">
        <v>741</v>
      </c>
      <c r="E16" s="221" t="s">
        <v>722</v>
      </c>
      <c r="F16" s="222" t="s">
        <v>110</v>
      </c>
      <c r="G16" s="222" t="s">
        <v>111</v>
      </c>
      <c r="H16" s="223" t="s">
        <v>742</v>
      </c>
    </row>
    <row r="17" spans="1:8" ht="16.5">
      <c r="A17" s="180" t="s">
        <v>743</v>
      </c>
      <c r="B17" s="157">
        <v>1</v>
      </c>
      <c r="C17" s="158" t="s">
        <v>124</v>
      </c>
      <c r="D17" s="159" t="s">
        <v>741</v>
      </c>
      <c r="E17" s="159" t="s">
        <v>722</v>
      </c>
      <c r="F17" s="160" t="s">
        <v>744</v>
      </c>
      <c r="G17" s="160" t="s">
        <v>116</v>
      </c>
      <c r="H17" s="169" t="s">
        <v>184</v>
      </c>
    </row>
    <row r="18" spans="1:8" ht="16.5">
      <c r="A18" s="180" t="s">
        <v>745</v>
      </c>
      <c r="B18" s="157">
        <v>1</v>
      </c>
      <c r="C18" s="158" t="s">
        <v>132</v>
      </c>
      <c r="D18" s="159" t="s">
        <v>746</v>
      </c>
      <c r="E18" s="159" t="s">
        <v>722</v>
      </c>
      <c r="F18" s="160" t="s">
        <v>110</v>
      </c>
      <c r="G18" s="160" t="s">
        <v>118</v>
      </c>
      <c r="H18" s="161" t="s">
        <v>185</v>
      </c>
    </row>
    <row r="19" spans="1:8" ht="16.5">
      <c r="A19" s="180" t="s">
        <v>276</v>
      </c>
      <c r="B19" s="157">
        <v>1</v>
      </c>
      <c r="C19" s="158" t="s">
        <v>725</v>
      </c>
      <c r="D19" s="159" t="s">
        <v>721</v>
      </c>
      <c r="E19" s="159" t="s">
        <v>722</v>
      </c>
      <c r="F19" s="160" t="s">
        <v>332</v>
      </c>
      <c r="G19" s="160" t="s">
        <v>293</v>
      </c>
      <c r="H19" s="161" t="s">
        <v>747</v>
      </c>
    </row>
    <row r="20" spans="1:8" ht="16.5">
      <c r="A20" s="180" t="s">
        <v>163</v>
      </c>
      <c r="B20" s="157">
        <v>1</v>
      </c>
      <c r="C20" s="158" t="s">
        <v>124</v>
      </c>
      <c r="D20" s="159" t="s">
        <v>748</v>
      </c>
      <c r="E20" s="159" t="s">
        <v>722</v>
      </c>
      <c r="F20" s="160" t="s">
        <v>332</v>
      </c>
      <c r="G20" s="160" t="s">
        <v>125</v>
      </c>
      <c r="H20" s="163" t="s">
        <v>749</v>
      </c>
    </row>
    <row r="21" spans="1:8" ht="16.5">
      <c r="A21" s="180" t="s">
        <v>126</v>
      </c>
      <c r="B21" s="165">
        <v>1</v>
      </c>
      <c r="C21" s="166" t="s">
        <v>113</v>
      </c>
      <c r="D21" s="164" t="s">
        <v>733</v>
      </c>
      <c r="E21" s="164" t="s">
        <v>722</v>
      </c>
      <c r="F21" s="167" t="s">
        <v>121</v>
      </c>
      <c r="G21" s="167" t="s">
        <v>122</v>
      </c>
      <c r="H21" s="163" t="s">
        <v>750</v>
      </c>
    </row>
    <row r="22" spans="1:8" ht="16.5">
      <c r="A22" s="180" t="s">
        <v>187</v>
      </c>
      <c r="B22" s="157">
        <v>1</v>
      </c>
      <c r="C22" s="158" t="s">
        <v>132</v>
      </c>
      <c r="D22" s="159" t="s">
        <v>746</v>
      </c>
      <c r="E22" s="159" t="s">
        <v>111</v>
      </c>
      <c r="F22" s="160" t="s">
        <v>110</v>
      </c>
      <c r="G22" s="160" t="s">
        <v>118</v>
      </c>
      <c r="H22" s="163" t="s">
        <v>185</v>
      </c>
    </row>
    <row r="23" spans="1:8" ht="16.5">
      <c r="A23" s="180" t="s">
        <v>751</v>
      </c>
      <c r="B23" s="157">
        <v>1</v>
      </c>
      <c r="C23" s="158" t="s">
        <v>725</v>
      </c>
      <c r="D23" s="159" t="s">
        <v>721</v>
      </c>
      <c r="E23" s="159" t="s">
        <v>722</v>
      </c>
      <c r="F23" s="160" t="s">
        <v>332</v>
      </c>
      <c r="G23" s="167" t="s">
        <v>122</v>
      </c>
      <c r="H23" s="163" t="s">
        <v>752</v>
      </c>
    </row>
    <row r="24" spans="1:8" ht="16.5">
      <c r="A24" s="180" t="s">
        <v>188</v>
      </c>
      <c r="B24" s="157">
        <v>1</v>
      </c>
      <c r="C24" s="158" t="s">
        <v>113</v>
      </c>
      <c r="D24" s="164" t="s">
        <v>741</v>
      </c>
      <c r="E24" s="164" t="s">
        <v>722</v>
      </c>
      <c r="F24" s="160" t="s">
        <v>277</v>
      </c>
      <c r="G24" s="160" t="s">
        <v>122</v>
      </c>
      <c r="H24" s="163" t="s">
        <v>753</v>
      </c>
    </row>
    <row r="25" spans="1:8" ht="16.5">
      <c r="A25" s="180" t="s">
        <v>189</v>
      </c>
      <c r="B25" s="157">
        <v>1</v>
      </c>
      <c r="C25" s="158" t="s">
        <v>144</v>
      </c>
      <c r="D25" s="159" t="s">
        <v>741</v>
      </c>
      <c r="E25" s="159" t="s">
        <v>722</v>
      </c>
      <c r="F25" s="160" t="s">
        <v>121</v>
      </c>
      <c r="G25" s="160" t="s">
        <v>111</v>
      </c>
      <c r="H25" s="169" t="s">
        <v>754</v>
      </c>
    </row>
    <row r="26" spans="1:8" ht="16.5">
      <c r="A26" s="180" t="s">
        <v>190</v>
      </c>
      <c r="B26" s="157">
        <v>1</v>
      </c>
      <c r="C26" s="158" t="s">
        <v>124</v>
      </c>
      <c r="D26" s="159" t="s">
        <v>741</v>
      </c>
      <c r="E26" s="159" t="s">
        <v>722</v>
      </c>
      <c r="F26" s="160" t="s">
        <v>279</v>
      </c>
      <c r="G26" s="160" t="s">
        <v>116</v>
      </c>
      <c r="H26" s="168" t="s">
        <v>437</v>
      </c>
    </row>
    <row r="27" spans="1:8" ht="16.5">
      <c r="A27" s="180" t="s">
        <v>166</v>
      </c>
      <c r="B27" s="157">
        <v>1</v>
      </c>
      <c r="C27" s="158" t="s">
        <v>109</v>
      </c>
      <c r="D27" s="159" t="s">
        <v>721</v>
      </c>
      <c r="E27" s="159" t="s">
        <v>722</v>
      </c>
      <c r="F27" s="160" t="s">
        <v>110</v>
      </c>
      <c r="G27" s="160" t="s">
        <v>131</v>
      </c>
      <c r="H27" s="163" t="s">
        <v>191</v>
      </c>
    </row>
    <row r="28" spans="1:8" ht="16.5">
      <c r="A28" s="180" t="s">
        <v>192</v>
      </c>
      <c r="B28" s="157">
        <v>1</v>
      </c>
      <c r="C28" s="158" t="s">
        <v>109</v>
      </c>
      <c r="D28" s="159" t="s">
        <v>721</v>
      </c>
      <c r="E28" s="159" t="s">
        <v>722</v>
      </c>
      <c r="F28" s="160" t="s">
        <v>121</v>
      </c>
      <c r="G28" s="160" t="s">
        <v>116</v>
      </c>
      <c r="H28" s="169" t="s">
        <v>193</v>
      </c>
    </row>
    <row r="29" spans="1:8" ht="16.5">
      <c r="A29" s="180" t="s">
        <v>755</v>
      </c>
      <c r="B29" s="215">
        <v>1</v>
      </c>
      <c r="C29" s="170" t="s">
        <v>113</v>
      </c>
      <c r="D29" s="171" t="s">
        <v>721</v>
      </c>
      <c r="E29" s="438" t="s">
        <v>722</v>
      </c>
      <c r="F29" s="442" t="s">
        <v>110</v>
      </c>
      <c r="G29" s="440" t="s">
        <v>118</v>
      </c>
      <c r="H29" s="218" t="s">
        <v>756</v>
      </c>
    </row>
    <row r="30" spans="1:8" ht="16.5">
      <c r="A30" s="180" t="s">
        <v>757</v>
      </c>
      <c r="B30" s="215">
        <v>1</v>
      </c>
      <c r="C30" s="216" t="s">
        <v>758</v>
      </c>
      <c r="D30" s="171" t="s">
        <v>741</v>
      </c>
      <c r="E30" s="438" t="s">
        <v>722</v>
      </c>
      <c r="F30" s="439" t="s">
        <v>279</v>
      </c>
      <c r="G30" s="217" t="s">
        <v>137</v>
      </c>
      <c r="H30" s="218" t="s">
        <v>759</v>
      </c>
    </row>
    <row r="31" spans="1:8" ht="16.5">
      <c r="A31" s="180" t="s">
        <v>146</v>
      </c>
      <c r="B31" s="443">
        <v>1</v>
      </c>
      <c r="C31" s="158" t="s">
        <v>725</v>
      </c>
      <c r="D31" s="159" t="s">
        <v>721</v>
      </c>
      <c r="E31" s="159" t="s">
        <v>722</v>
      </c>
      <c r="F31" s="160" t="s">
        <v>110</v>
      </c>
      <c r="G31" s="160" t="s">
        <v>118</v>
      </c>
      <c r="H31" s="163" t="s">
        <v>186</v>
      </c>
    </row>
    <row r="32" spans="1:8" ht="16.5">
      <c r="A32" s="180" t="s">
        <v>760</v>
      </c>
      <c r="B32" s="157">
        <v>1</v>
      </c>
      <c r="C32" s="158" t="s">
        <v>132</v>
      </c>
      <c r="D32" s="159" t="s">
        <v>746</v>
      </c>
      <c r="E32" s="159" t="s">
        <v>722</v>
      </c>
      <c r="F32" s="160" t="s">
        <v>121</v>
      </c>
      <c r="G32" s="160" t="s">
        <v>133</v>
      </c>
      <c r="H32" s="168" t="s">
        <v>761</v>
      </c>
    </row>
    <row r="33" spans="1:8" ht="16.5">
      <c r="A33" s="444" t="s">
        <v>194</v>
      </c>
      <c r="B33" s="443">
        <v>1</v>
      </c>
      <c r="C33" s="158" t="s">
        <v>132</v>
      </c>
      <c r="D33" s="159" t="s">
        <v>762</v>
      </c>
      <c r="E33" s="159" t="s">
        <v>722</v>
      </c>
      <c r="F33" s="160" t="s">
        <v>110</v>
      </c>
      <c r="G33" s="160" t="s">
        <v>116</v>
      </c>
      <c r="H33" s="169" t="s">
        <v>763</v>
      </c>
    </row>
    <row r="34" spans="1:8" ht="16.5">
      <c r="A34" s="180" t="s">
        <v>195</v>
      </c>
      <c r="B34" s="157">
        <v>1</v>
      </c>
      <c r="C34" s="158" t="s">
        <v>127</v>
      </c>
      <c r="D34" s="159" t="s">
        <v>721</v>
      </c>
      <c r="E34" s="159" t="s">
        <v>722</v>
      </c>
      <c r="F34" s="160" t="s">
        <v>280</v>
      </c>
      <c r="G34" s="160" t="s">
        <v>116</v>
      </c>
      <c r="H34" s="163" t="s">
        <v>764</v>
      </c>
    </row>
    <row r="35" spans="1:8" ht="16.5">
      <c r="A35" s="180" t="s">
        <v>196</v>
      </c>
      <c r="B35" s="157">
        <v>1</v>
      </c>
      <c r="C35" s="158" t="s">
        <v>109</v>
      </c>
      <c r="D35" s="159" t="s">
        <v>733</v>
      </c>
      <c r="E35" s="159" t="s">
        <v>722</v>
      </c>
      <c r="F35" s="160" t="s">
        <v>110</v>
      </c>
      <c r="G35" s="160" t="s">
        <v>116</v>
      </c>
      <c r="H35" s="168" t="s">
        <v>765</v>
      </c>
    </row>
    <row r="36" spans="1:8" ht="16.5">
      <c r="A36" s="180" t="s">
        <v>197</v>
      </c>
      <c r="B36" s="157">
        <v>1</v>
      </c>
      <c r="C36" s="158" t="s">
        <v>109</v>
      </c>
      <c r="D36" s="159" t="s">
        <v>721</v>
      </c>
      <c r="E36" s="159" t="s">
        <v>722</v>
      </c>
      <c r="F36" s="160" t="s">
        <v>332</v>
      </c>
      <c r="G36" s="160" t="s">
        <v>122</v>
      </c>
      <c r="H36" s="168" t="s">
        <v>440</v>
      </c>
    </row>
    <row r="37" spans="1:8" ht="16.5">
      <c r="A37" s="180" t="s">
        <v>142</v>
      </c>
      <c r="B37" s="157">
        <v>1</v>
      </c>
      <c r="C37" s="158" t="s">
        <v>109</v>
      </c>
      <c r="D37" s="171" t="s">
        <v>741</v>
      </c>
      <c r="E37" s="171" t="s">
        <v>722</v>
      </c>
      <c r="F37" s="160" t="s">
        <v>110</v>
      </c>
      <c r="G37" s="160" t="s">
        <v>137</v>
      </c>
      <c r="H37" s="168" t="s">
        <v>766</v>
      </c>
    </row>
    <row r="38" spans="1:8" ht="16.5">
      <c r="A38" s="180" t="s">
        <v>129</v>
      </c>
      <c r="B38" s="157">
        <v>1</v>
      </c>
      <c r="C38" s="158" t="s">
        <v>109</v>
      </c>
      <c r="D38" s="159" t="s">
        <v>746</v>
      </c>
      <c r="E38" s="159" t="s">
        <v>722</v>
      </c>
      <c r="F38" s="160" t="s">
        <v>110</v>
      </c>
      <c r="G38" s="160" t="s">
        <v>116</v>
      </c>
      <c r="H38" s="169" t="s">
        <v>767</v>
      </c>
    </row>
    <row r="39" spans="1:8" ht="16.5">
      <c r="A39" s="180" t="s">
        <v>198</v>
      </c>
      <c r="B39" s="157">
        <v>1</v>
      </c>
      <c r="C39" s="166" t="s">
        <v>127</v>
      </c>
      <c r="D39" s="164" t="s">
        <v>733</v>
      </c>
      <c r="E39" s="164" t="s">
        <v>768</v>
      </c>
      <c r="F39" s="167" t="s">
        <v>332</v>
      </c>
      <c r="G39" s="167" t="s">
        <v>137</v>
      </c>
      <c r="H39" s="172" t="s">
        <v>199</v>
      </c>
    </row>
    <row r="40" spans="1:8" ht="16.5">
      <c r="A40" s="180" t="s">
        <v>200</v>
      </c>
      <c r="B40" s="215">
        <v>2</v>
      </c>
      <c r="C40" s="216" t="s">
        <v>124</v>
      </c>
      <c r="D40" s="436" t="s">
        <v>741</v>
      </c>
      <c r="E40" s="436" t="s">
        <v>722</v>
      </c>
      <c r="F40" s="217" t="s">
        <v>110</v>
      </c>
      <c r="G40" s="217" t="s">
        <v>116</v>
      </c>
      <c r="H40" s="445" t="s">
        <v>769</v>
      </c>
    </row>
    <row r="41" spans="1:8" ht="16.5">
      <c r="A41" s="180" t="s">
        <v>770</v>
      </c>
      <c r="B41" s="215">
        <v>2</v>
      </c>
      <c r="C41" s="216" t="s">
        <v>113</v>
      </c>
      <c r="D41" s="171" t="s">
        <v>733</v>
      </c>
      <c r="E41" s="171" t="s">
        <v>111</v>
      </c>
      <c r="F41" s="217" t="s">
        <v>277</v>
      </c>
      <c r="G41" s="217" t="s">
        <v>137</v>
      </c>
      <c r="H41" s="218" t="s">
        <v>771</v>
      </c>
    </row>
    <row r="42" spans="1:8" ht="16.5">
      <c r="A42" s="180" t="s">
        <v>201</v>
      </c>
      <c r="B42" s="215">
        <v>2</v>
      </c>
      <c r="C42" s="216" t="s">
        <v>124</v>
      </c>
      <c r="D42" s="436" t="s">
        <v>746</v>
      </c>
      <c r="E42" s="436" t="s">
        <v>722</v>
      </c>
      <c r="F42" s="217" t="s">
        <v>332</v>
      </c>
      <c r="G42" s="217" t="s">
        <v>202</v>
      </c>
      <c r="H42" s="218" t="s">
        <v>281</v>
      </c>
    </row>
    <row r="43" spans="1:8" ht="16.5">
      <c r="A43" s="180" t="s">
        <v>203</v>
      </c>
      <c r="B43" s="215">
        <v>2</v>
      </c>
      <c r="C43" s="216" t="s">
        <v>113</v>
      </c>
      <c r="D43" s="171" t="s">
        <v>730</v>
      </c>
      <c r="E43" s="171" t="s">
        <v>722</v>
      </c>
      <c r="F43" s="217" t="s">
        <v>121</v>
      </c>
      <c r="G43" s="217" t="s">
        <v>118</v>
      </c>
      <c r="H43" s="218" t="s">
        <v>204</v>
      </c>
    </row>
    <row r="44" spans="1:8" ht="16.5">
      <c r="A44" s="180" t="s">
        <v>772</v>
      </c>
      <c r="B44" s="215">
        <v>2</v>
      </c>
      <c r="C44" s="216" t="s">
        <v>109</v>
      </c>
      <c r="D44" s="171" t="s">
        <v>741</v>
      </c>
      <c r="E44" s="438" t="s">
        <v>768</v>
      </c>
      <c r="F44" s="442" t="s">
        <v>110</v>
      </c>
      <c r="G44" s="217" t="s">
        <v>122</v>
      </c>
      <c r="H44" s="218" t="s">
        <v>773</v>
      </c>
    </row>
    <row r="45" spans="1:8" ht="16.5">
      <c r="A45" s="180" t="s">
        <v>774</v>
      </c>
      <c r="B45" s="215">
        <v>2</v>
      </c>
      <c r="C45" s="216" t="s">
        <v>123</v>
      </c>
      <c r="D45" s="171" t="s">
        <v>741</v>
      </c>
      <c r="E45" s="438" t="s">
        <v>722</v>
      </c>
      <c r="F45" s="217" t="s">
        <v>332</v>
      </c>
      <c r="G45" s="217" t="s">
        <v>137</v>
      </c>
      <c r="H45" s="218" t="s">
        <v>773</v>
      </c>
    </row>
    <row r="46" spans="1:8" ht="16.5">
      <c r="A46" s="180" t="s">
        <v>775</v>
      </c>
      <c r="B46" s="215">
        <v>2</v>
      </c>
      <c r="C46" s="216" t="s">
        <v>123</v>
      </c>
      <c r="D46" s="171" t="s">
        <v>741</v>
      </c>
      <c r="E46" s="438" t="s">
        <v>722</v>
      </c>
      <c r="F46" s="217" t="s">
        <v>332</v>
      </c>
      <c r="G46" s="217" t="s">
        <v>137</v>
      </c>
      <c r="H46" s="218" t="s">
        <v>776</v>
      </c>
    </row>
    <row r="47" spans="1:8" ht="16.5">
      <c r="A47" s="180" t="s">
        <v>777</v>
      </c>
      <c r="B47" s="215">
        <v>2</v>
      </c>
      <c r="C47" s="216" t="s">
        <v>109</v>
      </c>
      <c r="D47" s="171" t="s">
        <v>741</v>
      </c>
      <c r="E47" s="438" t="s">
        <v>722</v>
      </c>
      <c r="F47" s="217" t="s">
        <v>110</v>
      </c>
      <c r="G47" s="217" t="s">
        <v>116</v>
      </c>
      <c r="H47" s="218" t="s">
        <v>776</v>
      </c>
    </row>
    <row r="48" spans="1:8" ht="16.5">
      <c r="A48" s="180" t="s">
        <v>282</v>
      </c>
      <c r="B48" s="215">
        <v>2</v>
      </c>
      <c r="C48" s="216" t="s">
        <v>132</v>
      </c>
      <c r="D48" s="171" t="s">
        <v>733</v>
      </c>
      <c r="E48" s="171" t="s">
        <v>722</v>
      </c>
      <c r="F48" s="217" t="s">
        <v>110</v>
      </c>
      <c r="G48" s="217" t="s">
        <v>133</v>
      </c>
      <c r="H48" s="218" t="s">
        <v>778</v>
      </c>
    </row>
    <row r="49" spans="1:8" ht="16.5">
      <c r="A49" s="180" t="s">
        <v>205</v>
      </c>
      <c r="B49" s="215">
        <v>2</v>
      </c>
      <c r="C49" s="216" t="s">
        <v>124</v>
      </c>
      <c r="D49" s="436" t="s">
        <v>741</v>
      </c>
      <c r="E49" s="436" t="s">
        <v>722</v>
      </c>
      <c r="F49" s="440" t="s">
        <v>279</v>
      </c>
      <c r="G49" s="217" t="s">
        <v>137</v>
      </c>
      <c r="H49" s="218" t="s">
        <v>206</v>
      </c>
    </row>
    <row r="50" spans="1:8" ht="16.5">
      <c r="A50" s="180" t="s">
        <v>779</v>
      </c>
      <c r="B50" s="215">
        <v>2</v>
      </c>
      <c r="C50" s="216" t="s">
        <v>127</v>
      </c>
      <c r="D50" s="171" t="s">
        <v>721</v>
      </c>
      <c r="E50" s="438" t="s">
        <v>722</v>
      </c>
      <c r="F50" s="217" t="s">
        <v>121</v>
      </c>
      <c r="G50" s="217" t="s">
        <v>122</v>
      </c>
      <c r="H50" s="218" t="s">
        <v>780</v>
      </c>
    </row>
    <row r="51" spans="1:8" ht="16.5">
      <c r="A51" s="180" t="s">
        <v>781</v>
      </c>
      <c r="B51" s="215">
        <v>2</v>
      </c>
      <c r="C51" s="216" t="s">
        <v>144</v>
      </c>
      <c r="D51" s="171" t="s">
        <v>733</v>
      </c>
      <c r="E51" s="171" t="s">
        <v>722</v>
      </c>
      <c r="F51" s="217" t="s">
        <v>332</v>
      </c>
      <c r="G51" s="217" t="s">
        <v>209</v>
      </c>
      <c r="H51" s="218" t="s">
        <v>750</v>
      </c>
    </row>
    <row r="52" spans="1:8" ht="16.5">
      <c r="A52" s="180" t="s">
        <v>782</v>
      </c>
      <c r="B52" s="215">
        <v>2</v>
      </c>
      <c r="C52" s="216" t="s">
        <v>144</v>
      </c>
      <c r="D52" s="436" t="s">
        <v>721</v>
      </c>
      <c r="E52" s="436" t="s">
        <v>722</v>
      </c>
      <c r="F52" s="217" t="s">
        <v>332</v>
      </c>
      <c r="G52" s="217" t="s">
        <v>118</v>
      </c>
      <c r="H52" s="218" t="s">
        <v>783</v>
      </c>
    </row>
    <row r="53" spans="1:8" ht="16.5">
      <c r="A53" s="180" t="s">
        <v>149</v>
      </c>
      <c r="B53" s="215">
        <v>2</v>
      </c>
      <c r="C53" s="216" t="s">
        <v>144</v>
      </c>
      <c r="D53" s="171" t="s">
        <v>784</v>
      </c>
      <c r="E53" s="171" t="s">
        <v>722</v>
      </c>
      <c r="F53" s="217" t="s">
        <v>110</v>
      </c>
      <c r="G53" s="217" t="s">
        <v>122</v>
      </c>
      <c r="H53" s="218" t="s">
        <v>181</v>
      </c>
    </row>
    <row r="54" spans="1:8" ht="16.5">
      <c r="A54" s="180" t="s">
        <v>284</v>
      </c>
      <c r="B54" s="215">
        <v>2</v>
      </c>
      <c r="C54" s="216" t="s">
        <v>725</v>
      </c>
      <c r="D54" s="436" t="s">
        <v>721</v>
      </c>
      <c r="E54" s="436" t="s">
        <v>722</v>
      </c>
      <c r="F54" s="217" t="s">
        <v>110</v>
      </c>
      <c r="G54" s="217" t="s">
        <v>268</v>
      </c>
      <c r="H54" s="218" t="s">
        <v>752</v>
      </c>
    </row>
    <row r="55" spans="1:8" ht="16.5">
      <c r="A55" s="180" t="s">
        <v>207</v>
      </c>
      <c r="B55" s="215">
        <v>2</v>
      </c>
      <c r="C55" s="216" t="s">
        <v>127</v>
      </c>
      <c r="D55" s="171" t="s">
        <v>741</v>
      </c>
      <c r="E55" s="171" t="s">
        <v>722</v>
      </c>
      <c r="F55" s="217" t="s">
        <v>110</v>
      </c>
      <c r="G55" s="217" t="s">
        <v>133</v>
      </c>
      <c r="H55" s="218" t="s">
        <v>287</v>
      </c>
    </row>
    <row r="56" spans="1:8" ht="16.5">
      <c r="A56" s="180" t="s">
        <v>208</v>
      </c>
      <c r="B56" s="215">
        <v>2</v>
      </c>
      <c r="C56" s="216" t="s">
        <v>144</v>
      </c>
      <c r="D56" s="171" t="s">
        <v>733</v>
      </c>
      <c r="E56" s="171" t="s">
        <v>722</v>
      </c>
      <c r="F56" s="217" t="s">
        <v>332</v>
      </c>
      <c r="G56" s="217" t="s">
        <v>209</v>
      </c>
      <c r="H56" s="218" t="s">
        <v>436</v>
      </c>
    </row>
    <row r="57" spans="1:8" ht="16.5">
      <c r="A57" s="180" t="s">
        <v>785</v>
      </c>
      <c r="B57" s="215">
        <v>2</v>
      </c>
      <c r="C57" s="216" t="s">
        <v>132</v>
      </c>
      <c r="D57" s="171" t="s">
        <v>721</v>
      </c>
      <c r="E57" s="438" t="s">
        <v>722</v>
      </c>
      <c r="F57" s="217" t="s">
        <v>121</v>
      </c>
      <c r="G57" s="217" t="s">
        <v>122</v>
      </c>
      <c r="H57" s="218" t="s">
        <v>786</v>
      </c>
    </row>
    <row r="58" spans="1:8" ht="16.5">
      <c r="A58" s="180" t="s">
        <v>210</v>
      </c>
      <c r="B58" s="215">
        <v>2</v>
      </c>
      <c r="C58" s="216" t="s">
        <v>132</v>
      </c>
      <c r="D58" s="436" t="s">
        <v>741</v>
      </c>
      <c r="E58" s="436" t="s">
        <v>722</v>
      </c>
      <c r="F58" s="217" t="s">
        <v>110</v>
      </c>
      <c r="G58" s="217" t="s">
        <v>133</v>
      </c>
      <c r="H58" s="218" t="s">
        <v>787</v>
      </c>
    </row>
    <row r="59" spans="1:8" ht="16.5">
      <c r="A59" s="180" t="s">
        <v>211</v>
      </c>
      <c r="B59" s="215">
        <v>2</v>
      </c>
      <c r="C59" s="216" t="s">
        <v>124</v>
      </c>
      <c r="D59" s="436" t="s">
        <v>721</v>
      </c>
      <c r="E59" s="436" t="s">
        <v>722</v>
      </c>
      <c r="F59" s="217" t="s">
        <v>279</v>
      </c>
      <c r="G59" s="217" t="s">
        <v>212</v>
      </c>
      <c r="H59" s="218" t="s">
        <v>213</v>
      </c>
    </row>
    <row r="60" spans="1:8" ht="16.5">
      <c r="A60" s="180" t="s">
        <v>788</v>
      </c>
      <c r="B60" s="215">
        <v>2</v>
      </c>
      <c r="C60" s="216" t="s">
        <v>725</v>
      </c>
      <c r="D60" s="171" t="s">
        <v>741</v>
      </c>
      <c r="E60" s="438" t="s">
        <v>722</v>
      </c>
      <c r="F60" s="217" t="s">
        <v>110</v>
      </c>
      <c r="G60" s="217" t="s">
        <v>122</v>
      </c>
      <c r="H60" s="218" t="s">
        <v>789</v>
      </c>
    </row>
    <row r="61" spans="1:8" ht="16.5">
      <c r="A61" s="180" t="s">
        <v>214</v>
      </c>
      <c r="B61" s="215">
        <v>2</v>
      </c>
      <c r="C61" s="216" t="s">
        <v>113</v>
      </c>
      <c r="D61" s="436" t="s">
        <v>721</v>
      </c>
      <c r="E61" s="436" t="s">
        <v>722</v>
      </c>
      <c r="F61" s="217" t="s">
        <v>279</v>
      </c>
      <c r="G61" s="217" t="s">
        <v>116</v>
      </c>
      <c r="H61" s="218" t="s">
        <v>215</v>
      </c>
    </row>
    <row r="62" spans="1:8" ht="16.5">
      <c r="A62" s="180" t="s">
        <v>790</v>
      </c>
      <c r="B62" s="215">
        <v>2</v>
      </c>
      <c r="C62" s="216" t="s">
        <v>132</v>
      </c>
      <c r="D62" s="436" t="s">
        <v>762</v>
      </c>
      <c r="E62" s="438" t="s">
        <v>722</v>
      </c>
      <c r="F62" s="440" t="s">
        <v>110</v>
      </c>
      <c r="G62" s="217" t="s">
        <v>116</v>
      </c>
      <c r="H62" s="218" t="s">
        <v>791</v>
      </c>
    </row>
    <row r="63" spans="1:8" ht="16.5">
      <c r="A63" s="180" t="s">
        <v>285</v>
      </c>
      <c r="B63" s="215">
        <v>2</v>
      </c>
      <c r="C63" s="216" t="s">
        <v>725</v>
      </c>
      <c r="D63" s="436" t="s">
        <v>733</v>
      </c>
      <c r="E63" s="436" t="s">
        <v>722</v>
      </c>
      <c r="F63" s="217" t="s">
        <v>110</v>
      </c>
      <c r="G63" s="217" t="s">
        <v>202</v>
      </c>
      <c r="H63" s="218" t="s">
        <v>792</v>
      </c>
    </row>
    <row r="64" spans="1:8" ht="16.5">
      <c r="A64" s="180" t="s">
        <v>167</v>
      </c>
      <c r="B64" s="215">
        <v>2</v>
      </c>
      <c r="C64" s="216" t="s">
        <v>124</v>
      </c>
      <c r="D64" s="436" t="s">
        <v>741</v>
      </c>
      <c r="E64" s="436" t="s">
        <v>722</v>
      </c>
      <c r="F64" s="217" t="s">
        <v>279</v>
      </c>
      <c r="G64" s="217" t="s">
        <v>137</v>
      </c>
      <c r="H64" s="218" t="s">
        <v>793</v>
      </c>
    </row>
    <row r="65" spans="1:8" ht="16.5">
      <c r="A65" s="180" t="s">
        <v>286</v>
      </c>
      <c r="B65" s="215">
        <v>2</v>
      </c>
      <c r="C65" s="216" t="s">
        <v>725</v>
      </c>
      <c r="D65" s="436" t="s">
        <v>721</v>
      </c>
      <c r="E65" s="436" t="s">
        <v>722</v>
      </c>
      <c r="F65" s="217" t="s">
        <v>110</v>
      </c>
      <c r="G65" s="217" t="s">
        <v>118</v>
      </c>
      <c r="H65" s="218" t="s">
        <v>134</v>
      </c>
    </row>
    <row r="66" spans="1:8" ht="16.5">
      <c r="A66" s="180" t="s">
        <v>794</v>
      </c>
      <c r="B66" s="215">
        <v>2</v>
      </c>
      <c r="C66" s="216" t="s">
        <v>758</v>
      </c>
      <c r="D66" s="171" t="s">
        <v>741</v>
      </c>
      <c r="E66" s="438" t="s">
        <v>768</v>
      </c>
      <c r="F66" s="217" t="s">
        <v>322</v>
      </c>
      <c r="G66" s="217" t="s">
        <v>137</v>
      </c>
      <c r="H66" s="218" t="s">
        <v>795</v>
      </c>
    </row>
    <row r="67" spans="1:8" ht="16.5">
      <c r="A67" s="180" t="s">
        <v>216</v>
      </c>
      <c r="B67" s="215">
        <v>2</v>
      </c>
      <c r="C67" s="216" t="s">
        <v>127</v>
      </c>
      <c r="D67" s="436" t="s">
        <v>721</v>
      </c>
      <c r="E67" s="436" t="s">
        <v>722</v>
      </c>
      <c r="F67" s="217" t="s">
        <v>110</v>
      </c>
      <c r="G67" s="217" t="s">
        <v>118</v>
      </c>
      <c r="H67" s="218" t="s">
        <v>217</v>
      </c>
    </row>
    <row r="68" spans="1:8" ht="16.5">
      <c r="A68" s="180" t="s">
        <v>796</v>
      </c>
      <c r="B68" s="215">
        <v>2</v>
      </c>
      <c r="C68" s="216" t="s">
        <v>109</v>
      </c>
      <c r="D68" s="171" t="s">
        <v>741</v>
      </c>
      <c r="E68" s="438" t="s">
        <v>722</v>
      </c>
      <c r="F68" s="217" t="s">
        <v>110</v>
      </c>
      <c r="G68" s="217" t="s">
        <v>137</v>
      </c>
      <c r="H68" s="218" t="s">
        <v>795</v>
      </c>
    </row>
    <row r="69" spans="1:8" ht="16.5">
      <c r="A69" s="180" t="s">
        <v>797</v>
      </c>
      <c r="B69" s="215">
        <v>2</v>
      </c>
      <c r="C69" s="216" t="s">
        <v>113</v>
      </c>
      <c r="D69" s="171" t="s">
        <v>721</v>
      </c>
      <c r="E69" s="438" t="s">
        <v>722</v>
      </c>
      <c r="F69" s="217" t="s">
        <v>110</v>
      </c>
      <c r="G69" s="217" t="s">
        <v>122</v>
      </c>
      <c r="H69" s="218" t="s">
        <v>798</v>
      </c>
    </row>
    <row r="70" spans="1:8" ht="16.5">
      <c r="A70" s="180" t="s">
        <v>218</v>
      </c>
      <c r="B70" s="215">
        <v>2</v>
      </c>
      <c r="C70" s="216" t="s">
        <v>132</v>
      </c>
      <c r="D70" s="436" t="s">
        <v>721</v>
      </c>
      <c r="E70" s="436" t="s">
        <v>722</v>
      </c>
      <c r="F70" s="217" t="s">
        <v>332</v>
      </c>
      <c r="G70" s="217" t="s">
        <v>118</v>
      </c>
      <c r="H70" s="446" t="s">
        <v>799</v>
      </c>
    </row>
    <row r="71" spans="1:8" ht="16.5">
      <c r="A71" s="180" t="s">
        <v>800</v>
      </c>
      <c r="B71" s="215">
        <v>2</v>
      </c>
      <c r="C71" s="216" t="s">
        <v>132</v>
      </c>
      <c r="D71" s="171" t="s">
        <v>721</v>
      </c>
      <c r="E71" s="438" t="s">
        <v>722</v>
      </c>
      <c r="F71" s="217" t="s">
        <v>121</v>
      </c>
      <c r="G71" s="217" t="s">
        <v>137</v>
      </c>
      <c r="H71" s="218" t="s">
        <v>801</v>
      </c>
    </row>
    <row r="72" spans="1:8" ht="16.5">
      <c r="A72" s="180" t="s">
        <v>168</v>
      </c>
      <c r="B72" s="215">
        <v>2</v>
      </c>
      <c r="C72" s="216" t="s">
        <v>127</v>
      </c>
      <c r="D72" s="436" t="s">
        <v>721</v>
      </c>
      <c r="E72" s="436" t="s">
        <v>722</v>
      </c>
      <c r="F72" s="217" t="s">
        <v>332</v>
      </c>
      <c r="G72" s="217" t="s">
        <v>118</v>
      </c>
      <c r="H72" s="218" t="s">
        <v>440</v>
      </c>
    </row>
    <row r="73" spans="1:8" ht="16.5">
      <c r="A73" s="180" t="s">
        <v>219</v>
      </c>
      <c r="B73" s="447">
        <v>2</v>
      </c>
      <c r="C73" s="170" t="s">
        <v>144</v>
      </c>
      <c r="D73" s="436" t="s">
        <v>733</v>
      </c>
      <c r="E73" s="436" t="s">
        <v>722</v>
      </c>
      <c r="F73" s="217" t="s">
        <v>332</v>
      </c>
      <c r="G73" s="440" t="s">
        <v>118</v>
      </c>
      <c r="H73" s="218" t="s">
        <v>802</v>
      </c>
    </row>
    <row r="74" spans="1:8" ht="16.5">
      <c r="A74" s="180" t="s">
        <v>220</v>
      </c>
      <c r="B74" s="215">
        <v>2</v>
      </c>
      <c r="C74" s="170" t="s">
        <v>109</v>
      </c>
      <c r="D74" s="171" t="s">
        <v>730</v>
      </c>
      <c r="E74" s="171" t="s">
        <v>722</v>
      </c>
      <c r="F74" s="217" t="s">
        <v>332</v>
      </c>
      <c r="G74" s="440" t="s">
        <v>133</v>
      </c>
      <c r="H74" s="218" t="s">
        <v>802</v>
      </c>
    </row>
    <row r="75" spans="1:8" ht="16.5">
      <c r="A75" s="180" t="s">
        <v>169</v>
      </c>
      <c r="B75" s="215">
        <v>2</v>
      </c>
      <c r="C75" s="216" t="s">
        <v>123</v>
      </c>
      <c r="D75" s="436" t="s">
        <v>721</v>
      </c>
      <c r="E75" s="436" t="s">
        <v>722</v>
      </c>
      <c r="F75" s="217" t="s">
        <v>803</v>
      </c>
      <c r="G75" s="217" t="s">
        <v>116</v>
      </c>
      <c r="H75" s="218" t="s">
        <v>221</v>
      </c>
    </row>
    <row r="76" spans="1:8" ht="16.5">
      <c r="A76" s="180" t="s">
        <v>170</v>
      </c>
      <c r="B76" s="215">
        <v>2</v>
      </c>
      <c r="C76" s="216" t="s">
        <v>144</v>
      </c>
      <c r="D76" s="436" t="s">
        <v>762</v>
      </c>
      <c r="E76" s="436" t="s">
        <v>722</v>
      </c>
      <c r="F76" s="217" t="s">
        <v>332</v>
      </c>
      <c r="G76" s="217" t="s">
        <v>118</v>
      </c>
      <c r="H76" s="218" t="s">
        <v>804</v>
      </c>
    </row>
    <row r="77" spans="1:8" ht="16.5">
      <c r="A77" s="180" t="s">
        <v>222</v>
      </c>
      <c r="B77" s="215">
        <v>2</v>
      </c>
      <c r="C77" s="216" t="s">
        <v>113</v>
      </c>
      <c r="D77" s="436" t="s">
        <v>721</v>
      </c>
      <c r="E77" s="436" t="s">
        <v>722</v>
      </c>
      <c r="F77" s="217" t="s">
        <v>121</v>
      </c>
      <c r="G77" s="217" t="s">
        <v>116</v>
      </c>
      <c r="H77" s="446" t="s">
        <v>805</v>
      </c>
    </row>
    <row r="78" spans="1:8" ht="16.5">
      <c r="A78" s="180" t="s">
        <v>223</v>
      </c>
      <c r="B78" s="447">
        <v>2</v>
      </c>
      <c r="C78" s="216" t="s">
        <v>144</v>
      </c>
      <c r="D78" s="436" t="s">
        <v>741</v>
      </c>
      <c r="E78" s="436" t="s">
        <v>722</v>
      </c>
      <c r="F78" s="217" t="s">
        <v>279</v>
      </c>
      <c r="G78" s="217" t="s">
        <v>137</v>
      </c>
      <c r="H78" s="446" t="s">
        <v>806</v>
      </c>
    </row>
    <row r="79" spans="1:8" ht="16.5">
      <c r="A79" s="180" t="s">
        <v>807</v>
      </c>
      <c r="B79" s="215">
        <v>2</v>
      </c>
      <c r="C79" s="216" t="s">
        <v>132</v>
      </c>
      <c r="D79" s="171" t="s">
        <v>741</v>
      </c>
      <c r="E79" s="438" t="s">
        <v>808</v>
      </c>
      <c r="F79" s="217" t="s">
        <v>121</v>
      </c>
      <c r="G79" s="217" t="s">
        <v>202</v>
      </c>
      <c r="H79" s="218" t="s">
        <v>739</v>
      </c>
    </row>
    <row r="80" spans="1:8" ht="16.5">
      <c r="A80" s="180" t="s">
        <v>224</v>
      </c>
      <c r="B80" s="215">
        <v>2</v>
      </c>
      <c r="C80" s="170" t="s">
        <v>127</v>
      </c>
      <c r="D80" s="171" t="s">
        <v>733</v>
      </c>
      <c r="E80" s="171" t="s">
        <v>768</v>
      </c>
      <c r="F80" s="440" t="s">
        <v>332</v>
      </c>
      <c r="G80" s="440" t="s">
        <v>137</v>
      </c>
      <c r="H80" s="448" t="s">
        <v>809</v>
      </c>
    </row>
    <row r="81" spans="1:8" ht="16.5">
      <c r="A81" s="180" t="s">
        <v>810</v>
      </c>
      <c r="B81" s="215">
        <v>2</v>
      </c>
      <c r="C81" s="216" t="s">
        <v>758</v>
      </c>
      <c r="D81" s="171" t="s">
        <v>741</v>
      </c>
      <c r="E81" s="438" t="s">
        <v>722</v>
      </c>
      <c r="F81" s="217" t="s">
        <v>121</v>
      </c>
      <c r="G81" s="217" t="s">
        <v>811</v>
      </c>
      <c r="H81" s="218" t="s">
        <v>812</v>
      </c>
    </row>
    <row r="82" spans="1:8" ht="16.5">
      <c r="A82" s="180" t="s">
        <v>130</v>
      </c>
      <c r="B82" s="215">
        <v>2</v>
      </c>
      <c r="C82" s="216" t="s">
        <v>109</v>
      </c>
      <c r="D82" s="436" t="s">
        <v>721</v>
      </c>
      <c r="E82" s="436" t="s">
        <v>722</v>
      </c>
      <c r="F82" s="440" t="s">
        <v>332</v>
      </c>
      <c r="G82" s="217" t="s">
        <v>131</v>
      </c>
      <c r="H82" s="218" t="s">
        <v>813</v>
      </c>
    </row>
    <row r="83" spans="1:8" ht="16.5">
      <c r="A83" s="441" t="s">
        <v>225</v>
      </c>
      <c r="B83" s="449">
        <v>2</v>
      </c>
      <c r="C83" s="450" t="s">
        <v>124</v>
      </c>
      <c r="D83" s="451" t="s">
        <v>814</v>
      </c>
      <c r="E83" s="451" t="s">
        <v>722</v>
      </c>
      <c r="F83" s="452" t="s">
        <v>332</v>
      </c>
      <c r="G83" s="452" t="s">
        <v>116</v>
      </c>
      <c r="H83" s="453" t="s">
        <v>815</v>
      </c>
    </row>
    <row r="84" spans="1:8" ht="16.5">
      <c r="A84" s="180" t="s">
        <v>290</v>
      </c>
      <c r="B84" s="215">
        <v>3</v>
      </c>
      <c r="C84" s="216" t="s">
        <v>725</v>
      </c>
      <c r="D84" s="436" t="s">
        <v>746</v>
      </c>
      <c r="E84" s="436" t="s">
        <v>722</v>
      </c>
      <c r="F84" s="217" t="s">
        <v>110</v>
      </c>
      <c r="G84" s="217" t="s">
        <v>118</v>
      </c>
      <c r="H84" s="446" t="s">
        <v>435</v>
      </c>
    </row>
    <row r="85" spans="1:8" ht="16.5">
      <c r="A85" s="180" t="s">
        <v>135</v>
      </c>
      <c r="B85" s="215">
        <v>3</v>
      </c>
      <c r="C85" s="216" t="s">
        <v>132</v>
      </c>
      <c r="D85" s="436" t="s">
        <v>721</v>
      </c>
      <c r="E85" s="436" t="s">
        <v>722</v>
      </c>
      <c r="F85" s="217" t="s">
        <v>110</v>
      </c>
      <c r="G85" s="217" t="s">
        <v>136</v>
      </c>
      <c r="H85" s="446" t="s">
        <v>816</v>
      </c>
    </row>
    <row r="86" spans="1:8" ht="16.5">
      <c r="A86" s="180" t="s">
        <v>817</v>
      </c>
      <c r="B86" s="215">
        <v>3</v>
      </c>
      <c r="C86" s="216" t="s">
        <v>109</v>
      </c>
      <c r="D86" s="171" t="s">
        <v>721</v>
      </c>
      <c r="E86" s="438" t="s">
        <v>722</v>
      </c>
      <c r="F86" s="217" t="s">
        <v>110</v>
      </c>
      <c r="G86" s="217" t="s">
        <v>122</v>
      </c>
      <c r="H86" s="218" t="s">
        <v>776</v>
      </c>
    </row>
    <row r="87" spans="1:8" ht="16.5">
      <c r="A87" s="180" t="s">
        <v>291</v>
      </c>
      <c r="B87" s="447">
        <v>3</v>
      </c>
      <c r="C87" s="216" t="s">
        <v>725</v>
      </c>
      <c r="D87" s="436" t="s">
        <v>721</v>
      </c>
      <c r="E87" s="436" t="s">
        <v>722</v>
      </c>
      <c r="F87" s="440" t="s">
        <v>110</v>
      </c>
      <c r="G87" s="217" t="s">
        <v>118</v>
      </c>
      <c r="H87" s="446" t="s">
        <v>439</v>
      </c>
    </row>
    <row r="88" spans="1:8" ht="16.5">
      <c r="A88" s="180" t="s">
        <v>818</v>
      </c>
      <c r="B88" s="215">
        <v>3</v>
      </c>
      <c r="C88" s="216" t="s">
        <v>123</v>
      </c>
      <c r="D88" s="436" t="s">
        <v>746</v>
      </c>
      <c r="E88" s="436" t="s">
        <v>722</v>
      </c>
      <c r="F88" s="217" t="s">
        <v>110</v>
      </c>
      <c r="G88" s="217" t="s">
        <v>136</v>
      </c>
      <c r="H88" s="218" t="s">
        <v>819</v>
      </c>
    </row>
    <row r="89" spans="1:8" ht="16.5">
      <c r="A89" s="180" t="s">
        <v>227</v>
      </c>
      <c r="B89" s="215">
        <v>3</v>
      </c>
      <c r="C89" s="216" t="s">
        <v>127</v>
      </c>
      <c r="D89" s="436" t="s">
        <v>721</v>
      </c>
      <c r="E89" s="436" t="s">
        <v>808</v>
      </c>
      <c r="F89" s="217" t="s">
        <v>332</v>
      </c>
      <c r="G89" s="217" t="s">
        <v>131</v>
      </c>
      <c r="H89" s="218" t="s">
        <v>228</v>
      </c>
    </row>
    <row r="90" spans="1:8" ht="16.5">
      <c r="A90" s="180" t="s">
        <v>820</v>
      </c>
      <c r="B90" s="215">
        <v>3</v>
      </c>
      <c r="C90" s="216" t="s">
        <v>144</v>
      </c>
      <c r="D90" s="436" t="s">
        <v>721</v>
      </c>
      <c r="E90" s="436" t="s">
        <v>722</v>
      </c>
      <c r="F90" s="217" t="s">
        <v>110</v>
      </c>
      <c r="G90" s="217" t="s">
        <v>122</v>
      </c>
      <c r="H90" s="218" t="s">
        <v>230</v>
      </c>
    </row>
    <row r="91" spans="1:8" ht="16.5">
      <c r="A91" s="180" t="s">
        <v>231</v>
      </c>
      <c r="B91" s="215">
        <v>3</v>
      </c>
      <c r="C91" s="216" t="s">
        <v>144</v>
      </c>
      <c r="D91" s="436" t="s">
        <v>721</v>
      </c>
      <c r="E91" s="436" t="s">
        <v>722</v>
      </c>
      <c r="F91" s="217" t="s">
        <v>110</v>
      </c>
      <c r="G91" s="217" t="s">
        <v>202</v>
      </c>
      <c r="H91" s="218" t="s">
        <v>230</v>
      </c>
    </row>
    <row r="92" spans="1:8" ht="16.5">
      <c r="A92" s="180" t="s">
        <v>821</v>
      </c>
      <c r="B92" s="215">
        <v>3</v>
      </c>
      <c r="C92" s="216" t="s">
        <v>132</v>
      </c>
      <c r="D92" s="171" t="s">
        <v>741</v>
      </c>
      <c r="E92" s="438" t="s">
        <v>722</v>
      </c>
      <c r="F92" s="217" t="s">
        <v>110</v>
      </c>
      <c r="G92" s="217" t="s">
        <v>137</v>
      </c>
      <c r="H92" s="218" t="s">
        <v>786</v>
      </c>
    </row>
    <row r="93" spans="1:8" ht="16.5">
      <c r="A93" s="180" t="s">
        <v>171</v>
      </c>
      <c r="B93" s="215">
        <v>3</v>
      </c>
      <c r="C93" s="170" t="s">
        <v>109</v>
      </c>
      <c r="D93" s="171" t="s">
        <v>721</v>
      </c>
      <c r="E93" s="171" t="s">
        <v>722</v>
      </c>
      <c r="F93" s="440" t="s">
        <v>279</v>
      </c>
      <c r="G93" s="440" t="s">
        <v>118</v>
      </c>
      <c r="H93" s="446" t="s">
        <v>822</v>
      </c>
    </row>
    <row r="94" spans="1:8" ht="16.5">
      <c r="A94" s="180" t="s">
        <v>823</v>
      </c>
      <c r="B94" s="215">
        <v>3</v>
      </c>
      <c r="C94" s="216" t="s">
        <v>132</v>
      </c>
      <c r="D94" s="171" t="s">
        <v>741</v>
      </c>
      <c r="E94" s="438" t="s">
        <v>722</v>
      </c>
      <c r="F94" s="217" t="s">
        <v>121</v>
      </c>
      <c r="G94" s="217" t="s">
        <v>137</v>
      </c>
      <c r="H94" s="218" t="s">
        <v>789</v>
      </c>
    </row>
    <row r="95" spans="1:8" ht="16.5">
      <c r="A95" s="180" t="s">
        <v>232</v>
      </c>
      <c r="B95" s="215">
        <v>3</v>
      </c>
      <c r="C95" s="170" t="s">
        <v>109</v>
      </c>
      <c r="D95" s="436" t="s">
        <v>741</v>
      </c>
      <c r="E95" s="436" t="s">
        <v>808</v>
      </c>
      <c r="F95" s="440" t="s">
        <v>110</v>
      </c>
      <c r="G95" s="440" t="s">
        <v>233</v>
      </c>
      <c r="H95" s="446" t="s">
        <v>234</v>
      </c>
    </row>
    <row r="96" spans="1:8" ht="16.5">
      <c r="A96" s="180" t="s">
        <v>288</v>
      </c>
      <c r="B96" s="215">
        <v>3</v>
      </c>
      <c r="C96" s="216" t="s">
        <v>725</v>
      </c>
      <c r="D96" s="436" t="s">
        <v>721</v>
      </c>
      <c r="E96" s="436" t="s">
        <v>722</v>
      </c>
      <c r="F96" s="217" t="s">
        <v>110</v>
      </c>
      <c r="G96" s="217" t="s">
        <v>118</v>
      </c>
      <c r="H96" s="218" t="s">
        <v>229</v>
      </c>
    </row>
    <row r="97" spans="1:8" ht="16.5">
      <c r="A97" s="180" t="s">
        <v>235</v>
      </c>
      <c r="B97" s="215">
        <v>3</v>
      </c>
      <c r="C97" s="170" t="s">
        <v>144</v>
      </c>
      <c r="D97" s="436" t="s">
        <v>721</v>
      </c>
      <c r="E97" s="436" t="s">
        <v>722</v>
      </c>
      <c r="F97" s="440" t="s">
        <v>121</v>
      </c>
      <c r="G97" s="217" t="s">
        <v>116</v>
      </c>
      <c r="H97" s="446" t="s">
        <v>236</v>
      </c>
    </row>
    <row r="98" spans="1:8" ht="16.5">
      <c r="A98" s="180" t="s">
        <v>824</v>
      </c>
      <c r="B98" s="215">
        <v>3</v>
      </c>
      <c r="C98" s="216" t="s">
        <v>109</v>
      </c>
      <c r="D98" s="171" t="s">
        <v>741</v>
      </c>
      <c r="E98" s="438" t="s">
        <v>722</v>
      </c>
      <c r="F98" s="217" t="s">
        <v>110</v>
      </c>
      <c r="G98" s="217" t="s">
        <v>137</v>
      </c>
      <c r="H98" s="218" t="s">
        <v>798</v>
      </c>
    </row>
    <row r="99" spans="1:8" ht="16.5">
      <c r="A99" s="180" t="s">
        <v>138</v>
      </c>
      <c r="B99" s="215">
        <v>3</v>
      </c>
      <c r="C99" s="170" t="s">
        <v>113</v>
      </c>
      <c r="D99" s="436" t="s">
        <v>762</v>
      </c>
      <c r="E99" s="436" t="s">
        <v>722</v>
      </c>
      <c r="F99" s="217" t="s">
        <v>803</v>
      </c>
      <c r="G99" s="440" t="s">
        <v>116</v>
      </c>
      <c r="H99" s="218" t="s">
        <v>761</v>
      </c>
    </row>
    <row r="100" spans="1:8" ht="16.5">
      <c r="A100" s="180" t="s">
        <v>237</v>
      </c>
      <c r="B100" s="215">
        <v>3</v>
      </c>
      <c r="C100" s="170" t="s">
        <v>109</v>
      </c>
      <c r="D100" s="436" t="s">
        <v>372</v>
      </c>
      <c r="E100" s="436" t="s">
        <v>722</v>
      </c>
      <c r="F100" s="440" t="s">
        <v>110</v>
      </c>
      <c r="G100" s="440" t="s">
        <v>122</v>
      </c>
      <c r="H100" s="446" t="s">
        <v>238</v>
      </c>
    </row>
    <row r="101" spans="1:8" ht="16.5">
      <c r="A101" s="180" t="s">
        <v>145</v>
      </c>
      <c r="B101" s="447">
        <v>3</v>
      </c>
      <c r="C101" s="170" t="s">
        <v>132</v>
      </c>
      <c r="D101" s="436" t="s">
        <v>741</v>
      </c>
      <c r="E101" s="436" t="s">
        <v>722</v>
      </c>
      <c r="F101" s="440" t="s">
        <v>110</v>
      </c>
      <c r="G101" s="440" t="s">
        <v>133</v>
      </c>
      <c r="H101" s="454" t="s">
        <v>825</v>
      </c>
    </row>
    <row r="102" spans="1:8" ht="16.5">
      <c r="A102" s="180" t="s">
        <v>239</v>
      </c>
      <c r="B102" s="215">
        <v>3</v>
      </c>
      <c r="C102" s="170" t="s">
        <v>132</v>
      </c>
      <c r="D102" s="436" t="s">
        <v>741</v>
      </c>
      <c r="E102" s="436" t="s">
        <v>722</v>
      </c>
      <c r="F102" s="440" t="s">
        <v>121</v>
      </c>
      <c r="G102" s="440" t="s">
        <v>122</v>
      </c>
      <c r="H102" s="446" t="s">
        <v>826</v>
      </c>
    </row>
    <row r="103" spans="1:8" ht="16.5">
      <c r="A103" s="180" t="s">
        <v>240</v>
      </c>
      <c r="B103" s="215">
        <v>3</v>
      </c>
      <c r="C103" s="216" t="s">
        <v>109</v>
      </c>
      <c r="D103" s="436" t="s">
        <v>733</v>
      </c>
      <c r="E103" s="436" t="s">
        <v>722</v>
      </c>
      <c r="F103" s="217" t="s">
        <v>110</v>
      </c>
      <c r="G103" s="217" t="s">
        <v>241</v>
      </c>
      <c r="H103" s="446" t="s">
        <v>242</v>
      </c>
    </row>
    <row r="104" spans="1:8" ht="16.5">
      <c r="A104" s="180" t="s">
        <v>243</v>
      </c>
      <c r="B104" s="215">
        <v>3</v>
      </c>
      <c r="C104" s="216" t="s">
        <v>127</v>
      </c>
      <c r="D104" s="436" t="s">
        <v>741</v>
      </c>
      <c r="E104" s="436" t="s">
        <v>722</v>
      </c>
      <c r="F104" s="217" t="s">
        <v>283</v>
      </c>
      <c r="G104" s="217" t="s">
        <v>137</v>
      </c>
      <c r="H104" s="454" t="s">
        <v>244</v>
      </c>
    </row>
    <row r="105" spans="1:8" ht="16.5">
      <c r="A105" s="180" t="s">
        <v>245</v>
      </c>
      <c r="B105" s="215">
        <v>3</v>
      </c>
      <c r="C105" s="216" t="s">
        <v>127</v>
      </c>
      <c r="D105" s="436" t="s">
        <v>721</v>
      </c>
      <c r="E105" s="436" t="s">
        <v>722</v>
      </c>
      <c r="F105" s="217" t="s">
        <v>110</v>
      </c>
      <c r="G105" s="217" t="s">
        <v>118</v>
      </c>
      <c r="H105" s="446" t="s">
        <v>827</v>
      </c>
    </row>
    <row r="106" spans="1:8" ht="16.5">
      <c r="A106" s="180" t="s">
        <v>246</v>
      </c>
      <c r="B106" s="215">
        <v>3</v>
      </c>
      <c r="C106" s="216" t="s">
        <v>109</v>
      </c>
      <c r="D106" s="436" t="s">
        <v>721</v>
      </c>
      <c r="E106" s="436" t="s">
        <v>722</v>
      </c>
      <c r="F106" s="217" t="s">
        <v>110</v>
      </c>
      <c r="G106" s="217" t="s">
        <v>118</v>
      </c>
      <c r="H106" s="446" t="s">
        <v>827</v>
      </c>
    </row>
    <row r="107" spans="1:8" ht="16.5">
      <c r="A107" s="180" t="s">
        <v>247</v>
      </c>
      <c r="B107" s="215">
        <v>3</v>
      </c>
      <c r="C107" s="216" t="s">
        <v>127</v>
      </c>
      <c r="D107" s="436" t="s">
        <v>721</v>
      </c>
      <c r="E107" s="436" t="s">
        <v>722</v>
      </c>
      <c r="F107" s="217" t="s">
        <v>110</v>
      </c>
      <c r="G107" s="217" t="s">
        <v>118</v>
      </c>
      <c r="H107" s="446" t="s">
        <v>248</v>
      </c>
    </row>
    <row r="108" spans="1:8" ht="16.5">
      <c r="A108" s="180" t="s">
        <v>249</v>
      </c>
      <c r="B108" s="215">
        <v>3</v>
      </c>
      <c r="C108" s="216" t="s">
        <v>144</v>
      </c>
      <c r="D108" s="436" t="s">
        <v>721</v>
      </c>
      <c r="E108" s="436" t="s">
        <v>722</v>
      </c>
      <c r="F108" s="440" t="s">
        <v>279</v>
      </c>
      <c r="G108" s="217" t="s">
        <v>118</v>
      </c>
      <c r="H108" s="218" t="s">
        <v>828</v>
      </c>
    </row>
    <row r="109" spans="1:8" ht="16.5">
      <c r="A109" s="180" t="s">
        <v>292</v>
      </c>
      <c r="B109" s="215">
        <v>3</v>
      </c>
      <c r="C109" s="216" t="s">
        <v>725</v>
      </c>
      <c r="D109" s="436" t="s">
        <v>741</v>
      </c>
      <c r="E109" s="436" t="s">
        <v>722</v>
      </c>
      <c r="F109" s="440" t="s">
        <v>278</v>
      </c>
      <c r="G109" s="217" t="s">
        <v>116</v>
      </c>
      <c r="H109" s="446" t="s">
        <v>805</v>
      </c>
    </row>
    <row r="110" spans="1:8" ht="16.5">
      <c r="A110" s="180" t="s">
        <v>250</v>
      </c>
      <c r="B110" s="215">
        <v>3</v>
      </c>
      <c r="C110" s="216" t="s">
        <v>113</v>
      </c>
      <c r="D110" s="436" t="s">
        <v>721</v>
      </c>
      <c r="E110" s="436" t="s">
        <v>722</v>
      </c>
      <c r="F110" s="217" t="s">
        <v>121</v>
      </c>
      <c r="G110" s="217" t="s">
        <v>116</v>
      </c>
      <c r="H110" s="446" t="s">
        <v>829</v>
      </c>
    </row>
    <row r="111" spans="1:8" ht="16.5">
      <c r="A111" s="180" t="s">
        <v>251</v>
      </c>
      <c r="B111" s="215">
        <v>3</v>
      </c>
      <c r="C111" s="216" t="s">
        <v>132</v>
      </c>
      <c r="D111" s="171" t="s">
        <v>733</v>
      </c>
      <c r="E111" s="171" t="s">
        <v>722</v>
      </c>
      <c r="F111" s="217" t="s">
        <v>110</v>
      </c>
      <c r="G111" s="217" t="s">
        <v>118</v>
      </c>
      <c r="H111" s="446" t="s">
        <v>830</v>
      </c>
    </row>
    <row r="112" spans="1:8" ht="16.5">
      <c r="A112" s="180" t="s">
        <v>831</v>
      </c>
      <c r="B112" s="215">
        <v>3</v>
      </c>
      <c r="C112" s="216" t="s">
        <v>109</v>
      </c>
      <c r="D112" s="171" t="s">
        <v>721</v>
      </c>
      <c r="E112" s="438" t="s">
        <v>722</v>
      </c>
      <c r="F112" s="217" t="s">
        <v>110</v>
      </c>
      <c r="G112" s="217" t="s">
        <v>122</v>
      </c>
      <c r="H112" s="218" t="s">
        <v>739</v>
      </c>
    </row>
    <row r="113" spans="1:8" ht="16.5">
      <c r="A113" s="180" t="s">
        <v>252</v>
      </c>
      <c r="B113" s="215">
        <v>3</v>
      </c>
      <c r="C113" s="170" t="s">
        <v>127</v>
      </c>
      <c r="D113" s="171" t="s">
        <v>733</v>
      </c>
      <c r="E113" s="171" t="s">
        <v>768</v>
      </c>
      <c r="F113" s="440" t="s">
        <v>332</v>
      </c>
      <c r="G113" s="440" t="s">
        <v>137</v>
      </c>
      <c r="H113" s="448" t="s">
        <v>832</v>
      </c>
    </row>
    <row r="114" spans="1:8" ht="16.5">
      <c r="A114" s="180" t="s">
        <v>253</v>
      </c>
      <c r="B114" s="215">
        <v>3</v>
      </c>
      <c r="C114" s="216" t="s">
        <v>132</v>
      </c>
      <c r="D114" s="171" t="s">
        <v>733</v>
      </c>
      <c r="E114" s="171" t="s">
        <v>722</v>
      </c>
      <c r="F114" s="217" t="s">
        <v>110</v>
      </c>
      <c r="G114" s="217" t="s">
        <v>209</v>
      </c>
      <c r="H114" s="446" t="s">
        <v>833</v>
      </c>
    </row>
    <row r="115" spans="1:8" ht="16.5">
      <c r="A115" s="180" t="s">
        <v>254</v>
      </c>
      <c r="B115" s="215">
        <v>3</v>
      </c>
      <c r="C115" s="216" t="s">
        <v>132</v>
      </c>
      <c r="D115" s="171" t="s">
        <v>814</v>
      </c>
      <c r="E115" s="171" t="s">
        <v>722</v>
      </c>
      <c r="F115" s="217" t="s">
        <v>110</v>
      </c>
      <c r="G115" s="217" t="s">
        <v>122</v>
      </c>
      <c r="H115" s="446" t="s">
        <v>833</v>
      </c>
    </row>
    <row r="116" spans="1:8" ht="16.5">
      <c r="A116" s="441" t="s">
        <v>255</v>
      </c>
      <c r="B116" s="449">
        <v>3</v>
      </c>
      <c r="C116" s="450" t="s">
        <v>144</v>
      </c>
      <c r="D116" s="455" t="s">
        <v>733</v>
      </c>
      <c r="E116" s="455" t="s">
        <v>722</v>
      </c>
      <c r="F116" s="456" t="s">
        <v>279</v>
      </c>
      <c r="G116" s="452" t="s">
        <v>137</v>
      </c>
      <c r="H116" s="457" t="s">
        <v>256</v>
      </c>
    </row>
    <row r="117" spans="1:8" ht="16.5">
      <c r="A117" s="180" t="s">
        <v>257</v>
      </c>
      <c r="B117" s="215">
        <v>4</v>
      </c>
      <c r="C117" s="216" t="s">
        <v>132</v>
      </c>
      <c r="D117" s="436" t="s">
        <v>741</v>
      </c>
      <c r="E117" s="436" t="s">
        <v>722</v>
      </c>
      <c r="F117" s="217" t="s">
        <v>110</v>
      </c>
      <c r="G117" s="217" t="s">
        <v>122</v>
      </c>
      <c r="H117" s="446" t="s">
        <v>438</v>
      </c>
    </row>
    <row r="118" spans="1:8" ht="16.5">
      <c r="A118" s="180" t="s">
        <v>834</v>
      </c>
      <c r="B118" s="215">
        <v>4</v>
      </c>
      <c r="C118" s="216" t="s">
        <v>109</v>
      </c>
      <c r="D118" s="171" t="s">
        <v>741</v>
      </c>
      <c r="E118" s="438" t="s">
        <v>722</v>
      </c>
      <c r="F118" s="442" t="s">
        <v>835</v>
      </c>
      <c r="G118" s="217" t="s">
        <v>137</v>
      </c>
      <c r="H118" s="218" t="s">
        <v>773</v>
      </c>
    </row>
    <row r="119" spans="1:8" ht="16.5">
      <c r="A119" s="180" t="s">
        <v>836</v>
      </c>
      <c r="B119" s="215">
        <v>4</v>
      </c>
      <c r="C119" s="216" t="s">
        <v>758</v>
      </c>
      <c r="D119" s="171" t="s">
        <v>741</v>
      </c>
      <c r="E119" s="438" t="s">
        <v>722</v>
      </c>
      <c r="F119" s="217" t="s">
        <v>332</v>
      </c>
      <c r="G119" s="217" t="s">
        <v>137</v>
      </c>
      <c r="H119" s="218" t="s">
        <v>780</v>
      </c>
    </row>
    <row r="120" spans="1:8" ht="16.5">
      <c r="A120" s="180" t="s">
        <v>258</v>
      </c>
      <c r="B120" s="215">
        <v>4</v>
      </c>
      <c r="C120" s="216" t="s">
        <v>132</v>
      </c>
      <c r="D120" s="171" t="s">
        <v>733</v>
      </c>
      <c r="E120" s="171" t="s">
        <v>722</v>
      </c>
      <c r="F120" s="217" t="s">
        <v>803</v>
      </c>
      <c r="G120" s="440" t="s">
        <v>122</v>
      </c>
      <c r="H120" s="218" t="s">
        <v>259</v>
      </c>
    </row>
    <row r="121" spans="1:8" ht="16.5">
      <c r="A121" s="180" t="s">
        <v>837</v>
      </c>
      <c r="B121" s="215">
        <v>4</v>
      </c>
      <c r="C121" s="216" t="s">
        <v>109</v>
      </c>
      <c r="D121" s="171" t="s">
        <v>741</v>
      </c>
      <c r="E121" s="438" t="s">
        <v>722</v>
      </c>
      <c r="F121" s="217" t="s">
        <v>110</v>
      </c>
      <c r="G121" s="217" t="s">
        <v>137</v>
      </c>
      <c r="H121" s="218" t="s">
        <v>780</v>
      </c>
    </row>
    <row r="122" spans="1:8" ht="16.5">
      <c r="A122" s="180" t="s">
        <v>838</v>
      </c>
      <c r="B122" s="215">
        <v>4</v>
      </c>
      <c r="C122" s="216" t="s">
        <v>132</v>
      </c>
      <c r="D122" s="171" t="s">
        <v>748</v>
      </c>
      <c r="E122" s="171" t="s">
        <v>722</v>
      </c>
      <c r="F122" s="440" t="s">
        <v>803</v>
      </c>
      <c r="G122" s="217" t="s">
        <v>118</v>
      </c>
      <c r="H122" s="218" t="s">
        <v>441</v>
      </c>
    </row>
    <row r="123" spans="1:8" ht="16.5">
      <c r="A123" s="180" t="s">
        <v>261</v>
      </c>
      <c r="B123" s="215">
        <v>4</v>
      </c>
      <c r="C123" s="216" t="s">
        <v>109</v>
      </c>
      <c r="D123" s="171" t="s">
        <v>721</v>
      </c>
      <c r="E123" s="171" t="s">
        <v>722</v>
      </c>
      <c r="F123" s="440" t="s">
        <v>279</v>
      </c>
      <c r="G123" s="217" t="s">
        <v>116</v>
      </c>
      <c r="H123" s="218" t="s">
        <v>441</v>
      </c>
    </row>
    <row r="124" spans="1:8" ht="16.5">
      <c r="A124" s="180" t="s">
        <v>262</v>
      </c>
      <c r="B124" s="215">
        <v>4</v>
      </c>
      <c r="C124" s="216" t="s">
        <v>113</v>
      </c>
      <c r="D124" s="171" t="s">
        <v>741</v>
      </c>
      <c r="E124" s="171" t="s">
        <v>722</v>
      </c>
      <c r="F124" s="217" t="s">
        <v>332</v>
      </c>
      <c r="G124" s="217" t="s">
        <v>137</v>
      </c>
      <c r="H124" s="218" t="s">
        <v>441</v>
      </c>
    </row>
    <row r="125" spans="1:8" ht="16.5">
      <c r="A125" s="180" t="s">
        <v>263</v>
      </c>
      <c r="B125" s="215">
        <v>4</v>
      </c>
      <c r="C125" s="216" t="s">
        <v>109</v>
      </c>
      <c r="D125" s="436" t="s">
        <v>762</v>
      </c>
      <c r="E125" s="436" t="s">
        <v>722</v>
      </c>
      <c r="F125" s="217" t="s">
        <v>332</v>
      </c>
      <c r="G125" s="217" t="s">
        <v>118</v>
      </c>
      <c r="H125" s="218" t="s">
        <v>264</v>
      </c>
    </row>
    <row r="126" spans="1:8" ht="16.5">
      <c r="A126" s="180" t="s">
        <v>113</v>
      </c>
      <c r="B126" s="215">
        <v>4</v>
      </c>
      <c r="C126" s="216" t="s">
        <v>113</v>
      </c>
      <c r="D126" s="436" t="s">
        <v>746</v>
      </c>
      <c r="E126" s="436" t="s">
        <v>808</v>
      </c>
      <c r="F126" s="217" t="s">
        <v>121</v>
      </c>
      <c r="G126" s="217" t="s">
        <v>118</v>
      </c>
      <c r="H126" s="446" t="s">
        <v>839</v>
      </c>
    </row>
    <row r="127" spans="1:8" ht="16.5">
      <c r="A127" s="180" t="s">
        <v>143</v>
      </c>
      <c r="B127" s="447">
        <v>4</v>
      </c>
      <c r="C127" s="216" t="s">
        <v>144</v>
      </c>
      <c r="D127" s="436" t="s">
        <v>741</v>
      </c>
      <c r="E127" s="436" t="s">
        <v>722</v>
      </c>
      <c r="F127" s="217" t="s">
        <v>121</v>
      </c>
      <c r="G127" s="217" t="s">
        <v>137</v>
      </c>
      <c r="H127" s="446" t="s">
        <v>839</v>
      </c>
    </row>
    <row r="128" spans="1:8" ht="16.5">
      <c r="A128" s="180" t="s">
        <v>141</v>
      </c>
      <c r="B128" s="215">
        <v>4</v>
      </c>
      <c r="C128" s="216" t="s">
        <v>109</v>
      </c>
      <c r="D128" s="436" t="s">
        <v>733</v>
      </c>
      <c r="E128" s="436" t="s">
        <v>722</v>
      </c>
      <c r="F128" s="217" t="s">
        <v>110</v>
      </c>
      <c r="G128" s="217" t="s">
        <v>122</v>
      </c>
      <c r="H128" s="446" t="s">
        <v>791</v>
      </c>
    </row>
    <row r="129" spans="1:8" ht="16.5">
      <c r="A129" s="180" t="s">
        <v>266</v>
      </c>
      <c r="B129" s="215">
        <v>4</v>
      </c>
      <c r="C129" s="216" t="s">
        <v>132</v>
      </c>
      <c r="D129" s="436" t="s">
        <v>741</v>
      </c>
      <c r="E129" s="436" t="s">
        <v>722</v>
      </c>
      <c r="F129" s="217" t="s">
        <v>332</v>
      </c>
      <c r="G129" s="217" t="s">
        <v>116</v>
      </c>
      <c r="H129" s="446" t="s">
        <v>792</v>
      </c>
    </row>
    <row r="130" spans="1:8" ht="16.5">
      <c r="A130" s="180" t="s">
        <v>267</v>
      </c>
      <c r="B130" s="215">
        <v>4</v>
      </c>
      <c r="C130" s="216" t="s">
        <v>144</v>
      </c>
      <c r="D130" s="436" t="s">
        <v>741</v>
      </c>
      <c r="E130" s="436" t="s">
        <v>808</v>
      </c>
      <c r="F130" s="217" t="s">
        <v>110</v>
      </c>
      <c r="G130" s="217" t="s">
        <v>268</v>
      </c>
      <c r="H130" s="446" t="s">
        <v>756</v>
      </c>
    </row>
    <row r="131" spans="1:8" ht="16.5">
      <c r="A131" s="180" t="s">
        <v>289</v>
      </c>
      <c r="B131" s="447">
        <v>4</v>
      </c>
      <c r="C131" s="216" t="s">
        <v>725</v>
      </c>
      <c r="D131" s="436" t="s">
        <v>721</v>
      </c>
      <c r="E131" s="436" t="s">
        <v>722</v>
      </c>
      <c r="F131" s="217" t="s">
        <v>110</v>
      </c>
      <c r="G131" s="217" t="s">
        <v>118</v>
      </c>
      <c r="H131" s="218" t="s">
        <v>260</v>
      </c>
    </row>
    <row r="132" spans="1:8" ht="16.5">
      <c r="A132" s="180" t="s">
        <v>139</v>
      </c>
      <c r="B132" s="215">
        <v>4</v>
      </c>
      <c r="C132" s="216" t="s">
        <v>127</v>
      </c>
      <c r="D132" s="436" t="s">
        <v>741</v>
      </c>
      <c r="E132" s="436" t="s">
        <v>722</v>
      </c>
      <c r="F132" s="217" t="s">
        <v>332</v>
      </c>
      <c r="G132" s="217" t="s">
        <v>118</v>
      </c>
      <c r="H132" s="446" t="s">
        <v>840</v>
      </c>
    </row>
    <row r="133" spans="1:8" ht="16.5">
      <c r="A133" s="180" t="s">
        <v>841</v>
      </c>
      <c r="B133" s="215">
        <v>4</v>
      </c>
      <c r="C133" s="216" t="s">
        <v>109</v>
      </c>
      <c r="D133" s="171" t="s">
        <v>741</v>
      </c>
      <c r="E133" s="438" t="s">
        <v>722</v>
      </c>
      <c r="F133" s="217" t="s">
        <v>110</v>
      </c>
      <c r="G133" s="217" t="s">
        <v>137</v>
      </c>
      <c r="H133" s="218" t="s">
        <v>795</v>
      </c>
    </row>
    <row r="134" spans="1:8" ht="16.5">
      <c r="A134" s="180" t="s">
        <v>842</v>
      </c>
      <c r="B134" s="215">
        <v>4</v>
      </c>
      <c r="C134" s="216" t="s">
        <v>109</v>
      </c>
      <c r="D134" s="171" t="s">
        <v>721</v>
      </c>
      <c r="E134" s="438" t="s">
        <v>722</v>
      </c>
      <c r="F134" s="439" t="s">
        <v>332</v>
      </c>
      <c r="G134" s="217" t="s">
        <v>131</v>
      </c>
      <c r="H134" s="218" t="s">
        <v>801</v>
      </c>
    </row>
    <row r="135" spans="1:8" ht="16.5">
      <c r="A135" s="180" t="s">
        <v>172</v>
      </c>
      <c r="B135" s="215">
        <v>4</v>
      </c>
      <c r="C135" s="216" t="s">
        <v>127</v>
      </c>
      <c r="D135" s="436" t="s">
        <v>733</v>
      </c>
      <c r="E135" s="436" t="s">
        <v>722</v>
      </c>
      <c r="F135" s="217" t="s">
        <v>110</v>
      </c>
      <c r="G135" s="217" t="s">
        <v>118</v>
      </c>
      <c r="H135" s="446" t="s">
        <v>843</v>
      </c>
    </row>
    <row r="136" spans="1:8" ht="16.5">
      <c r="A136" s="180" t="s">
        <v>269</v>
      </c>
      <c r="B136" s="215">
        <v>4</v>
      </c>
      <c r="C136" s="216" t="s">
        <v>109</v>
      </c>
      <c r="D136" s="171" t="s">
        <v>741</v>
      </c>
      <c r="E136" s="171" t="s">
        <v>722</v>
      </c>
      <c r="F136" s="217" t="s">
        <v>278</v>
      </c>
      <c r="G136" s="217" t="s">
        <v>122</v>
      </c>
      <c r="H136" s="446" t="s">
        <v>440</v>
      </c>
    </row>
    <row r="137" spans="1:8" ht="16.5">
      <c r="A137" s="180" t="s">
        <v>270</v>
      </c>
      <c r="B137" s="215">
        <v>4</v>
      </c>
      <c r="C137" s="216" t="s">
        <v>127</v>
      </c>
      <c r="D137" s="436" t="s">
        <v>746</v>
      </c>
      <c r="E137" s="436" t="s">
        <v>722</v>
      </c>
      <c r="F137" s="217" t="s">
        <v>110</v>
      </c>
      <c r="G137" s="217" t="s">
        <v>118</v>
      </c>
      <c r="H137" s="446" t="s">
        <v>844</v>
      </c>
    </row>
    <row r="138" spans="1:8" ht="16.5">
      <c r="A138" s="180" t="s">
        <v>845</v>
      </c>
      <c r="B138" s="215">
        <v>4</v>
      </c>
      <c r="C138" s="216" t="s">
        <v>132</v>
      </c>
      <c r="D138" s="171" t="s">
        <v>741</v>
      </c>
      <c r="E138" s="438" t="s">
        <v>722</v>
      </c>
      <c r="F138" s="217" t="s">
        <v>110</v>
      </c>
      <c r="G138" s="217" t="s">
        <v>136</v>
      </c>
      <c r="H138" s="218" t="s">
        <v>846</v>
      </c>
    </row>
    <row r="139" spans="1:8" ht="16.5">
      <c r="A139" s="180" t="s">
        <v>847</v>
      </c>
      <c r="B139" s="215">
        <v>4</v>
      </c>
      <c r="C139" s="216" t="s">
        <v>127</v>
      </c>
      <c r="D139" s="171" t="s">
        <v>741</v>
      </c>
      <c r="E139" s="438" t="s">
        <v>722</v>
      </c>
      <c r="F139" s="217" t="s">
        <v>110</v>
      </c>
      <c r="G139" s="217" t="s">
        <v>848</v>
      </c>
      <c r="H139" s="218" t="s">
        <v>849</v>
      </c>
    </row>
    <row r="140" spans="1:8" ht="16.5">
      <c r="A140" s="180" t="s">
        <v>173</v>
      </c>
      <c r="B140" s="215">
        <v>4</v>
      </c>
      <c r="C140" s="216" t="s">
        <v>144</v>
      </c>
      <c r="D140" s="436" t="s">
        <v>733</v>
      </c>
      <c r="E140" s="436" t="s">
        <v>808</v>
      </c>
      <c r="F140" s="217" t="s">
        <v>332</v>
      </c>
      <c r="G140" s="217" t="s">
        <v>271</v>
      </c>
      <c r="H140" s="446" t="s">
        <v>850</v>
      </c>
    </row>
    <row r="141" spans="1:8" ht="16.5">
      <c r="A141" s="180" t="s">
        <v>140</v>
      </c>
      <c r="B141" s="215">
        <v>4</v>
      </c>
      <c r="C141" s="216" t="s">
        <v>109</v>
      </c>
      <c r="D141" s="436" t="s">
        <v>741</v>
      </c>
      <c r="E141" s="436" t="s">
        <v>722</v>
      </c>
      <c r="F141" s="217" t="s">
        <v>110</v>
      </c>
      <c r="G141" s="217" t="s">
        <v>122</v>
      </c>
      <c r="H141" s="446" t="s">
        <v>829</v>
      </c>
    </row>
    <row r="142" spans="1:8" ht="16.5">
      <c r="A142" s="180" t="s">
        <v>851</v>
      </c>
      <c r="B142" s="215">
        <v>4</v>
      </c>
      <c r="C142" s="216" t="s">
        <v>113</v>
      </c>
      <c r="D142" s="171" t="s">
        <v>721</v>
      </c>
      <c r="E142" s="438" t="s">
        <v>722</v>
      </c>
      <c r="F142" s="217" t="s">
        <v>121</v>
      </c>
      <c r="G142" s="217" t="s">
        <v>137</v>
      </c>
      <c r="H142" s="218" t="s">
        <v>849</v>
      </c>
    </row>
    <row r="143" spans="1:8" ht="16.5">
      <c r="A143" s="180" t="s">
        <v>272</v>
      </c>
      <c r="B143" s="215">
        <v>4</v>
      </c>
      <c r="C143" s="216" t="s">
        <v>113</v>
      </c>
      <c r="D143" s="436" t="s">
        <v>721</v>
      </c>
      <c r="E143" s="436" t="s">
        <v>722</v>
      </c>
      <c r="F143" s="217" t="s">
        <v>110</v>
      </c>
      <c r="G143" s="217" t="s">
        <v>133</v>
      </c>
      <c r="H143" s="218" t="s">
        <v>273</v>
      </c>
    </row>
    <row r="144" spans="1:8" ht="16.5">
      <c r="A144" s="180" t="s">
        <v>174</v>
      </c>
      <c r="B144" s="215">
        <v>4</v>
      </c>
      <c r="C144" s="170" t="s">
        <v>127</v>
      </c>
      <c r="D144" s="171" t="s">
        <v>733</v>
      </c>
      <c r="E144" s="171" t="s">
        <v>768</v>
      </c>
      <c r="F144" s="440" t="s">
        <v>332</v>
      </c>
      <c r="G144" s="440" t="s">
        <v>137</v>
      </c>
      <c r="H144" s="448" t="s">
        <v>852</v>
      </c>
    </row>
    <row r="145" spans="1:8" ht="16.5">
      <c r="A145" s="441" t="s">
        <v>274</v>
      </c>
      <c r="B145" s="449">
        <v>4</v>
      </c>
      <c r="C145" s="560" t="s">
        <v>113</v>
      </c>
      <c r="D145" s="455" t="s">
        <v>784</v>
      </c>
      <c r="E145" s="455" t="s">
        <v>722</v>
      </c>
      <c r="F145" s="456" t="s">
        <v>110</v>
      </c>
      <c r="G145" s="456" t="s">
        <v>122</v>
      </c>
      <c r="H145" s="561" t="s">
        <v>853</v>
      </c>
    </row>
    <row r="146" spans="1:8" ht="16.5">
      <c r="A146" s="458" t="s">
        <v>854</v>
      </c>
      <c r="B146" s="459">
        <v>5</v>
      </c>
      <c r="C146" s="460" t="s">
        <v>758</v>
      </c>
      <c r="D146" s="461" t="s">
        <v>741</v>
      </c>
      <c r="E146" s="462" t="s">
        <v>722</v>
      </c>
      <c r="F146" s="463" t="s">
        <v>332</v>
      </c>
      <c r="G146" s="463" t="s">
        <v>137</v>
      </c>
      <c r="H146" s="464" t="s">
        <v>773</v>
      </c>
    </row>
    <row r="147" spans="1:8" ht="16.5">
      <c r="A147" s="458" t="s">
        <v>855</v>
      </c>
      <c r="B147" s="459">
        <v>5</v>
      </c>
      <c r="C147" s="460" t="s">
        <v>725</v>
      </c>
      <c r="D147" s="461" t="s">
        <v>721</v>
      </c>
      <c r="E147" s="462" t="s">
        <v>722</v>
      </c>
      <c r="F147" s="463" t="s">
        <v>110</v>
      </c>
      <c r="G147" s="463" t="s">
        <v>137</v>
      </c>
      <c r="H147" s="464" t="s">
        <v>776</v>
      </c>
    </row>
    <row r="148" spans="1:8" ht="16.5">
      <c r="A148" s="458" t="s">
        <v>856</v>
      </c>
      <c r="B148" s="459">
        <v>5</v>
      </c>
      <c r="C148" s="460" t="s">
        <v>127</v>
      </c>
      <c r="D148" s="461" t="s">
        <v>721</v>
      </c>
      <c r="E148" s="462" t="s">
        <v>722</v>
      </c>
      <c r="F148" s="463" t="s">
        <v>332</v>
      </c>
      <c r="G148" s="463" t="s">
        <v>116</v>
      </c>
      <c r="H148" s="464" t="s">
        <v>780</v>
      </c>
    </row>
    <row r="149" spans="1:8" ht="16.5">
      <c r="A149" s="458" t="s">
        <v>857</v>
      </c>
      <c r="B149" s="459">
        <v>5</v>
      </c>
      <c r="C149" s="460" t="s">
        <v>109</v>
      </c>
      <c r="D149" s="461" t="s">
        <v>741</v>
      </c>
      <c r="E149" s="462" t="s">
        <v>722</v>
      </c>
      <c r="F149" s="463" t="s">
        <v>121</v>
      </c>
      <c r="G149" s="463" t="s">
        <v>122</v>
      </c>
      <c r="H149" s="464" t="s">
        <v>786</v>
      </c>
    </row>
    <row r="150" spans="1:8" ht="16.5">
      <c r="A150" s="458" t="s">
        <v>858</v>
      </c>
      <c r="B150" s="459">
        <v>5</v>
      </c>
      <c r="C150" s="460" t="s">
        <v>127</v>
      </c>
      <c r="D150" s="461" t="s">
        <v>721</v>
      </c>
      <c r="E150" s="462" t="s">
        <v>722</v>
      </c>
      <c r="F150" s="463" t="s">
        <v>859</v>
      </c>
      <c r="G150" s="463" t="s">
        <v>118</v>
      </c>
      <c r="H150" s="464" t="s">
        <v>789</v>
      </c>
    </row>
    <row r="151" spans="1:8" ht="16.5">
      <c r="A151" s="458" t="s">
        <v>860</v>
      </c>
      <c r="B151" s="465" t="s">
        <v>861</v>
      </c>
      <c r="C151" s="460" t="s">
        <v>144</v>
      </c>
      <c r="D151" s="461" t="s">
        <v>741</v>
      </c>
      <c r="E151" s="462" t="s">
        <v>722</v>
      </c>
      <c r="F151" s="463" t="s">
        <v>279</v>
      </c>
      <c r="G151" s="463" t="s">
        <v>118</v>
      </c>
      <c r="H151" s="464" t="s">
        <v>862</v>
      </c>
    </row>
    <row r="152" spans="1:8" ht="16.5">
      <c r="A152" s="458" t="s">
        <v>863</v>
      </c>
      <c r="B152" s="459">
        <v>5</v>
      </c>
      <c r="C152" s="460" t="s">
        <v>127</v>
      </c>
      <c r="D152" s="461" t="s">
        <v>721</v>
      </c>
      <c r="E152" s="462" t="s">
        <v>722</v>
      </c>
      <c r="F152" s="463" t="s">
        <v>121</v>
      </c>
      <c r="G152" s="463" t="s">
        <v>116</v>
      </c>
      <c r="H152" s="464" t="s">
        <v>759</v>
      </c>
    </row>
    <row r="153" spans="1:8" ht="16.5">
      <c r="A153" s="458" t="s">
        <v>864</v>
      </c>
      <c r="B153" s="465" t="s">
        <v>861</v>
      </c>
      <c r="C153" s="460" t="s">
        <v>725</v>
      </c>
      <c r="D153" s="461" t="s">
        <v>721</v>
      </c>
      <c r="E153" s="462" t="s">
        <v>722</v>
      </c>
      <c r="F153" s="463" t="s">
        <v>332</v>
      </c>
      <c r="G153" s="463" t="s">
        <v>118</v>
      </c>
      <c r="H153" s="464" t="s">
        <v>865</v>
      </c>
    </row>
    <row r="154" spans="1:8" ht="16.5">
      <c r="A154" s="458" t="s">
        <v>866</v>
      </c>
      <c r="B154" s="459">
        <v>5</v>
      </c>
      <c r="C154" s="460" t="s">
        <v>758</v>
      </c>
      <c r="D154" s="461" t="s">
        <v>741</v>
      </c>
      <c r="E154" s="462" t="s">
        <v>768</v>
      </c>
      <c r="F154" s="463" t="s">
        <v>110</v>
      </c>
      <c r="G154" s="463" t="s">
        <v>137</v>
      </c>
      <c r="H154" s="464" t="s">
        <v>798</v>
      </c>
    </row>
    <row r="155" spans="1:8" ht="17.25" thickBot="1">
      <c r="A155" s="466" t="s">
        <v>867</v>
      </c>
      <c r="B155" s="467">
        <v>5</v>
      </c>
      <c r="C155" s="468" t="s">
        <v>132</v>
      </c>
      <c r="D155" s="469" t="s">
        <v>741</v>
      </c>
      <c r="E155" s="470" t="s">
        <v>722</v>
      </c>
      <c r="F155" s="471" t="s">
        <v>121</v>
      </c>
      <c r="G155" s="471" t="s">
        <v>137</v>
      </c>
      <c r="H155" s="472" t="s">
        <v>739</v>
      </c>
    </row>
    <row r="156" spans="1:8" ht="16.5"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showGridLines="0" zoomScaleNormal="100" workbookViewId="0"/>
  </sheetViews>
  <sheetFormatPr defaultColWidth="13" defaultRowHeight="15.75"/>
  <cols>
    <col min="1" max="1" width="23.75" style="50" bestFit="1" customWidth="1"/>
    <col min="2" max="2" width="6.25" style="50" bestFit="1" customWidth="1"/>
    <col min="3" max="3" width="4.125" style="50" bestFit="1" customWidth="1"/>
    <col min="4" max="4" width="6.375" style="51" bestFit="1" customWidth="1"/>
    <col min="5" max="5" width="2.125" style="51" customWidth="1"/>
    <col min="6" max="6" width="13.5" style="51" bestFit="1" customWidth="1"/>
    <col min="7" max="7" width="3.5" style="50" bestFit="1" customWidth="1"/>
    <col min="8" max="8" width="3.375" style="40" bestFit="1" customWidth="1"/>
    <col min="9" max="9" width="3.875" style="40" bestFit="1" customWidth="1"/>
    <col min="10" max="10" width="3.625" style="40" bestFit="1" customWidth="1"/>
    <col min="11" max="16" width="3.5" style="40" bestFit="1" customWidth="1"/>
    <col min="17" max="17" width="2.375" style="40" customWidth="1"/>
    <col min="18" max="18" width="37" style="40" bestFit="1" customWidth="1"/>
    <col min="19" max="16384" width="13" style="40"/>
  </cols>
  <sheetData>
    <row r="1" spans="1:18" ht="24.75" thickTop="1" thickBot="1">
      <c r="A1" s="188" t="s">
        <v>158</v>
      </c>
      <c r="B1" s="189"/>
      <c r="C1" s="189"/>
      <c r="D1" s="190"/>
      <c r="E1" s="40"/>
      <c r="F1" s="435"/>
      <c r="G1" s="484" t="s">
        <v>869</v>
      </c>
      <c r="H1" s="49"/>
      <c r="I1" s="49"/>
      <c r="J1" s="484"/>
      <c r="K1" s="49"/>
      <c r="L1" s="49"/>
      <c r="M1" s="49"/>
      <c r="N1" s="484"/>
      <c r="O1" s="49"/>
      <c r="P1" s="49"/>
      <c r="R1" s="191" t="s">
        <v>159</v>
      </c>
    </row>
    <row r="2" spans="1:18" ht="17.25" thickTop="1">
      <c r="A2" s="192" t="s">
        <v>160</v>
      </c>
      <c r="B2" s="193" t="s">
        <v>7</v>
      </c>
      <c r="C2" s="193" t="s">
        <v>878</v>
      </c>
      <c r="D2" s="194" t="s">
        <v>161</v>
      </c>
      <c r="E2" s="22"/>
      <c r="F2" s="435"/>
      <c r="G2" s="485" t="s">
        <v>870</v>
      </c>
      <c r="H2" s="486"/>
      <c r="I2" s="486"/>
      <c r="J2" s="486"/>
      <c r="K2" s="486"/>
      <c r="L2" s="486"/>
      <c r="M2" s="486"/>
      <c r="N2" s="486"/>
      <c r="O2" s="486"/>
      <c r="P2" s="487"/>
      <c r="R2" s="224" t="s">
        <v>298</v>
      </c>
    </row>
    <row r="3" spans="1:18" ht="17.25" thickBot="1">
      <c r="A3" s="196" t="s">
        <v>114</v>
      </c>
      <c r="B3" s="197">
        <v>0</v>
      </c>
      <c r="C3" s="509">
        <f>10+B3+'Personal File'!$C$17</f>
        <v>13</v>
      </c>
      <c r="D3" s="198" t="s">
        <v>162</v>
      </c>
      <c r="E3" s="22"/>
      <c r="F3" s="435"/>
      <c r="G3" s="488" t="s">
        <v>871</v>
      </c>
      <c r="H3" s="489" t="s">
        <v>355</v>
      </c>
      <c r="I3" s="489" t="s">
        <v>357</v>
      </c>
      <c r="J3" s="489" t="s">
        <v>360</v>
      </c>
      <c r="K3" s="489" t="s">
        <v>362</v>
      </c>
      <c r="L3" s="489" t="s">
        <v>364</v>
      </c>
      <c r="M3" s="489" t="s">
        <v>367</v>
      </c>
      <c r="N3" s="489" t="s">
        <v>371</v>
      </c>
      <c r="O3" s="489" t="s">
        <v>872</v>
      </c>
      <c r="P3" s="490" t="s">
        <v>873</v>
      </c>
      <c r="R3" s="224" t="s">
        <v>297</v>
      </c>
    </row>
    <row r="4" spans="1:18" ht="17.25" thickTop="1">
      <c r="A4" s="196" t="s">
        <v>180</v>
      </c>
      <c r="B4" s="197">
        <v>0</v>
      </c>
      <c r="C4" s="510">
        <f>10+B4+'Personal File'!$C$17</f>
        <v>13</v>
      </c>
      <c r="D4" s="198" t="s">
        <v>162</v>
      </c>
      <c r="E4" s="22"/>
      <c r="F4" s="491" t="s">
        <v>874</v>
      </c>
      <c r="G4" s="492">
        <v>6</v>
      </c>
      <c r="H4" s="493">
        <v>4</v>
      </c>
      <c r="I4" s="493">
        <v>3</v>
      </c>
      <c r="J4" s="493">
        <v>3</v>
      </c>
      <c r="K4" s="493">
        <v>2</v>
      </c>
      <c r="L4" s="494">
        <v>0</v>
      </c>
      <c r="M4" s="494">
        <v>0</v>
      </c>
      <c r="N4" s="494">
        <v>0</v>
      </c>
      <c r="O4" s="495"/>
      <c r="P4" s="496"/>
      <c r="R4" s="195" t="s">
        <v>156</v>
      </c>
    </row>
    <row r="5" spans="1:18" ht="16.5">
      <c r="A5" s="196" t="s">
        <v>275</v>
      </c>
      <c r="B5" s="197">
        <v>0</v>
      </c>
      <c r="C5" s="510">
        <f>10+B5+'Personal File'!$C$17</f>
        <v>13</v>
      </c>
      <c r="D5" s="198" t="s">
        <v>162</v>
      </c>
      <c r="E5" s="22"/>
      <c r="F5" s="497" t="s">
        <v>875</v>
      </c>
      <c r="G5" s="498">
        <v>0</v>
      </c>
      <c r="H5" s="499">
        <v>1</v>
      </c>
      <c r="I5" s="499">
        <v>1</v>
      </c>
      <c r="J5" s="499">
        <v>1</v>
      </c>
      <c r="K5" s="499">
        <v>1</v>
      </c>
      <c r="L5" s="500">
        <v>0</v>
      </c>
      <c r="M5" s="500">
        <v>0</v>
      </c>
      <c r="N5" s="500">
        <v>0</v>
      </c>
      <c r="O5" s="501"/>
      <c r="P5" s="502"/>
      <c r="R5" s="225" t="s">
        <v>157</v>
      </c>
    </row>
    <row r="6" spans="1:18" ht="16.5">
      <c r="A6" s="196" t="s">
        <v>275</v>
      </c>
      <c r="B6" s="197">
        <v>0</v>
      </c>
      <c r="C6" s="510">
        <f>10+B6+'Personal File'!$C$17</f>
        <v>13</v>
      </c>
      <c r="D6" s="198" t="s">
        <v>162</v>
      </c>
      <c r="E6" s="22"/>
      <c r="F6" s="497" t="s">
        <v>876</v>
      </c>
      <c r="G6" s="498">
        <v>0</v>
      </c>
      <c r="H6" s="499">
        <v>1</v>
      </c>
      <c r="I6" s="499">
        <v>1</v>
      </c>
      <c r="J6" s="499">
        <v>1</v>
      </c>
      <c r="K6" s="499">
        <v>0</v>
      </c>
      <c r="L6" s="500">
        <v>0</v>
      </c>
      <c r="M6" s="500">
        <v>0</v>
      </c>
      <c r="N6" s="500">
        <v>0</v>
      </c>
      <c r="O6" s="501"/>
      <c r="P6" s="502"/>
      <c r="R6" s="224" t="s">
        <v>294</v>
      </c>
    </row>
    <row r="7" spans="1:18" ht="17.25" thickBot="1">
      <c r="A7" s="196" t="s">
        <v>108</v>
      </c>
      <c r="B7" s="197">
        <v>0</v>
      </c>
      <c r="C7" s="510">
        <f>10+B7+'Personal File'!$C$17</f>
        <v>13</v>
      </c>
      <c r="D7" s="198" t="s">
        <v>689</v>
      </c>
      <c r="E7" s="22"/>
      <c r="F7" s="503" t="s">
        <v>877</v>
      </c>
      <c r="G7" s="504">
        <f t="shared" ref="G7:N7" si="0">SUM(G4:G6)</f>
        <v>6</v>
      </c>
      <c r="H7" s="505">
        <f t="shared" si="0"/>
        <v>6</v>
      </c>
      <c r="I7" s="505">
        <f t="shared" si="0"/>
        <v>5</v>
      </c>
      <c r="J7" s="505">
        <f t="shared" si="0"/>
        <v>5</v>
      </c>
      <c r="K7" s="505">
        <f t="shared" si="0"/>
        <v>3</v>
      </c>
      <c r="L7" s="506">
        <f t="shared" si="0"/>
        <v>0</v>
      </c>
      <c r="M7" s="506">
        <f t="shared" si="0"/>
        <v>0</v>
      </c>
      <c r="N7" s="506">
        <f t="shared" si="0"/>
        <v>0</v>
      </c>
      <c r="O7" s="507"/>
      <c r="P7" s="508"/>
      <c r="R7" s="199" t="s">
        <v>176</v>
      </c>
    </row>
    <row r="8" spans="1:18" ht="17.25" thickTop="1">
      <c r="A8" s="200" t="s">
        <v>120</v>
      </c>
      <c r="B8" s="201">
        <v>0</v>
      </c>
      <c r="C8" s="511">
        <f>10+B8+'Personal File'!$C$17</f>
        <v>13</v>
      </c>
      <c r="D8" s="202" t="s">
        <v>162</v>
      </c>
      <c r="E8" s="22"/>
      <c r="G8" s="40"/>
      <c r="R8" s="199" t="s">
        <v>175</v>
      </c>
    </row>
    <row r="9" spans="1:18" ht="16.5">
      <c r="A9" s="196" t="s">
        <v>188</v>
      </c>
      <c r="B9" s="197">
        <v>1</v>
      </c>
      <c r="C9" s="510">
        <f>10+B9+'Personal File'!$C$17</f>
        <v>14</v>
      </c>
      <c r="D9" s="198" t="s">
        <v>689</v>
      </c>
      <c r="E9" s="22"/>
      <c r="G9" s="40"/>
      <c r="R9" s="195" t="s">
        <v>299</v>
      </c>
    </row>
    <row r="10" spans="1:18" ht="16.5">
      <c r="A10" s="196" t="s">
        <v>188</v>
      </c>
      <c r="B10" s="197">
        <v>1</v>
      </c>
      <c r="C10" s="510">
        <f>10+B10+'Personal File'!$C$17</f>
        <v>14</v>
      </c>
      <c r="D10" s="198" t="s">
        <v>162</v>
      </c>
      <c r="E10" s="22"/>
      <c r="G10" s="40"/>
      <c r="R10" s="225" t="s">
        <v>99</v>
      </c>
    </row>
    <row r="11" spans="1:18" ht="16.5">
      <c r="A11" s="196" t="s">
        <v>188</v>
      </c>
      <c r="B11" s="197">
        <v>1</v>
      </c>
      <c r="C11" s="510">
        <f>10+B11+'Personal File'!$C$17</f>
        <v>14</v>
      </c>
      <c r="D11" s="198" t="s">
        <v>162</v>
      </c>
      <c r="E11" s="22"/>
      <c r="G11" s="40"/>
      <c r="R11" s="224" t="s">
        <v>300</v>
      </c>
    </row>
    <row r="12" spans="1:18" ht="16.5">
      <c r="A12" s="196" t="s">
        <v>190</v>
      </c>
      <c r="B12" s="197">
        <v>1</v>
      </c>
      <c r="C12" s="510">
        <f>10+B12+'Personal File'!$C$17</f>
        <v>14</v>
      </c>
      <c r="D12" s="198" t="s">
        <v>162</v>
      </c>
      <c r="E12" s="22"/>
      <c r="G12" s="40"/>
      <c r="R12" s="224" t="s">
        <v>103</v>
      </c>
    </row>
    <row r="13" spans="1:18" ht="16.5">
      <c r="A13" s="196" t="s">
        <v>128</v>
      </c>
      <c r="B13" s="197">
        <v>1</v>
      </c>
      <c r="C13" s="510">
        <f>10+B13+'Personal File'!$C$17</f>
        <v>14</v>
      </c>
      <c r="D13" s="198" t="s">
        <v>162</v>
      </c>
      <c r="E13" s="22"/>
      <c r="G13" s="40"/>
      <c r="R13" s="224" t="s">
        <v>301</v>
      </c>
    </row>
    <row r="14" spans="1:18" ht="17.25" thickBot="1">
      <c r="A14" s="226" t="s">
        <v>195</v>
      </c>
      <c r="B14" s="227">
        <v>1</v>
      </c>
      <c r="C14" s="511">
        <f>10+B14+'Personal File'!$C$17</f>
        <v>14</v>
      </c>
      <c r="D14" s="202" t="s">
        <v>162</v>
      </c>
      <c r="E14" s="22"/>
      <c r="G14" s="40"/>
      <c r="R14" s="564" t="s">
        <v>926</v>
      </c>
    </row>
    <row r="15" spans="1:18" ht="18" thickTop="1" thickBot="1">
      <c r="A15" s="196" t="s">
        <v>282</v>
      </c>
      <c r="B15" s="206">
        <v>2</v>
      </c>
      <c r="C15" s="135">
        <f>10+B15+'Personal File'!$C$17</f>
        <v>15</v>
      </c>
      <c r="D15" s="198" t="s">
        <v>162</v>
      </c>
      <c r="E15" s="22"/>
      <c r="R15" s="51"/>
    </row>
    <row r="16" spans="1:18" ht="20.25" thickTop="1" thickBot="1">
      <c r="A16" s="207" t="s">
        <v>214</v>
      </c>
      <c r="B16" s="206">
        <v>2</v>
      </c>
      <c r="C16" s="135">
        <f>10+B16+'Personal File'!$C$17</f>
        <v>15</v>
      </c>
      <c r="D16" s="198" t="s">
        <v>689</v>
      </c>
      <c r="E16" s="22"/>
      <c r="R16" s="203" t="s">
        <v>164</v>
      </c>
    </row>
    <row r="17" spans="1:18" ht="16.5">
      <c r="A17" s="207" t="s">
        <v>214</v>
      </c>
      <c r="B17" s="206">
        <v>2</v>
      </c>
      <c r="C17" s="135">
        <f>10+B17+'Personal File'!$C$17</f>
        <v>15</v>
      </c>
      <c r="D17" s="198" t="s">
        <v>162</v>
      </c>
      <c r="E17" s="22"/>
      <c r="R17" s="204" t="s">
        <v>165</v>
      </c>
    </row>
    <row r="18" spans="1:18" ht="17.25" thickBot="1">
      <c r="A18" s="196" t="s">
        <v>284</v>
      </c>
      <c r="B18" s="197">
        <v>2</v>
      </c>
      <c r="C18" s="510">
        <f>10+B18+'Personal File'!$C$17</f>
        <v>15</v>
      </c>
      <c r="D18" s="198" t="s">
        <v>162</v>
      </c>
      <c r="E18" s="22"/>
      <c r="R18" s="205" t="s">
        <v>331</v>
      </c>
    </row>
    <row r="19" spans="1:18" ht="17.25" thickTop="1">
      <c r="A19" s="226" t="s">
        <v>226</v>
      </c>
      <c r="B19" s="227">
        <v>2</v>
      </c>
      <c r="C19" s="511">
        <f>10+B19+'Personal File'!$C$17</f>
        <v>15</v>
      </c>
      <c r="D19" s="202" t="s">
        <v>162</v>
      </c>
      <c r="E19" s="22"/>
    </row>
    <row r="20" spans="1:18" ht="16.5">
      <c r="A20" s="196" t="s">
        <v>288</v>
      </c>
      <c r="B20" s="197">
        <v>3</v>
      </c>
      <c r="C20" s="510">
        <f>10+B20+'Personal File'!$C$17</f>
        <v>16</v>
      </c>
      <c r="D20" s="198" t="s">
        <v>689</v>
      </c>
      <c r="E20" s="22"/>
    </row>
    <row r="21" spans="1:18" ht="16.5">
      <c r="A21" s="196" t="s">
        <v>288</v>
      </c>
      <c r="B21" s="197">
        <v>3</v>
      </c>
      <c r="C21" s="510">
        <f>10+B21+'Personal File'!$C$17</f>
        <v>16</v>
      </c>
      <c r="D21" s="198" t="s">
        <v>162</v>
      </c>
      <c r="E21" s="22"/>
    </row>
    <row r="22" spans="1:18" ht="16.5">
      <c r="A22" s="196" t="s">
        <v>288</v>
      </c>
      <c r="B22" s="197">
        <v>3</v>
      </c>
      <c r="C22" s="510">
        <f>10+B22+'Personal File'!$C$17</f>
        <v>16</v>
      </c>
      <c r="D22" s="198" t="s">
        <v>162</v>
      </c>
      <c r="E22" s="22"/>
    </row>
    <row r="23" spans="1:18" ht="16.5">
      <c r="A23" s="196" t="s">
        <v>145</v>
      </c>
      <c r="B23" s="197">
        <v>3</v>
      </c>
      <c r="C23" s="510">
        <f>10+B23+'Personal File'!$C$17</f>
        <v>16</v>
      </c>
      <c r="D23" s="198" t="s">
        <v>162</v>
      </c>
      <c r="E23" s="22"/>
    </row>
    <row r="24" spans="1:18" ht="16.5">
      <c r="A24" s="226" t="s">
        <v>295</v>
      </c>
      <c r="B24" s="227">
        <v>3</v>
      </c>
      <c r="C24" s="511">
        <f>10+B24+'Personal File'!$C$17</f>
        <v>16</v>
      </c>
      <c r="D24" s="202" t="s">
        <v>162</v>
      </c>
      <c r="E24" s="22"/>
    </row>
    <row r="25" spans="1:18" ht="16.5">
      <c r="A25" s="207" t="s">
        <v>265</v>
      </c>
      <c r="B25" s="206">
        <v>4</v>
      </c>
      <c r="C25" s="135">
        <f>10+B25+'Personal File'!$C$17</f>
        <v>17</v>
      </c>
      <c r="D25" s="198" t="s">
        <v>162</v>
      </c>
      <c r="E25" s="22"/>
    </row>
    <row r="26" spans="1:18" ht="16.5">
      <c r="A26" s="207" t="s">
        <v>143</v>
      </c>
      <c r="B26" s="206">
        <v>4</v>
      </c>
      <c r="C26" s="135">
        <f>10+B26+'Personal File'!$C$17</f>
        <v>17</v>
      </c>
      <c r="D26" s="198" t="s">
        <v>162</v>
      </c>
      <c r="E26" s="22"/>
    </row>
    <row r="27" spans="1:18" ht="16.5">
      <c r="A27" s="293" t="s">
        <v>296</v>
      </c>
      <c r="B27" s="294">
        <v>4</v>
      </c>
      <c r="C27" s="512">
        <f>10+B27+'Personal File'!$C$17</f>
        <v>17</v>
      </c>
      <c r="D27" s="202" t="s">
        <v>689</v>
      </c>
    </row>
    <row r="28" spans="1:18" ht="16.5">
      <c r="A28" s="209"/>
      <c r="B28" s="210">
        <v>5</v>
      </c>
      <c r="C28" s="513">
        <f>10+B28+'Personal File'!$C$17</f>
        <v>18</v>
      </c>
      <c r="D28" s="198" t="s">
        <v>162</v>
      </c>
    </row>
    <row r="29" spans="1:18" ht="16.5">
      <c r="A29" s="230"/>
      <c r="B29" s="228">
        <v>5</v>
      </c>
      <c r="C29" s="514">
        <f>10+B29+'Personal File'!$C$17</f>
        <v>18</v>
      </c>
      <c r="D29" s="202" t="s">
        <v>162</v>
      </c>
      <c r="E29" s="22"/>
    </row>
    <row r="30" spans="1:18" ht="16.5">
      <c r="A30" s="209"/>
      <c r="B30" s="210">
        <v>6</v>
      </c>
      <c r="C30" s="513">
        <f>10+B30+'Personal File'!$C$17</f>
        <v>19</v>
      </c>
      <c r="D30" s="198" t="s">
        <v>162</v>
      </c>
    </row>
    <row r="31" spans="1:18" ht="17.25" thickBot="1">
      <c r="A31" s="231"/>
      <c r="B31" s="229">
        <v>6</v>
      </c>
      <c r="C31" s="515">
        <f>10+B31+'Personal File'!$C$17</f>
        <v>19</v>
      </c>
      <c r="D31" s="208" t="s">
        <v>162</v>
      </c>
    </row>
    <row r="32" spans="1:18" ht="16.5" thickTop="1"/>
  </sheetData>
  <phoneticPr fontId="0" type="noConversion"/>
  <conditionalFormatting sqref="D3:D31">
    <cfRule type="cellIs" dxfId="3"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8"/>
  <sheetViews>
    <sheetView showGridLines="0" zoomScaleNormal="100" workbookViewId="0"/>
  </sheetViews>
  <sheetFormatPr defaultColWidth="13" defaultRowHeight="15.75"/>
  <cols>
    <col min="1" max="1" width="22" style="32" customWidth="1"/>
    <col min="2" max="2" width="8.625" style="32" customWidth="1"/>
    <col min="3" max="3" width="6.125" style="32" customWidth="1"/>
    <col min="4" max="4" width="8.25" style="32" customWidth="1"/>
    <col min="5" max="5" width="8.375" style="32" customWidth="1"/>
    <col min="6" max="6" width="8.375" style="32" bestFit="1" customWidth="1"/>
    <col min="7" max="8" width="5.625" style="32" customWidth="1"/>
    <col min="9" max="9" width="29" style="32" customWidth="1"/>
    <col min="10" max="16384" width="13" style="1"/>
  </cols>
  <sheetData>
    <row r="1" spans="1:9" ht="24" thickBot="1">
      <c r="A1" s="24" t="s">
        <v>32</v>
      </c>
      <c r="B1" s="24"/>
      <c r="C1" s="24"/>
      <c r="D1" s="24"/>
      <c r="E1" s="24"/>
      <c r="F1" s="24"/>
      <c r="G1" s="24"/>
      <c r="H1" s="24"/>
      <c r="I1" s="24"/>
    </row>
    <row r="2" spans="1:9" ht="17.25" thickTop="1" thickBot="1">
      <c r="A2" s="475" t="s">
        <v>9</v>
      </c>
      <c r="B2" s="476" t="s">
        <v>10</v>
      </c>
      <c r="C2" s="476" t="s">
        <v>37</v>
      </c>
      <c r="D2" s="476" t="s">
        <v>38</v>
      </c>
      <c r="E2" s="477" t="s">
        <v>92</v>
      </c>
      <c r="F2" s="476" t="s">
        <v>33</v>
      </c>
      <c r="G2" s="476" t="s">
        <v>39</v>
      </c>
      <c r="H2" s="478" t="s">
        <v>693</v>
      </c>
      <c r="I2" s="479" t="s">
        <v>8</v>
      </c>
    </row>
    <row r="3" spans="1:9">
      <c r="A3" s="25" t="s">
        <v>684</v>
      </c>
      <c r="B3" s="26" t="s">
        <v>100</v>
      </c>
      <c r="C3" s="129">
        <f ca="1">(RANDBETWEEN(1,6))+(RANDBETWEEN(1,6))</f>
        <v>9</v>
      </c>
      <c r="D3" s="41" t="s">
        <v>81</v>
      </c>
      <c r="E3" s="41" t="s">
        <v>324</v>
      </c>
      <c r="F3" s="147" t="s">
        <v>102</v>
      </c>
      <c r="G3" s="27">
        <v>10</v>
      </c>
      <c r="H3" s="404" t="str">
        <f ca="1">CONCATENATE("+",RIGHT('Personal File'!$E$9,2)+RIGHT('Personal File'!$C$13)+C3+1)</f>
        <v>+22</v>
      </c>
      <c r="I3" s="28"/>
    </row>
    <row r="4" spans="1:9">
      <c r="A4" s="397" t="s">
        <v>685</v>
      </c>
      <c r="B4" s="398" t="s">
        <v>100</v>
      </c>
      <c r="C4" s="399">
        <v>0</v>
      </c>
      <c r="D4" s="400" t="s">
        <v>81</v>
      </c>
      <c r="E4" s="400" t="s">
        <v>324</v>
      </c>
      <c r="F4" s="401" t="s">
        <v>102</v>
      </c>
      <c r="G4" s="402">
        <v>10</v>
      </c>
      <c r="H4" s="405" t="str">
        <f>CONCATENATE("+",RIGHT('Personal File'!$E$9,2)+RIGHT('Personal File'!$C$13)+C4+1)</f>
        <v>+13</v>
      </c>
      <c r="I4" s="403"/>
    </row>
    <row r="5" spans="1:9">
      <c r="A5" s="397" t="s">
        <v>688</v>
      </c>
      <c r="B5" s="398" t="s">
        <v>323</v>
      </c>
      <c r="C5" s="399" t="s">
        <v>81</v>
      </c>
      <c r="D5" s="400">
        <v>0</v>
      </c>
      <c r="E5" s="400" t="s">
        <v>101</v>
      </c>
      <c r="F5" s="401" t="s">
        <v>102</v>
      </c>
      <c r="G5" s="402">
        <v>6</v>
      </c>
      <c r="H5" s="405" t="str">
        <f>CONCATENATE("+",RIGHT('Personal File'!$E$9,2)+RIGHT('Personal File'!$C$13)+C5+1)</f>
        <v>+13</v>
      </c>
      <c r="I5" s="403" t="s">
        <v>687</v>
      </c>
    </row>
    <row r="6" spans="1:9" ht="16.5" thickBot="1">
      <c r="A6" s="275" t="s">
        <v>690</v>
      </c>
      <c r="B6" s="128" t="s">
        <v>323</v>
      </c>
      <c r="C6" s="276" t="s">
        <v>81</v>
      </c>
      <c r="D6" s="128">
        <v>0</v>
      </c>
      <c r="E6" s="30" t="s">
        <v>101</v>
      </c>
      <c r="F6" s="128" t="s">
        <v>102</v>
      </c>
      <c r="G6" s="126">
        <v>6</v>
      </c>
      <c r="H6" s="406" t="str">
        <f>CONCATENATE("+",RIGHT('Personal File'!$E$9,2)+RIGHT('Personal File'!$C$13)+C6+1)</f>
        <v>+13</v>
      </c>
      <c r="I6" s="127"/>
    </row>
    <row r="7" spans="1:9" ht="6" customHeight="1" thickTop="1" thickBot="1"/>
    <row r="8" spans="1:9" ht="17.25" thickTop="1" thickBot="1">
      <c r="A8" s="475" t="s">
        <v>12</v>
      </c>
      <c r="B8" s="476" t="s">
        <v>13</v>
      </c>
      <c r="C8" s="476" t="s">
        <v>37</v>
      </c>
      <c r="D8" s="476" t="s">
        <v>38</v>
      </c>
      <c r="E8" s="477" t="s">
        <v>92</v>
      </c>
      <c r="F8" s="476" t="s">
        <v>14</v>
      </c>
      <c r="G8" s="476" t="s">
        <v>39</v>
      </c>
      <c r="H8" s="478"/>
      <c r="I8" s="479" t="s">
        <v>8</v>
      </c>
    </row>
    <row r="9" spans="1:9">
      <c r="A9" s="397" t="s">
        <v>685</v>
      </c>
      <c r="B9" s="398" t="s">
        <v>100</v>
      </c>
      <c r="C9" s="399">
        <v>0</v>
      </c>
      <c r="D9" s="400" t="s">
        <v>81</v>
      </c>
      <c r="E9" s="400" t="s">
        <v>324</v>
      </c>
      <c r="F9" s="401" t="s">
        <v>686</v>
      </c>
      <c r="G9" s="402" t="s">
        <v>692</v>
      </c>
      <c r="H9" s="404" t="str">
        <f>CONCATENATE("+",RIGHT('Personal File'!$E$9,2)+RIGHT('Personal File'!$C$14)+C9+1)</f>
        <v>+12</v>
      </c>
      <c r="I9" s="403"/>
    </row>
    <row r="10" spans="1:9" ht="16.5" thickBot="1">
      <c r="A10" s="29" t="s">
        <v>691</v>
      </c>
      <c r="B10" s="30" t="s">
        <v>323</v>
      </c>
      <c r="C10" s="57" t="s">
        <v>81</v>
      </c>
      <c r="D10" s="57" t="s">
        <v>81</v>
      </c>
      <c r="E10" s="30" t="s">
        <v>324</v>
      </c>
      <c r="F10" s="57" t="s">
        <v>326</v>
      </c>
      <c r="G10" s="33">
        <v>4</v>
      </c>
      <c r="H10" s="406" t="str">
        <f>CONCATENATE("+",RIGHT('Personal File'!$E$9,2)+RIGHT('Personal File'!$C$14)+C10+1)</f>
        <v>+12</v>
      </c>
      <c r="I10" s="31"/>
    </row>
    <row r="11" spans="1:9" ht="6" customHeight="1" thickTop="1" thickBot="1">
      <c r="D11" s="34"/>
      <c r="E11" s="34"/>
      <c r="G11" s="35"/>
      <c r="H11" s="35"/>
    </row>
    <row r="12" spans="1:9" ht="17.25" thickTop="1" thickBot="1">
      <c r="A12" s="475" t="s">
        <v>97</v>
      </c>
      <c r="B12" s="476" t="s">
        <v>24</v>
      </c>
      <c r="C12" s="476" t="s">
        <v>46</v>
      </c>
      <c r="D12" s="476" t="s">
        <v>319</v>
      </c>
      <c r="E12" s="476" t="s">
        <v>320</v>
      </c>
      <c r="F12" s="476" t="s">
        <v>321</v>
      </c>
      <c r="G12" s="476" t="s">
        <v>39</v>
      </c>
      <c r="H12" s="480" t="s">
        <v>8</v>
      </c>
      <c r="I12" s="481"/>
    </row>
    <row r="13" spans="1:9">
      <c r="A13" s="36" t="s">
        <v>318</v>
      </c>
      <c r="B13" s="37">
        <v>5</v>
      </c>
      <c r="C13" s="37">
        <v>2</v>
      </c>
      <c r="D13" s="37">
        <v>-5</v>
      </c>
      <c r="E13" s="274">
        <v>0.3</v>
      </c>
      <c r="F13" s="37" t="s">
        <v>322</v>
      </c>
      <c r="G13" s="69">
        <v>40</v>
      </c>
      <c r="H13" s="429"/>
      <c r="I13" s="430"/>
    </row>
    <row r="14" spans="1:9" ht="16.5" thickBot="1">
      <c r="A14" s="29"/>
      <c r="B14" s="30"/>
      <c r="C14" s="30"/>
      <c r="D14" s="30"/>
      <c r="E14" s="30"/>
      <c r="F14" s="30"/>
      <c r="G14" s="33"/>
      <c r="H14" s="427"/>
      <c r="I14" s="428"/>
    </row>
    <row r="15" spans="1:9" ht="6.75" customHeight="1" thickTop="1" thickBot="1"/>
    <row r="16" spans="1:9" ht="17.25" thickTop="1" thickBot="1">
      <c r="A16" s="38" t="s">
        <v>15</v>
      </c>
      <c r="B16" s="35">
        <f>SUM(G3:G17)</f>
        <v>81</v>
      </c>
      <c r="D16" s="482" t="s">
        <v>104</v>
      </c>
      <c r="E16" s="483"/>
      <c r="F16" s="480" t="s">
        <v>11</v>
      </c>
      <c r="G16" s="476" t="s">
        <v>39</v>
      </c>
      <c r="H16" s="478" t="s">
        <v>693</v>
      </c>
      <c r="I16" s="479" t="s">
        <v>8</v>
      </c>
    </row>
    <row r="17" spans="1:9" ht="16.5" thickBot="1">
      <c r="A17" s="38"/>
      <c r="B17" s="35"/>
      <c r="D17" s="123" t="s">
        <v>327</v>
      </c>
      <c r="E17" s="124"/>
      <c r="F17" s="125">
        <v>50</v>
      </c>
      <c r="G17" s="126">
        <f>F17/10</f>
        <v>5</v>
      </c>
      <c r="H17" s="431" t="s">
        <v>154</v>
      </c>
      <c r="I17" s="127"/>
    </row>
    <row r="18" spans="1:9" ht="16.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zoomScaleNormal="100" workbookViewId="0"/>
  </sheetViews>
  <sheetFormatPr defaultColWidth="13" defaultRowHeight="15.75"/>
  <cols>
    <col min="1" max="1" width="24.25" style="32" customWidth="1"/>
    <col min="2" max="2" width="5.625" style="35" bestFit="1" customWidth="1"/>
    <col min="3" max="4" width="26.625" style="1" customWidth="1"/>
    <col min="5" max="16384" width="13" style="1"/>
  </cols>
  <sheetData>
    <row r="1" spans="1:4" ht="24" thickBot="1">
      <c r="A1" s="24" t="s">
        <v>304</v>
      </c>
      <c r="B1" s="242"/>
      <c r="C1" s="24"/>
      <c r="D1" s="24"/>
    </row>
    <row r="2" spans="1:4" s="32" customFormat="1" ht="16.5" thickBot="1">
      <c r="A2" s="243" t="s">
        <v>305</v>
      </c>
      <c r="B2" s="244" t="s">
        <v>306</v>
      </c>
      <c r="C2" s="245" t="s">
        <v>307</v>
      </c>
      <c r="D2" s="246" t="s">
        <v>308</v>
      </c>
    </row>
    <row r="3" spans="1:4">
      <c r="A3" s="247" t="s">
        <v>309</v>
      </c>
      <c r="B3" s="248">
        <v>0</v>
      </c>
      <c r="C3" s="249" t="s">
        <v>328</v>
      </c>
      <c r="D3" s="250"/>
    </row>
    <row r="4" spans="1:4">
      <c r="A4" s="247"/>
      <c r="B4" s="248"/>
      <c r="C4" s="249"/>
      <c r="D4" s="250"/>
    </row>
    <row r="5" spans="1:4">
      <c r="A5" s="251"/>
      <c r="B5" s="252"/>
      <c r="C5" s="253"/>
      <c r="D5" s="254"/>
    </row>
    <row r="6" spans="1:4" ht="16.5" thickBot="1">
      <c r="A6" s="255"/>
      <c r="B6" s="256"/>
      <c r="C6" s="257"/>
      <c r="D6" s="258"/>
    </row>
    <row r="7" spans="1:4" ht="24.75" thickTop="1" thickBot="1">
      <c r="A7" s="24" t="s">
        <v>310</v>
      </c>
      <c r="B7" s="259"/>
      <c r="C7" s="24"/>
      <c r="D7" s="260"/>
    </row>
    <row r="8" spans="1:4" ht="16.5" thickBot="1">
      <c r="A8" s="243" t="s">
        <v>305</v>
      </c>
      <c r="B8" s="244" t="s">
        <v>306</v>
      </c>
      <c r="C8" s="245" t="s">
        <v>307</v>
      </c>
      <c r="D8" s="246" t="s">
        <v>308</v>
      </c>
    </row>
    <row r="9" spans="1:4">
      <c r="A9" s="247"/>
      <c r="B9" s="248"/>
      <c r="C9" s="249"/>
      <c r="D9" s="250"/>
    </row>
    <row r="10" spans="1:4">
      <c r="A10" s="247"/>
      <c r="B10" s="248"/>
      <c r="C10" s="249"/>
      <c r="D10" s="250"/>
    </row>
    <row r="11" spans="1:4">
      <c r="A11" s="247"/>
      <c r="B11" s="248"/>
      <c r="C11" s="249"/>
      <c r="D11" s="250"/>
    </row>
    <row r="12" spans="1:4">
      <c r="A12" s="247"/>
      <c r="B12" s="248"/>
      <c r="C12" s="249"/>
      <c r="D12" s="250"/>
    </row>
    <row r="13" spans="1:4" ht="16.5" thickBot="1">
      <c r="A13" s="255"/>
      <c r="B13" s="256"/>
      <c r="C13" s="257"/>
      <c r="D13" s="258"/>
    </row>
    <row r="14" spans="1:4" ht="24.75" thickTop="1" thickBot="1">
      <c r="A14" s="21" t="s">
        <v>311</v>
      </c>
      <c r="B14" s="35">
        <f>SUM(B3:B13)</f>
        <v>0</v>
      </c>
      <c r="C14" s="432" t="s">
        <v>701</v>
      </c>
      <c r="D14" s="260"/>
    </row>
    <row r="15" spans="1:4" s="32" customFormat="1" ht="16.5" thickBot="1">
      <c r="A15" s="243" t="s">
        <v>305</v>
      </c>
      <c r="B15" s="244" t="s">
        <v>306</v>
      </c>
      <c r="C15" s="243" t="s">
        <v>312</v>
      </c>
      <c r="D15" s="262" t="s">
        <v>308</v>
      </c>
    </row>
    <row r="16" spans="1:4">
      <c r="A16" s="247"/>
      <c r="B16" s="248"/>
      <c r="C16" s="249"/>
      <c r="D16" s="263"/>
    </row>
    <row r="17" spans="1:4">
      <c r="A17" s="247"/>
      <c r="B17" s="248"/>
      <c r="C17" s="249"/>
      <c r="D17" s="264"/>
    </row>
    <row r="18" spans="1:4">
      <c r="A18" s="247"/>
      <c r="B18" s="248"/>
      <c r="C18" s="249"/>
      <c r="D18" s="264"/>
    </row>
    <row r="19" spans="1:4">
      <c r="A19" s="247"/>
      <c r="B19" s="248"/>
      <c r="C19" s="249"/>
      <c r="D19" s="264"/>
    </row>
    <row r="20" spans="1:4">
      <c r="A20" s="247"/>
      <c r="B20" s="248"/>
      <c r="C20" s="249"/>
      <c r="D20" s="264"/>
    </row>
    <row r="21" spans="1:4" ht="16.5" thickBot="1">
      <c r="A21" s="255"/>
      <c r="B21" s="256"/>
      <c r="C21" s="257"/>
      <c r="D21" s="258"/>
    </row>
    <row r="22" spans="1:4" ht="24.75" thickTop="1" thickBot="1">
      <c r="A22" s="21" t="s">
        <v>702</v>
      </c>
      <c r="B22" s="35">
        <f>(SUM(B16:B21)/600)*5</f>
        <v>0</v>
      </c>
      <c r="C22" s="261" t="s">
        <v>603</v>
      </c>
      <c r="D22" s="260"/>
    </row>
    <row r="23" spans="1:4" ht="16.5" thickBot="1">
      <c r="A23" s="243" t="s">
        <v>305</v>
      </c>
      <c r="B23" s="244" t="s">
        <v>306</v>
      </c>
      <c r="C23" s="243" t="s">
        <v>312</v>
      </c>
      <c r="D23" s="262" t="s">
        <v>308</v>
      </c>
    </row>
    <row r="24" spans="1:4">
      <c r="A24" s="265" t="s">
        <v>703</v>
      </c>
      <c r="B24" s="266">
        <v>50</v>
      </c>
      <c r="C24" s="267"/>
      <c r="D24" s="263"/>
    </row>
    <row r="25" spans="1:4">
      <c r="A25" s="265" t="s">
        <v>706</v>
      </c>
      <c r="B25" s="268">
        <v>6</v>
      </c>
      <c r="C25" s="269"/>
      <c r="D25" s="264"/>
    </row>
    <row r="26" spans="1:4">
      <c r="A26" s="265" t="s">
        <v>704</v>
      </c>
      <c r="B26" s="268">
        <v>3</v>
      </c>
      <c r="C26" s="269"/>
      <c r="D26" s="264"/>
    </row>
    <row r="27" spans="1:4">
      <c r="A27" s="265" t="s">
        <v>705</v>
      </c>
      <c r="B27" s="268">
        <v>1</v>
      </c>
      <c r="C27" s="269"/>
      <c r="D27" s="264"/>
    </row>
    <row r="28" spans="1:4" ht="16.5" thickBot="1">
      <c r="A28" s="255"/>
      <c r="B28" s="256"/>
      <c r="C28" s="257"/>
      <c r="D28" s="258"/>
    </row>
    <row r="29" spans="1:4" ht="24.75" thickTop="1" thickBot="1">
      <c r="A29" s="21" t="s">
        <v>313</v>
      </c>
      <c r="B29" s="35">
        <f>SUM(B24:B28)</f>
        <v>60</v>
      </c>
      <c r="C29" s="261" t="s">
        <v>602</v>
      </c>
      <c r="D29" s="24"/>
    </row>
    <row r="30" spans="1:4" s="32" customFormat="1" ht="16.5" thickBot="1">
      <c r="A30" s="243" t="s">
        <v>305</v>
      </c>
      <c r="B30" s="244" t="s">
        <v>306</v>
      </c>
      <c r="C30" s="243" t="s">
        <v>312</v>
      </c>
      <c r="D30" s="262" t="s">
        <v>308</v>
      </c>
    </row>
    <row r="31" spans="1:4">
      <c r="A31" s="265"/>
      <c r="B31" s="266"/>
      <c r="C31" s="267"/>
      <c r="D31" s="263"/>
    </row>
    <row r="32" spans="1:4">
      <c r="A32" s="265"/>
      <c r="B32" s="268"/>
      <c r="C32" s="269"/>
      <c r="D32" s="264"/>
    </row>
    <row r="33" spans="1:4">
      <c r="A33" s="265"/>
      <c r="B33" s="268"/>
      <c r="C33" s="269"/>
      <c r="D33" s="264"/>
    </row>
    <row r="34" spans="1:4" ht="16.5" thickBot="1">
      <c r="A34" s="255"/>
      <c r="B34" s="256"/>
      <c r="C34" s="257"/>
      <c r="D34" s="258"/>
    </row>
    <row r="35" spans="1:4" ht="16.5" thickTop="1"/>
    <row r="36" spans="1:4">
      <c r="A36" s="1"/>
    </row>
  </sheetData>
  <phoneticPr fontId="0" type="noConversion"/>
  <printOptions gridLinesSet="0"/>
  <pageMargins left="0.62" right="0.33" top="0.5" bottom="0.63" header="0.5" footer="0.5"/>
  <pageSetup orientation="portrait" horizontalDpi="120" verticalDpi="14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1"/>
  <sheetViews>
    <sheetView showGridLines="0" zoomScaleNormal="100" workbookViewId="0">
      <pane xSplit="3" ySplit="1" topLeftCell="D2" activePane="bottomRight" state="frozen"/>
      <selection pane="topRight" activeCell="D1" sqref="D1"/>
      <selection pane="bottomLeft" activeCell="A2" sqref="A2"/>
      <selection pane="bottomRight" activeCell="D8" sqref="D8"/>
    </sheetView>
  </sheetViews>
  <sheetFormatPr defaultColWidth="31.375" defaultRowHeight="15.75"/>
  <cols>
    <col min="1" max="1" width="23" style="287" bestFit="1" customWidth="1"/>
    <col min="2" max="2" width="11.25" style="285" bestFit="1" customWidth="1"/>
    <col min="3" max="3" width="16.625" style="285" customWidth="1"/>
    <col min="4" max="4" width="5.625" style="285" bestFit="1" customWidth="1"/>
    <col min="5" max="5" width="4" style="285" bestFit="1" customWidth="1"/>
    <col min="6" max="6" width="5.25" style="284" bestFit="1" customWidth="1"/>
    <col min="7" max="7" width="14" style="285" bestFit="1" customWidth="1"/>
    <col min="8" max="8" width="12.5" style="285" bestFit="1" customWidth="1"/>
    <col min="9" max="9" width="34.125" style="285" bestFit="1" customWidth="1"/>
    <col min="10" max="10" width="4" style="285" bestFit="1" customWidth="1"/>
    <col min="11" max="11" width="4.625" style="285" bestFit="1" customWidth="1"/>
    <col min="12" max="12" width="4.875" style="284" bestFit="1" customWidth="1"/>
    <col min="13" max="13" width="3.75" style="284" bestFit="1" customWidth="1"/>
    <col min="14" max="15" width="4.75" style="284" bestFit="1" customWidth="1"/>
    <col min="16" max="16" width="4.375" style="284" bestFit="1" customWidth="1"/>
    <col min="17" max="17" width="4.5" style="284" bestFit="1" customWidth="1"/>
    <col min="18" max="18" width="5.375" style="284" bestFit="1" customWidth="1"/>
    <col min="19" max="19" width="4.25" style="284" bestFit="1" customWidth="1"/>
    <col min="20" max="20" width="4.625" style="284" bestFit="1" customWidth="1"/>
    <col min="21" max="21" width="7.125" style="284" bestFit="1" customWidth="1"/>
    <col min="22" max="22" width="4" style="284" bestFit="1" customWidth="1"/>
    <col min="23" max="23" width="4.375" style="284" bestFit="1" customWidth="1"/>
    <col min="24" max="24" width="18.25" style="286" bestFit="1" customWidth="1"/>
    <col min="25" max="25" width="18.875" style="286" customWidth="1"/>
    <col min="26" max="27" width="33" style="285" customWidth="1"/>
    <col min="28" max="28" width="37.375" style="285" customWidth="1"/>
    <col min="29" max="37" width="6.5" style="285" customWidth="1"/>
    <col min="38" max="16384" width="31.375" style="285"/>
  </cols>
  <sheetData>
    <row r="1" spans="1:28" s="284" customFormat="1" ht="17.25" thickBot="1">
      <c r="A1" s="283" t="s">
        <v>333</v>
      </c>
      <c r="B1" s="325" t="s">
        <v>334</v>
      </c>
      <c r="C1" s="325" t="s">
        <v>378</v>
      </c>
      <c r="D1" s="325" t="s">
        <v>7</v>
      </c>
      <c r="E1" s="325" t="s">
        <v>335</v>
      </c>
      <c r="F1" s="325" t="s">
        <v>336</v>
      </c>
      <c r="G1" s="325" t="s">
        <v>337</v>
      </c>
      <c r="H1" s="325" t="s">
        <v>338</v>
      </c>
      <c r="I1" s="325" t="s">
        <v>339</v>
      </c>
      <c r="J1" s="339" t="s">
        <v>47</v>
      </c>
      <c r="K1" s="340" t="s">
        <v>46</v>
      </c>
      <c r="L1" s="341" t="s">
        <v>43</v>
      </c>
      <c r="M1" s="342" t="s">
        <v>44</v>
      </c>
      <c r="N1" s="343" t="s">
        <v>45</v>
      </c>
      <c r="O1" s="344" t="s">
        <v>42</v>
      </c>
      <c r="P1" s="393" t="s">
        <v>668</v>
      </c>
      <c r="Q1" s="345" t="s">
        <v>459</v>
      </c>
      <c r="R1" s="345" t="s">
        <v>460</v>
      </c>
      <c r="S1" s="345" t="s">
        <v>461</v>
      </c>
      <c r="T1" s="345" t="s">
        <v>462</v>
      </c>
      <c r="U1" s="345" t="s">
        <v>675</v>
      </c>
      <c r="V1" s="345" t="s">
        <v>340</v>
      </c>
      <c r="W1" s="326" t="s">
        <v>341</v>
      </c>
      <c r="X1" s="327" t="s">
        <v>342</v>
      </c>
      <c r="Y1" s="327" t="s">
        <v>343</v>
      </c>
      <c r="Z1" s="526" t="s">
        <v>889</v>
      </c>
      <c r="AA1" s="527" t="s">
        <v>890</v>
      </c>
      <c r="AB1" s="528" t="s">
        <v>891</v>
      </c>
    </row>
    <row r="2" spans="1:28" ht="31.5">
      <c r="A2" s="390" t="s">
        <v>559</v>
      </c>
      <c r="B2" s="328" t="s">
        <v>379</v>
      </c>
      <c r="C2" s="328" t="s">
        <v>555</v>
      </c>
      <c r="D2" s="524">
        <v>6</v>
      </c>
      <c r="E2" s="308" t="s">
        <v>372</v>
      </c>
      <c r="F2" s="329" t="s">
        <v>373</v>
      </c>
      <c r="G2" s="328" t="s">
        <v>418</v>
      </c>
      <c r="H2" s="330" t="s">
        <v>634</v>
      </c>
      <c r="I2" s="309" t="s">
        <v>892</v>
      </c>
      <c r="J2" s="310">
        <v>10</v>
      </c>
      <c r="K2" s="308">
        <v>11</v>
      </c>
      <c r="L2" s="308">
        <v>8</v>
      </c>
      <c r="M2" s="308">
        <v>14</v>
      </c>
      <c r="N2" s="308">
        <v>16</v>
      </c>
      <c r="O2" s="311">
        <v>19</v>
      </c>
      <c r="P2" s="396">
        <f t="shared" ref="P2:P33" si="0">AVERAGE(J2:O2)</f>
        <v>13</v>
      </c>
      <c r="Q2" s="346">
        <v>0</v>
      </c>
      <c r="R2" s="324">
        <v>2</v>
      </c>
      <c r="S2" s="308">
        <v>2</v>
      </c>
      <c r="T2" s="311">
        <v>5</v>
      </c>
      <c r="U2" s="310">
        <v>4</v>
      </c>
      <c r="V2" s="311">
        <v>15</v>
      </c>
      <c r="W2" s="309">
        <v>42</v>
      </c>
      <c r="X2" s="310" t="s">
        <v>558</v>
      </c>
      <c r="Y2" s="308" t="s">
        <v>557</v>
      </c>
      <c r="Z2" s="308"/>
      <c r="AA2" s="531"/>
      <c r="AB2" s="532"/>
    </row>
    <row r="3" spans="1:28" ht="54">
      <c r="A3" s="288" t="s">
        <v>463</v>
      </c>
      <c r="B3" s="290" t="s">
        <v>388</v>
      </c>
      <c r="C3" s="290" t="s">
        <v>392</v>
      </c>
      <c r="D3" s="317">
        <v>5</v>
      </c>
      <c r="E3" s="289" t="s">
        <v>372</v>
      </c>
      <c r="F3" s="516" t="s">
        <v>636</v>
      </c>
      <c r="G3" s="290" t="s">
        <v>522</v>
      </c>
      <c r="H3" s="312" t="s">
        <v>374</v>
      </c>
      <c r="I3" s="313" t="s">
        <v>612</v>
      </c>
      <c r="J3" s="314">
        <v>6</v>
      </c>
      <c r="K3" s="289">
        <v>12</v>
      </c>
      <c r="L3" s="289">
        <v>8</v>
      </c>
      <c r="M3" s="289">
        <v>16</v>
      </c>
      <c r="N3" s="289">
        <v>16</v>
      </c>
      <c r="O3" s="313">
        <v>15</v>
      </c>
      <c r="P3" s="394">
        <f t="shared" si="0"/>
        <v>12.166666666666666</v>
      </c>
      <c r="Q3" s="347">
        <v>1</v>
      </c>
      <c r="R3" s="519" t="s">
        <v>884</v>
      </c>
      <c r="S3" s="522" t="s">
        <v>884</v>
      </c>
      <c r="T3" s="520" t="s">
        <v>885</v>
      </c>
      <c r="U3" s="314">
        <v>2</v>
      </c>
      <c r="V3" s="313">
        <v>16</v>
      </c>
      <c r="W3" s="291">
        <v>18</v>
      </c>
      <c r="X3" s="518" t="s">
        <v>882</v>
      </c>
      <c r="Y3" s="517" t="s">
        <v>883</v>
      </c>
      <c r="Z3" s="517" t="s">
        <v>895</v>
      </c>
      <c r="AA3" s="517" t="s">
        <v>893</v>
      </c>
      <c r="AB3" s="538" t="s">
        <v>894</v>
      </c>
    </row>
    <row r="4" spans="1:28" ht="31.5">
      <c r="A4" s="288" t="s">
        <v>548</v>
      </c>
      <c r="B4" s="290" t="s">
        <v>377</v>
      </c>
      <c r="C4" s="290" t="s">
        <v>547</v>
      </c>
      <c r="D4" s="317">
        <v>5</v>
      </c>
      <c r="E4" s="289" t="s">
        <v>372</v>
      </c>
      <c r="F4" s="292" t="s">
        <v>373</v>
      </c>
      <c r="G4" s="290" t="s">
        <v>419</v>
      </c>
      <c r="H4" s="290" t="s">
        <v>374</v>
      </c>
      <c r="I4" s="313" t="s">
        <v>600</v>
      </c>
      <c r="J4" s="383" t="s">
        <v>466</v>
      </c>
      <c r="K4" s="289">
        <v>19</v>
      </c>
      <c r="L4" s="289" t="s">
        <v>466</v>
      </c>
      <c r="M4" s="289">
        <v>14</v>
      </c>
      <c r="N4" s="289">
        <v>14</v>
      </c>
      <c r="O4" s="313">
        <v>14</v>
      </c>
      <c r="P4" s="394">
        <f t="shared" si="0"/>
        <v>15.25</v>
      </c>
      <c r="Q4" s="347">
        <v>8</v>
      </c>
      <c r="R4" s="323">
        <v>0</v>
      </c>
      <c r="S4" s="289">
        <v>4</v>
      </c>
      <c r="T4" s="313">
        <v>4</v>
      </c>
      <c r="U4" s="314">
        <v>0</v>
      </c>
      <c r="V4" s="313">
        <v>17</v>
      </c>
      <c r="W4" s="291">
        <v>3</v>
      </c>
      <c r="X4" s="314" t="s">
        <v>545</v>
      </c>
      <c r="Y4" s="289" t="s">
        <v>419</v>
      </c>
      <c r="Z4" s="289" t="s">
        <v>552</v>
      </c>
      <c r="AA4" s="289"/>
      <c r="AB4" s="291"/>
    </row>
    <row r="5" spans="1:28" ht="16.5">
      <c r="A5" s="288" t="s">
        <v>454</v>
      </c>
      <c r="B5" s="290" t="s">
        <v>426</v>
      </c>
      <c r="C5" s="290" t="s">
        <v>681</v>
      </c>
      <c r="D5" s="318">
        <v>4</v>
      </c>
      <c r="E5" s="289" t="s">
        <v>372</v>
      </c>
      <c r="F5" s="516" t="s">
        <v>880</v>
      </c>
      <c r="G5" s="290" t="s">
        <v>510</v>
      </c>
      <c r="H5" s="290" t="s">
        <v>419</v>
      </c>
      <c r="I5" s="289" t="s">
        <v>599</v>
      </c>
      <c r="J5" s="314">
        <v>14</v>
      </c>
      <c r="K5" s="289">
        <v>14</v>
      </c>
      <c r="L5" s="289">
        <v>14</v>
      </c>
      <c r="M5" s="289">
        <v>19</v>
      </c>
      <c r="N5" s="289">
        <v>18</v>
      </c>
      <c r="O5" s="313">
        <v>16</v>
      </c>
      <c r="P5" s="394">
        <f t="shared" si="0"/>
        <v>15.833333333333334</v>
      </c>
      <c r="Q5" s="347">
        <v>2</v>
      </c>
      <c r="R5" s="323">
        <v>3</v>
      </c>
      <c r="S5" s="289">
        <v>3</v>
      </c>
      <c r="T5" s="313">
        <v>3</v>
      </c>
      <c r="U5" s="314">
        <v>4</v>
      </c>
      <c r="V5" s="313">
        <v>17</v>
      </c>
      <c r="W5" s="291">
        <v>27</v>
      </c>
      <c r="X5" s="314" t="s">
        <v>419</v>
      </c>
      <c r="Y5" s="290" t="s">
        <v>682</v>
      </c>
      <c r="Z5" s="517" t="s">
        <v>925</v>
      </c>
      <c r="AA5" s="290"/>
      <c r="AB5" s="433"/>
    </row>
    <row r="6" spans="1:28" ht="16.5">
      <c r="A6" s="288" t="s">
        <v>455</v>
      </c>
      <c r="B6" s="290" t="s">
        <v>427</v>
      </c>
      <c r="C6" s="290" t="s">
        <v>428</v>
      </c>
      <c r="D6" s="318">
        <v>4</v>
      </c>
      <c r="E6" s="289" t="s">
        <v>372</v>
      </c>
      <c r="F6" s="292" t="s">
        <v>635</v>
      </c>
      <c r="G6" s="290" t="s">
        <v>418</v>
      </c>
      <c r="H6" s="290" t="s">
        <v>419</v>
      </c>
      <c r="I6" s="289" t="s">
        <v>470</v>
      </c>
      <c r="J6" s="314">
        <v>10</v>
      </c>
      <c r="K6" s="289">
        <v>13</v>
      </c>
      <c r="L6" s="289">
        <v>15</v>
      </c>
      <c r="M6" s="289">
        <v>14</v>
      </c>
      <c r="N6" s="289">
        <v>17</v>
      </c>
      <c r="O6" s="313">
        <v>15</v>
      </c>
      <c r="P6" s="394">
        <f t="shared" si="0"/>
        <v>14</v>
      </c>
      <c r="Q6" s="347">
        <v>2</v>
      </c>
      <c r="R6" s="323">
        <v>8</v>
      </c>
      <c r="S6" s="323">
        <v>7</v>
      </c>
      <c r="T6" s="313">
        <v>5</v>
      </c>
      <c r="U6" s="314">
        <v>11</v>
      </c>
      <c r="V6" s="313">
        <v>17</v>
      </c>
      <c r="W6" s="291">
        <v>59</v>
      </c>
      <c r="X6" s="314" t="s">
        <v>419</v>
      </c>
      <c r="Y6" s="290" t="s">
        <v>374</v>
      </c>
      <c r="Z6" s="290" t="s">
        <v>597</v>
      </c>
      <c r="AA6" s="533"/>
      <c r="AB6" s="534"/>
    </row>
    <row r="7" spans="1:28" ht="31.5">
      <c r="A7" s="288" t="s">
        <v>447</v>
      </c>
      <c r="B7" s="290" t="s">
        <v>429</v>
      </c>
      <c r="C7" s="290" t="s">
        <v>666</v>
      </c>
      <c r="D7" s="318">
        <v>4</v>
      </c>
      <c r="E7" s="289" t="s">
        <v>372</v>
      </c>
      <c r="F7" s="516" t="s">
        <v>636</v>
      </c>
      <c r="G7" s="290" t="s">
        <v>418</v>
      </c>
      <c r="H7" s="290" t="s">
        <v>374</v>
      </c>
      <c r="I7" s="289" t="s">
        <v>615</v>
      </c>
      <c r="J7" s="314">
        <v>21</v>
      </c>
      <c r="K7" s="289">
        <v>10</v>
      </c>
      <c r="L7" s="289">
        <v>17</v>
      </c>
      <c r="M7" s="289">
        <v>14</v>
      </c>
      <c r="N7" s="289">
        <v>14</v>
      </c>
      <c r="O7" s="313">
        <v>17</v>
      </c>
      <c r="P7" s="394">
        <f t="shared" si="0"/>
        <v>15.5</v>
      </c>
      <c r="Q7" s="347">
        <v>4</v>
      </c>
      <c r="R7" s="323">
        <v>7</v>
      </c>
      <c r="S7" s="289">
        <v>1</v>
      </c>
      <c r="T7" s="313">
        <v>3</v>
      </c>
      <c r="U7" s="314">
        <v>1</v>
      </c>
      <c r="V7" s="313">
        <v>18</v>
      </c>
      <c r="W7" s="291">
        <v>16</v>
      </c>
      <c r="X7" s="383" t="s">
        <v>563</v>
      </c>
      <c r="Y7" s="290" t="s">
        <v>374</v>
      </c>
      <c r="Z7" s="517" t="s">
        <v>896</v>
      </c>
      <c r="AA7" s="517" t="s">
        <v>910</v>
      </c>
      <c r="AB7" s="433" t="s">
        <v>911</v>
      </c>
    </row>
    <row r="8" spans="1:28" ht="16.5">
      <c r="A8" s="288" t="s">
        <v>456</v>
      </c>
      <c r="B8" s="290" t="s">
        <v>381</v>
      </c>
      <c r="C8" s="290" t="s">
        <v>375</v>
      </c>
      <c r="D8" s="318">
        <v>4</v>
      </c>
      <c r="E8" s="289" t="s">
        <v>372</v>
      </c>
      <c r="F8" s="516" t="s">
        <v>636</v>
      </c>
      <c r="G8" s="290" t="s">
        <v>418</v>
      </c>
      <c r="H8" s="290" t="s">
        <v>374</v>
      </c>
      <c r="I8" s="289" t="s">
        <v>469</v>
      </c>
      <c r="J8" s="314">
        <v>12</v>
      </c>
      <c r="K8" s="289">
        <v>7</v>
      </c>
      <c r="L8" s="290" t="s">
        <v>466</v>
      </c>
      <c r="M8" s="290" t="s">
        <v>466</v>
      </c>
      <c r="N8" s="289">
        <v>10</v>
      </c>
      <c r="O8" s="313">
        <v>1</v>
      </c>
      <c r="P8" s="394">
        <f t="shared" si="0"/>
        <v>7.5</v>
      </c>
      <c r="Q8" s="347">
        <v>-2</v>
      </c>
      <c r="R8" s="323">
        <v>1</v>
      </c>
      <c r="S8" s="289">
        <v>-1</v>
      </c>
      <c r="T8" s="313">
        <v>4</v>
      </c>
      <c r="U8" s="314">
        <v>3</v>
      </c>
      <c r="V8" s="313">
        <v>16</v>
      </c>
      <c r="W8" s="291">
        <v>29</v>
      </c>
      <c r="X8" s="383" t="s">
        <v>598</v>
      </c>
      <c r="Y8" s="290" t="s">
        <v>63</v>
      </c>
      <c r="Z8" s="290" t="s">
        <v>637</v>
      </c>
      <c r="AA8" s="533"/>
      <c r="AB8" s="534"/>
    </row>
    <row r="9" spans="1:28" ht="45">
      <c r="A9" s="288" t="s">
        <v>465</v>
      </c>
      <c r="B9" s="290" t="s">
        <v>376</v>
      </c>
      <c r="C9" s="290" t="s">
        <v>383</v>
      </c>
      <c r="D9" s="319">
        <v>3</v>
      </c>
      <c r="E9" s="289" t="s">
        <v>372</v>
      </c>
      <c r="F9" s="516" t="s">
        <v>880</v>
      </c>
      <c r="G9" s="290" t="s">
        <v>418</v>
      </c>
      <c r="H9" s="290" t="s">
        <v>374</v>
      </c>
      <c r="I9" s="313" t="s">
        <v>614</v>
      </c>
      <c r="J9" s="314">
        <v>8</v>
      </c>
      <c r="K9" s="289">
        <v>14</v>
      </c>
      <c r="L9" s="289">
        <v>12</v>
      </c>
      <c r="M9" s="289">
        <v>17</v>
      </c>
      <c r="N9" s="289">
        <v>9</v>
      </c>
      <c r="O9" s="313">
        <v>14</v>
      </c>
      <c r="P9" s="394">
        <f t="shared" si="0"/>
        <v>12.333333333333334</v>
      </c>
      <c r="Q9" s="347">
        <v>2</v>
      </c>
      <c r="R9" s="323">
        <v>1</v>
      </c>
      <c r="S9" s="289">
        <v>1</v>
      </c>
      <c r="T9" s="313">
        <v>3</v>
      </c>
      <c r="U9" s="314">
        <v>1</v>
      </c>
      <c r="V9" s="313">
        <v>17</v>
      </c>
      <c r="W9" s="291">
        <v>14</v>
      </c>
      <c r="X9" s="383" t="s">
        <v>567</v>
      </c>
      <c r="Y9" s="290" t="s">
        <v>566</v>
      </c>
      <c r="Z9" s="517" t="s">
        <v>905</v>
      </c>
      <c r="AA9" s="517" t="s">
        <v>893</v>
      </c>
      <c r="AB9" s="538" t="s">
        <v>900</v>
      </c>
    </row>
    <row r="10" spans="1:28" ht="31.5">
      <c r="A10" s="288" t="s">
        <v>464</v>
      </c>
      <c r="B10" s="290" t="s">
        <v>377</v>
      </c>
      <c r="C10" s="290" t="s">
        <v>405</v>
      </c>
      <c r="D10" s="319">
        <v>3</v>
      </c>
      <c r="E10" s="289" t="s">
        <v>372</v>
      </c>
      <c r="F10" s="516" t="s">
        <v>880</v>
      </c>
      <c r="G10" s="290" t="s">
        <v>507</v>
      </c>
      <c r="H10" s="290" t="s">
        <v>374</v>
      </c>
      <c r="I10" s="289" t="s">
        <v>601</v>
      </c>
      <c r="J10" s="314">
        <v>13</v>
      </c>
      <c r="K10" s="289">
        <v>14</v>
      </c>
      <c r="L10" s="289">
        <v>13</v>
      </c>
      <c r="M10" s="289">
        <v>11</v>
      </c>
      <c r="N10" s="289">
        <v>12</v>
      </c>
      <c r="O10" s="313">
        <v>14</v>
      </c>
      <c r="P10" s="394">
        <f t="shared" si="0"/>
        <v>12.833333333333334</v>
      </c>
      <c r="Q10" s="347">
        <v>2</v>
      </c>
      <c r="R10" s="323">
        <v>3</v>
      </c>
      <c r="S10" s="289">
        <v>1</v>
      </c>
      <c r="T10" s="313">
        <v>3</v>
      </c>
      <c r="U10" s="314">
        <v>2</v>
      </c>
      <c r="V10" s="313">
        <v>15</v>
      </c>
      <c r="W10" s="291">
        <v>8</v>
      </c>
      <c r="X10" s="383" t="s">
        <v>568</v>
      </c>
      <c r="Y10" s="290" t="s">
        <v>566</v>
      </c>
      <c r="Z10" s="290" t="s">
        <v>711</v>
      </c>
      <c r="AA10" s="517" t="s">
        <v>897</v>
      </c>
      <c r="AB10" s="534"/>
    </row>
    <row r="11" spans="1:28" ht="16.5">
      <c r="A11" s="288" t="s">
        <v>452</v>
      </c>
      <c r="B11" s="290" t="s">
        <v>413</v>
      </c>
      <c r="C11" s="290" t="s">
        <v>384</v>
      </c>
      <c r="D11" s="319">
        <v>3</v>
      </c>
      <c r="E11" s="289" t="s">
        <v>372</v>
      </c>
      <c r="F11" s="516" t="s">
        <v>636</v>
      </c>
      <c r="G11" s="290" t="s">
        <v>529</v>
      </c>
      <c r="H11" s="290" t="s">
        <v>374</v>
      </c>
      <c r="I11" s="289" t="s">
        <v>616</v>
      </c>
      <c r="J11" s="314">
        <v>16</v>
      </c>
      <c r="K11" s="289">
        <v>17</v>
      </c>
      <c r="L11" s="289">
        <v>16</v>
      </c>
      <c r="M11" s="289">
        <v>11</v>
      </c>
      <c r="N11" s="289">
        <v>6</v>
      </c>
      <c r="O11" s="313">
        <v>4</v>
      </c>
      <c r="P11" s="394">
        <f t="shared" si="0"/>
        <v>11.666666666666666</v>
      </c>
      <c r="Q11" s="347">
        <v>3</v>
      </c>
      <c r="R11" s="323">
        <v>3</v>
      </c>
      <c r="S11" s="289">
        <v>2</v>
      </c>
      <c r="T11" s="313">
        <v>0</v>
      </c>
      <c r="U11" s="314">
        <v>2</v>
      </c>
      <c r="V11" s="313">
        <v>14</v>
      </c>
      <c r="W11" s="291">
        <v>29</v>
      </c>
      <c r="X11" s="383" t="s">
        <v>571</v>
      </c>
      <c r="Y11" s="290" t="s">
        <v>566</v>
      </c>
      <c r="Z11" s="290" t="s">
        <v>638</v>
      </c>
      <c r="AA11" s="533"/>
      <c r="AB11" s="534"/>
    </row>
    <row r="12" spans="1:28" ht="16.5">
      <c r="A12" s="288" t="s">
        <v>458</v>
      </c>
      <c r="B12" s="290" t="s">
        <v>433</v>
      </c>
      <c r="C12" s="290" t="s">
        <v>386</v>
      </c>
      <c r="D12" s="319">
        <v>3</v>
      </c>
      <c r="E12" s="290" t="s">
        <v>372</v>
      </c>
      <c r="F12" s="516" t="s">
        <v>636</v>
      </c>
      <c r="G12" s="290" t="s">
        <v>528</v>
      </c>
      <c r="H12" s="290" t="s">
        <v>374</v>
      </c>
      <c r="I12" s="289" t="s">
        <v>617</v>
      </c>
      <c r="J12" s="314">
        <v>10</v>
      </c>
      <c r="K12" s="289">
        <v>12</v>
      </c>
      <c r="L12" s="289">
        <v>11</v>
      </c>
      <c r="M12" s="289">
        <v>15</v>
      </c>
      <c r="N12" s="289">
        <v>12</v>
      </c>
      <c r="O12" s="313">
        <v>12</v>
      </c>
      <c r="P12" s="394">
        <f t="shared" si="0"/>
        <v>12</v>
      </c>
      <c r="Q12" s="347">
        <v>1</v>
      </c>
      <c r="R12" s="323">
        <v>1</v>
      </c>
      <c r="S12" s="289">
        <v>2</v>
      </c>
      <c r="T12" s="313">
        <v>4</v>
      </c>
      <c r="U12" s="314">
        <v>0</v>
      </c>
      <c r="V12" s="313">
        <v>13</v>
      </c>
      <c r="W12" s="291">
        <v>6</v>
      </c>
      <c r="X12" s="383" t="s">
        <v>572</v>
      </c>
      <c r="Y12" s="290" t="s">
        <v>566</v>
      </c>
      <c r="Z12" s="290" t="s">
        <v>640</v>
      </c>
      <c r="AA12" s="290"/>
      <c r="AB12" s="291"/>
    </row>
    <row r="13" spans="1:28" ht="50.25">
      <c r="A13" s="288" t="s">
        <v>449</v>
      </c>
      <c r="B13" s="290" t="s">
        <v>448</v>
      </c>
      <c r="C13" s="517" t="s">
        <v>909</v>
      </c>
      <c r="D13" s="319">
        <v>3</v>
      </c>
      <c r="E13" s="289" t="s">
        <v>411</v>
      </c>
      <c r="F13" s="292" t="s">
        <v>373</v>
      </c>
      <c r="G13" s="290" t="s">
        <v>450</v>
      </c>
      <c r="H13" s="290" t="s">
        <v>451</v>
      </c>
      <c r="I13" s="289" t="s">
        <v>472</v>
      </c>
      <c r="J13" s="314">
        <v>10</v>
      </c>
      <c r="K13" s="289">
        <v>11</v>
      </c>
      <c r="L13" s="289" t="s">
        <v>466</v>
      </c>
      <c r="M13" s="289">
        <v>10</v>
      </c>
      <c r="N13" s="289">
        <v>16</v>
      </c>
      <c r="O13" s="313">
        <v>17</v>
      </c>
      <c r="P13" s="394">
        <f t="shared" si="0"/>
        <v>12.8</v>
      </c>
      <c r="Q13" s="347">
        <v>0</v>
      </c>
      <c r="R13" s="323">
        <v>3</v>
      </c>
      <c r="S13" s="289">
        <v>3</v>
      </c>
      <c r="T13" s="313">
        <v>6</v>
      </c>
      <c r="U13" s="314">
        <v>3</v>
      </c>
      <c r="V13" s="313">
        <v>19</v>
      </c>
      <c r="W13" s="291">
        <v>14</v>
      </c>
      <c r="X13" s="383" t="s">
        <v>563</v>
      </c>
      <c r="Y13" s="290" t="s">
        <v>318</v>
      </c>
      <c r="Z13" s="517" t="s">
        <v>920</v>
      </c>
      <c r="AA13" s="517" t="s">
        <v>893</v>
      </c>
      <c r="AB13" s="433" t="s">
        <v>921</v>
      </c>
    </row>
    <row r="14" spans="1:28" ht="31.5">
      <c r="A14" s="288" t="s">
        <v>443</v>
      </c>
      <c r="B14" s="290" t="s">
        <v>402</v>
      </c>
      <c r="C14" s="517" t="s">
        <v>903</v>
      </c>
      <c r="D14" s="319">
        <v>3</v>
      </c>
      <c r="E14" s="290" t="s">
        <v>411</v>
      </c>
      <c r="F14" s="516" t="s">
        <v>636</v>
      </c>
      <c r="G14" s="290" t="s">
        <v>511</v>
      </c>
      <c r="H14" s="290" t="s">
        <v>374</v>
      </c>
      <c r="I14" s="289" t="s">
        <v>618</v>
      </c>
      <c r="J14" s="314">
        <v>16</v>
      </c>
      <c r="K14" s="289">
        <v>17</v>
      </c>
      <c r="L14" s="289" t="s">
        <v>466</v>
      </c>
      <c r="M14" s="289">
        <v>13</v>
      </c>
      <c r="N14" s="289">
        <v>14</v>
      </c>
      <c r="O14" s="313">
        <v>10</v>
      </c>
      <c r="P14" s="394">
        <f t="shared" si="0"/>
        <v>14</v>
      </c>
      <c r="Q14" s="347">
        <v>3</v>
      </c>
      <c r="R14" s="323">
        <v>2</v>
      </c>
      <c r="S14" s="289">
        <v>4</v>
      </c>
      <c r="T14" s="313">
        <v>1</v>
      </c>
      <c r="U14" s="314">
        <v>0</v>
      </c>
      <c r="V14" s="313">
        <v>15</v>
      </c>
      <c r="W14" s="291">
        <v>6</v>
      </c>
      <c r="X14" s="383" t="s">
        <v>565</v>
      </c>
      <c r="Y14" s="290" t="s">
        <v>374</v>
      </c>
      <c r="Z14" s="517" t="s">
        <v>904</v>
      </c>
      <c r="AA14" s="533"/>
      <c r="AB14" s="534"/>
    </row>
    <row r="15" spans="1:28" ht="16.5">
      <c r="A15" s="288" t="s">
        <v>445</v>
      </c>
      <c r="B15" s="290" t="s">
        <v>394</v>
      </c>
      <c r="C15" s="290" t="s">
        <v>446</v>
      </c>
      <c r="D15" s="320">
        <v>2</v>
      </c>
      <c r="E15" s="289" t="s">
        <v>372</v>
      </c>
      <c r="F15" s="292" t="s">
        <v>373</v>
      </c>
      <c r="G15" s="290" t="s">
        <v>418</v>
      </c>
      <c r="H15" s="290" t="s">
        <v>374</v>
      </c>
      <c r="I15" s="289" t="s">
        <v>619</v>
      </c>
      <c r="J15" s="314">
        <v>17</v>
      </c>
      <c r="K15" s="289">
        <v>13</v>
      </c>
      <c r="L15" s="289">
        <v>16</v>
      </c>
      <c r="M15" s="289">
        <v>9</v>
      </c>
      <c r="N15" s="289">
        <v>10</v>
      </c>
      <c r="O15" s="313">
        <v>8</v>
      </c>
      <c r="P15" s="394">
        <f t="shared" si="0"/>
        <v>12.166666666666666</v>
      </c>
      <c r="Q15" s="347">
        <v>1</v>
      </c>
      <c r="R15" s="323">
        <v>3</v>
      </c>
      <c r="S15" s="289">
        <v>0</v>
      </c>
      <c r="T15" s="313">
        <v>0</v>
      </c>
      <c r="U15" s="314">
        <v>2</v>
      </c>
      <c r="V15" s="313">
        <v>16</v>
      </c>
      <c r="W15" s="291">
        <v>5</v>
      </c>
      <c r="X15" s="383" t="s">
        <v>573</v>
      </c>
      <c r="Y15" s="290" t="s">
        <v>556</v>
      </c>
      <c r="Z15" s="290" t="s">
        <v>665</v>
      </c>
      <c r="AA15" s="533"/>
      <c r="AB15" s="534"/>
    </row>
    <row r="16" spans="1:28" ht="16.5">
      <c r="A16" s="288" t="s">
        <v>498</v>
      </c>
      <c r="B16" s="290" t="s">
        <v>388</v>
      </c>
      <c r="C16" s="290" t="s">
        <v>396</v>
      </c>
      <c r="D16" s="320">
        <v>2</v>
      </c>
      <c r="E16" s="289" t="s">
        <v>372</v>
      </c>
      <c r="F16" s="516" t="s">
        <v>880</v>
      </c>
      <c r="G16" s="290" t="s">
        <v>519</v>
      </c>
      <c r="H16" s="290" t="s">
        <v>374</v>
      </c>
      <c r="I16" s="289" t="s">
        <v>621</v>
      </c>
      <c r="J16" s="314">
        <v>10</v>
      </c>
      <c r="K16" s="289">
        <v>12</v>
      </c>
      <c r="L16" s="289">
        <v>11</v>
      </c>
      <c r="M16" s="289">
        <v>13</v>
      </c>
      <c r="N16" s="289">
        <v>11</v>
      </c>
      <c r="O16" s="313">
        <v>10</v>
      </c>
      <c r="P16" s="394">
        <f t="shared" si="0"/>
        <v>11.166666666666666</v>
      </c>
      <c r="Q16" s="347">
        <v>1</v>
      </c>
      <c r="R16" s="323">
        <v>0</v>
      </c>
      <c r="S16" s="289">
        <v>4</v>
      </c>
      <c r="T16" s="313">
        <v>0</v>
      </c>
      <c r="U16" s="314">
        <v>1</v>
      </c>
      <c r="V16" s="313">
        <v>11</v>
      </c>
      <c r="W16" s="291">
        <v>8</v>
      </c>
      <c r="X16" s="383" t="s">
        <v>575</v>
      </c>
      <c r="Y16" s="290" t="s">
        <v>374</v>
      </c>
      <c r="Z16" s="290" t="s">
        <v>642</v>
      </c>
      <c r="AA16" s="533"/>
      <c r="AB16" s="534"/>
    </row>
    <row r="17" spans="1:28" ht="31.5">
      <c r="A17" s="288" t="s">
        <v>532</v>
      </c>
      <c r="B17" s="290" t="s">
        <v>379</v>
      </c>
      <c r="C17" s="290" t="s">
        <v>153</v>
      </c>
      <c r="D17" s="320">
        <v>2</v>
      </c>
      <c r="E17" s="289" t="s">
        <v>372</v>
      </c>
      <c r="F17" s="516" t="s">
        <v>880</v>
      </c>
      <c r="G17" s="290" t="s">
        <v>418</v>
      </c>
      <c r="H17" s="290" t="s">
        <v>374</v>
      </c>
      <c r="I17" s="289" t="s">
        <v>620</v>
      </c>
      <c r="J17" s="314">
        <v>12</v>
      </c>
      <c r="K17" s="289">
        <v>14</v>
      </c>
      <c r="L17" s="289">
        <v>11</v>
      </c>
      <c r="M17" s="289">
        <v>13</v>
      </c>
      <c r="N17" s="289">
        <v>10</v>
      </c>
      <c r="O17" s="313">
        <v>16</v>
      </c>
      <c r="P17" s="394">
        <f t="shared" si="0"/>
        <v>12.666666666666666</v>
      </c>
      <c r="Q17" s="347">
        <v>2</v>
      </c>
      <c r="R17" s="323">
        <v>0</v>
      </c>
      <c r="S17" s="289">
        <v>3</v>
      </c>
      <c r="T17" s="313">
        <v>0</v>
      </c>
      <c r="U17" s="314">
        <v>1</v>
      </c>
      <c r="V17" s="313">
        <v>15</v>
      </c>
      <c r="W17" s="291">
        <v>11</v>
      </c>
      <c r="X17" s="383" t="s">
        <v>594</v>
      </c>
      <c r="Y17" s="290" t="s">
        <v>566</v>
      </c>
      <c r="Z17" s="290" t="s">
        <v>643</v>
      </c>
      <c r="AA17" s="529"/>
      <c r="AB17" s="530"/>
    </row>
    <row r="18" spans="1:28" ht="31.5">
      <c r="A18" s="562" t="s">
        <v>530</v>
      </c>
      <c r="B18" s="290" t="s">
        <v>379</v>
      </c>
      <c r="C18" s="290" t="s">
        <v>380</v>
      </c>
      <c r="D18" s="320">
        <v>2</v>
      </c>
      <c r="E18" s="290" t="s">
        <v>411</v>
      </c>
      <c r="F18" s="292" t="s">
        <v>636</v>
      </c>
      <c r="G18" s="290" t="s">
        <v>419</v>
      </c>
      <c r="H18" s="290" t="s">
        <v>716</v>
      </c>
      <c r="I18" s="290" t="s">
        <v>683</v>
      </c>
      <c r="J18" s="314">
        <v>9</v>
      </c>
      <c r="K18" s="289">
        <v>16</v>
      </c>
      <c r="L18" s="289" t="s">
        <v>466</v>
      </c>
      <c r="M18" s="289" t="s">
        <v>466</v>
      </c>
      <c r="N18" s="289">
        <v>11</v>
      </c>
      <c r="O18" s="313">
        <v>11</v>
      </c>
      <c r="P18" s="394">
        <f t="shared" si="0"/>
        <v>11.75</v>
      </c>
      <c r="Q18" s="347">
        <v>5</v>
      </c>
      <c r="R18" s="323">
        <v>0</v>
      </c>
      <c r="S18" s="289">
        <v>1</v>
      </c>
      <c r="T18" s="313">
        <v>2</v>
      </c>
      <c r="U18" s="314">
        <v>1</v>
      </c>
      <c r="V18" s="313">
        <v>15</v>
      </c>
      <c r="W18" s="291">
        <v>6</v>
      </c>
      <c r="X18" s="518" t="s">
        <v>902</v>
      </c>
      <c r="Y18" s="290" t="s">
        <v>566</v>
      </c>
      <c r="Z18" s="290" t="s">
        <v>644</v>
      </c>
      <c r="AA18" s="533"/>
      <c r="AB18" s="534"/>
    </row>
    <row r="19" spans="1:28" ht="47.25">
      <c r="A19" s="288" t="s">
        <v>499</v>
      </c>
      <c r="B19" s="290" t="s">
        <v>388</v>
      </c>
      <c r="C19" s="290" t="s">
        <v>531</v>
      </c>
      <c r="D19" s="320">
        <v>2</v>
      </c>
      <c r="E19" s="290" t="s">
        <v>411</v>
      </c>
      <c r="F19" s="516" t="s">
        <v>636</v>
      </c>
      <c r="G19" s="290" t="s">
        <v>520</v>
      </c>
      <c r="H19" s="290" t="s">
        <v>374</v>
      </c>
      <c r="I19" s="289" t="s">
        <v>622</v>
      </c>
      <c r="J19" s="314">
        <v>9</v>
      </c>
      <c r="K19" s="289">
        <v>16</v>
      </c>
      <c r="L19" s="289">
        <v>7</v>
      </c>
      <c r="M19" s="289">
        <v>8</v>
      </c>
      <c r="N19" s="289">
        <v>9</v>
      </c>
      <c r="O19" s="313">
        <v>19</v>
      </c>
      <c r="P19" s="394">
        <f t="shared" si="0"/>
        <v>11.333333333333334</v>
      </c>
      <c r="Q19" s="347">
        <v>3</v>
      </c>
      <c r="R19" s="323">
        <v>0</v>
      </c>
      <c r="S19" s="289">
        <v>0</v>
      </c>
      <c r="T19" s="313">
        <v>3</v>
      </c>
      <c r="U19" s="314">
        <v>1</v>
      </c>
      <c r="V19" s="313">
        <v>10</v>
      </c>
      <c r="W19" s="291">
        <v>6</v>
      </c>
      <c r="X19" s="383" t="s">
        <v>595</v>
      </c>
      <c r="Y19" s="290" t="s">
        <v>374</v>
      </c>
      <c r="Z19" s="290" t="s">
        <v>667</v>
      </c>
      <c r="AA19" s="517" t="s">
        <v>893</v>
      </c>
      <c r="AB19" s="433" t="s">
        <v>912</v>
      </c>
    </row>
    <row r="20" spans="1:28" ht="31.5">
      <c r="A20" s="288" t="s">
        <v>483</v>
      </c>
      <c r="B20" s="290" t="s">
        <v>388</v>
      </c>
      <c r="C20" s="290" t="s">
        <v>400</v>
      </c>
      <c r="D20" s="320">
        <v>2</v>
      </c>
      <c r="E20" s="290" t="s">
        <v>372</v>
      </c>
      <c r="F20" s="516" t="s">
        <v>880</v>
      </c>
      <c r="G20" s="290" t="s">
        <v>524</v>
      </c>
      <c r="H20" s="290" t="s">
        <v>634</v>
      </c>
      <c r="I20" s="289" t="s">
        <v>612</v>
      </c>
      <c r="J20" s="314">
        <v>11</v>
      </c>
      <c r="K20" s="289">
        <v>14</v>
      </c>
      <c r="L20" s="289">
        <v>13</v>
      </c>
      <c r="M20" s="289">
        <v>14</v>
      </c>
      <c r="N20" s="289">
        <v>8</v>
      </c>
      <c r="O20" s="313">
        <v>17</v>
      </c>
      <c r="P20" s="394">
        <f t="shared" si="0"/>
        <v>12.833333333333334</v>
      </c>
      <c r="Q20" s="347">
        <v>2</v>
      </c>
      <c r="R20" s="323">
        <v>0</v>
      </c>
      <c r="S20" s="289">
        <v>0</v>
      </c>
      <c r="T20" s="313">
        <v>3</v>
      </c>
      <c r="U20" s="314">
        <v>1</v>
      </c>
      <c r="V20" s="313">
        <v>10</v>
      </c>
      <c r="W20" s="291">
        <v>12</v>
      </c>
      <c r="X20" s="383" t="s">
        <v>591</v>
      </c>
      <c r="Y20" s="290" t="s">
        <v>566</v>
      </c>
      <c r="Z20" s="290" t="s">
        <v>715</v>
      </c>
      <c r="AA20" s="290"/>
      <c r="AB20" s="433"/>
    </row>
    <row r="21" spans="1:28" ht="16.5">
      <c r="A21" s="288" t="s">
        <v>544</v>
      </c>
      <c r="B21" s="290" t="s">
        <v>376</v>
      </c>
      <c r="C21" s="290" t="s">
        <v>391</v>
      </c>
      <c r="D21" s="321">
        <v>1</v>
      </c>
      <c r="E21" s="289" t="s">
        <v>372</v>
      </c>
      <c r="F21" s="292" t="s">
        <v>373</v>
      </c>
      <c r="G21" s="290" t="s">
        <v>418</v>
      </c>
      <c r="H21" s="290" t="s">
        <v>374</v>
      </c>
      <c r="I21" s="289" t="s">
        <v>612</v>
      </c>
      <c r="J21" s="314">
        <v>10</v>
      </c>
      <c r="K21" s="289">
        <v>14</v>
      </c>
      <c r="L21" s="289">
        <v>9</v>
      </c>
      <c r="M21" s="289">
        <v>14</v>
      </c>
      <c r="N21" s="289">
        <v>13</v>
      </c>
      <c r="O21" s="313">
        <v>11</v>
      </c>
      <c r="P21" s="394">
        <f t="shared" si="0"/>
        <v>11.833333333333334</v>
      </c>
      <c r="Q21" s="347">
        <v>2</v>
      </c>
      <c r="R21" s="323">
        <v>2</v>
      </c>
      <c r="S21" s="289">
        <v>0</v>
      </c>
      <c r="T21" s="313">
        <v>2</v>
      </c>
      <c r="U21" s="314">
        <v>0</v>
      </c>
      <c r="V21" s="313">
        <v>14</v>
      </c>
      <c r="W21" s="291">
        <v>3</v>
      </c>
      <c r="X21" s="383" t="s">
        <v>576</v>
      </c>
      <c r="Y21" s="290" t="s">
        <v>569</v>
      </c>
      <c r="Z21" s="290" t="s">
        <v>648</v>
      </c>
      <c r="AA21" s="290"/>
      <c r="AB21" s="291"/>
    </row>
    <row r="22" spans="1:28" ht="31.5">
      <c r="A22" s="288" t="s">
        <v>444</v>
      </c>
      <c r="B22" s="290" t="s">
        <v>379</v>
      </c>
      <c r="C22" s="290" t="s">
        <v>512</v>
      </c>
      <c r="D22" s="321">
        <v>1</v>
      </c>
      <c r="E22" s="289" t="s">
        <v>372</v>
      </c>
      <c r="F22" s="516" t="s">
        <v>373</v>
      </c>
      <c r="G22" s="385" t="s">
        <v>513</v>
      </c>
      <c r="H22" s="290" t="s">
        <v>374</v>
      </c>
      <c r="I22" s="289" t="s">
        <v>625</v>
      </c>
      <c r="J22" s="314">
        <v>13</v>
      </c>
      <c r="K22" s="289">
        <v>10</v>
      </c>
      <c r="L22" s="289">
        <v>12</v>
      </c>
      <c r="M22" s="289">
        <v>10</v>
      </c>
      <c r="N22" s="289">
        <v>10</v>
      </c>
      <c r="O22" s="313">
        <v>10</v>
      </c>
      <c r="P22" s="394">
        <f t="shared" si="0"/>
        <v>10.833333333333334</v>
      </c>
      <c r="Q22" s="347">
        <v>2</v>
      </c>
      <c r="R22" s="323">
        <v>2</v>
      </c>
      <c r="S22" s="289">
        <v>0</v>
      </c>
      <c r="T22" s="313">
        <v>2</v>
      </c>
      <c r="U22" s="314">
        <v>0</v>
      </c>
      <c r="V22" s="313">
        <v>12</v>
      </c>
      <c r="W22" s="291">
        <v>14</v>
      </c>
      <c r="X22" s="383" t="s">
        <v>577</v>
      </c>
      <c r="Y22" s="290" t="s">
        <v>569</v>
      </c>
      <c r="Z22" s="290" t="s">
        <v>710</v>
      </c>
      <c r="AA22" s="517" t="s">
        <v>898</v>
      </c>
      <c r="AB22" s="534"/>
    </row>
    <row r="23" spans="1:28" ht="31.5">
      <c r="A23" s="288" t="s">
        <v>481</v>
      </c>
      <c r="B23" s="290" t="s">
        <v>376</v>
      </c>
      <c r="C23" s="289" t="s">
        <v>390</v>
      </c>
      <c r="D23" s="321">
        <v>1</v>
      </c>
      <c r="E23" s="289" t="s">
        <v>411</v>
      </c>
      <c r="F23" s="290" t="s">
        <v>373</v>
      </c>
      <c r="G23" s="290" t="s">
        <v>418</v>
      </c>
      <c r="H23" s="290" t="s">
        <v>374</v>
      </c>
      <c r="I23" s="289" t="s">
        <v>612</v>
      </c>
      <c r="J23" s="314">
        <v>12</v>
      </c>
      <c r="K23" s="289">
        <v>14</v>
      </c>
      <c r="L23" s="289">
        <v>12</v>
      </c>
      <c r="M23" s="289">
        <v>14</v>
      </c>
      <c r="N23" s="289">
        <v>13</v>
      </c>
      <c r="O23" s="313">
        <v>12</v>
      </c>
      <c r="P23" s="394">
        <f t="shared" si="0"/>
        <v>12.833333333333334</v>
      </c>
      <c r="Q23" s="347">
        <v>2</v>
      </c>
      <c r="R23" s="323">
        <v>0</v>
      </c>
      <c r="S23" s="289">
        <v>2</v>
      </c>
      <c r="T23" s="313">
        <v>0</v>
      </c>
      <c r="U23" s="314">
        <v>0</v>
      </c>
      <c r="V23" s="313">
        <v>14</v>
      </c>
      <c r="W23" s="291">
        <v>5</v>
      </c>
      <c r="X23" s="383" t="s">
        <v>593</v>
      </c>
      <c r="Y23" s="290" t="s">
        <v>569</v>
      </c>
      <c r="Z23" s="517" t="s">
        <v>907</v>
      </c>
      <c r="AA23" s="290"/>
      <c r="AB23" s="291"/>
    </row>
    <row r="24" spans="1:28" ht="16.5">
      <c r="A24" s="288" t="s">
        <v>466</v>
      </c>
      <c r="B24" s="290" t="s">
        <v>388</v>
      </c>
      <c r="C24" s="290" t="s">
        <v>393</v>
      </c>
      <c r="D24" s="321">
        <v>1</v>
      </c>
      <c r="E24" s="290" t="s">
        <v>411</v>
      </c>
      <c r="F24" s="292" t="s">
        <v>373</v>
      </c>
      <c r="G24" s="385" t="s">
        <v>518</v>
      </c>
      <c r="H24" s="290" t="s">
        <v>627</v>
      </c>
      <c r="I24" s="289" t="s">
        <v>626</v>
      </c>
      <c r="J24" s="314">
        <v>15</v>
      </c>
      <c r="K24" s="289">
        <v>12</v>
      </c>
      <c r="L24" s="289">
        <v>14</v>
      </c>
      <c r="M24" s="289">
        <v>9</v>
      </c>
      <c r="N24" s="289">
        <v>9</v>
      </c>
      <c r="O24" s="313">
        <v>1</v>
      </c>
      <c r="P24" s="394">
        <f t="shared" si="0"/>
        <v>10</v>
      </c>
      <c r="Q24" s="347">
        <v>1</v>
      </c>
      <c r="R24" s="323">
        <v>0</v>
      </c>
      <c r="S24" s="289">
        <v>0</v>
      </c>
      <c r="T24" s="313">
        <v>2</v>
      </c>
      <c r="U24" s="314">
        <v>1</v>
      </c>
      <c r="V24" s="313">
        <v>21</v>
      </c>
      <c r="W24" s="291">
        <v>11</v>
      </c>
      <c r="X24" s="383" t="s">
        <v>580</v>
      </c>
      <c r="Y24" s="290" t="s">
        <v>585</v>
      </c>
      <c r="Z24" s="290" t="s">
        <v>650</v>
      </c>
      <c r="AA24" s="533"/>
      <c r="AB24" s="534"/>
    </row>
    <row r="25" spans="1:28" ht="16.5">
      <c r="A25" s="288" t="s">
        <v>466</v>
      </c>
      <c r="B25" s="290" t="s">
        <v>388</v>
      </c>
      <c r="C25" s="290" t="s">
        <v>393</v>
      </c>
      <c r="D25" s="321">
        <v>1</v>
      </c>
      <c r="E25" s="290" t="s">
        <v>411</v>
      </c>
      <c r="F25" s="292" t="s">
        <v>373</v>
      </c>
      <c r="G25" s="385" t="s">
        <v>518</v>
      </c>
      <c r="H25" s="290" t="s">
        <v>627</v>
      </c>
      <c r="I25" s="289" t="s">
        <v>626</v>
      </c>
      <c r="J25" s="314">
        <v>15</v>
      </c>
      <c r="K25" s="289">
        <v>12</v>
      </c>
      <c r="L25" s="289">
        <v>14</v>
      </c>
      <c r="M25" s="289">
        <v>9</v>
      </c>
      <c r="N25" s="289">
        <v>9</v>
      </c>
      <c r="O25" s="313">
        <v>1</v>
      </c>
      <c r="P25" s="394">
        <f t="shared" si="0"/>
        <v>10</v>
      </c>
      <c r="Q25" s="347">
        <v>1</v>
      </c>
      <c r="R25" s="323">
        <v>0</v>
      </c>
      <c r="S25" s="289">
        <v>0</v>
      </c>
      <c r="T25" s="313">
        <v>2</v>
      </c>
      <c r="U25" s="314">
        <v>1</v>
      </c>
      <c r="V25" s="313">
        <v>21</v>
      </c>
      <c r="W25" s="291">
        <v>11</v>
      </c>
      <c r="X25" s="383" t="s">
        <v>580</v>
      </c>
      <c r="Y25" s="290" t="s">
        <v>585</v>
      </c>
      <c r="Z25" s="290" t="s">
        <v>650</v>
      </c>
      <c r="AA25" s="533"/>
      <c r="AB25" s="534"/>
    </row>
    <row r="26" spans="1:28" ht="16.5">
      <c r="A26" s="288" t="s">
        <v>466</v>
      </c>
      <c r="B26" s="290" t="s">
        <v>388</v>
      </c>
      <c r="C26" s="290" t="s">
        <v>393</v>
      </c>
      <c r="D26" s="321">
        <v>1</v>
      </c>
      <c r="E26" s="290" t="s">
        <v>411</v>
      </c>
      <c r="F26" s="292" t="s">
        <v>373</v>
      </c>
      <c r="G26" s="385" t="s">
        <v>518</v>
      </c>
      <c r="H26" s="290" t="s">
        <v>627</v>
      </c>
      <c r="I26" s="289" t="s">
        <v>626</v>
      </c>
      <c r="J26" s="314">
        <v>15</v>
      </c>
      <c r="K26" s="289">
        <v>12</v>
      </c>
      <c r="L26" s="289">
        <v>14</v>
      </c>
      <c r="M26" s="289">
        <v>9</v>
      </c>
      <c r="N26" s="289">
        <v>9</v>
      </c>
      <c r="O26" s="313">
        <v>1</v>
      </c>
      <c r="P26" s="394">
        <f t="shared" si="0"/>
        <v>10</v>
      </c>
      <c r="Q26" s="347">
        <v>1</v>
      </c>
      <c r="R26" s="323">
        <v>0</v>
      </c>
      <c r="S26" s="289">
        <v>0</v>
      </c>
      <c r="T26" s="313">
        <v>2</v>
      </c>
      <c r="U26" s="314">
        <v>1</v>
      </c>
      <c r="V26" s="313">
        <v>21</v>
      </c>
      <c r="W26" s="291">
        <v>11</v>
      </c>
      <c r="X26" s="383" t="s">
        <v>580</v>
      </c>
      <c r="Y26" s="290" t="s">
        <v>585</v>
      </c>
      <c r="Z26" s="290" t="s">
        <v>650</v>
      </c>
      <c r="AA26" s="533"/>
      <c r="AB26" s="534"/>
    </row>
    <row r="27" spans="1:28" ht="16.5">
      <c r="A27" s="288" t="s">
        <v>466</v>
      </c>
      <c r="B27" s="290" t="s">
        <v>388</v>
      </c>
      <c r="C27" s="290" t="s">
        <v>393</v>
      </c>
      <c r="D27" s="321">
        <v>1</v>
      </c>
      <c r="E27" s="290" t="s">
        <v>411</v>
      </c>
      <c r="F27" s="292" t="s">
        <v>373</v>
      </c>
      <c r="G27" s="385" t="s">
        <v>518</v>
      </c>
      <c r="H27" s="290" t="s">
        <v>627</v>
      </c>
      <c r="I27" s="289" t="s">
        <v>626</v>
      </c>
      <c r="J27" s="314">
        <v>15</v>
      </c>
      <c r="K27" s="289">
        <v>12</v>
      </c>
      <c r="L27" s="289">
        <v>14</v>
      </c>
      <c r="M27" s="289">
        <v>9</v>
      </c>
      <c r="N27" s="289">
        <v>9</v>
      </c>
      <c r="O27" s="313">
        <v>1</v>
      </c>
      <c r="P27" s="394">
        <f t="shared" si="0"/>
        <v>10</v>
      </c>
      <c r="Q27" s="347">
        <v>1</v>
      </c>
      <c r="R27" s="323">
        <v>0</v>
      </c>
      <c r="S27" s="289">
        <v>0</v>
      </c>
      <c r="T27" s="313">
        <v>2</v>
      </c>
      <c r="U27" s="314">
        <v>1</v>
      </c>
      <c r="V27" s="313">
        <v>21</v>
      </c>
      <c r="W27" s="291">
        <v>11</v>
      </c>
      <c r="X27" s="383" t="s">
        <v>580</v>
      </c>
      <c r="Y27" s="290" t="s">
        <v>585</v>
      </c>
      <c r="Z27" s="290" t="s">
        <v>650</v>
      </c>
      <c r="AA27" s="533"/>
      <c r="AB27" s="534"/>
    </row>
    <row r="28" spans="1:28" ht="16.5">
      <c r="A28" s="288" t="s">
        <v>466</v>
      </c>
      <c r="B28" s="290" t="s">
        <v>388</v>
      </c>
      <c r="C28" s="290" t="s">
        <v>393</v>
      </c>
      <c r="D28" s="321">
        <v>1</v>
      </c>
      <c r="E28" s="290" t="s">
        <v>411</v>
      </c>
      <c r="F28" s="292" t="s">
        <v>373</v>
      </c>
      <c r="G28" s="385" t="s">
        <v>518</v>
      </c>
      <c r="H28" s="290" t="s">
        <v>627</v>
      </c>
      <c r="I28" s="289" t="s">
        <v>626</v>
      </c>
      <c r="J28" s="314">
        <v>15</v>
      </c>
      <c r="K28" s="289">
        <v>12</v>
      </c>
      <c r="L28" s="289">
        <v>14</v>
      </c>
      <c r="M28" s="289">
        <v>9</v>
      </c>
      <c r="N28" s="289">
        <v>9</v>
      </c>
      <c r="O28" s="313">
        <v>1</v>
      </c>
      <c r="P28" s="394">
        <f t="shared" si="0"/>
        <v>10</v>
      </c>
      <c r="Q28" s="347">
        <v>1</v>
      </c>
      <c r="R28" s="323">
        <v>0</v>
      </c>
      <c r="S28" s="289">
        <v>0</v>
      </c>
      <c r="T28" s="313">
        <v>2</v>
      </c>
      <c r="U28" s="314">
        <v>1</v>
      </c>
      <c r="V28" s="313">
        <v>21</v>
      </c>
      <c r="W28" s="291">
        <v>11</v>
      </c>
      <c r="X28" s="383" t="s">
        <v>580</v>
      </c>
      <c r="Y28" s="290" t="s">
        <v>585</v>
      </c>
      <c r="Z28" s="290" t="s">
        <v>650</v>
      </c>
      <c r="AA28" s="533"/>
      <c r="AB28" s="534"/>
    </row>
    <row r="29" spans="1:28" ht="16.5">
      <c r="A29" s="288" t="s">
        <v>466</v>
      </c>
      <c r="B29" s="290" t="s">
        <v>388</v>
      </c>
      <c r="C29" s="290" t="s">
        <v>393</v>
      </c>
      <c r="D29" s="321">
        <v>1</v>
      </c>
      <c r="E29" s="290" t="s">
        <v>411</v>
      </c>
      <c r="F29" s="292" t="s">
        <v>373</v>
      </c>
      <c r="G29" s="385" t="s">
        <v>518</v>
      </c>
      <c r="H29" s="312" t="s">
        <v>627</v>
      </c>
      <c r="I29" s="313" t="s">
        <v>626</v>
      </c>
      <c r="J29" s="314">
        <v>15</v>
      </c>
      <c r="K29" s="289">
        <v>12</v>
      </c>
      <c r="L29" s="289">
        <v>14</v>
      </c>
      <c r="M29" s="289">
        <v>9</v>
      </c>
      <c r="N29" s="289">
        <v>9</v>
      </c>
      <c r="O29" s="313">
        <v>1</v>
      </c>
      <c r="P29" s="394">
        <f t="shared" si="0"/>
        <v>10</v>
      </c>
      <c r="Q29" s="347">
        <v>1</v>
      </c>
      <c r="R29" s="323">
        <v>0</v>
      </c>
      <c r="S29" s="289">
        <v>0</v>
      </c>
      <c r="T29" s="313">
        <v>2</v>
      </c>
      <c r="U29" s="314">
        <v>1</v>
      </c>
      <c r="V29" s="313">
        <v>21</v>
      </c>
      <c r="W29" s="291">
        <v>11</v>
      </c>
      <c r="X29" s="383" t="s">
        <v>580</v>
      </c>
      <c r="Y29" s="290" t="s">
        <v>585</v>
      </c>
      <c r="Z29" s="290" t="s">
        <v>650</v>
      </c>
      <c r="AA29" s="533"/>
      <c r="AB29" s="534"/>
    </row>
    <row r="30" spans="1:28" ht="16.5">
      <c r="A30" s="288" t="s">
        <v>466</v>
      </c>
      <c r="B30" s="290" t="s">
        <v>388</v>
      </c>
      <c r="C30" s="290" t="s">
        <v>393</v>
      </c>
      <c r="D30" s="321">
        <v>1</v>
      </c>
      <c r="E30" s="290" t="s">
        <v>411</v>
      </c>
      <c r="F30" s="292" t="s">
        <v>373</v>
      </c>
      <c r="G30" s="385" t="s">
        <v>518</v>
      </c>
      <c r="H30" s="312" t="s">
        <v>627</v>
      </c>
      <c r="I30" s="313" t="s">
        <v>626</v>
      </c>
      <c r="J30" s="314">
        <v>15</v>
      </c>
      <c r="K30" s="289">
        <v>12</v>
      </c>
      <c r="L30" s="289">
        <v>14</v>
      </c>
      <c r="M30" s="289">
        <v>9</v>
      </c>
      <c r="N30" s="289">
        <v>9</v>
      </c>
      <c r="O30" s="313">
        <v>1</v>
      </c>
      <c r="P30" s="394">
        <f t="shared" si="0"/>
        <v>10</v>
      </c>
      <c r="Q30" s="347">
        <v>1</v>
      </c>
      <c r="R30" s="323">
        <v>0</v>
      </c>
      <c r="S30" s="289">
        <v>0</v>
      </c>
      <c r="T30" s="313">
        <v>2</v>
      </c>
      <c r="U30" s="314">
        <v>1</v>
      </c>
      <c r="V30" s="313">
        <v>21</v>
      </c>
      <c r="W30" s="291">
        <v>11</v>
      </c>
      <c r="X30" s="383" t="s">
        <v>580</v>
      </c>
      <c r="Y30" s="290" t="s">
        <v>585</v>
      </c>
      <c r="Z30" s="290" t="s">
        <v>650</v>
      </c>
      <c r="AA30" s="533"/>
      <c r="AB30" s="534"/>
    </row>
    <row r="31" spans="1:28" ht="16.5">
      <c r="A31" s="288" t="s">
        <v>466</v>
      </c>
      <c r="B31" s="290" t="s">
        <v>388</v>
      </c>
      <c r="C31" s="290" t="s">
        <v>393</v>
      </c>
      <c r="D31" s="321">
        <v>1</v>
      </c>
      <c r="E31" s="290" t="s">
        <v>411</v>
      </c>
      <c r="F31" s="292" t="s">
        <v>373</v>
      </c>
      <c r="G31" s="385" t="s">
        <v>518</v>
      </c>
      <c r="H31" s="312" t="s">
        <v>627</v>
      </c>
      <c r="I31" s="313" t="s">
        <v>626</v>
      </c>
      <c r="J31" s="314">
        <v>15</v>
      </c>
      <c r="K31" s="289">
        <v>12</v>
      </c>
      <c r="L31" s="289">
        <v>14</v>
      </c>
      <c r="M31" s="289">
        <v>9</v>
      </c>
      <c r="N31" s="289">
        <v>9</v>
      </c>
      <c r="O31" s="313">
        <v>1</v>
      </c>
      <c r="P31" s="394">
        <f t="shared" si="0"/>
        <v>10</v>
      </c>
      <c r="Q31" s="347">
        <v>1</v>
      </c>
      <c r="R31" s="323">
        <v>0</v>
      </c>
      <c r="S31" s="289">
        <v>0</v>
      </c>
      <c r="T31" s="313">
        <v>2</v>
      </c>
      <c r="U31" s="314">
        <v>1</v>
      </c>
      <c r="V31" s="313">
        <v>21</v>
      </c>
      <c r="W31" s="291">
        <v>11</v>
      </c>
      <c r="X31" s="383" t="s">
        <v>580</v>
      </c>
      <c r="Y31" s="290" t="s">
        <v>585</v>
      </c>
      <c r="Z31" s="290" t="s">
        <v>650</v>
      </c>
      <c r="AA31" s="533"/>
      <c r="AB31" s="534"/>
    </row>
    <row r="32" spans="1:28" ht="16.5">
      <c r="A32" s="288" t="s">
        <v>466</v>
      </c>
      <c r="B32" s="290" t="s">
        <v>388</v>
      </c>
      <c r="C32" s="290" t="s">
        <v>393</v>
      </c>
      <c r="D32" s="321">
        <v>1</v>
      </c>
      <c r="E32" s="290" t="s">
        <v>411</v>
      </c>
      <c r="F32" s="292" t="s">
        <v>373</v>
      </c>
      <c r="G32" s="385" t="s">
        <v>518</v>
      </c>
      <c r="H32" s="312" t="s">
        <v>627</v>
      </c>
      <c r="I32" s="313" t="s">
        <v>626</v>
      </c>
      <c r="J32" s="314">
        <v>15</v>
      </c>
      <c r="K32" s="289">
        <v>12</v>
      </c>
      <c r="L32" s="289">
        <v>14</v>
      </c>
      <c r="M32" s="289">
        <v>9</v>
      </c>
      <c r="N32" s="289">
        <v>9</v>
      </c>
      <c r="O32" s="313">
        <v>1</v>
      </c>
      <c r="P32" s="394">
        <f t="shared" si="0"/>
        <v>10</v>
      </c>
      <c r="Q32" s="347">
        <v>1</v>
      </c>
      <c r="R32" s="323">
        <v>0</v>
      </c>
      <c r="S32" s="289">
        <v>0</v>
      </c>
      <c r="T32" s="313">
        <v>2</v>
      </c>
      <c r="U32" s="314">
        <v>1</v>
      </c>
      <c r="V32" s="313">
        <v>21</v>
      </c>
      <c r="W32" s="291">
        <v>11</v>
      </c>
      <c r="X32" s="383" t="s">
        <v>580</v>
      </c>
      <c r="Y32" s="290" t="s">
        <v>585</v>
      </c>
      <c r="Z32" s="290" t="s">
        <v>650</v>
      </c>
      <c r="AA32" s="533"/>
      <c r="AB32" s="534"/>
    </row>
    <row r="33" spans="1:28" ht="16.5">
      <c r="A33" s="288" t="s">
        <v>466</v>
      </c>
      <c r="B33" s="290" t="s">
        <v>388</v>
      </c>
      <c r="C33" s="290" t="s">
        <v>393</v>
      </c>
      <c r="D33" s="321">
        <v>1</v>
      </c>
      <c r="E33" s="290" t="s">
        <v>411</v>
      </c>
      <c r="F33" s="292" t="s">
        <v>373</v>
      </c>
      <c r="G33" s="385" t="s">
        <v>518</v>
      </c>
      <c r="H33" s="312" t="s">
        <v>627</v>
      </c>
      <c r="I33" s="313" t="s">
        <v>626</v>
      </c>
      <c r="J33" s="314">
        <v>15</v>
      </c>
      <c r="K33" s="289">
        <v>12</v>
      </c>
      <c r="L33" s="289">
        <v>14</v>
      </c>
      <c r="M33" s="289">
        <v>9</v>
      </c>
      <c r="N33" s="289">
        <v>9</v>
      </c>
      <c r="O33" s="313">
        <v>1</v>
      </c>
      <c r="P33" s="394">
        <f t="shared" si="0"/>
        <v>10</v>
      </c>
      <c r="Q33" s="347">
        <v>1</v>
      </c>
      <c r="R33" s="323">
        <v>0</v>
      </c>
      <c r="S33" s="289">
        <v>0</v>
      </c>
      <c r="T33" s="313">
        <v>2</v>
      </c>
      <c r="U33" s="314">
        <v>1</v>
      </c>
      <c r="V33" s="313">
        <v>21</v>
      </c>
      <c r="W33" s="291">
        <v>11</v>
      </c>
      <c r="X33" s="383" t="s">
        <v>580</v>
      </c>
      <c r="Y33" s="290" t="s">
        <v>585</v>
      </c>
      <c r="Z33" s="290" t="s">
        <v>650</v>
      </c>
      <c r="AA33" s="533"/>
      <c r="AB33" s="534"/>
    </row>
    <row r="34" spans="1:28" ht="31.5">
      <c r="A34" s="288" t="s">
        <v>466</v>
      </c>
      <c r="B34" s="290" t="s">
        <v>377</v>
      </c>
      <c r="C34" s="290" t="s">
        <v>414</v>
      </c>
      <c r="D34" s="321">
        <v>1</v>
      </c>
      <c r="E34" s="290" t="s">
        <v>372</v>
      </c>
      <c r="F34" s="292" t="s">
        <v>373</v>
      </c>
      <c r="G34" s="290" t="s">
        <v>418</v>
      </c>
      <c r="H34" s="312" t="s">
        <v>628</v>
      </c>
      <c r="I34" s="313" t="s">
        <v>607</v>
      </c>
      <c r="J34" s="314">
        <v>10</v>
      </c>
      <c r="K34" s="289">
        <v>13</v>
      </c>
      <c r="L34" s="289">
        <v>11</v>
      </c>
      <c r="M34" s="289">
        <v>9</v>
      </c>
      <c r="N34" s="289">
        <v>12</v>
      </c>
      <c r="O34" s="313">
        <v>7</v>
      </c>
      <c r="P34" s="394">
        <f t="shared" ref="P34:P52" si="1">AVERAGE(J34:O34)</f>
        <v>10.333333333333334</v>
      </c>
      <c r="Q34" s="347">
        <v>1</v>
      </c>
      <c r="R34" s="323">
        <v>2</v>
      </c>
      <c r="S34" s="289">
        <v>3</v>
      </c>
      <c r="T34" s="313">
        <v>-1</v>
      </c>
      <c r="U34" s="314">
        <v>1</v>
      </c>
      <c r="V34" s="313">
        <v>15</v>
      </c>
      <c r="W34" s="291">
        <v>6</v>
      </c>
      <c r="X34" s="518" t="s">
        <v>901</v>
      </c>
      <c r="Y34" s="290" t="s">
        <v>569</v>
      </c>
      <c r="Z34" s="290" t="s">
        <v>651</v>
      </c>
      <c r="AA34" s="533"/>
      <c r="AB34" s="534"/>
    </row>
    <row r="35" spans="1:28" ht="31.5">
      <c r="A35" s="288" t="s">
        <v>466</v>
      </c>
      <c r="B35" s="290" t="s">
        <v>377</v>
      </c>
      <c r="C35" s="290" t="s">
        <v>414</v>
      </c>
      <c r="D35" s="321">
        <v>1</v>
      </c>
      <c r="E35" s="290" t="s">
        <v>372</v>
      </c>
      <c r="F35" s="292" t="s">
        <v>373</v>
      </c>
      <c r="G35" s="290" t="s">
        <v>418</v>
      </c>
      <c r="H35" s="312" t="s">
        <v>628</v>
      </c>
      <c r="I35" s="313" t="s">
        <v>607</v>
      </c>
      <c r="J35" s="314">
        <v>10</v>
      </c>
      <c r="K35" s="289">
        <v>13</v>
      </c>
      <c r="L35" s="289">
        <v>11</v>
      </c>
      <c r="M35" s="289">
        <v>9</v>
      </c>
      <c r="N35" s="289">
        <v>12</v>
      </c>
      <c r="O35" s="313">
        <v>7</v>
      </c>
      <c r="P35" s="394">
        <f t="shared" si="1"/>
        <v>10.333333333333334</v>
      </c>
      <c r="Q35" s="347">
        <v>1</v>
      </c>
      <c r="R35" s="323">
        <v>2</v>
      </c>
      <c r="S35" s="289">
        <v>3</v>
      </c>
      <c r="T35" s="313">
        <v>-1</v>
      </c>
      <c r="U35" s="314">
        <v>1</v>
      </c>
      <c r="V35" s="313">
        <v>15</v>
      </c>
      <c r="W35" s="291">
        <v>6</v>
      </c>
      <c r="X35" s="518" t="s">
        <v>901</v>
      </c>
      <c r="Y35" s="290" t="s">
        <v>569</v>
      </c>
      <c r="Z35" s="290" t="s">
        <v>651</v>
      </c>
      <c r="AA35" s="533"/>
      <c r="AB35" s="534"/>
    </row>
    <row r="36" spans="1:28" ht="31.5">
      <c r="A36" s="288" t="s">
        <v>466</v>
      </c>
      <c r="B36" s="290" t="s">
        <v>377</v>
      </c>
      <c r="C36" s="290" t="s">
        <v>414</v>
      </c>
      <c r="D36" s="321">
        <v>1</v>
      </c>
      <c r="E36" s="290" t="s">
        <v>372</v>
      </c>
      <c r="F36" s="292" t="s">
        <v>373</v>
      </c>
      <c r="G36" s="290" t="s">
        <v>418</v>
      </c>
      <c r="H36" s="312" t="s">
        <v>628</v>
      </c>
      <c r="I36" s="313" t="s">
        <v>607</v>
      </c>
      <c r="J36" s="314">
        <v>10</v>
      </c>
      <c r="K36" s="289">
        <v>13</v>
      </c>
      <c r="L36" s="289">
        <v>11</v>
      </c>
      <c r="M36" s="289">
        <v>9</v>
      </c>
      <c r="N36" s="289">
        <v>12</v>
      </c>
      <c r="O36" s="313">
        <v>7</v>
      </c>
      <c r="P36" s="394">
        <f t="shared" si="1"/>
        <v>10.333333333333334</v>
      </c>
      <c r="Q36" s="347">
        <v>1</v>
      </c>
      <c r="R36" s="323">
        <v>2</v>
      </c>
      <c r="S36" s="289">
        <v>3</v>
      </c>
      <c r="T36" s="313">
        <v>-1</v>
      </c>
      <c r="U36" s="314">
        <v>1</v>
      </c>
      <c r="V36" s="313">
        <v>15</v>
      </c>
      <c r="W36" s="291">
        <v>6</v>
      </c>
      <c r="X36" s="518" t="s">
        <v>901</v>
      </c>
      <c r="Y36" s="290" t="s">
        <v>569</v>
      </c>
      <c r="Z36" s="290" t="s">
        <v>651</v>
      </c>
      <c r="AA36" s="533"/>
      <c r="AB36" s="534"/>
    </row>
    <row r="37" spans="1:28" ht="31.5">
      <c r="A37" s="288" t="s">
        <v>466</v>
      </c>
      <c r="B37" s="290" t="s">
        <v>377</v>
      </c>
      <c r="C37" s="290" t="s">
        <v>414</v>
      </c>
      <c r="D37" s="321">
        <v>1</v>
      </c>
      <c r="E37" s="290" t="s">
        <v>372</v>
      </c>
      <c r="F37" s="292" t="s">
        <v>373</v>
      </c>
      <c r="G37" s="290" t="s">
        <v>418</v>
      </c>
      <c r="H37" s="312" t="s">
        <v>628</v>
      </c>
      <c r="I37" s="313" t="s">
        <v>607</v>
      </c>
      <c r="J37" s="314">
        <v>10</v>
      </c>
      <c r="K37" s="289">
        <v>13</v>
      </c>
      <c r="L37" s="289">
        <v>11</v>
      </c>
      <c r="M37" s="289">
        <v>9</v>
      </c>
      <c r="N37" s="289">
        <v>12</v>
      </c>
      <c r="O37" s="313">
        <v>7</v>
      </c>
      <c r="P37" s="394">
        <f t="shared" si="1"/>
        <v>10.333333333333334</v>
      </c>
      <c r="Q37" s="347">
        <v>1</v>
      </c>
      <c r="R37" s="323">
        <v>2</v>
      </c>
      <c r="S37" s="289">
        <v>3</v>
      </c>
      <c r="T37" s="313">
        <v>-1</v>
      </c>
      <c r="U37" s="314">
        <v>1</v>
      </c>
      <c r="V37" s="313">
        <v>15</v>
      </c>
      <c r="W37" s="291">
        <v>6</v>
      </c>
      <c r="X37" s="518" t="s">
        <v>901</v>
      </c>
      <c r="Y37" s="290" t="s">
        <v>569</v>
      </c>
      <c r="Z37" s="290" t="s">
        <v>651</v>
      </c>
      <c r="AA37" s="533"/>
      <c r="AB37" s="534"/>
    </row>
    <row r="38" spans="1:28" ht="31.5">
      <c r="A38" s="288" t="s">
        <v>466</v>
      </c>
      <c r="B38" s="290" t="s">
        <v>377</v>
      </c>
      <c r="C38" s="290" t="s">
        <v>414</v>
      </c>
      <c r="D38" s="321">
        <v>1</v>
      </c>
      <c r="E38" s="290" t="s">
        <v>372</v>
      </c>
      <c r="F38" s="292" t="s">
        <v>373</v>
      </c>
      <c r="G38" s="290" t="s">
        <v>418</v>
      </c>
      <c r="H38" s="312" t="s">
        <v>628</v>
      </c>
      <c r="I38" s="313" t="s">
        <v>607</v>
      </c>
      <c r="J38" s="314">
        <v>10</v>
      </c>
      <c r="K38" s="289">
        <v>13</v>
      </c>
      <c r="L38" s="289">
        <v>11</v>
      </c>
      <c r="M38" s="289">
        <v>9</v>
      </c>
      <c r="N38" s="289">
        <v>12</v>
      </c>
      <c r="O38" s="313">
        <v>7</v>
      </c>
      <c r="P38" s="394">
        <f t="shared" si="1"/>
        <v>10.333333333333334</v>
      </c>
      <c r="Q38" s="347">
        <v>1</v>
      </c>
      <c r="R38" s="323">
        <v>2</v>
      </c>
      <c r="S38" s="289">
        <v>3</v>
      </c>
      <c r="T38" s="313">
        <v>-1</v>
      </c>
      <c r="U38" s="314">
        <v>1</v>
      </c>
      <c r="V38" s="313">
        <v>15</v>
      </c>
      <c r="W38" s="291">
        <v>6</v>
      </c>
      <c r="X38" s="518" t="s">
        <v>901</v>
      </c>
      <c r="Y38" s="290" t="s">
        <v>569</v>
      </c>
      <c r="Z38" s="290" t="s">
        <v>651</v>
      </c>
      <c r="AA38" s="533"/>
      <c r="AB38" s="534"/>
    </row>
    <row r="39" spans="1:28" ht="31.5">
      <c r="A39" s="288" t="s">
        <v>466</v>
      </c>
      <c r="B39" s="290" t="s">
        <v>377</v>
      </c>
      <c r="C39" s="290" t="s">
        <v>414</v>
      </c>
      <c r="D39" s="321">
        <v>1</v>
      </c>
      <c r="E39" s="290" t="s">
        <v>372</v>
      </c>
      <c r="F39" s="292" t="s">
        <v>373</v>
      </c>
      <c r="G39" s="290" t="s">
        <v>418</v>
      </c>
      <c r="H39" s="312" t="s">
        <v>628</v>
      </c>
      <c r="I39" s="313" t="s">
        <v>607</v>
      </c>
      <c r="J39" s="314">
        <v>10</v>
      </c>
      <c r="K39" s="289">
        <v>13</v>
      </c>
      <c r="L39" s="289">
        <v>11</v>
      </c>
      <c r="M39" s="289">
        <v>9</v>
      </c>
      <c r="N39" s="289">
        <v>12</v>
      </c>
      <c r="O39" s="313">
        <v>7</v>
      </c>
      <c r="P39" s="394">
        <f t="shared" si="1"/>
        <v>10.333333333333334</v>
      </c>
      <c r="Q39" s="347">
        <v>1</v>
      </c>
      <c r="R39" s="323">
        <v>2</v>
      </c>
      <c r="S39" s="289">
        <v>3</v>
      </c>
      <c r="T39" s="313">
        <v>-1</v>
      </c>
      <c r="U39" s="314">
        <v>1</v>
      </c>
      <c r="V39" s="313">
        <v>15</v>
      </c>
      <c r="W39" s="291">
        <v>6</v>
      </c>
      <c r="X39" s="518" t="s">
        <v>901</v>
      </c>
      <c r="Y39" s="290" t="s">
        <v>569</v>
      </c>
      <c r="Z39" s="290" t="s">
        <v>651</v>
      </c>
      <c r="AA39" s="533"/>
      <c r="AB39" s="534"/>
    </row>
    <row r="40" spans="1:28" ht="31.5">
      <c r="A40" s="288" t="s">
        <v>466</v>
      </c>
      <c r="B40" s="290" t="s">
        <v>377</v>
      </c>
      <c r="C40" s="290" t="s">
        <v>414</v>
      </c>
      <c r="D40" s="321">
        <v>1</v>
      </c>
      <c r="E40" s="290" t="s">
        <v>372</v>
      </c>
      <c r="F40" s="292" t="s">
        <v>373</v>
      </c>
      <c r="G40" s="290" t="s">
        <v>418</v>
      </c>
      <c r="H40" s="312" t="s">
        <v>628</v>
      </c>
      <c r="I40" s="313" t="s">
        <v>607</v>
      </c>
      <c r="J40" s="314">
        <v>10</v>
      </c>
      <c r="K40" s="289">
        <v>13</v>
      </c>
      <c r="L40" s="289">
        <v>11</v>
      </c>
      <c r="M40" s="289">
        <v>9</v>
      </c>
      <c r="N40" s="289">
        <v>12</v>
      </c>
      <c r="O40" s="313">
        <v>7</v>
      </c>
      <c r="P40" s="394">
        <f t="shared" si="1"/>
        <v>10.333333333333334</v>
      </c>
      <c r="Q40" s="347">
        <v>1</v>
      </c>
      <c r="R40" s="323">
        <v>2</v>
      </c>
      <c r="S40" s="289">
        <v>3</v>
      </c>
      <c r="T40" s="313">
        <v>-1</v>
      </c>
      <c r="U40" s="314">
        <v>1</v>
      </c>
      <c r="V40" s="313">
        <v>15</v>
      </c>
      <c r="W40" s="291">
        <v>6</v>
      </c>
      <c r="X40" s="518" t="s">
        <v>901</v>
      </c>
      <c r="Y40" s="290" t="s">
        <v>569</v>
      </c>
      <c r="Z40" s="290" t="s">
        <v>651</v>
      </c>
      <c r="AA40" s="533"/>
      <c r="AB40" s="534"/>
    </row>
    <row r="41" spans="1:28" ht="31.5">
      <c r="A41" s="288" t="s">
        <v>466</v>
      </c>
      <c r="B41" s="290" t="s">
        <v>377</v>
      </c>
      <c r="C41" s="290" t="s">
        <v>414</v>
      </c>
      <c r="D41" s="321">
        <v>1</v>
      </c>
      <c r="E41" s="290" t="s">
        <v>372</v>
      </c>
      <c r="F41" s="292" t="s">
        <v>373</v>
      </c>
      <c r="G41" s="290" t="s">
        <v>418</v>
      </c>
      <c r="H41" s="312" t="s">
        <v>628</v>
      </c>
      <c r="I41" s="313" t="s">
        <v>607</v>
      </c>
      <c r="J41" s="314">
        <v>10</v>
      </c>
      <c r="K41" s="289">
        <v>13</v>
      </c>
      <c r="L41" s="289">
        <v>11</v>
      </c>
      <c r="M41" s="289">
        <v>9</v>
      </c>
      <c r="N41" s="289">
        <v>12</v>
      </c>
      <c r="O41" s="313">
        <v>7</v>
      </c>
      <c r="P41" s="394">
        <f t="shared" si="1"/>
        <v>10.333333333333334</v>
      </c>
      <c r="Q41" s="347">
        <v>1</v>
      </c>
      <c r="R41" s="323">
        <v>2</v>
      </c>
      <c r="S41" s="289">
        <v>3</v>
      </c>
      <c r="T41" s="313">
        <v>-1</v>
      </c>
      <c r="U41" s="314">
        <v>1</v>
      </c>
      <c r="V41" s="313">
        <v>15</v>
      </c>
      <c r="W41" s="291">
        <v>6</v>
      </c>
      <c r="X41" s="518" t="s">
        <v>901</v>
      </c>
      <c r="Y41" s="290" t="s">
        <v>569</v>
      </c>
      <c r="Z41" s="290" t="s">
        <v>651</v>
      </c>
      <c r="AA41" s="533"/>
      <c r="AB41" s="534"/>
    </row>
    <row r="42" spans="1:28" ht="31.5">
      <c r="A42" s="288" t="s">
        <v>466</v>
      </c>
      <c r="B42" s="290" t="s">
        <v>377</v>
      </c>
      <c r="C42" s="290" t="s">
        <v>414</v>
      </c>
      <c r="D42" s="321">
        <v>1</v>
      </c>
      <c r="E42" s="290" t="s">
        <v>372</v>
      </c>
      <c r="F42" s="292" t="s">
        <v>373</v>
      </c>
      <c r="G42" s="290" t="s">
        <v>418</v>
      </c>
      <c r="H42" s="312" t="s">
        <v>628</v>
      </c>
      <c r="I42" s="313" t="s">
        <v>607</v>
      </c>
      <c r="J42" s="314">
        <v>10</v>
      </c>
      <c r="K42" s="289">
        <v>13</v>
      </c>
      <c r="L42" s="289">
        <v>11</v>
      </c>
      <c r="M42" s="289">
        <v>9</v>
      </c>
      <c r="N42" s="289">
        <v>12</v>
      </c>
      <c r="O42" s="313">
        <v>7</v>
      </c>
      <c r="P42" s="394">
        <f t="shared" si="1"/>
        <v>10.333333333333334</v>
      </c>
      <c r="Q42" s="347">
        <v>1</v>
      </c>
      <c r="R42" s="323">
        <v>2</v>
      </c>
      <c r="S42" s="289">
        <v>3</v>
      </c>
      <c r="T42" s="313">
        <v>-1</v>
      </c>
      <c r="U42" s="314">
        <v>1</v>
      </c>
      <c r="V42" s="313">
        <v>15</v>
      </c>
      <c r="W42" s="291">
        <v>6</v>
      </c>
      <c r="X42" s="518" t="s">
        <v>901</v>
      </c>
      <c r="Y42" s="290" t="s">
        <v>569</v>
      </c>
      <c r="Z42" s="290" t="s">
        <v>651</v>
      </c>
      <c r="AA42" s="533"/>
      <c r="AB42" s="534"/>
    </row>
    <row r="43" spans="1:28" ht="31.5">
      <c r="A43" s="288" t="s">
        <v>466</v>
      </c>
      <c r="B43" s="290" t="s">
        <v>377</v>
      </c>
      <c r="C43" s="290" t="s">
        <v>414</v>
      </c>
      <c r="D43" s="321">
        <v>1</v>
      </c>
      <c r="E43" s="290" t="s">
        <v>372</v>
      </c>
      <c r="F43" s="292" t="s">
        <v>373</v>
      </c>
      <c r="G43" s="290" t="s">
        <v>418</v>
      </c>
      <c r="H43" s="312" t="s">
        <v>628</v>
      </c>
      <c r="I43" s="313" t="s">
        <v>607</v>
      </c>
      <c r="J43" s="314">
        <v>10</v>
      </c>
      <c r="K43" s="289">
        <v>13</v>
      </c>
      <c r="L43" s="289">
        <v>11</v>
      </c>
      <c r="M43" s="289">
        <v>9</v>
      </c>
      <c r="N43" s="289">
        <v>12</v>
      </c>
      <c r="O43" s="313">
        <v>7</v>
      </c>
      <c r="P43" s="394">
        <f t="shared" si="1"/>
        <v>10.333333333333334</v>
      </c>
      <c r="Q43" s="347">
        <v>1</v>
      </c>
      <c r="R43" s="323">
        <v>2</v>
      </c>
      <c r="S43" s="289">
        <v>3</v>
      </c>
      <c r="T43" s="313">
        <v>-1</v>
      </c>
      <c r="U43" s="314">
        <v>1</v>
      </c>
      <c r="V43" s="313">
        <v>15</v>
      </c>
      <c r="W43" s="291">
        <v>6</v>
      </c>
      <c r="X43" s="518" t="s">
        <v>901</v>
      </c>
      <c r="Y43" s="290" t="s">
        <v>569</v>
      </c>
      <c r="Z43" s="290" t="s">
        <v>651</v>
      </c>
      <c r="AA43" s="533"/>
      <c r="AB43" s="534"/>
    </row>
    <row r="44" spans="1:28" ht="31.5">
      <c r="A44" s="288" t="s">
        <v>490</v>
      </c>
      <c r="B44" s="290" t="s">
        <v>388</v>
      </c>
      <c r="C44" s="290" t="s">
        <v>398</v>
      </c>
      <c r="D44" s="321">
        <v>1</v>
      </c>
      <c r="E44" s="289" t="s">
        <v>372</v>
      </c>
      <c r="F44" s="292" t="s">
        <v>373</v>
      </c>
      <c r="G44" s="290" t="s">
        <v>515</v>
      </c>
      <c r="H44" s="312" t="s">
        <v>374</v>
      </c>
      <c r="I44" s="313" t="s">
        <v>608</v>
      </c>
      <c r="J44" s="314">
        <v>11</v>
      </c>
      <c r="K44" s="289">
        <v>16</v>
      </c>
      <c r="L44" s="289">
        <v>12</v>
      </c>
      <c r="M44" s="289">
        <v>15</v>
      </c>
      <c r="N44" s="289">
        <v>13</v>
      </c>
      <c r="O44" s="313">
        <v>5</v>
      </c>
      <c r="P44" s="394">
        <f t="shared" si="1"/>
        <v>12</v>
      </c>
      <c r="Q44" s="347">
        <v>3</v>
      </c>
      <c r="R44" s="323">
        <v>0</v>
      </c>
      <c r="S44" s="289">
        <v>2</v>
      </c>
      <c r="T44" s="313">
        <v>0</v>
      </c>
      <c r="U44" s="314">
        <v>0</v>
      </c>
      <c r="V44" s="313">
        <v>15</v>
      </c>
      <c r="W44" s="291">
        <v>5</v>
      </c>
      <c r="X44" s="383" t="s">
        <v>586</v>
      </c>
      <c r="Y44" s="290" t="s">
        <v>569</v>
      </c>
      <c r="Z44" s="290" t="s">
        <v>654</v>
      </c>
      <c r="AA44" s="533"/>
      <c r="AB44" s="534"/>
    </row>
    <row r="45" spans="1:28" ht="53.25">
      <c r="A45" s="288" t="s">
        <v>486</v>
      </c>
      <c r="B45" s="290" t="s">
        <v>388</v>
      </c>
      <c r="C45" s="517" t="s">
        <v>923</v>
      </c>
      <c r="D45" s="321">
        <v>1</v>
      </c>
      <c r="E45" s="289" t="s">
        <v>372</v>
      </c>
      <c r="F45" s="516" t="s">
        <v>880</v>
      </c>
      <c r="G45" s="290" t="s">
        <v>517</v>
      </c>
      <c r="H45" s="312" t="s">
        <v>374</v>
      </c>
      <c r="I45" s="313" t="s">
        <v>613</v>
      </c>
      <c r="J45" s="314">
        <v>11</v>
      </c>
      <c r="K45" s="289">
        <v>13</v>
      </c>
      <c r="L45" s="289">
        <v>11</v>
      </c>
      <c r="M45" s="289">
        <v>13</v>
      </c>
      <c r="N45" s="289">
        <v>16</v>
      </c>
      <c r="O45" s="313">
        <v>11</v>
      </c>
      <c r="P45" s="394">
        <f t="shared" si="1"/>
        <v>12.5</v>
      </c>
      <c r="Q45" s="347">
        <v>1</v>
      </c>
      <c r="R45" s="323">
        <v>0</v>
      </c>
      <c r="S45" s="289">
        <v>0</v>
      </c>
      <c r="T45" s="313">
        <v>2</v>
      </c>
      <c r="U45" s="314">
        <v>0</v>
      </c>
      <c r="V45" s="313">
        <v>11</v>
      </c>
      <c r="W45" s="291">
        <v>4</v>
      </c>
      <c r="X45" s="383" t="s">
        <v>596</v>
      </c>
      <c r="Y45" s="290" t="s">
        <v>374</v>
      </c>
      <c r="Z45" s="517" t="s">
        <v>922</v>
      </c>
      <c r="AA45" s="517" t="s">
        <v>893</v>
      </c>
      <c r="AB45" s="433" t="s">
        <v>924</v>
      </c>
    </row>
    <row r="46" spans="1:28" ht="16.5">
      <c r="A46" s="288" t="s">
        <v>480</v>
      </c>
      <c r="B46" s="290" t="s">
        <v>432</v>
      </c>
      <c r="C46" s="290" t="s">
        <v>713</v>
      </c>
      <c r="D46" s="321">
        <v>1</v>
      </c>
      <c r="E46" s="289" t="s">
        <v>372</v>
      </c>
      <c r="F46" s="516" t="s">
        <v>880</v>
      </c>
      <c r="G46" s="290" t="s">
        <v>418</v>
      </c>
      <c r="H46" s="312" t="s">
        <v>419</v>
      </c>
      <c r="I46" s="313" t="s">
        <v>611</v>
      </c>
      <c r="J46" s="314">
        <v>20</v>
      </c>
      <c r="K46" s="289">
        <v>14</v>
      </c>
      <c r="L46" s="289">
        <v>21</v>
      </c>
      <c r="M46" s="289">
        <v>6</v>
      </c>
      <c r="N46" s="289">
        <v>9</v>
      </c>
      <c r="O46" s="313">
        <v>6</v>
      </c>
      <c r="P46" s="394">
        <f t="shared" si="1"/>
        <v>12.666666666666666</v>
      </c>
      <c r="Q46" s="347">
        <v>2</v>
      </c>
      <c r="R46" s="323">
        <v>11</v>
      </c>
      <c r="S46" s="289">
        <v>4</v>
      </c>
      <c r="T46" s="313">
        <v>3</v>
      </c>
      <c r="U46" s="314">
        <v>9</v>
      </c>
      <c r="V46" s="313">
        <v>16</v>
      </c>
      <c r="W46" s="291">
        <v>63</v>
      </c>
      <c r="X46" s="383" t="s">
        <v>588</v>
      </c>
      <c r="Y46" s="289" t="s">
        <v>569</v>
      </c>
      <c r="Z46" s="289" t="s">
        <v>658</v>
      </c>
      <c r="AA46" s="535"/>
      <c r="AB46" s="534"/>
    </row>
    <row r="47" spans="1:28" ht="31.5">
      <c r="A47" s="288" t="s">
        <v>484</v>
      </c>
      <c r="B47" s="290" t="s">
        <v>421</v>
      </c>
      <c r="C47" s="290" t="s">
        <v>399</v>
      </c>
      <c r="D47" s="321">
        <v>1</v>
      </c>
      <c r="E47" s="289" t="s">
        <v>372</v>
      </c>
      <c r="F47" s="292" t="s">
        <v>373</v>
      </c>
      <c r="G47" s="290" t="s">
        <v>418</v>
      </c>
      <c r="H47" s="312" t="s">
        <v>669</v>
      </c>
      <c r="I47" s="312" t="s">
        <v>670</v>
      </c>
      <c r="J47" s="314">
        <v>11</v>
      </c>
      <c r="K47" s="289">
        <v>12</v>
      </c>
      <c r="L47" s="289">
        <v>13</v>
      </c>
      <c r="M47" s="289">
        <v>14</v>
      </c>
      <c r="N47" s="289">
        <v>13</v>
      </c>
      <c r="O47" s="313">
        <v>18</v>
      </c>
      <c r="P47" s="394">
        <f t="shared" si="1"/>
        <v>13.5</v>
      </c>
      <c r="Q47" s="347">
        <v>1</v>
      </c>
      <c r="R47" s="323">
        <v>1</v>
      </c>
      <c r="S47" s="289">
        <v>0</v>
      </c>
      <c r="T47" s="313">
        <v>1</v>
      </c>
      <c r="U47" s="314">
        <v>2</v>
      </c>
      <c r="V47" s="289">
        <v>14</v>
      </c>
      <c r="W47" s="313">
        <v>12</v>
      </c>
      <c r="X47" s="383" t="s">
        <v>590</v>
      </c>
      <c r="Y47" s="290" t="s">
        <v>566</v>
      </c>
      <c r="Z47" s="290" t="s">
        <v>659</v>
      </c>
      <c r="AA47" s="517" t="s">
        <v>919</v>
      </c>
      <c r="AB47" s="433" t="s">
        <v>919</v>
      </c>
    </row>
    <row r="48" spans="1:28" ht="16.5">
      <c r="A48" s="288" t="s">
        <v>500</v>
      </c>
      <c r="B48" s="290" t="s">
        <v>388</v>
      </c>
      <c r="C48" s="517" t="s">
        <v>887</v>
      </c>
      <c r="D48" s="321">
        <v>1</v>
      </c>
      <c r="E48" s="290" t="s">
        <v>411</v>
      </c>
      <c r="F48" s="516" t="s">
        <v>636</v>
      </c>
      <c r="G48" s="290" t="s">
        <v>523</v>
      </c>
      <c r="H48" s="312" t="s">
        <v>374</v>
      </c>
      <c r="I48" s="313" t="s">
        <v>612</v>
      </c>
      <c r="J48" s="314">
        <v>10</v>
      </c>
      <c r="K48" s="289">
        <v>12</v>
      </c>
      <c r="L48" s="289">
        <v>10</v>
      </c>
      <c r="M48" s="289">
        <v>15</v>
      </c>
      <c r="N48" s="289">
        <v>11</v>
      </c>
      <c r="O48" s="313">
        <v>12</v>
      </c>
      <c r="P48" s="394">
        <f t="shared" si="1"/>
        <v>11.666666666666666</v>
      </c>
      <c r="Q48" s="347">
        <v>1</v>
      </c>
      <c r="R48" s="323">
        <v>0</v>
      </c>
      <c r="S48" s="289">
        <v>0</v>
      </c>
      <c r="T48" s="313">
        <v>2</v>
      </c>
      <c r="U48" s="314">
        <v>0</v>
      </c>
      <c r="V48" s="313">
        <v>10</v>
      </c>
      <c r="W48" s="291">
        <v>8</v>
      </c>
      <c r="X48" s="383" t="s">
        <v>574</v>
      </c>
      <c r="Y48" s="290" t="s">
        <v>374</v>
      </c>
      <c r="Z48" s="517" t="s">
        <v>899</v>
      </c>
      <c r="AA48" s="517" t="s">
        <v>918</v>
      </c>
      <c r="AB48" s="433" t="s">
        <v>913</v>
      </c>
    </row>
    <row r="49" spans="1:28" ht="31.5">
      <c r="A49" s="288" t="s">
        <v>489</v>
      </c>
      <c r="B49" s="290" t="s">
        <v>388</v>
      </c>
      <c r="C49" s="290" t="s">
        <v>403</v>
      </c>
      <c r="D49" s="321">
        <v>1</v>
      </c>
      <c r="E49" s="290" t="s">
        <v>372</v>
      </c>
      <c r="F49" s="516" t="s">
        <v>880</v>
      </c>
      <c r="G49" s="290" t="s">
        <v>515</v>
      </c>
      <c r="H49" s="312" t="s">
        <v>374</v>
      </c>
      <c r="I49" s="313" t="s">
        <v>612</v>
      </c>
      <c r="J49" s="314">
        <v>10</v>
      </c>
      <c r="K49" s="289">
        <v>11</v>
      </c>
      <c r="L49" s="289">
        <v>11</v>
      </c>
      <c r="M49" s="289">
        <v>15</v>
      </c>
      <c r="N49" s="289">
        <v>11</v>
      </c>
      <c r="O49" s="313">
        <v>12</v>
      </c>
      <c r="P49" s="394">
        <f t="shared" si="1"/>
        <v>11.666666666666666</v>
      </c>
      <c r="Q49" s="347">
        <v>0</v>
      </c>
      <c r="R49" s="323">
        <v>0</v>
      </c>
      <c r="S49" s="289">
        <v>0</v>
      </c>
      <c r="T49" s="313">
        <v>2</v>
      </c>
      <c r="U49" s="314">
        <v>0</v>
      </c>
      <c r="V49" s="313">
        <v>12</v>
      </c>
      <c r="W49" s="291">
        <v>11</v>
      </c>
      <c r="X49" s="383" t="s">
        <v>574</v>
      </c>
      <c r="Y49" s="290" t="s">
        <v>374</v>
      </c>
      <c r="Z49" s="290" t="s">
        <v>661</v>
      </c>
      <c r="AA49" s="517" t="s">
        <v>917</v>
      </c>
      <c r="AB49" s="433" t="s">
        <v>914</v>
      </c>
    </row>
    <row r="50" spans="1:28" ht="31.5">
      <c r="A50" s="288" t="s">
        <v>442</v>
      </c>
      <c r="B50" s="290" t="s">
        <v>379</v>
      </c>
      <c r="C50" s="517" t="s">
        <v>888</v>
      </c>
      <c r="D50" s="321">
        <v>1</v>
      </c>
      <c r="E50" s="290" t="s">
        <v>411</v>
      </c>
      <c r="F50" s="292" t="s">
        <v>373</v>
      </c>
      <c r="G50" s="290" t="s">
        <v>418</v>
      </c>
      <c r="H50" s="312" t="s">
        <v>374</v>
      </c>
      <c r="I50" s="313" t="s">
        <v>612</v>
      </c>
      <c r="J50" s="314">
        <v>10</v>
      </c>
      <c r="K50" s="289">
        <v>12</v>
      </c>
      <c r="L50" s="289">
        <v>10</v>
      </c>
      <c r="M50" s="289">
        <v>15</v>
      </c>
      <c r="N50" s="289">
        <v>11</v>
      </c>
      <c r="O50" s="313">
        <v>12</v>
      </c>
      <c r="P50" s="394">
        <f t="shared" si="1"/>
        <v>11.666666666666666</v>
      </c>
      <c r="Q50" s="347">
        <v>1</v>
      </c>
      <c r="R50" s="323">
        <v>0</v>
      </c>
      <c r="S50" s="289">
        <v>0</v>
      </c>
      <c r="T50" s="313">
        <v>2</v>
      </c>
      <c r="U50" s="314">
        <v>0</v>
      </c>
      <c r="V50" s="313">
        <v>12</v>
      </c>
      <c r="W50" s="291">
        <v>7</v>
      </c>
      <c r="X50" s="383" t="s">
        <v>574</v>
      </c>
      <c r="Y50" s="290" t="s">
        <v>374</v>
      </c>
      <c r="Z50" s="290" t="s">
        <v>662</v>
      </c>
      <c r="AA50" s="517" t="s">
        <v>916</v>
      </c>
      <c r="AB50" s="433" t="s">
        <v>915</v>
      </c>
    </row>
    <row r="51" spans="1:28" ht="16.5">
      <c r="A51" s="288" t="s">
        <v>546</v>
      </c>
      <c r="B51" s="290" t="s">
        <v>379</v>
      </c>
      <c r="C51" s="290" t="s">
        <v>714</v>
      </c>
      <c r="D51" s="321">
        <v>1</v>
      </c>
      <c r="E51" s="289" t="s">
        <v>372</v>
      </c>
      <c r="F51" s="516" t="s">
        <v>880</v>
      </c>
      <c r="G51" s="290" t="s">
        <v>550</v>
      </c>
      <c r="H51" s="312" t="s">
        <v>374</v>
      </c>
      <c r="I51" s="313" t="s">
        <v>551</v>
      </c>
      <c r="J51" s="314">
        <v>10</v>
      </c>
      <c r="K51" s="289">
        <v>12</v>
      </c>
      <c r="L51" s="289">
        <v>12</v>
      </c>
      <c r="M51" s="289">
        <v>15</v>
      </c>
      <c r="N51" s="289">
        <v>11</v>
      </c>
      <c r="O51" s="313">
        <v>10</v>
      </c>
      <c r="P51" s="394">
        <f t="shared" si="1"/>
        <v>11.666666666666666</v>
      </c>
      <c r="Q51" s="347">
        <v>1</v>
      </c>
      <c r="R51" s="323">
        <v>0</v>
      </c>
      <c r="S51" s="289">
        <v>0</v>
      </c>
      <c r="T51" s="313">
        <v>2</v>
      </c>
      <c r="U51" s="314">
        <v>0</v>
      </c>
      <c r="V51" s="313">
        <v>11</v>
      </c>
      <c r="W51" s="291">
        <v>4</v>
      </c>
      <c r="X51" s="383" t="s">
        <v>596</v>
      </c>
      <c r="Y51" s="290" t="s">
        <v>374</v>
      </c>
      <c r="Z51" s="290" t="s">
        <v>717</v>
      </c>
      <c r="AA51" s="290"/>
      <c r="AB51" s="291"/>
    </row>
    <row r="52" spans="1:28" ht="17.25" thickBot="1">
      <c r="A52" s="391" t="s">
        <v>466</v>
      </c>
      <c r="B52" s="333" t="s">
        <v>377</v>
      </c>
      <c r="C52" s="333" t="s">
        <v>375</v>
      </c>
      <c r="D52" s="332">
        <v>1</v>
      </c>
      <c r="E52" s="333" t="s">
        <v>372</v>
      </c>
      <c r="F52" s="386" t="s">
        <v>636</v>
      </c>
      <c r="G52" s="333" t="s">
        <v>418</v>
      </c>
      <c r="H52" s="334" t="s">
        <v>374</v>
      </c>
      <c r="I52" s="335" t="s">
        <v>632</v>
      </c>
      <c r="J52" s="336">
        <v>8</v>
      </c>
      <c r="K52" s="331">
        <v>11</v>
      </c>
      <c r="L52" s="331" t="s">
        <v>466</v>
      </c>
      <c r="M52" s="331" t="s">
        <v>466</v>
      </c>
      <c r="N52" s="331">
        <v>10</v>
      </c>
      <c r="O52" s="337">
        <v>1</v>
      </c>
      <c r="P52" s="395">
        <f t="shared" si="1"/>
        <v>7.5</v>
      </c>
      <c r="Q52" s="348">
        <v>0</v>
      </c>
      <c r="R52" s="338">
        <v>0</v>
      </c>
      <c r="S52" s="331">
        <v>0</v>
      </c>
      <c r="T52" s="337">
        <v>3</v>
      </c>
      <c r="U52" s="336">
        <v>1</v>
      </c>
      <c r="V52" s="337">
        <v>13</v>
      </c>
      <c r="W52" s="335">
        <v>16</v>
      </c>
      <c r="X52" s="392" t="s">
        <v>592</v>
      </c>
      <c r="Y52" s="331" t="s">
        <v>569</v>
      </c>
      <c r="Z52" s="331" t="s">
        <v>664</v>
      </c>
      <c r="AA52" s="536"/>
      <c r="AB52" s="537"/>
    </row>
    <row r="53" spans="1:28">
      <c r="A53" s="285"/>
      <c r="F53" s="285"/>
      <c r="L53" s="285"/>
      <c r="M53" s="285"/>
      <c r="N53" s="285"/>
      <c r="O53" s="285"/>
      <c r="P53" s="285"/>
      <c r="Q53" s="285"/>
      <c r="R53" s="285"/>
      <c r="S53" s="285"/>
      <c r="T53" s="285"/>
      <c r="U53" s="285"/>
      <c r="V53" s="285"/>
      <c r="W53" s="285"/>
      <c r="X53" s="285"/>
      <c r="Y53" s="285"/>
    </row>
    <row r="54" spans="1:28">
      <c r="A54" s="525" t="s">
        <v>886</v>
      </c>
      <c r="F54" s="285"/>
      <c r="L54" s="285"/>
      <c r="M54" s="285"/>
      <c r="N54" s="285"/>
      <c r="O54" s="285"/>
      <c r="P54" s="285"/>
      <c r="Q54" s="285"/>
      <c r="R54" s="285"/>
      <c r="S54" s="285"/>
      <c r="T54" s="285"/>
      <c r="U54" s="285"/>
      <c r="V54" s="285"/>
      <c r="W54" s="285"/>
      <c r="X54" s="285"/>
      <c r="Y54" s="285"/>
    </row>
    <row r="55" spans="1:28" ht="17.25" thickBot="1">
      <c r="A55" s="283" t="s">
        <v>333</v>
      </c>
      <c r="B55" s="551" t="s">
        <v>334</v>
      </c>
      <c r="C55" s="551" t="s">
        <v>378</v>
      </c>
      <c r="D55" s="551" t="s">
        <v>7</v>
      </c>
      <c r="E55" s="551" t="s">
        <v>335</v>
      </c>
      <c r="F55" s="551" t="s">
        <v>336</v>
      </c>
      <c r="G55" s="551" t="s">
        <v>337</v>
      </c>
      <c r="H55" s="551" t="s">
        <v>338</v>
      </c>
      <c r="I55" s="551" t="s">
        <v>339</v>
      </c>
      <c r="J55" s="552" t="s">
        <v>47</v>
      </c>
      <c r="K55" s="553" t="s">
        <v>46</v>
      </c>
      <c r="L55" s="554" t="s">
        <v>43</v>
      </c>
      <c r="M55" s="555" t="s">
        <v>44</v>
      </c>
      <c r="N55" s="556" t="s">
        <v>45</v>
      </c>
      <c r="O55" s="557" t="s">
        <v>42</v>
      </c>
      <c r="P55" s="558" t="s">
        <v>668</v>
      </c>
      <c r="Q55" s="559" t="s">
        <v>459</v>
      </c>
      <c r="R55" s="559" t="s">
        <v>460</v>
      </c>
      <c r="S55" s="559" t="s">
        <v>461</v>
      </c>
      <c r="T55" s="559" t="s">
        <v>462</v>
      </c>
      <c r="U55" s="559" t="s">
        <v>675</v>
      </c>
      <c r="V55" s="559" t="s">
        <v>340</v>
      </c>
      <c r="W55" s="528" t="s">
        <v>341</v>
      </c>
      <c r="X55" s="527" t="s">
        <v>342</v>
      </c>
      <c r="Y55" s="527" t="s">
        <v>343</v>
      </c>
      <c r="Z55" s="526" t="s">
        <v>889</v>
      </c>
      <c r="AA55" s="527" t="s">
        <v>890</v>
      </c>
      <c r="AB55" s="528" t="s">
        <v>891</v>
      </c>
    </row>
    <row r="56" spans="1:28" ht="63">
      <c r="A56" s="539" t="s">
        <v>409</v>
      </c>
      <c r="B56" s="540" t="s">
        <v>388</v>
      </c>
      <c r="C56" s="540" t="s">
        <v>387</v>
      </c>
      <c r="D56" s="541">
        <v>7</v>
      </c>
      <c r="E56" s="542" t="s">
        <v>372</v>
      </c>
      <c r="F56" s="543" t="s">
        <v>373</v>
      </c>
      <c r="G56" s="540" t="s">
        <v>514</v>
      </c>
      <c r="H56" s="544" t="s">
        <v>633</v>
      </c>
      <c r="I56" s="545" t="s">
        <v>553</v>
      </c>
      <c r="J56" s="546">
        <v>16</v>
      </c>
      <c r="K56" s="542">
        <v>14</v>
      </c>
      <c r="L56" s="542">
        <v>11</v>
      </c>
      <c r="M56" s="542">
        <v>14</v>
      </c>
      <c r="N56" s="542">
        <v>10</v>
      </c>
      <c r="O56" s="545">
        <v>9</v>
      </c>
      <c r="P56" s="547">
        <f t="shared" ref="P56:P81" si="2">AVERAGE(J56:O56)</f>
        <v>12.333333333333334</v>
      </c>
      <c r="Q56" s="548">
        <v>6</v>
      </c>
      <c r="R56" s="549">
        <v>6</v>
      </c>
      <c r="S56" s="542">
        <v>7</v>
      </c>
      <c r="T56" s="545">
        <v>6</v>
      </c>
      <c r="U56" s="546">
        <v>7</v>
      </c>
      <c r="V56" s="545">
        <v>21</v>
      </c>
      <c r="W56" s="550">
        <v>35</v>
      </c>
      <c r="X56" s="546" t="s">
        <v>408</v>
      </c>
      <c r="Y56" s="542" t="s">
        <v>562</v>
      </c>
      <c r="Z56" s="566" t="s">
        <v>928</v>
      </c>
      <c r="AA56" s="542" t="s">
        <v>410</v>
      </c>
      <c r="AB56" s="550"/>
    </row>
    <row r="57" spans="1:28" ht="31.5">
      <c r="A57" s="521" t="s">
        <v>467</v>
      </c>
      <c r="B57" s="290" t="s">
        <v>388</v>
      </c>
      <c r="C57" s="290" t="s">
        <v>406</v>
      </c>
      <c r="D57" s="322">
        <v>6</v>
      </c>
      <c r="E57" s="289" t="s">
        <v>372</v>
      </c>
      <c r="F57" s="292" t="s">
        <v>373</v>
      </c>
      <c r="G57" s="290" t="s">
        <v>521</v>
      </c>
      <c r="H57" s="312" t="s">
        <v>374</v>
      </c>
      <c r="I57" s="313" t="s">
        <v>554</v>
      </c>
      <c r="J57" s="314">
        <v>11</v>
      </c>
      <c r="K57" s="289">
        <v>11</v>
      </c>
      <c r="L57" s="289">
        <v>12</v>
      </c>
      <c r="M57" s="289">
        <v>15</v>
      </c>
      <c r="N57" s="289">
        <v>17</v>
      </c>
      <c r="O57" s="313">
        <v>15</v>
      </c>
      <c r="P57" s="394">
        <f t="shared" si="2"/>
        <v>13.5</v>
      </c>
      <c r="Q57" s="347">
        <v>2</v>
      </c>
      <c r="R57" s="323">
        <v>3</v>
      </c>
      <c r="S57" s="289">
        <v>2</v>
      </c>
      <c r="T57" s="313">
        <v>5</v>
      </c>
      <c r="U57" s="314">
        <v>3</v>
      </c>
      <c r="V57" s="313">
        <v>13</v>
      </c>
      <c r="W57" s="291">
        <v>18</v>
      </c>
      <c r="X57" s="314" t="s">
        <v>561</v>
      </c>
      <c r="Y57" s="289" t="s">
        <v>557</v>
      </c>
      <c r="Z57" s="517" t="s">
        <v>560</v>
      </c>
      <c r="AA57" s="517"/>
      <c r="AB57" s="291"/>
    </row>
    <row r="58" spans="1:28" ht="16.5">
      <c r="A58" s="521" t="s">
        <v>423</v>
      </c>
      <c r="B58" s="290" t="s">
        <v>422</v>
      </c>
      <c r="C58" s="290" t="s">
        <v>425</v>
      </c>
      <c r="D58" s="317">
        <v>5</v>
      </c>
      <c r="E58" s="289" t="s">
        <v>411</v>
      </c>
      <c r="F58" s="292" t="s">
        <v>373</v>
      </c>
      <c r="G58" s="290" t="s">
        <v>418</v>
      </c>
      <c r="H58" s="312" t="s">
        <v>419</v>
      </c>
      <c r="I58" s="313" t="s">
        <v>471</v>
      </c>
      <c r="J58" s="314">
        <v>16</v>
      </c>
      <c r="K58" s="289">
        <v>15</v>
      </c>
      <c r="L58" s="289">
        <v>13</v>
      </c>
      <c r="M58" s="289">
        <v>14</v>
      </c>
      <c r="N58" s="289">
        <v>14</v>
      </c>
      <c r="O58" s="313">
        <v>12</v>
      </c>
      <c r="P58" s="394">
        <f t="shared" si="2"/>
        <v>14</v>
      </c>
      <c r="Q58" s="347">
        <v>2</v>
      </c>
      <c r="R58" s="323">
        <v>3</v>
      </c>
      <c r="S58" s="289">
        <v>3</v>
      </c>
      <c r="T58" s="313">
        <v>3</v>
      </c>
      <c r="U58" s="314">
        <v>3</v>
      </c>
      <c r="V58" s="313">
        <v>16</v>
      </c>
      <c r="W58" s="291">
        <v>23</v>
      </c>
      <c r="X58" s="383" t="s">
        <v>672</v>
      </c>
      <c r="Y58" s="290" t="s">
        <v>671</v>
      </c>
      <c r="Z58" s="289" t="s">
        <v>673</v>
      </c>
      <c r="AA58" s="535"/>
      <c r="AB58" s="534"/>
    </row>
    <row r="59" spans="1:28" ht="16.5">
      <c r="A59" s="521" t="s">
        <v>453</v>
      </c>
      <c r="B59" s="290" t="s">
        <v>424</v>
      </c>
      <c r="C59" s="290" t="s">
        <v>676</v>
      </c>
      <c r="D59" s="318">
        <v>4</v>
      </c>
      <c r="E59" s="289" t="s">
        <v>411</v>
      </c>
      <c r="F59" s="292" t="s">
        <v>373</v>
      </c>
      <c r="G59" s="290" t="s">
        <v>510</v>
      </c>
      <c r="H59" s="312" t="s">
        <v>374</v>
      </c>
      <c r="I59" s="313" t="s">
        <v>599</v>
      </c>
      <c r="J59" s="314">
        <v>31</v>
      </c>
      <c r="K59" s="289">
        <v>10</v>
      </c>
      <c r="L59" s="289">
        <v>21</v>
      </c>
      <c r="M59" s="289">
        <v>10</v>
      </c>
      <c r="N59" s="289">
        <v>14</v>
      </c>
      <c r="O59" s="313">
        <v>11</v>
      </c>
      <c r="P59" s="394">
        <f t="shared" si="2"/>
        <v>16.166666666666668</v>
      </c>
      <c r="Q59" s="347">
        <v>0</v>
      </c>
      <c r="R59" s="323">
        <v>14</v>
      </c>
      <c r="S59" s="289">
        <v>4</v>
      </c>
      <c r="T59" s="313">
        <v>9</v>
      </c>
      <c r="U59" s="314">
        <v>20</v>
      </c>
      <c r="V59" s="313">
        <v>24</v>
      </c>
      <c r="W59" s="291">
        <v>142</v>
      </c>
      <c r="X59" s="383" t="s">
        <v>564</v>
      </c>
      <c r="Y59" s="290" t="s">
        <v>674</v>
      </c>
      <c r="Z59" s="290" t="s">
        <v>677</v>
      </c>
      <c r="AA59" s="290"/>
      <c r="AB59" s="433"/>
    </row>
    <row r="60" spans="1:28" ht="16.5">
      <c r="A60" s="521" t="s">
        <v>457</v>
      </c>
      <c r="B60" s="290" t="s">
        <v>404</v>
      </c>
      <c r="C60" s="290" t="s">
        <v>385</v>
      </c>
      <c r="D60" s="319">
        <v>3</v>
      </c>
      <c r="E60" s="289" t="s">
        <v>411</v>
      </c>
      <c r="F60" s="516" t="s">
        <v>881</v>
      </c>
      <c r="G60" s="384" t="s">
        <v>506</v>
      </c>
      <c r="H60" s="312" t="s">
        <v>374</v>
      </c>
      <c r="I60" s="313" t="s">
        <v>612</v>
      </c>
      <c r="J60" s="314">
        <v>5</v>
      </c>
      <c r="K60" s="289">
        <v>15</v>
      </c>
      <c r="L60" s="289">
        <v>8</v>
      </c>
      <c r="M60" s="289">
        <v>17</v>
      </c>
      <c r="N60" s="289">
        <v>12</v>
      </c>
      <c r="O60" s="313">
        <v>12</v>
      </c>
      <c r="P60" s="394">
        <f t="shared" si="2"/>
        <v>11.5</v>
      </c>
      <c r="Q60" s="347">
        <v>2</v>
      </c>
      <c r="R60" s="323"/>
      <c r="S60" s="289"/>
      <c r="T60" s="313"/>
      <c r="U60" s="314">
        <v>7</v>
      </c>
      <c r="V60" s="313">
        <v>14</v>
      </c>
      <c r="W60" s="291">
        <v>26</v>
      </c>
      <c r="X60" s="383" t="s">
        <v>325</v>
      </c>
      <c r="Y60" s="290" t="s">
        <v>566</v>
      </c>
      <c r="Z60" s="290" t="s">
        <v>641</v>
      </c>
      <c r="AA60" s="290"/>
      <c r="AB60" s="291"/>
    </row>
    <row r="61" spans="1:28" ht="31.5">
      <c r="A61" s="521" t="s">
        <v>468</v>
      </c>
      <c r="B61" s="290" t="s">
        <v>382</v>
      </c>
      <c r="C61" s="290" t="s">
        <v>680</v>
      </c>
      <c r="D61" s="320">
        <v>2</v>
      </c>
      <c r="E61" s="289" t="s">
        <v>372</v>
      </c>
      <c r="F61" s="292" t="s">
        <v>373</v>
      </c>
      <c r="G61" s="290" t="s">
        <v>509</v>
      </c>
      <c r="H61" s="312" t="s">
        <v>374</v>
      </c>
      <c r="I61" s="313" t="s">
        <v>412</v>
      </c>
      <c r="J61" s="314">
        <v>10</v>
      </c>
      <c r="K61" s="289">
        <v>17</v>
      </c>
      <c r="L61" s="289">
        <v>10</v>
      </c>
      <c r="M61" s="289">
        <v>10</v>
      </c>
      <c r="N61" s="289">
        <v>12</v>
      </c>
      <c r="O61" s="313">
        <v>14</v>
      </c>
      <c r="P61" s="394">
        <f t="shared" si="2"/>
        <v>12.166666666666666</v>
      </c>
      <c r="Q61" s="347">
        <v>3</v>
      </c>
      <c r="R61" s="323">
        <v>3</v>
      </c>
      <c r="S61" s="289">
        <v>6</v>
      </c>
      <c r="T61" s="313">
        <v>4</v>
      </c>
      <c r="U61" s="314">
        <v>8</v>
      </c>
      <c r="V61" s="313">
        <v>20</v>
      </c>
      <c r="W61" s="291">
        <v>9</v>
      </c>
      <c r="X61" s="383" t="s">
        <v>678</v>
      </c>
      <c r="Y61" s="290" t="s">
        <v>374</v>
      </c>
      <c r="Z61" s="290" t="s">
        <v>679</v>
      </c>
      <c r="AA61" s="290"/>
      <c r="AB61" s="316"/>
    </row>
    <row r="62" spans="1:28" ht="16.5">
      <c r="A62" s="521" t="s">
        <v>497</v>
      </c>
      <c r="B62" s="290" t="s">
        <v>98</v>
      </c>
      <c r="C62" s="290" t="s">
        <v>407</v>
      </c>
      <c r="D62" s="320">
        <v>2</v>
      </c>
      <c r="E62" s="289" t="s">
        <v>372</v>
      </c>
      <c r="F62" s="292" t="s">
        <v>373</v>
      </c>
      <c r="G62" s="290" t="s">
        <v>418</v>
      </c>
      <c r="H62" s="312" t="s">
        <v>374</v>
      </c>
      <c r="I62" s="313" t="s">
        <v>623</v>
      </c>
      <c r="J62" s="314">
        <v>11</v>
      </c>
      <c r="K62" s="289">
        <v>17</v>
      </c>
      <c r="L62" s="289">
        <v>14</v>
      </c>
      <c r="M62" s="289">
        <v>10</v>
      </c>
      <c r="N62" s="289">
        <v>9</v>
      </c>
      <c r="O62" s="313">
        <v>16</v>
      </c>
      <c r="P62" s="394">
        <f t="shared" si="2"/>
        <v>12.833333333333334</v>
      </c>
      <c r="Q62" s="347">
        <v>3</v>
      </c>
      <c r="R62" s="323">
        <v>2</v>
      </c>
      <c r="S62" s="289">
        <v>0</v>
      </c>
      <c r="T62" s="313">
        <v>0</v>
      </c>
      <c r="U62" s="314">
        <v>1</v>
      </c>
      <c r="V62" s="313">
        <v>10</v>
      </c>
      <c r="W62" s="291">
        <v>5</v>
      </c>
      <c r="X62" s="383" t="s">
        <v>579</v>
      </c>
      <c r="Y62" s="290" t="s">
        <v>570</v>
      </c>
      <c r="Z62" s="290" t="s">
        <v>645</v>
      </c>
      <c r="AA62" s="290"/>
      <c r="AB62" s="291"/>
    </row>
    <row r="63" spans="1:28" ht="16.5">
      <c r="A63" s="521" t="s">
        <v>504</v>
      </c>
      <c r="B63" s="290" t="s">
        <v>379</v>
      </c>
      <c r="C63" s="290" t="s">
        <v>503</v>
      </c>
      <c r="D63" s="320">
        <v>2</v>
      </c>
      <c r="E63" s="289" t="s">
        <v>372</v>
      </c>
      <c r="F63" s="292" t="s">
        <v>373</v>
      </c>
      <c r="G63" s="384" t="s">
        <v>505</v>
      </c>
      <c r="H63" s="312" t="s">
        <v>374</v>
      </c>
      <c r="I63" s="313" t="s">
        <v>624</v>
      </c>
      <c r="J63" s="314">
        <v>11</v>
      </c>
      <c r="K63" s="289">
        <v>16</v>
      </c>
      <c r="L63" s="289">
        <v>9</v>
      </c>
      <c r="M63" s="289">
        <v>12</v>
      </c>
      <c r="N63" s="289">
        <v>13</v>
      </c>
      <c r="O63" s="313">
        <v>16</v>
      </c>
      <c r="P63" s="394">
        <f t="shared" si="2"/>
        <v>12.833333333333334</v>
      </c>
      <c r="Q63" s="347">
        <v>3</v>
      </c>
      <c r="R63" s="323">
        <v>3</v>
      </c>
      <c r="S63" s="289">
        <v>3</v>
      </c>
      <c r="T63" s="313">
        <v>0</v>
      </c>
      <c r="U63" s="314">
        <v>2</v>
      </c>
      <c r="V63" s="313">
        <v>10</v>
      </c>
      <c r="W63" s="291">
        <v>5</v>
      </c>
      <c r="X63" s="383" t="s">
        <v>579</v>
      </c>
      <c r="Y63" s="290" t="s">
        <v>566</v>
      </c>
      <c r="Z63" s="290" t="s">
        <v>646</v>
      </c>
      <c r="AA63" s="290"/>
      <c r="AB63" s="291"/>
    </row>
    <row r="64" spans="1:28" ht="16.5">
      <c r="A64" s="521" t="s">
        <v>494</v>
      </c>
      <c r="B64" s="290" t="s">
        <v>404</v>
      </c>
      <c r="C64" s="290" t="s">
        <v>415</v>
      </c>
      <c r="D64" s="321">
        <v>1</v>
      </c>
      <c r="E64" s="290" t="s">
        <v>372</v>
      </c>
      <c r="F64" s="516" t="s">
        <v>636</v>
      </c>
      <c r="G64" s="290" t="s">
        <v>418</v>
      </c>
      <c r="H64" s="312" t="s">
        <v>374</v>
      </c>
      <c r="I64" s="313" t="s">
        <v>612</v>
      </c>
      <c r="J64" s="314">
        <v>8</v>
      </c>
      <c r="K64" s="289">
        <v>10</v>
      </c>
      <c r="L64" s="289">
        <v>11</v>
      </c>
      <c r="M64" s="289">
        <v>13</v>
      </c>
      <c r="N64" s="289">
        <v>13</v>
      </c>
      <c r="O64" s="313">
        <v>12</v>
      </c>
      <c r="P64" s="394">
        <f t="shared" si="2"/>
        <v>11.166666666666666</v>
      </c>
      <c r="Q64" s="347">
        <v>0</v>
      </c>
      <c r="R64" s="323">
        <v>0</v>
      </c>
      <c r="S64" s="289">
        <v>0</v>
      </c>
      <c r="T64" s="313">
        <v>2</v>
      </c>
      <c r="U64" s="314">
        <v>1</v>
      </c>
      <c r="V64" s="313">
        <v>10</v>
      </c>
      <c r="W64" s="291">
        <v>8</v>
      </c>
      <c r="X64" s="383" t="s">
        <v>595</v>
      </c>
      <c r="Y64" s="290" t="s">
        <v>374</v>
      </c>
      <c r="Z64" s="290" t="s">
        <v>647</v>
      </c>
      <c r="AA64" s="290"/>
      <c r="AB64" s="291"/>
    </row>
    <row r="65" spans="1:28" ht="16.5">
      <c r="A65" s="521" t="s">
        <v>495</v>
      </c>
      <c r="B65" s="290" t="s">
        <v>389</v>
      </c>
      <c r="C65" s="290" t="s">
        <v>416</v>
      </c>
      <c r="D65" s="321">
        <v>1</v>
      </c>
      <c r="E65" s="290" t="s">
        <v>372</v>
      </c>
      <c r="F65" s="292" t="s">
        <v>373</v>
      </c>
      <c r="G65" s="290" t="s">
        <v>508</v>
      </c>
      <c r="H65" s="312" t="s">
        <v>374</v>
      </c>
      <c r="I65" s="312" t="s">
        <v>496</v>
      </c>
      <c r="J65" s="314">
        <v>11</v>
      </c>
      <c r="K65" s="289">
        <v>14</v>
      </c>
      <c r="L65" s="289">
        <v>11</v>
      </c>
      <c r="M65" s="289">
        <v>13</v>
      </c>
      <c r="N65" s="289">
        <v>13</v>
      </c>
      <c r="O65" s="313">
        <v>11</v>
      </c>
      <c r="P65" s="394">
        <f t="shared" si="2"/>
        <v>12.166666666666666</v>
      </c>
      <c r="Q65" s="347">
        <v>2</v>
      </c>
      <c r="R65" s="323">
        <v>0</v>
      </c>
      <c r="S65" s="289">
        <v>0</v>
      </c>
      <c r="T65" s="313">
        <v>2</v>
      </c>
      <c r="U65" s="314">
        <v>1</v>
      </c>
      <c r="V65" s="313">
        <v>10</v>
      </c>
      <c r="W65" s="291">
        <v>8</v>
      </c>
      <c r="X65" s="383" t="s">
        <v>578</v>
      </c>
      <c r="Y65" s="290" t="s">
        <v>569</v>
      </c>
      <c r="Z65" s="290" t="s">
        <v>649</v>
      </c>
      <c r="AA65" s="290"/>
      <c r="AB65" s="291"/>
    </row>
    <row r="66" spans="1:28" ht="31.5">
      <c r="A66" s="521" t="s">
        <v>501</v>
      </c>
      <c r="B66" s="290" t="s">
        <v>394</v>
      </c>
      <c r="C66" s="290" t="s">
        <v>395</v>
      </c>
      <c r="D66" s="321">
        <v>1</v>
      </c>
      <c r="E66" s="290" t="s">
        <v>372</v>
      </c>
      <c r="F66" s="292" t="s">
        <v>373</v>
      </c>
      <c r="G66" s="290" t="s">
        <v>526</v>
      </c>
      <c r="H66" s="312" t="s">
        <v>374</v>
      </c>
      <c r="I66" s="313" t="s">
        <v>629</v>
      </c>
      <c r="J66" s="314">
        <v>11</v>
      </c>
      <c r="K66" s="289">
        <v>12</v>
      </c>
      <c r="L66" s="289">
        <v>11</v>
      </c>
      <c r="M66" s="289">
        <v>10</v>
      </c>
      <c r="N66" s="289">
        <v>15</v>
      </c>
      <c r="O66" s="313">
        <v>11</v>
      </c>
      <c r="P66" s="394">
        <f t="shared" si="2"/>
        <v>11.666666666666666</v>
      </c>
      <c r="Q66" s="347">
        <v>1</v>
      </c>
      <c r="R66" s="323">
        <v>2</v>
      </c>
      <c r="S66" s="289">
        <v>2</v>
      </c>
      <c r="T66" s="313">
        <v>2</v>
      </c>
      <c r="U66" s="314">
        <v>0</v>
      </c>
      <c r="V66" s="313">
        <v>10</v>
      </c>
      <c r="W66" s="291">
        <v>8</v>
      </c>
      <c r="X66" s="383" t="s">
        <v>581</v>
      </c>
      <c r="Y66" s="290" t="s">
        <v>374</v>
      </c>
      <c r="Z66" s="290" t="s">
        <v>639</v>
      </c>
      <c r="AA66" s="533"/>
      <c r="AB66" s="534"/>
    </row>
    <row r="67" spans="1:28" ht="16.5">
      <c r="A67" s="521" t="s">
        <v>488</v>
      </c>
      <c r="B67" s="290" t="s">
        <v>404</v>
      </c>
      <c r="C67" s="290" t="s">
        <v>396</v>
      </c>
      <c r="D67" s="321">
        <v>1</v>
      </c>
      <c r="E67" s="289" t="s">
        <v>372</v>
      </c>
      <c r="F67" s="516" t="s">
        <v>880</v>
      </c>
      <c r="G67" s="290" t="s">
        <v>525</v>
      </c>
      <c r="H67" s="312" t="s">
        <v>374</v>
      </c>
      <c r="I67" s="313" t="s">
        <v>630</v>
      </c>
      <c r="J67" s="314">
        <v>8</v>
      </c>
      <c r="K67" s="289">
        <v>13</v>
      </c>
      <c r="L67" s="289">
        <v>12</v>
      </c>
      <c r="M67" s="289">
        <v>11</v>
      </c>
      <c r="N67" s="289">
        <v>8</v>
      </c>
      <c r="O67" s="313">
        <v>12</v>
      </c>
      <c r="P67" s="394">
        <f t="shared" si="2"/>
        <v>10.666666666666666</v>
      </c>
      <c r="Q67" s="347">
        <v>1</v>
      </c>
      <c r="R67" s="323">
        <v>0</v>
      </c>
      <c r="S67" s="289">
        <v>2</v>
      </c>
      <c r="T67" s="313">
        <v>0</v>
      </c>
      <c r="U67" s="314">
        <v>0</v>
      </c>
      <c r="V67" s="313">
        <v>13</v>
      </c>
      <c r="W67" s="291">
        <v>6</v>
      </c>
      <c r="X67" s="383" t="s">
        <v>575</v>
      </c>
      <c r="Y67" s="290" t="s">
        <v>569</v>
      </c>
      <c r="Z67" s="290" t="s">
        <v>642</v>
      </c>
      <c r="AA67" s="533"/>
      <c r="AB67" s="534"/>
    </row>
    <row r="68" spans="1:28" ht="16.5">
      <c r="A68" s="521" t="s">
        <v>487</v>
      </c>
      <c r="B68" s="290" t="s">
        <v>389</v>
      </c>
      <c r="C68" s="290" t="s">
        <v>397</v>
      </c>
      <c r="D68" s="321">
        <v>1</v>
      </c>
      <c r="E68" s="289" t="s">
        <v>372</v>
      </c>
      <c r="F68" s="292" t="s">
        <v>373</v>
      </c>
      <c r="G68" s="290" t="s">
        <v>527</v>
      </c>
      <c r="H68" s="312" t="s">
        <v>627</v>
      </c>
      <c r="I68" s="312" t="s">
        <v>583</v>
      </c>
      <c r="J68" s="314">
        <v>19</v>
      </c>
      <c r="K68" s="289">
        <v>17</v>
      </c>
      <c r="L68" s="289">
        <v>13</v>
      </c>
      <c r="M68" s="289">
        <v>13</v>
      </c>
      <c r="N68" s="289">
        <v>10</v>
      </c>
      <c r="O68" s="313">
        <v>10</v>
      </c>
      <c r="P68" s="394">
        <f t="shared" si="2"/>
        <v>13.666666666666666</v>
      </c>
      <c r="Q68" s="347">
        <v>3</v>
      </c>
      <c r="R68" s="323">
        <v>3</v>
      </c>
      <c r="S68" s="289">
        <v>0</v>
      </c>
      <c r="T68" s="313">
        <v>0</v>
      </c>
      <c r="U68" s="314">
        <v>2</v>
      </c>
      <c r="V68" s="313">
        <v>18</v>
      </c>
      <c r="W68" s="291">
        <v>7</v>
      </c>
      <c r="X68" s="383" t="s">
        <v>582</v>
      </c>
      <c r="Y68" s="290" t="s">
        <v>584</v>
      </c>
      <c r="Z68" s="290" t="s">
        <v>652</v>
      </c>
      <c r="AA68" s="290"/>
      <c r="AB68" s="316"/>
    </row>
    <row r="69" spans="1:28" ht="16.5">
      <c r="A69" s="521" t="s">
        <v>482</v>
      </c>
      <c r="B69" s="290" t="s">
        <v>430</v>
      </c>
      <c r="C69" s="290" t="s">
        <v>430</v>
      </c>
      <c r="D69" s="321">
        <v>1</v>
      </c>
      <c r="E69" s="290" t="s">
        <v>372</v>
      </c>
      <c r="F69" s="292" t="s">
        <v>373</v>
      </c>
      <c r="G69" s="290" t="s">
        <v>418</v>
      </c>
      <c r="H69" s="312" t="s">
        <v>374</v>
      </c>
      <c r="I69" s="313" t="s">
        <v>605</v>
      </c>
      <c r="J69" s="314">
        <v>11</v>
      </c>
      <c r="K69" s="289">
        <v>11</v>
      </c>
      <c r="L69" s="289">
        <v>13</v>
      </c>
      <c r="M69" s="289">
        <v>12</v>
      </c>
      <c r="N69" s="289">
        <v>12</v>
      </c>
      <c r="O69" s="313">
        <v>14</v>
      </c>
      <c r="P69" s="394">
        <f t="shared" si="2"/>
        <v>12.166666666666666</v>
      </c>
      <c r="Q69" s="347">
        <v>2</v>
      </c>
      <c r="R69" s="323">
        <v>8</v>
      </c>
      <c r="S69" s="289">
        <v>7</v>
      </c>
      <c r="T69" s="313">
        <v>6</v>
      </c>
      <c r="U69" s="314">
        <v>8</v>
      </c>
      <c r="V69" s="313">
        <v>21</v>
      </c>
      <c r="W69" s="291">
        <v>52</v>
      </c>
      <c r="X69" s="383" t="s">
        <v>568</v>
      </c>
      <c r="Y69" s="290" t="s">
        <v>374</v>
      </c>
      <c r="Z69" s="290" t="s">
        <v>653</v>
      </c>
      <c r="AA69" s="290"/>
      <c r="AB69" s="291"/>
    </row>
    <row r="70" spans="1:28" ht="16.5">
      <c r="A70" s="521" t="s">
        <v>543</v>
      </c>
      <c r="B70" s="290" t="s">
        <v>431</v>
      </c>
      <c r="C70" s="517" t="s">
        <v>434</v>
      </c>
      <c r="D70" s="321">
        <v>1</v>
      </c>
      <c r="E70" s="289" t="s">
        <v>372</v>
      </c>
      <c r="F70" s="292" t="s">
        <v>373</v>
      </c>
      <c r="G70" s="290" t="s">
        <v>418</v>
      </c>
      <c r="H70" s="312" t="s">
        <v>374</v>
      </c>
      <c r="I70" s="313" t="s">
        <v>609</v>
      </c>
      <c r="J70" s="314">
        <v>11</v>
      </c>
      <c r="K70" s="289">
        <v>10</v>
      </c>
      <c r="L70" s="289" t="s">
        <v>466</v>
      </c>
      <c r="M70" s="289">
        <v>10</v>
      </c>
      <c r="N70" s="289">
        <v>13</v>
      </c>
      <c r="O70" s="313">
        <v>10</v>
      </c>
      <c r="P70" s="394">
        <f t="shared" si="2"/>
        <v>10.8</v>
      </c>
      <c r="Q70" s="347">
        <v>0</v>
      </c>
      <c r="R70" s="323">
        <v>0</v>
      </c>
      <c r="S70" s="289">
        <v>2</v>
      </c>
      <c r="T70" s="313">
        <v>2</v>
      </c>
      <c r="U70" s="314"/>
      <c r="V70" s="313"/>
      <c r="W70" s="291"/>
      <c r="X70" s="383" t="s">
        <v>549</v>
      </c>
      <c r="Y70" s="290" t="s">
        <v>374</v>
      </c>
      <c r="Z70" s="290" t="s">
        <v>655</v>
      </c>
      <c r="AA70" s="290"/>
      <c r="AB70" s="291"/>
    </row>
    <row r="71" spans="1:28" ht="16.5">
      <c r="A71" s="521" t="s">
        <v>466</v>
      </c>
      <c r="B71" s="290" t="s">
        <v>379</v>
      </c>
      <c r="C71" s="290" t="s">
        <v>712</v>
      </c>
      <c r="D71" s="321">
        <v>1</v>
      </c>
      <c r="E71" s="289" t="s">
        <v>372</v>
      </c>
      <c r="F71" s="292" t="s">
        <v>636</v>
      </c>
      <c r="G71" s="290" t="s">
        <v>419</v>
      </c>
      <c r="H71" s="290" t="s">
        <v>374</v>
      </c>
      <c r="I71" s="313" t="s">
        <v>606</v>
      </c>
      <c r="J71" s="314">
        <v>0</v>
      </c>
      <c r="K71" s="289">
        <v>0</v>
      </c>
      <c r="L71" s="289" t="s">
        <v>466</v>
      </c>
      <c r="M71" s="289" t="s">
        <v>466</v>
      </c>
      <c r="N71" s="289">
        <v>0</v>
      </c>
      <c r="O71" s="313">
        <v>0</v>
      </c>
      <c r="P71" s="394">
        <f t="shared" si="2"/>
        <v>0</v>
      </c>
      <c r="Q71" s="347">
        <v>5</v>
      </c>
      <c r="R71" s="323">
        <v>0</v>
      </c>
      <c r="S71" s="289">
        <v>1</v>
      </c>
      <c r="T71" s="313">
        <v>2</v>
      </c>
      <c r="U71" s="314">
        <v>1</v>
      </c>
      <c r="V71" s="313"/>
      <c r="W71" s="291">
        <v>6</v>
      </c>
      <c r="X71" s="383" t="s">
        <v>587</v>
      </c>
      <c r="Y71" s="290" t="s">
        <v>569</v>
      </c>
      <c r="Z71" s="290" t="s">
        <v>656</v>
      </c>
      <c r="AA71" s="533"/>
      <c r="AB71" s="534"/>
    </row>
    <row r="72" spans="1:28" ht="16.5">
      <c r="A72" s="521" t="s">
        <v>466</v>
      </c>
      <c r="B72" s="290" t="s">
        <v>379</v>
      </c>
      <c r="C72" s="290" t="s">
        <v>712</v>
      </c>
      <c r="D72" s="321">
        <v>1</v>
      </c>
      <c r="E72" s="289" t="s">
        <v>372</v>
      </c>
      <c r="F72" s="292" t="s">
        <v>636</v>
      </c>
      <c r="G72" s="290" t="s">
        <v>419</v>
      </c>
      <c r="H72" s="312" t="s">
        <v>374</v>
      </c>
      <c r="I72" s="313" t="s">
        <v>606</v>
      </c>
      <c r="J72" s="314">
        <v>0</v>
      </c>
      <c r="K72" s="289">
        <v>0</v>
      </c>
      <c r="L72" s="289" t="s">
        <v>466</v>
      </c>
      <c r="M72" s="289" t="s">
        <v>466</v>
      </c>
      <c r="N72" s="289">
        <v>0</v>
      </c>
      <c r="O72" s="313">
        <v>0</v>
      </c>
      <c r="P72" s="394">
        <f t="shared" si="2"/>
        <v>0</v>
      </c>
      <c r="Q72" s="347">
        <v>5</v>
      </c>
      <c r="R72" s="323">
        <v>0</v>
      </c>
      <c r="S72" s="289">
        <v>1</v>
      </c>
      <c r="T72" s="313">
        <v>2</v>
      </c>
      <c r="U72" s="314">
        <v>1</v>
      </c>
      <c r="V72" s="313"/>
      <c r="W72" s="291">
        <v>6</v>
      </c>
      <c r="X72" s="383" t="s">
        <v>587</v>
      </c>
      <c r="Y72" s="290" t="s">
        <v>569</v>
      </c>
      <c r="Z72" s="290" t="s">
        <v>656</v>
      </c>
      <c r="AA72" s="533"/>
      <c r="AB72" s="534"/>
    </row>
    <row r="73" spans="1:28" ht="16.5">
      <c r="A73" s="521" t="s">
        <v>466</v>
      </c>
      <c r="B73" s="290" t="s">
        <v>379</v>
      </c>
      <c r="C73" s="290" t="s">
        <v>712</v>
      </c>
      <c r="D73" s="321">
        <v>1</v>
      </c>
      <c r="E73" s="289" t="s">
        <v>372</v>
      </c>
      <c r="F73" s="292" t="s">
        <v>636</v>
      </c>
      <c r="G73" s="290" t="s">
        <v>419</v>
      </c>
      <c r="H73" s="312" t="s">
        <v>374</v>
      </c>
      <c r="I73" s="313" t="s">
        <v>606</v>
      </c>
      <c r="J73" s="314">
        <v>0</v>
      </c>
      <c r="K73" s="289">
        <v>0</v>
      </c>
      <c r="L73" s="289" t="s">
        <v>466</v>
      </c>
      <c r="M73" s="289" t="s">
        <v>466</v>
      </c>
      <c r="N73" s="289">
        <v>0</v>
      </c>
      <c r="O73" s="313">
        <v>0</v>
      </c>
      <c r="P73" s="394">
        <f t="shared" si="2"/>
        <v>0</v>
      </c>
      <c r="Q73" s="347">
        <v>5</v>
      </c>
      <c r="R73" s="323">
        <v>0</v>
      </c>
      <c r="S73" s="289">
        <v>1</v>
      </c>
      <c r="T73" s="313">
        <v>2</v>
      </c>
      <c r="U73" s="314">
        <v>1</v>
      </c>
      <c r="V73" s="313"/>
      <c r="W73" s="291">
        <v>6</v>
      </c>
      <c r="X73" s="383" t="s">
        <v>587</v>
      </c>
      <c r="Y73" s="290" t="s">
        <v>569</v>
      </c>
      <c r="Z73" s="290" t="s">
        <v>656</v>
      </c>
      <c r="AA73" s="533"/>
      <c r="AB73" s="534"/>
    </row>
    <row r="74" spans="1:28" ht="16.5">
      <c r="A74" s="521" t="s">
        <v>466</v>
      </c>
      <c r="B74" s="290" t="s">
        <v>379</v>
      </c>
      <c r="C74" s="290" t="s">
        <v>712</v>
      </c>
      <c r="D74" s="321">
        <v>1</v>
      </c>
      <c r="E74" s="290" t="s">
        <v>372</v>
      </c>
      <c r="F74" s="292" t="s">
        <v>636</v>
      </c>
      <c r="G74" s="290" t="s">
        <v>419</v>
      </c>
      <c r="H74" s="312" t="s">
        <v>374</v>
      </c>
      <c r="I74" s="313" t="s">
        <v>606</v>
      </c>
      <c r="J74" s="314">
        <v>0</v>
      </c>
      <c r="K74" s="289">
        <v>0</v>
      </c>
      <c r="L74" s="289" t="s">
        <v>466</v>
      </c>
      <c r="M74" s="289" t="s">
        <v>466</v>
      </c>
      <c r="N74" s="289">
        <v>0</v>
      </c>
      <c r="O74" s="313">
        <v>0</v>
      </c>
      <c r="P74" s="394">
        <f t="shared" si="2"/>
        <v>0</v>
      </c>
      <c r="Q74" s="347">
        <v>5</v>
      </c>
      <c r="R74" s="323">
        <v>0</v>
      </c>
      <c r="S74" s="289">
        <v>1</v>
      </c>
      <c r="T74" s="313">
        <v>2</v>
      </c>
      <c r="U74" s="314">
        <v>1</v>
      </c>
      <c r="V74" s="313"/>
      <c r="W74" s="291">
        <v>6</v>
      </c>
      <c r="X74" s="383" t="s">
        <v>587</v>
      </c>
      <c r="Y74" s="290" t="s">
        <v>569</v>
      </c>
      <c r="Z74" s="290" t="s">
        <v>656</v>
      </c>
      <c r="AA74" s="533"/>
      <c r="AB74" s="534"/>
    </row>
    <row r="75" spans="1:28" ht="16.5">
      <c r="A75" s="521" t="s">
        <v>466</v>
      </c>
      <c r="B75" s="290" t="s">
        <v>379</v>
      </c>
      <c r="C75" s="290" t="s">
        <v>712</v>
      </c>
      <c r="D75" s="321">
        <v>1</v>
      </c>
      <c r="E75" s="290" t="s">
        <v>372</v>
      </c>
      <c r="F75" s="292" t="s">
        <v>636</v>
      </c>
      <c r="G75" s="290" t="s">
        <v>419</v>
      </c>
      <c r="H75" s="312" t="s">
        <v>374</v>
      </c>
      <c r="I75" s="313" t="s">
        <v>606</v>
      </c>
      <c r="J75" s="314">
        <v>0</v>
      </c>
      <c r="K75" s="289">
        <v>0</v>
      </c>
      <c r="L75" s="289" t="s">
        <v>466</v>
      </c>
      <c r="M75" s="289" t="s">
        <v>466</v>
      </c>
      <c r="N75" s="289">
        <v>0</v>
      </c>
      <c r="O75" s="313">
        <v>0</v>
      </c>
      <c r="P75" s="394">
        <f t="shared" si="2"/>
        <v>0</v>
      </c>
      <c r="Q75" s="347">
        <v>5</v>
      </c>
      <c r="R75" s="323">
        <v>0</v>
      </c>
      <c r="S75" s="289">
        <v>1</v>
      </c>
      <c r="T75" s="313">
        <v>2</v>
      </c>
      <c r="U75" s="314">
        <v>1</v>
      </c>
      <c r="V75" s="313"/>
      <c r="W75" s="291">
        <v>6</v>
      </c>
      <c r="X75" s="383" t="s">
        <v>587</v>
      </c>
      <c r="Y75" s="290" t="s">
        <v>569</v>
      </c>
      <c r="Z75" s="290" t="s">
        <v>656</v>
      </c>
      <c r="AA75" s="533"/>
      <c r="AB75" s="534"/>
    </row>
    <row r="76" spans="1:28" ht="16.5">
      <c r="A76" s="521" t="s">
        <v>466</v>
      </c>
      <c r="B76" s="290" t="s">
        <v>379</v>
      </c>
      <c r="C76" s="290" t="s">
        <v>712</v>
      </c>
      <c r="D76" s="321">
        <v>1</v>
      </c>
      <c r="E76" s="290" t="s">
        <v>372</v>
      </c>
      <c r="F76" s="292" t="s">
        <v>636</v>
      </c>
      <c r="G76" s="290" t="s">
        <v>419</v>
      </c>
      <c r="H76" s="312" t="s">
        <v>374</v>
      </c>
      <c r="I76" s="313" t="s">
        <v>606</v>
      </c>
      <c r="J76" s="314">
        <v>0</v>
      </c>
      <c r="K76" s="289">
        <v>0</v>
      </c>
      <c r="L76" s="289" t="s">
        <v>466</v>
      </c>
      <c r="M76" s="289" t="s">
        <v>466</v>
      </c>
      <c r="N76" s="289">
        <v>0</v>
      </c>
      <c r="O76" s="313">
        <v>0</v>
      </c>
      <c r="P76" s="394">
        <f t="shared" si="2"/>
        <v>0</v>
      </c>
      <c r="Q76" s="347">
        <v>5</v>
      </c>
      <c r="R76" s="323">
        <v>0</v>
      </c>
      <c r="S76" s="289">
        <v>1</v>
      </c>
      <c r="T76" s="313">
        <v>2</v>
      </c>
      <c r="U76" s="314">
        <v>1</v>
      </c>
      <c r="V76" s="313"/>
      <c r="W76" s="291">
        <v>6</v>
      </c>
      <c r="X76" s="383" t="s">
        <v>587</v>
      </c>
      <c r="Y76" s="290" t="s">
        <v>569</v>
      </c>
      <c r="Z76" s="290" t="s">
        <v>656</v>
      </c>
      <c r="AA76" s="533"/>
      <c r="AB76" s="534"/>
    </row>
    <row r="77" spans="1:28" ht="31.5">
      <c r="A77" s="521" t="s">
        <v>485</v>
      </c>
      <c r="B77" s="290" t="s">
        <v>388</v>
      </c>
      <c r="C77" s="290" t="s">
        <v>531</v>
      </c>
      <c r="D77" s="321">
        <v>1</v>
      </c>
      <c r="E77" s="289" t="s">
        <v>411</v>
      </c>
      <c r="F77" s="516" t="s">
        <v>880</v>
      </c>
      <c r="G77" s="290" t="s">
        <v>516</v>
      </c>
      <c r="H77" s="312" t="s">
        <v>374</v>
      </c>
      <c r="I77" s="313" t="s">
        <v>610</v>
      </c>
      <c r="J77" s="314">
        <v>11</v>
      </c>
      <c r="K77" s="289">
        <v>14</v>
      </c>
      <c r="L77" s="289">
        <v>13</v>
      </c>
      <c r="M77" s="289">
        <v>12</v>
      </c>
      <c r="N77" s="289">
        <v>11</v>
      </c>
      <c r="O77" s="313">
        <v>16</v>
      </c>
      <c r="P77" s="394">
        <f t="shared" si="2"/>
        <v>12.833333333333334</v>
      </c>
      <c r="Q77" s="347">
        <v>2</v>
      </c>
      <c r="R77" s="323">
        <v>0</v>
      </c>
      <c r="S77" s="289">
        <v>0</v>
      </c>
      <c r="T77" s="313">
        <v>2</v>
      </c>
      <c r="U77" s="314">
        <v>0</v>
      </c>
      <c r="V77" s="313"/>
      <c r="W77" s="291"/>
      <c r="X77" s="383" t="s">
        <v>589</v>
      </c>
      <c r="Y77" s="290" t="s">
        <v>374</v>
      </c>
      <c r="Z77" s="290" t="s">
        <v>657</v>
      </c>
      <c r="AA77" s="290"/>
      <c r="AB77" s="291"/>
    </row>
    <row r="78" spans="1:28" ht="31.5">
      <c r="A78" s="521" t="s">
        <v>718</v>
      </c>
      <c r="B78" s="290" t="s">
        <v>420</v>
      </c>
      <c r="C78" s="290" t="s">
        <v>417</v>
      </c>
      <c r="D78" s="321">
        <v>1</v>
      </c>
      <c r="E78" s="290" t="s">
        <v>372</v>
      </c>
      <c r="F78" s="292" t="s">
        <v>373</v>
      </c>
      <c r="G78" s="290" t="s">
        <v>418</v>
      </c>
      <c r="H78" s="312" t="s">
        <v>374</v>
      </c>
      <c r="I78" s="312" t="s">
        <v>491</v>
      </c>
      <c r="J78" s="314">
        <v>18</v>
      </c>
      <c r="K78" s="289">
        <v>10</v>
      </c>
      <c r="L78" s="289">
        <v>14</v>
      </c>
      <c r="M78" s="289">
        <v>14</v>
      </c>
      <c r="N78" s="289">
        <v>10</v>
      </c>
      <c r="O78" s="313">
        <v>11</v>
      </c>
      <c r="P78" s="394">
        <f t="shared" si="2"/>
        <v>12.833333333333334</v>
      </c>
      <c r="Q78" s="347">
        <v>0</v>
      </c>
      <c r="R78" s="323">
        <v>2</v>
      </c>
      <c r="S78" s="289">
        <v>2</v>
      </c>
      <c r="T78" s="313">
        <v>2</v>
      </c>
      <c r="U78" s="314">
        <v>2</v>
      </c>
      <c r="V78" s="313">
        <v>14</v>
      </c>
      <c r="W78" s="291">
        <v>10</v>
      </c>
      <c r="X78" s="383" t="s">
        <v>492</v>
      </c>
      <c r="Y78" s="290" t="s">
        <v>63</v>
      </c>
      <c r="Z78" s="290" t="s">
        <v>493</v>
      </c>
      <c r="AA78" s="533"/>
      <c r="AB78" s="534"/>
    </row>
    <row r="79" spans="1:28" ht="31.5">
      <c r="A79" s="521" t="s">
        <v>502</v>
      </c>
      <c r="B79" s="290" t="s">
        <v>376</v>
      </c>
      <c r="C79" s="315" t="s">
        <v>401</v>
      </c>
      <c r="D79" s="321">
        <v>1</v>
      </c>
      <c r="E79" s="290" t="s">
        <v>372</v>
      </c>
      <c r="F79" s="292" t="s">
        <v>373</v>
      </c>
      <c r="G79" s="290" t="s">
        <v>418</v>
      </c>
      <c r="H79" s="312" t="s">
        <v>374</v>
      </c>
      <c r="I79" s="313" t="s">
        <v>612</v>
      </c>
      <c r="J79" s="314">
        <v>9</v>
      </c>
      <c r="K79" s="289">
        <v>11</v>
      </c>
      <c r="L79" s="289">
        <v>10</v>
      </c>
      <c r="M79" s="289">
        <v>15</v>
      </c>
      <c r="N79" s="289">
        <v>12</v>
      </c>
      <c r="O79" s="313">
        <v>12</v>
      </c>
      <c r="P79" s="394">
        <f t="shared" si="2"/>
        <v>11.5</v>
      </c>
      <c r="Q79" s="347">
        <v>0</v>
      </c>
      <c r="R79" s="323">
        <v>0</v>
      </c>
      <c r="S79" s="289">
        <v>0</v>
      </c>
      <c r="T79" s="313">
        <v>2</v>
      </c>
      <c r="U79" s="314">
        <v>0</v>
      </c>
      <c r="V79" s="313">
        <v>10</v>
      </c>
      <c r="W79" s="291">
        <v>3</v>
      </c>
      <c r="X79" s="383" t="s">
        <v>574</v>
      </c>
      <c r="Y79" s="290" t="s">
        <v>374</v>
      </c>
      <c r="Z79" s="290" t="s">
        <v>660</v>
      </c>
      <c r="AA79" s="517" t="s">
        <v>930</v>
      </c>
      <c r="AB79" s="568" t="s">
        <v>929</v>
      </c>
    </row>
    <row r="80" spans="1:28" ht="16.5">
      <c r="A80" s="521" t="s">
        <v>466</v>
      </c>
      <c r="B80" s="290" t="s">
        <v>379</v>
      </c>
      <c r="C80" s="290" t="s">
        <v>375</v>
      </c>
      <c r="D80" s="321">
        <v>1</v>
      </c>
      <c r="E80" s="290" t="s">
        <v>372</v>
      </c>
      <c r="F80" s="292" t="s">
        <v>636</v>
      </c>
      <c r="G80" s="290" t="s">
        <v>419</v>
      </c>
      <c r="H80" s="312" t="s">
        <v>374</v>
      </c>
      <c r="I80" s="313" t="s">
        <v>631</v>
      </c>
      <c r="J80" s="314">
        <v>12</v>
      </c>
      <c r="K80" s="289">
        <v>8</v>
      </c>
      <c r="L80" s="289" t="s">
        <v>466</v>
      </c>
      <c r="M80" s="289" t="s">
        <v>466</v>
      </c>
      <c r="N80" s="289">
        <v>10</v>
      </c>
      <c r="O80" s="313">
        <v>1</v>
      </c>
      <c r="P80" s="394">
        <f t="shared" si="2"/>
        <v>7.75</v>
      </c>
      <c r="Q80" s="347">
        <v>-1</v>
      </c>
      <c r="R80" s="323">
        <v>0</v>
      </c>
      <c r="S80" s="289">
        <v>-1</v>
      </c>
      <c r="T80" s="313">
        <v>3</v>
      </c>
      <c r="U80" s="314">
        <v>2</v>
      </c>
      <c r="V80" s="313">
        <v>11</v>
      </c>
      <c r="W80" s="291">
        <v>16</v>
      </c>
      <c r="X80" s="383" t="s">
        <v>591</v>
      </c>
      <c r="Y80" s="289" t="s">
        <v>569</v>
      </c>
      <c r="Z80" s="290" t="s">
        <v>663</v>
      </c>
      <c r="AA80" s="533"/>
      <c r="AB80" s="534"/>
    </row>
    <row r="81" spans="1:28" ht="17.25" thickBot="1">
      <c r="A81" s="523" t="s">
        <v>466</v>
      </c>
      <c r="B81" s="333" t="s">
        <v>379</v>
      </c>
      <c r="C81" s="333" t="s">
        <v>375</v>
      </c>
      <c r="D81" s="332">
        <v>1</v>
      </c>
      <c r="E81" s="333" t="s">
        <v>372</v>
      </c>
      <c r="F81" s="386" t="s">
        <v>636</v>
      </c>
      <c r="G81" s="333" t="s">
        <v>418</v>
      </c>
      <c r="H81" s="334" t="s">
        <v>374</v>
      </c>
      <c r="I81" s="335" t="s">
        <v>631</v>
      </c>
      <c r="J81" s="336">
        <v>12</v>
      </c>
      <c r="K81" s="331">
        <v>8</v>
      </c>
      <c r="L81" s="331" t="s">
        <v>466</v>
      </c>
      <c r="M81" s="331" t="s">
        <v>466</v>
      </c>
      <c r="N81" s="331">
        <v>10</v>
      </c>
      <c r="O81" s="337">
        <v>1</v>
      </c>
      <c r="P81" s="395">
        <f t="shared" si="2"/>
        <v>7.75</v>
      </c>
      <c r="Q81" s="348">
        <v>-1</v>
      </c>
      <c r="R81" s="338">
        <v>0</v>
      </c>
      <c r="S81" s="331">
        <v>-1</v>
      </c>
      <c r="T81" s="337">
        <v>3</v>
      </c>
      <c r="U81" s="336">
        <v>2</v>
      </c>
      <c r="V81" s="337">
        <v>11</v>
      </c>
      <c r="W81" s="335">
        <v>16</v>
      </c>
      <c r="X81" s="392" t="s">
        <v>591</v>
      </c>
      <c r="Y81" s="331" t="s">
        <v>569</v>
      </c>
      <c r="Z81" s="331" t="s">
        <v>663</v>
      </c>
      <c r="AA81" s="536"/>
      <c r="AB81" s="537"/>
    </row>
  </sheetData>
  <conditionalFormatting sqref="AA1:AB1">
    <cfRule type="containsBlanks" dxfId="2" priority="3">
      <formula>LEN(TRIM(AA1))=0</formula>
    </cfRule>
  </conditionalFormatting>
  <conditionalFormatting sqref="AA55:AB55">
    <cfRule type="containsBlanks" dxfId="1" priority="2">
      <formula>LEN(TRIM(AA55))=0</formula>
    </cfRule>
  </conditionalFormatting>
  <conditionalFormatting sqref="AA17:AB17">
    <cfRule type="containsBlanks" dxfId="0" priority="1">
      <formula>LEN(TRIM(AA17))=0</formula>
    </cfRule>
  </conditionalFormatting>
  <pageMargins left="0.15" right="0.75" top="0.32" bottom="0.33" header="0.25" footer="0.25"/>
  <pageSetup orientation="landscape"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tabSelected="1" zoomScaleNormal="100" workbookViewId="0"/>
  </sheetViews>
  <sheetFormatPr defaultColWidth="31.375" defaultRowHeight="15.75"/>
  <cols>
    <col min="1" max="1" width="18.25" style="295" bestFit="1" customWidth="1"/>
    <col min="2" max="2" width="19.375" style="297" bestFit="1" customWidth="1"/>
    <col min="3" max="3" width="4.375" style="297" customWidth="1"/>
    <col min="4" max="4" width="6.125" style="297" bestFit="1" customWidth="1"/>
    <col min="5" max="5" width="4.75" style="297" bestFit="1" customWidth="1"/>
    <col min="6" max="6" width="5.375" style="297" bestFit="1" customWidth="1"/>
    <col min="7" max="7" width="5.625" style="297" customWidth="1"/>
    <col min="8" max="8" width="4.75" style="297" bestFit="1" customWidth="1"/>
    <col min="9" max="9" width="14.375" style="297" bestFit="1" customWidth="1"/>
    <col min="10" max="10" width="4.75" style="297" bestFit="1" customWidth="1"/>
    <col min="11" max="11" width="12.375" style="297" bestFit="1" customWidth="1"/>
    <col min="12" max="12" width="5.625" style="297" bestFit="1" customWidth="1"/>
    <col min="13" max="13" width="8.625" style="300" bestFit="1" customWidth="1"/>
    <col min="14" max="14" width="6.625" style="300" bestFit="1" customWidth="1"/>
    <col min="15" max="15" width="72.125" style="297" bestFit="1" customWidth="1"/>
    <col min="16" max="27" width="6.5" style="297" customWidth="1"/>
    <col min="28" max="16384" width="31.375" style="297"/>
  </cols>
  <sheetData>
    <row r="1" spans="1:11" ht="16.5" thickBot="1">
      <c r="A1" s="295" t="s">
        <v>346</v>
      </c>
      <c r="B1" s="296" t="s">
        <v>370</v>
      </c>
      <c r="D1" s="299" t="s">
        <v>347</v>
      </c>
      <c r="E1" s="299"/>
      <c r="F1" s="299"/>
      <c r="G1" s="299"/>
      <c r="I1" s="299" t="s">
        <v>541</v>
      </c>
      <c r="J1" s="387"/>
      <c r="K1" s="387"/>
    </row>
    <row r="2" spans="1:11" ht="17.25" thickTop="1" thickBot="1">
      <c r="A2" s="301" t="s">
        <v>348</v>
      </c>
      <c r="B2" s="302" t="s">
        <v>368</v>
      </c>
      <c r="D2" s="304" t="s">
        <v>7</v>
      </c>
      <c r="E2" s="304" t="s">
        <v>350</v>
      </c>
      <c r="F2" s="304" t="s">
        <v>351</v>
      </c>
      <c r="G2" s="304" t="s">
        <v>352</v>
      </c>
      <c r="I2" s="365" t="s">
        <v>473</v>
      </c>
      <c r="J2" s="366" t="s">
        <v>474</v>
      </c>
      <c r="K2" s="367" t="s">
        <v>475</v>
      </c>
    </row>
    <row r="3" spans="1:11" ht="16.5" thickTop="1">
      <c r="A3" s="301" t="s">
        <v>353</v>
      </c>
      <c r="B3" s="302" t="s">
        <v>369</v>
      </c>
      <c r="D3" s="362" t="s">
        <v>355</v>
      </c>
      <c r="E3" s="357">
        <v>50</v>
      </c>
      <c r="F3" s="349">
        <f>COUNTIF(Leadership!$D$2:$D$81,1)</f>
        <v>50</v>
      </c>
      <c r="G3" s="350">
        <f>(E3-F3)</f>
        <v>0</v>
      </c>
      <c r="I3" s="368" t="s">
        <v>542</v>
      </c>
      <c r="J3" s="388" t="s">
        <v>707</v>
      </c>
      <c r="K3" s="389" t="s">
        <v>387</v>
      </c>
    </row>
    <row r="4" spans="1:11">
      <c r="A4" s="295" t="s">
        <v>356</v>
      </c>
      <c r="B4" s="305">
        <f>ROUNDUP((B9-10)*2,0)-2</f>
        <v>8</v>
      </c>
      <c r="D4" s="363" t="s">
        <v>357</v>
      </c>
      <c r="E4" s="358">
        <v>9</v>
      </c>
      <c r="F4" s="351">
        <f>COUNTIF(Leadership!$D$2:$D$81,2)</f>
        <v>9</v>
      </c>
      <c r="G4" s="352">
        <f t="shared" ref="G4:G8" si="0">E4-F4</f>
        <v>0</v>
      </c>
      <c r="I4" s="369" t="s">
        <v>534</v>
      </c>
      <c r="J4" s="370">
        <v>3</v>
      </c>
      <c r="K4" s="372" t="s">
        <v>385</v>
      </c>
    </row>
    <row r="5" spans="1:11">
      <c r="A5" s="301" t="s">
        <v>358</v>
      </c>
      <c r="B5" s="305">
        <f>ROUNDUP($B$4/4,0)</f>
        <v>2</v>
      </c>
      <c r="D5" s="363" t="s">
        <v>360</v>
      </c>
      <c r="E5" s="358">
        <v>7</v>
      </c>
      <c r="F5" s="351">
        <f>COUNTIF(Leadership!$D$2:$D$81,3)</f>
        <v>7</v>
      </c>
      <c r="G5" s="352">
        <f t="shared" si="0"/>
        <v>0</v>
      </c>
      <c r="I5" s="369" t="s">
        <v>533</v>
      </c>
      <c r="J5" s="370">
        <v>2</v>
      </c>
      <c r="K5" s="371" t="s">
        <v>396</v>
      </c>
    </row>
    <row r="6" spans="1:11">
      <c r="A6" s="301" t="s">
        <v>361</v>
      </c>
      <c r="B6" s="305">
        <f>ROUNDUP($B$4/4,0)</f>
        <v>2</v>
      </c>
      <c r="D6" s="363" t="s">
        <v>362</v>
      </c>
      <c r="E6" s="358">
        <v>5</v>
      </c>
      <c r="F6" s="351">
        <f>COUNTIF(Leadership!$D$2:$D$81,4)</f>
        <v>5</v>
      </c>
      <c r="G6" s="352">
        <f t="shared" si="0"/>
        <v>0</v>
      </c>
      <c r="I6" s="369" t="s">
        <v>535</v>
      </c>
      <c r="J6" s="370">
        <v>2</v>
      </c>
      <c r="K6" s="371" t="s">
        <v>531</v>
      </c>
    </row>
    <row r="7" spans="1:11">
      <c r="A7" s="301" t="s">
        <v>363</v>
      </c>
      <c r="B7" s="305">
        <f>ROUNDUP($B$4/2,0)</f>
        <v>4</v>
      </c>
      <c r="D7" s="363" t="s">
        <v>364</v>
      </c>
      <c r="E7" s="358">
        <v>3</v>
      </c>
      <c r="F7" s="351">
        <f>COUNTIF(Leadership!$D$2:$D$81,5)</f>
        <v>3</v>
      </c>
      <c r="G7" s="352">
        <f t="shared" si="0"/>
        <v>0</v>
      </c>
      <c r="I7" s="369" t="s">
        <v>604</v>
      </c>
      <c r="J7" s="370">
        <v>1</v>
      </c>
      <c r="K7" s="371" t="s">
        <v>395</v>
      </c>
    </row>
    <row r="8" spans="1:11">
      <c r="A8" s="301" t="s">
        <v>365</v>
      </c>
      <c r="B8" s="302" t="s">
        <v>366</v>
      </c>
      <c r="D8" s="363" t="s">
        <v>367</v>
      </c>
      <c r="E8" s="358">
        <v>2</v>
      </c>
      <c r="F8" s="351">
        <f>COUNTIF(Leadership!$D$2:$D$81,6)</f>
        <v>2</v>
      </c>
      <c r="G8" s="352">
        <f t="shared" si="0"/>
        <v>0</v>
      </c>
      <c r="I8" s="369" t="s">
        <v>536</v>
      </c>
      <c r="J8" s="370">
        <v>1</v>
      </c>
      <c r="K8" s="372" t="s">
        <v>398</v>
      </c>
    </row>
    <row r="9" spans="1:11" ht="16.5" thickBot="1">
      <c r="A9" s="295" t="s">
        <v>344</v>
      </c>
      <c r="B9" s="298">
        <f>SUM('Personal File'!E3:E5)+RIGHT('Personal File'!C18,1)</f>
        <v>15</v>
      </c>
      <c r="D9" s="364" t="s">
        <v>371</v>
      </c>
      <c r="E9" s="359">
        <v>1</v>
      </c>
      <c r="F9" s="355">
        <f>COUNTIF(Leadership!$D$2:$D$81,7)</f>
        <v>1</v>
      </c>
      <c r="G9" s="356">
        <f t="shared" ref="G9" si="1">E9-F9</f>
        <v>0</v>
      </c>
      <c r="I9" s="369" t="s">
        <v>537</v>
      </c>
      <c r="J9" s="370">
        <v>1</v>
      </c>
      <c r="K9" s="372" t="s">
        <v>420</v>
      </c>
    </row>
    <row r="10" spans="1:11" ht="16.5" thickBot="1">
      <c r="A10" s="295" t="s">
        <v>349</v>
      </c>
      <c r="B10" s="303" t="s">
        <v>708</v>
      </c>
      <c r="D10" s="361" t="s">
        <v>88</v>
      </c>
      <c r="E10" s="360">
        <f>SUM(E3:E9)</f>
        <v>77</v>
      </c>
      <c r="F10" s="353">
        <f>SUM(F3:F9)</f>
        <v>77</v>
      </c>
      <c r="G10" s="354">
        <f>E10-F10</f>
        <v>0</v>
      </c>
      <c r="I10" s="369" t="s">
        <v>538</v>
      </c>
      <c r="J10" s="370">
        <v>1</v>
      </c>
      <c r="K10" s="371" t="s">
        <v>539</v>
      </c>
    </row>
    <row r="11" spans="1:11" ht="16.5" thickTop="1">
      <c r="A11" s="295" t="s">
        <v>354</v>
      </c>
      <c r="B11" s="303" t="s">
        <v>709</v>
      </c>
      <c r="H11" s="307"/>
      <c r="I11" s="369" t="s">
        <v>540</v>
      </c>
      <c r="J11" s="370">
        <v>1</v>
      </c>
      <c r="K11" s="372" t="s">
        <v>415</v>
      </c>
    </row>
    <row r="12" spans="1:11">
      <c r="A12" s="297"/>
      <c r="B12" s="295"/>
      <c r="D12" s="299" t="s">
        <v>541</v>
      </c>
      <c r="E12" s="299"/>
      <c r="F12" s="299"/>
      <c r="G12" s="299"/>
      <c r="I12" s="369" t="s">
        <v>466</v>
      </c>
      <c r="J12" s="370">
        <v>1</v>
      </c>
      <c r="K12" s="372" t="s">
        <v>393</v>
      </c>
    </row>
    <row r="13" spans="1:11" ht="16.5" thickBot="1">
      <c r="A13" s="295" t="s">
        <v>359</v>
      </c>
      <c r="B13" s="306"/>
      <c r="D13" s="304" t="s">
        <v>7</v>
      </c>
      <c r="E13" s="304" t="s">
        <v>350</v>
      </c>
      <c r="F13" s="304" t="s">
        <v>351</v>
      </c>
      <c r="G13" s="304" t="s">
        <v>352</v>
      </c>
      <c r="I13" s="369" t="s">
        <v>466</v>
      </c>
      <c r="J13" s="370">
        <v>1</v>
      </c>
      <c r="K13" s="372" t="s">
        <v>393</v>
      </c>
    </row>
    <row r="14" spans="1:11" ht="16.5" thickTop="1">
      <c r="D14" s="362" t="s">
        <v>355</v>
      </c>
      <c r="E14" s="357">
        <v>20</v>
      </c>
      <c r="F14" s="349">
        <f>COUNTIF($J$3:$J$26,1)</f>
        <v>20</v>
      </c>
      <c r="G14" s="350">
        <f t="shared" ref="G14:G19" si="2">E14-F14</f>
        <v>0</v>
      </c>
      <c r="I14" s="369" t="s">
        <v>466</v>
      </c>
      <c r="J14" s="370">
        <v>1</v>
      </c>
      <c r="K14" s="371" t="s">
        <v>393</v>
      </c>
    </row>
    <row r="15" spans="1:11">
      <c r="D15" s="363" t="s">
        <v>357</v>
      </c>
      <c r="E15" s="358">
        <v>2</v>
      </c>
      <c r="F15" s="351">
        <f>COUNTIF($J$3:$J$26,2)</f>
        <v>2</v>
      </c>
      <c r="G15" s="352">
        <f t="shared" si="2"/>
        <v>0</v>
      </c>
      <c r="I15" s="369" t="s">
        <v>466</v>
      </c>
      <c r="J15" s="370">
        <v>1</v>
      </c>
      <c r="K15" s="371" t="s">
        <v>393</v>
      </c>
    </row>
    <row r="16" spans="1:11">
      <c r="D16" s="363" t="s">
        <v>360</v>
      </c>
      <c r="E16" s="358">
        <v>1</v>
      </c>
      <c r="F16" s="351">
        <f>COUNTIF($J$3:$J$26,3)</f>
        <v>1</v>
      </c>
      <c r="G16" s="352">
        <f t="shared" si="2"/>
        <v>0</v>
      </c>
      <c r="I16" s="369" t="s">
        <v>466</v>
      </c>
      <c r="J16" s="370">
        <v>1</v>
      </c>
      <c r="K16" s="372" t="s">
        <v>393</v>
      </c>
    </row>
    <row r="17" spans="4:11">
      <c r="D17" s="363" t="s">
        <v>362</v>
      </c>
      <c r="E17" s="358">
        <v>0</v>
      </c>
      <c r="F17" s="351">
        <f>COUNTIF($J$3:$J$26,4)</f>
        <v>0</v>
      </c>
      <c r="G17" s="352">
        <f t="shared" si="2"/>
        <v>0</v>
      </c>
      <c r="I17" s="369" t="s">
        <v>466</v>
      </c>
      <c r="J17" s="370">
        <v>1</v>
      </c>
      <c r="K17" s="372" t="s">
        <v>393</v>
      </c>
    </row>
    <row r="18" spans="4:11">
      <c r="D18" s="363" t="s">
        <v>364</v>
      </c>
      <c r="E18" s="358">
        <v>0</v>
      </c>
      <c r="F18" s="351">
        <f>COUNTIF($J$3:$J$26,5)</f>
        <v>0</v>
      </c>
      <c r="G18" s="352">
        <f t="shared" si="2"/>
        <v>0</v>
      </c>
      <c r="I18" s="369" t="s">
        <v>466</v>
      </c>
      <c r="J18" s="370">
        <v>1</v>
      </c>
      <c r="K18" s="372" t="s">
        <v>393</v>
      </c>
    </row>
    <row r="19" spans="4:11">
      <c r="D19" s="363" t="s">
        <v>367</v>
      </c>
      <c r="E19" s="358">
        <v>0</v>
      </c>
      <c r="F19" s="351">
        <f>COUNTIF($J$3:$J$26,6)</f>
        <v>0</v>
      </c>
      <c r="G19" s="352">
        <f t="shared" si="2"/>
        <v>0</v>
      </c>
      <c r="I19" s="369" t="s">
        <v>466</v>
      </c>
      <c r="J19" s="370">
        <v>1</v>
      </c>
      <c r="K19" s="372" t="s">
        <v>393</v>
      </c>
    </row>
    <row r="20" spans="4:11" ht="16.5" thickBot="1">
      <c r="D20" s="364" t="s">
        <v>371</v>
      </c>
      <c r="E20" s="359">
        <v>0</v>
      </c>
      <c r="F20" s="355">
        <f>COUNTIF($J$3:$J$26,7)</f>
        <v>0</v>
      </c>
      <c r="G20" s="356">
        <f t="shared" ref="G20" si="3">E20-F20</f>
        <v>0</v>
      </c>
      <c r="I20" s="369" t="s">
        <v>466</v>
      </c>
      <c r="J20" s="370">
        <v>1</v>
      </c>
      <c r="K20" s="372" t="s">
        <v>393</v>
      </c>
    </row>
    <row r="21" spans="4:11" ht="16.5" thickBot="1">
      <c r="D21" s="361" t="s">
        <v>88</v>
      </c>
      <c r="E21" s="360">
        <f>SUM(E14:E20)</f>
        <v>23</v>
      </c>
      <c r="F21" s="353">
        <f>SUM(F14:F20)</f>
        <v>23</v>
      </c>
      <c r="G21" s="354">
        <f>E21-F21</f>
        <v>0</v>
      </c>
      <c r="I21" s="369" t="s">
        <v>466</v>
      </c>
      <c r="J21" s="370">
        <v>1</v>
      </c>
      <c r="K21" s="372" t="s">
        <v>393</v>
      </c>
    </row>
    <row r="22" spans="4:11" ht="16.5" thickTop="1">
      <c r="I22" s="369" t="s">
        <v>466</v>
      </c>
      <c r="J22" s="370">
        <v>1</v>
      </c>
      <c r="K22" s="371" t="s">
        <v>414</v>
      </c>
    </row>
    <row r="23" spans="4:11">
      <c r="I23" s="369" t="s">
        <v>466</v>
      </c>
      <c r="J23" s="370">
        <v>1</v>
      </c>
      <c r="K23" s="371" t="s">
        <v>414</v>
      </c>
    </row>
    <row r="24" spans="4:11">
      <c r="I24" s="369" t="s">
        <v>466</v>
      </c>
      <c r="J24" s="370">
        <v>1</v>
      </c>
      <c r="K24" s="372" t="s">
        <v>414</v>
      </c>
    </row>
    <row r="25" spans="4:11">
      <c r="I25" s="369" t="s">
        <v>466</v>
      </c>
      <c r="J25" s="370">
        <v>1</v>
      </c>
      <c r="K25" s="372" t="s">
        <v>414</v>
      </c>
    </row>
    <row r="26" spans="4:11" ht="16.5" thickBot="1">
      <c r="I26" s="373" t="s">
        <v>466</v>
      </c>
      <c r="J26" s="374">
        <v>1</v>
      </c>
      <c r="K26" s="375" t="s">
        <v>414</v>
      </c>
    </row>
    <row r="27" spans="4:11">
      <c r="I27" s="376" t="s">
        <v>476</v>
      </c>
      <c r="J27" s="377">
        <f>AVERAGE(J3:J26)</f>
        <v>1.173913043478261</v>
      </c>
      <c r="K27" s="371"/>
    </row>
    <row r="28" spans="4:11">
      <c r="I28" s="376" t="s">
        <v>477</v>
      </c>
      <c r="J28" s="378">
        <f>SUM(J3:J26)</f>
        <v>27</v>
      </c>
      <c r="K28" s="371"/>
    </row>
    <row r="29" spans="4:11">
      <c r="I29" s="376" t="s">
        <v>478</v>
      </c>
      <c r="J29" s="379">
        <f>COUNT(J3:J26)</f>
        <v>23</v>
      </c>
      <c r="K29" s="371"/>
    </row>
    <row r="30" spans="4:11" ht="16.5" thickBot="1">
      <c r="I30" s="380" t="s">
        <v>479</v>
      </c>
      <c r="J30" s="381">
        <f>((J27)*(J29/4))</f>
        <v>6.7500000000000009</v>
      </c>
      <c r="K30" s="382"/>
    </row>
    <row r="31" spans="4:11" ht="16.5" thickTop="1"/>
  </sheetData>
  <pageMargins left="0.15" right="0.75" top="0.32" bottom="0.33" header="0.25" footer="0.25"/>
  <pageSetup orientation="landscape"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Spells</vt:lpstr>
      <vt:lpstr>Feats</vt:lpstr>
      <vt:lpstr>Martial</vt:lpstr>
      <vt:lpstr>Equipment</vt:lpstr>
      <vt:lpstr>Leadership</vt:lpstr>
      <vt:lpstr>Organization</vt:lpstr>
      <vt:lpstr>'Personal File'!Print_Area</vt:lpstr>
      <vt:lpstr>Skills!Print_Area</vt:lpstr>
      <vt:lpstr>Spells!Print_Area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Larlum Character Sheet</dc:title>
  <dc:creator>© Alexis A. Álvarez, 2001, 2007</dc:creator>
  <cp:lastModifiedBy>Owner</cp:lastModifiedBy>
  <cp:lastPrinted>2007-08-17T04:53:18Z</cp:lastPrinted>
  <dcterms:created xsi:type="dcterms:W3CDTF">2000-10-24T15:39:59Z</dcterms:created>
  <dcterms:modified xsi:type="dcterms:W3CDTF">2013-02-17T23:34:01Z</dcterms:modified>
</cp:coreProperties>
</file>