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05" windowWidth="11910" windowHeight="10605" tabRatio="638"/>
  </bookViews>
  <sheets>
    <sheet name="Personal File" sheetId="4" r:id="rId1"/>
    <sheet name="Skills" sheetId="15" r:id="rId2"/>
    <sheet name="Silvanus" sheetId="18" r:id="rId3"/>
    <sheet name="Spells" sheetId="26" r:id="rId4"/>
    <sheet name="Feats" sheetId="20" r:id="rId5"/>
    <sheet name="Martial" sheetId="6" r:id="rId6"/>
    <sheet name="Equipment" sheetId="19" r:id="rId7"/>
    <sheet name="Animal" sheetId="23" r:id="rId8"/>
    <sheet name="Organization" sheetId="25" r:id="rId9"/>
    <sheet name="Leadership" sheetId="22" r:id="rId10"/>
    <sheet name="Kinship" sheetId="24" r:id="rId11"/>
    <sheet name="XP Awards" sheetId="21" r:id="rId12"/>
  </sheets>
  <definedNames>
    <definedName name="_xlnm._FilterDatabase" localSheetId="10" hidden="1">Kinship!$A$1:$V$1</definedName>
    <definedName name="_xlnm._FilterDatabase" localSheetId="9" hidden="1">Leadership!$A$1:$Y$1</definedName>
    <definedName name="_xlnm._FilterDatabase" localSheetId="8" hidden="1">Organization!#REF!</definedName>
    <definedName name="OLE_LINK1" localSheetId="4">Feats!$C$9</definedName>
    <definedName name="OLE_LINK1" localSheetId="3">Spells!#REF!</definedName>
    <definedName name="_xlnm.Print_Area" localSheetId="7">Animal!$A$1:$H$12</definedName>
    <definedName name="_xlnm.Print_Area" localSheetId="6">Equipment!#REF!</definedName>
    <definedName name="_xlnm.Print_Area" localSheetId="4">Feats!#REF!</definedName>
    <definedName name="_xlnm.Print_Area" localSheetId="5">Martial!#REF!</definedName>
    <definedName name="_xlnm.Print_Area" localSheetId="0">'Personal File'!$A$1:$H$151</definedName>
    <definedName name="_xlnm.Print_Area" localSheetId="2">Silvanus!$A$1:$I$37</definedName>
    <definedName name="_xlnm.Print_Area" localSheetId="1">Skills!$A$1:$K$27</definedName>
    <definedName name="_xlnm.Print_Area" localSheetId="3">Spells!#REF!</definedName>
  </definedNames>
  <calcPr calcId="145621"/>
</workbook>
</file>

<file path=xl/calcChain.xml><?xml version="1.0" encoding="utf-8"?>
<calcChain xmlns="http://schemas.openxmlformats.org/spreadsheetml/2006/main">
  <c r="B11" i="4" l="1"/>
  <c r="C16" i="4" l="1"/>
  <c r="C15" i="4"/>
  <c r="C14" i="4"/>
  <c r="C13" i="4"/>
  <c r="C12" i="4"/>
  <c r="C11" i="4"/>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I41" i="15" l="1"/>
  <c r="I40" i="15"/>
  <c r="I34" i="15"/>
  <c r="I27" i="15"/>
  <c r="I24" i="15"/>
  <c r="I21" i="15"/>
  <c r="I11" i="15"/>
  <c r="I9" i="15"/>
  <c r="C8" i="26" l="1"/>
  <c r="C9" i="26"/>
  <c r="C10" i="26"/>
  <c r="C11" i="26"/>
  <c r="C12" i="26"/>
  <c r="C13" i="26"/>
  <c r="C14" i="26"/>
  <c r="C15" i="26"/>
  <c r="C16" i="26"/>
  <c r="C17" i="26"/>
  <c r="C18" i="26"/>
  <c r="C19" i="26"/>
  <c r="C20" i="26"/>
  <c r="C21" i="26"/>
  <c r="C22" i="26"/>
  <c r="C23" i="26"/>
  <c r="C24" i="26"/>
  <c r="C25" i="26"/>
  <c r="C26" i="26"/>
  <c r="C27" i="26"/>
  <c r="C28" i="26"/>
  <c r="C29" i="26"/>
  <c r="C30" i="26"/>
  <c r="C31" i="26"/>
  <c r="N6" i="26" l="1"/>
  <c r="M6" i="26"/>
  <c r="L6" i="26"/>
  <c r="K6" i="26"/>
  <c r="J6" i="26"/>
  <c r="I6" i="26"/>
  <c r="H6" i="26"/>
  <c r="G6" i="26"/>
  <c r="C7" i="26"/>
  <c r="C6" i="26"/>
  <c r="C5" i="26"/>
  <c r="C4" i="26"/>
  <c r="C3" i="26"/>
  <c r="B42" i="19" l="1"/>
  <c r="B47" i="19" s="1"/>
  <c r="H6" i="6" l="1"/>
  <c r="H10" i="6" l="1"/>
  <c r="H3" i="6"/>
  <c r="H4" i="6"/>
  <c r="H7" i="6"/>
  <c r="F18" i="25" l="1"/>
  <c r="F17" i="25"/>
  <c r="F16" i="25"/>
  <c r="F15" i="25"/>
  <c r="F14" i="25"/>
  <c r="F13" i="25"/>
  <c r="J12" i="25" l="1"/>
  <c r="J11" i="25"/>
  <c r="J10" i="25"/>
  <c r="J13" i="25" s="1"/>
  <c r="B9" i="25" l="1"/>
  <c r="F19" i="25" l="1"/>
  <c r="E19" i="25"/>
  <c r="E9" i="25"/>
  <c r="G18" i="25"/>
  <c r="F8" i="25"/>
  <c r="G8" i="25" s="1"/>
  <c r="G17" i="25"/>
  <c r="F7" i="25"/>
  <c r="G7" i="25" s="1"/>
  <c r="G16" i="25"/>
  <c r="F6" i="25"/>
  <c r="G6" i="25" s="1"/>
  <c r="G15" i="25"/>
  <c r="F5" i="25"/>
  <c r="G5" i="25" s="1"/>
  <c r="G14" i="25"/>
  <c r="F4" i="25"/>
  <c r="G4" i="25" s="1"/>
  <c r="G13" i="25"/>
  <c r="F3" i="25"/>
  <c r="G3" i="25" s="1"/>
  <c r="B14" i="25"/>
  <c r="B13" i="25"/>
  <c r="B4" i="25"/>
  <c r="G19" i="25" l="1"/>
  <c r="F9" i="25"/>
  <c r="G9" i="25" s="1"/>
  <c r="B6" i="25"/>
  <c r="B7" i="25"/>
  <c r="B5" i="25"/>
  <c r="E15" i="4" l="1"/>
  <c r="E13" i="4" l="1"/>
  <c r="E4" i="4" l="1"/>
  <c r="D23" i="15" l="1"/>
  <c r="E23" i="15" s="1"/>
  <c r="G23" i="15" s="1"/>
  <c r="I23" i="15" s="1"/>
  <c r="C12" i="21" l="1"/>
  <c r="B16" i="21" s="1"/>
  <c r="B18" i="21" s="1"/>
  <c r="B20" i="21" s="1"/>
  <c r="D30" i="15" l="1"/>
  <c r="E30" i="15" s="1"/>
  <c r="G30" i="15" s="1"/>
  <c r="I30" i="15" s="1"/>
  <c r="C9" i="4"/>
  <c r="C8" i="4"/>
  <c r="C7" i="4"/>
  <c r="D36" i="15" l="1"/>
  <c r="E36" i="15" s="1"/>
  <c r="G36" i="15" s="1"/>
  <c r="I36" i="15" s="1"/>
  <c r="D29" i="15"/>
  <c r="E29" i="15" s="1"/>
  <c r="G29" i="15" s="1"/>
  <c r="I29" i="15" s="1"/>
  <c r="D22" i="15"/>
  <c r="E22" i="15" s="1"/>
  <c r="G22" i="15" s="1"/>
  <c r="I22" i="15" s="1"/>
  <c r="E16" i="4"/>
  <c r="D16" i="15"/>
  <c r="E16" i="15" s="1"/>
  <c r="G16" i="15" s="1"/>
  <c r="I16" i="15" s="1"/>
  <c r="B40" i="19"/>
  <c r="B16" i="6"/>
  <c r="D21" i="15"/>
  <c r="E21" i="15" s="1"/>
  <c r="D38" i="15"/>
  <c r="E38" i="15" s="1"/>
  <c r="G38" i="15" s="1"/>
  <c r="I38" i="15" s="1"/>
  <c r="D35" i="15"/>
  <c r="E35" i="15" s="1"/>
  <c r="G35" i="15" s="1"/>
  <c r="I35" i="15" s="1"/>
  <c r="B54" i="19"/>
  <c r="D40" i="15"/>
  <c r="E40" i="15" s="1"/>
  <c r="D37" i="15"/>
  <c r="E37" i="15" s="1"/>
  <c r="G37" i="15" s="1"/>
  <c r="I37" i="15" s="1"/>
  <c r="D39" i="15"/>
  <c r="E39" i="15" s="1"/>
  <c r="G39" i="15" s="1"/>
  <c r="I39" i="15" s="1"/>
  <c r="D32" i="15"/>
  <c r="E32" i="15" s="1"/>
  <c r="G32" i="15" s="1"/>
  <c r="I32" i="15" s="1"/>
  <c r="D41" i="15"/>
  <c r="E41" i="15" s="1"/>
  <c r="D27" i="15"/>
  <c r="E27" i="15" s="1"/>
  <c r="D34" i="15"/>
  <c r="E34" i="15" s="1"/>
  <c r="D24" i="15"/>
  <c r="E24" i="15" s="1"/>
  <c r="D11" i="15"/>
  <c r="E11" i="15" s="1"/>
  <c r="D9" i="15"/>
  <c r="E9" i="15" s="1"/>
  <c r="D42" i="15"/>
  <c r="E42" i="15" s="1"/>
  <c r="G42" i="15" s="1"/>
  <c r="I42" i="15" s="1"/>
  <c r="D33" i="15"/>
  <c r="E33" i="15" s="1"/>
  <c r="G33" i="15" s="1"/>
  <c r="I33" i="15" s="1"/>
  <c r="D31" i="15"/>
  <c r="E31" i="15" s="1"/>
  <c r="G31" i="15" s="1"/>
  <c r="I31" i="15" s="1"/>
  <c r="D28" i="15"/>
  <c r="E28" i="15" s="1"/>
  <c r="G28" i="15" s="1"/>
  <c r="I28" i="15" s="1"/>
  <c r="D26" i="15"/>
  <c r="E26" i="15" s="1"/>
  <c r="G26" i="15" s="1"/>
  <c r="I26" i="15" s="1"/>
  <c r="D25" i="15"/>
  <c r="E25" i="15" s="1"/>
  <c r="G25" i="15" s="1"/>
  <c r="I25"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E12" i="4" l="1"/>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+8/+3</t>
        </r>
      </text>
    </comment>
    <comment ref="C10" authorId="0">
      <text>
        <r>
          <rPr>
            <sz val="12"/>
            <color indexed="81"/>
            <rFont val="Times New Roman"/>
            <family val="1"/>
          </rPr>
          <t>Next level at 55,000 XPs</t>
        </r>
      </text>
    </comment>
    <comment ref="E11" authorId="0">
      <text>
        <r>
          <rPr>
            <sz val="12"/>
            <color indexed="81"/>
            <rFont val="Times New Roman"/>
            <family val="1"/>
          </rPr>
          <t>See PHB 162</t>
        </r>
      </text>
    </comment>
    <comment ref="E13" authorId="0">
      <text>
        <r>
          <rPr>
            <sz val="12"/>
            <color indexed="81"/>
            <rFont val="Times New Roman"/>
            <family val="1"/>
          </rPr>
          <t>[(11 * 8 Druid) * 75%] + (11 * 2 Con)</t>
        </r>
      </text>
    </comment>
    <comment ref="E16" authorId="0">
      <text>
        <r>
          <rPr>
            <sz val="12"/>
            <color indexed="81"/>
            <rFont val="Times New Roman"/>
            <family val="1"/>
          </rPr>
          <t>19 in Wild Shape form</t>
        </r>
      </text>
    </comment>
  </commentList>
</comments>
</file>

<file path=xl/comments2.xml><?xml version="1.0" encoding="utf-8"?>
<comments xmlns="http://schemas.openxmlformats.org/spreadsheetml/2006/main">
  <authors>
    <author>Alexis Álvarez</author>
  </authors>
  <commentList>
    <comment ref="F16" authorId="0">
      <text>
        <r>
          <rPr>
            <sz val="12"/>
            <color indexed="81"/>
            <rFont val="Times New Roman"/>
            <family val="1"/>
          </rPr>
          <t>Druidic bonus</t>
        </r>
      </text>
    </comment>
    <comment ref="F17" authorId="0">
      <text>
        <r>
          <rPr>
            <sz val="12"/>
            <color indexed="81"/>
            <rFont val="Times New Roman"/>
            <family val="1"/>
          </rPr>
          <t>Druidic bonus</t>
        </r>
      </text>
    </comment>
    <comment ref="F22" authorId="0">
      <text>
        <r>
          <rPr>
            <sz val="12"/>
            <color indexed="81"/>
            <rFont val="Times New Roman"/>
            <family val="1"/>
          </rPr>
          <t>Synergy bonus:  Survival</t>
        </r>
      </text>
    </comment>
    <comment ref="F23" authorId="0">
      <text>
        <r>
          <rPr>
            <sz val="12"/>
            <color indexed="81"/>
            <rFont val="Times New Roman"/>
            <family val="1"/>
          </rPr>
          <t>Synergy bonus:  Survival</t>
        </r>
      </text>
    </comment>
    <comment ref="F38" authorId="0">
      <text>
        <r>
          <rPr>
            <sz val="12"/>
            <color indexed="81"/>
            <rFont val="Times New Roman"/>
            <family val="1"/>
          </rPr>
          <t>Synergy bonus:  Know:  Nature</t>
        </r>
      </text>
    </comment>
  </commentList>
</comments>
</file>

<file path=xl/comments3.xml><?xml version="1.0" encoding="utf-8"?>
<comments xmlns="http://schemas.openxmlformats.org/spreadsheetml/2006/main">
  <authors>
    <author>Alexis Álvarez</author>
  </authors>
  <commentList>
    <comment ref="D32" authorId="0">
      <text>
        <r>
          <rPr>
            <sz val="12"/>
            <color indexed="81"/>
            <rFont val="Times New Roman"/>
            <family val="1"/>
          </rPr>
          <t>grasshopper leg</t>
        </r>
      </text>
    </comment>
    <comment ref="D34" authorId="0">
      <text>
        <r>
          <rPr>
            <sz val="12"/>
            <color indexed="81"/>
            <rFont val="Times New Roman"/>
            <family val="1"/>
          </rPr>
          <t>Pinch of dirt</t>
        </r>
      </text>
    </comment>
    <comment ref="D45" authorId="0">
      <text>
        <r>
          <rPr>
            <sz val="12"/>
            <color indexed="81"/>
            <rFont val="Times New Roman"/>
            <family val="1"/>
          </rPr>
          <t>Bait for said animal</t>
        </r>
      </text>
    </comment>
    <comment ref="D51" authorId="0">
      <text>
        <r>
          <rPr>
            <sz val="12"/>
            <color indexed="81"/>
            <rFont val="Times New Roman"/>
            <family val="1"/>
          </rPr>
          <t>Bull-shit or bull-hair</t>
        </r>
      </text>
    </comment>
    <comment ref="D52" authorId="0">
      <text>
        <r>
          <rPr>
            <sz val="12"/>
            <color indexed="81"/>
            <rFont val="Times New Roman"/>
            <family val="1"/>
          </rPr>
          <t>Pinch of cat fur</t>
        </r>
      </text>
    </comment>
    <comment ref="D57" authorId="0">
      <text>
        <r>
          <rPr>
            <sz val="12"/>
            <color indexed="81"/>
            <rFont val="Times New Roman"/>
            <family val="1"/>
          </rPr>
          <t>½ lb. gold dust
(25-GP value)</t>
        </r>
      </text>
    </comment>
    <comment ref="D59" authorId="0">
      <text>
        <r>
          <rPr>
            <sz val="12"/>
            <color indexed="81"/>
            <rFont val="Times New Roman"/>
            <family val="1"/>
          </rPr>
          <t>tallow, bringstone, powdered iron</t>
        </r>
      </text>
    </comment>
    <comment ref="D66" authorId="0">
      <text>
        <r>
          <rPr>
            <sz val="12"/>
            <color indexed="81"/>
            <rFont val="Times New Roman"/>
            <family val="1"/>
          </rPr>
          <t>Dried seaweed</t>
        </r>
      </text>
    </comment>
    <comment ref="D69" authorId="0">
      <text>
        <r>
          <rPr>
            <sz val="12"/>
            <color indexed="81"/>
            <rFont val="Times New Roman"/>
            <family val="1"/>
          </rPr>
          <t>Feathers or pinch of owl droppings</t>
        </r>
      </text>
    </comment>
    <comment ref="D73" authorId="0">
      <text>
        <r>
          <rPr>
            <sz val="12"/>
            <color indexed="81"/>
            <rFont val="Times New Roman"/>
            <family val="1"/>
          </rPr>
          <t>Wool or fur</t>
        </r>
      </text>
    </comment>
    <comment ref="D76" authorId="0">
      <text>
        <r>
          <rPr>
            <sz val="12"/>
            <color indexed="81"/>
            <rFont val="Times New Roman"/>
            <family val="1"/>
          </rPr>
          <t>1 drop of bitumen and live spider (both to be eaten)</t>
        </r>
      </text>
    </comment>
    <comment ref="D78" authorId="0">
      <text>
        <r>
          <rPr>
            <sz val="12"/>
            <rFont val="Times New Roman"/>
            <family val="1"/>
          </rPr>
          <t>Square of red cloth</t>
        </r>
      </text>
    </comment>
    <comment ref="D82" authorId="0">
      <text>
        <r>
          <rPr>
            <sz val="12"/>
            <color indexed="81"/>
            <rFont val="Times New Roman"/>
            <family val="1"/>
          </rPr>
          <t>Stone earth from home plane</t>
        </r>
      </text>
    </comment>
    <comment ref="D83" authorId="0">
      <text>
        <r>
          <rPr>
            <sz val="12"/>
            <color indexed="81"/>
            <rFont val="Times New Roman"/>
            <family val="1"/>
          </rPr>
          <t>Stone earth from home plane</t>
        </r>
      </text>
    </comment>
    <comment ref="D96" authorId="0">
      <text>
        <r>
          <rPr>
            <sz val="12"/>
            <color indexed="81"/>
            <rFont val="Times New Roman"/>
            <family val="1"/>
          </rPr>
          <t>Charcoal</t>
        </r>
      </text>
    </comment>
    <comment ref="D102" authorId="0">
      <text>
        <r>
          <rPr>
            <sz val="12"/>
            <color indexed="81"/>
            <rFont val="Times New Roman"/>
            <family val="1"/>
          </rPr>
          <t>pinch of dust &amp; few drops of water</t>
        </r>
      </text>
    </comment>
    <comment ref="D106" authorId="0">
      <text>
        <r>
          <rPr>
            <sz val="12"/>
            <color indexed="81"/>
            <rFont val="Times New Roman"/>
            <family val="1"/>
          </rPr>
          <t>dinosaur jawbone</t>
        </r>
      </text>
    </comment>
    <comment ref="D107" authorId="0">
      <text>
        <r>
          <rPr>
            <sz val="12"/>
            <rFont val="Times New Roman"/>
            <family val="1"/>
          </rPr>
          <t>Soft clay</t>
        </r>
      </text>
    </comment>
    <comment ref="D111" authorId="0">
      <text/>
    </comment>
    <comment ref="D112" authorId="0">
      <text/>
    </comment>
    <comment ref="D117" authorId="0">
      <text/>
    </comment>
    <comment ref="D122" authorId="0">
      <text>
        <r>
          <rPr>
            <sz val="12"/>
            <color indexed="81"/>
            <rFont val="Times New Roman"/>
            <family val="1"/>
          </rPr>
          <t>leather thong bound around caster's arm</t>
        </r>
      </text>
    </comment>
    <comment ref="D124" authorId="0">
      <text>
        <r>
          <rPr>
            <sz val="12"/>
            <color indexed="81"/>
            <rFont val="Times New Roman"/>
            <family val="1"/>
          </rPr>
          <t>pinch of dust &amp; a few drops of water</t>
        </r>
      </text>
    </comment>
    <comment ref="D130" authorId="0">
      <text>
        <r>
          <rPr>
            <sz val="12"/>
            <color indexed="81"/>
            <rFont val="Times New Roman"/>
            <family val="1"/>
          </rPr>
          <t>1000 GPs' worth of unguents</t>
        </r>
      </text>
    </comment>
    <comment ref="D132" authorId="0">
      <text>
        <r>
          <rPr>
            <sz val="12"/>
            <color indexed="81"/>
            <rFont val="Times New Roman"/>
            <family val="1"/>
          </rPr>
          <t>Natural pool of water</t>
        </r>
      </text>
    </comment>
    <comment ref="D138" authorId="0">
      <text>
        <r>
          <rPr>
            <sz val="12"/>
            <color indexed="81"/>
            <rFont val="Times New Roman"/>
            <family val="1"/>
          </rPr>
          <t>Flawless, 250-GP gemstone</t>
        </r>
      </text>
    </comment>
    <comment ref="D154" authorId="0">
      <text>
        <r>
          <rPr>
            <sz val="12"/>
            <color indexed="81"/>
            <rFont val="Times New Roman"/>
            <family val="1"/>
          </rPr>
          <t>granite &amp; 250 GPs' worth of diamond dust</t>
        </r>
      </text>
    </comment>
    <comment ref="D160" authorId="0">
      <text>
        <r>
          <rPr>
            <sz val="12"/>
            <color indexed="81"/>
            <rFont val="Times New Roman"/>
            <family val="1"/>
          </rPr>
          <t>Herbs, oils, and incense worth at least 1,000 gp, plus 1,000 gp per level of the spell to be tied to the unhallowed area.</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have mastered the ancient elven techniques of drawing power from Sehanine Moonbow’s light.
</t>
        </r>
        <r>
          <rPr>
            <b/>
            <sz val="12"/>
            <color indexed="81"/>
            <rFont val="Times New Roman"/>
            <family val="1"/>
          </rPr>
          <t xml:space="preserve">Prerequisites:  </t>
        </r>
        <r>
          <rPr>
            <sz val="12"/>
            <color indexed="81"/>
            <rFont val="Times New Roman"/>
            <family val="1"/>
          </rPr>
          <t xml:space="preserve">Knowledge (history) 4 ranks, ability to cast 3rd-level spells.
</t>
        </r>
        <r>
          <rPr>
            <b/>
            <sz val="12"/>
            <color indexed="81"/>
            <rFont val="Times New Roman"/>
            <family val="1"/>
          </rPr>
          <t xml:space="preserve">Benefit:  </t>
        </r>
        <r>
          <rPr>
            <sz val="12"/>
            <color indexed="81"/>
            <rFont val="Times New Roman"/>
            <family val="1"/>
          </rPr>
          <t>When you cast a spell under moonlight, your effective caster level increases by 2. This feat provides no benefit when the moon is not visible (during the day, underground, during a new moon, or the like).
Lost Empires of Faerûn 7</t>
        </r>
      </text>
    </comment>
    <comment ref="C2" authorId="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3" authorId="0">
      <text>
        <r>
          <rPr>
            <sz val="12"/>
            <color indexed="81"/>
            <rFont val="Times New Roman"/>
            <family val="1"/>
          </rPr>
          <t xml:space="preserve">You can cast spells without relying on material components.
</t>
        </r>
        <r>
          <rPr>
            <b/>
            <sz val="12"/>
            <color indexed="81"/>
            <rFont val="Times New Roman"/>
            <family val="1"/>
          </rPr>
          <t xml:space="preserve">Benefit: </t>
        </r>
        <r>
          <rPr>
            <sz val="12"/>
            <color indexed="81"/>
            <rFont val="Times New Roman"/>
            <family val="1"/>
          </rPr>
          <t xml:space="preserve"> You can cast any spell that has a material component costing 1 gp or less without needing that component.  (The casting of the spell still provokes attacks of opportunity as normal.)  If the spell requires a material component that costs more than 1 gp, you must have the material component at hand to cast the spell, just as normal.
PHB 94</t>
        </r>
      </text>
    </comment>
    <comment ref="C3" authorId="0">
      <text>
        <r>
          <rPr>
            <sz val="12"/>
            <color indexed="81"/>
            <rFont val="Times New Roman"/>
            <family val="1"/>
          </rPr>
          <t xml:space="preserve">You make connections and alliances easily.
</t>
        </r>
        <r>
          <rPr>
            <b/>
            <sz val="12"/>
            <color indexed="81"/>
            <rFont val="Times New Roman"/>
            <family val="1"/>
          </rPr>
          <t xml:space="preserve">Prerequisite:  </t>
        </r>
        <r>
          <rPr>
            <sz val="12"/>
            <color indexed="81"/>
            <rFont val="Times New Roman"/>
            <family val="1"/>
          </rPr>
          <t xml:space="preserve">Cha 11.
</t>
        </r>
        <r>
          <rPr>
            <b/>
            <sz val="12"/>
            <color indexed="81"/>
            <rFont val="Times New Roman"/>
            <family val="1"/>
          </rPr>
          <t xml:space="preserve">Benefit:  </t>
        </r>
        <r>
          <rPr>
            <sz val="12"/>
            <color indexed="81"/>
            <rFont val="Times New Roman"/>
            <family val="1"/>
          </rPr>
          <t xml:space="preserve">Your maximum number of contacts increases by four.
</t>
        </r>
        <r>
          <rPr>
            <b/>
            <sz val="12"/>
            <color indexed="81"/>
            <rFont val="Times New Roman"/>
            <family val="1"/>
          </rPr>
          <t xml:space="preserve">Normal:  </t>
        </r>
        <r>
          <rPr>
            <sz val="12"/>
            <color indexed="81"/>
            <rFont val="Times New Roman"/>
            <family val="1"/>
          </rPr>
          <t xml:space="preserve">Without this feat, a character is normally limited to a number of contacts equal to his Charisma modifier (minimum 1).
</t>
        </r>
        <r>
          <rPr>
            <b/>
            <sz val="12"/>
            <color indexed="81"/>
            <rFont val="Times New Roman"/>
            <family val="1"/>
          </rPr>
          <t xml:space="preserve">Special:  </t>
        </r>
        <r>
          <rPr>
            <sz val="12"/>
            <color indexed="81"/>
            <rFont val="Times New Roman"/>
            <family val="1"/>
          </rPr>
          <t>You can take the Extra Contacts feat multiple times. Its effects stack. Each time you take the feat, you add another four to your maximum number of contacts.
Cityscape 61</t>
        </r>
      </text>
    </comment>
    <comment ref="A4" authorId="0">
      <text>
        <r>
          <rPr>
            <sz val="12"/>
            <color indexed="81"/>
            <rFont val="Times New Roman"/>
            <family val="1"/>
          </rPr>
          <t xml:space="preserve">You have been initiated into the greatest secrets of Eldath’s, Mielikki’s, or Silvanus’s church.
</t>
        </r>
        <r>
          <rPr>
            <b/>
            <sz val="12"/>
            <color indexed="81"/>
            <rFont val="Times New Roman"/>
            <family val="1"/>
          </rPr>
          <t xml:space="preserve">Prerequisites:  </t>
        </r>
        <r>
          <rPr>
            <sz val="12"/>
            <color indexed="81"/>
            <rFont val="Times New Roman"/>
            <family val="1"/>
          </rPr>
          <t xml:space="preserve">Cleric or druid level 5th, patron deity Eldath, Mielikki, or Silvanus.
</t>
        </r>
        <r>
          <rPr>
            <b/>
            <sz val="12"/>
            <color indexed="81"/>
            <rFont val="Times New Roman"/>
            <family val="1"/>
          </rPr>
          <t xml:space="preserve">Benefit:  </t>
        </r>
        <r>
          <rPr>
            <sz val="12"/>
            <color indexed="81"/>
            <rFont val="Times New Roman"/>
            <family val="1"/>
          </rPr>
          <t xml:space="preserve">You can rebuke or command animals or plant creatures as an evil cleric rebukes or commands undead.  You can use this ability a number of times per day equal to 3 + your Charisma modifier.
In addition, you may add the following spells to your cleric or druid spell list.
</t>
        </r>
        <r>
          <rPr>
            <b/>
            <sz val="12"/>
            <color indexed="81"/>
            <rFont val="Times New Roman"/>
            <family val="1"/>
          </rPr>
          <t>Level</t>
        </r>
        <r>
          <rPr>
            <sz val="12"/>
            <color indexed="81"/>
            <rFont val="Times New Roman"/>
            <family val="1"/>
          </rPr>
          <t xml:space="preserve">
</t>
        </r>
        <r>
          <rPr>
            <b/>
            <sz val="12"/>
            <color indexed="81"/>
            <rFont val="Times New Roman"/>
            <family val="1"/>
          </rPr>
          <t xml:space="preserve">3rd </t>
        </r>
        <r>
          <rPr>
            <sz val="12"/>
            <color indexed="81"/>
            <rFont val="Times New Roman"/>
            <family val="1"/>
          </rPr>
          <t xml:space="preserve">Mold Touch:  Creates 5-ft. patch of brown mold.
</t>
        </r>
        <r>
          <rPr>
            <b/>
            <sz val="12"/>
            <color indexed="81"/>
            <rFont val="Times New Roman"/>
            <family val="1"/>
          </rPr>
          <t xml:space="preserve">4th </t>
        </r>
        <r>
          <rPr>
            <sz val="12"/>
            <color indexed="81"/>
            <rFont val="Times New Roman"/>
            <family val="1"/>
          </rPr>
          <t xml:space="preserve">Briartangle:  As entangle, except that targets take 1d8 damage +1/two levels each round.
</t>
        </r>
        <r>
          <rPr>
            <b/>
            <sz val="12"/>
            <color indexed="81"/>
            <rFont val="Times New Roman"/>
            <family val="1"/>
          </rPr>
          <t xml:space="preserve">4th </t>
        </r>
        <r>
          <rPr>
            <sz val="12"/>
            <color indexed="81"/>
            <rFont val="Times New Roman"/>
            <family val="1"/>
          </rPr>
          <t xml:space="preserve">Thorn Spray:  Your ranged attack deals 1d6 damage/level (max 20d6) , divided among multiple targets, sickens on a successful hit.
</t>
        </r>
        <r>
          <rPr>
            <b/>
            <sz val="12"/>
            <color indexed="81"/>
            <rFont val="Times New Roman"/>
            <family val="1"/>
          </rPr>
          <t xml:space="preserve">5th </t>
        </r>
        <r>
          <rPr>
            <sz val="12"/>
            <color indexed="81"/>
            <rFont val="Times New Roman"/>
            <family val="1"/>
          </rPr>
          <t xml:space="preserve">Fireward:  As quench, but also suppresses magical fire effects in affected area.
</t>
        </r>
        <r>
          <rPr>
            <b/>
            <sz val="12"/>
            <color indexed="81"/>
            <rFont val="Times New Roman"/>
            <family val="1"/>
          </rPr>
          <t xml:space="preserve">5th </t>
        </r>
        <r>
          <rPr>
            <sz val="12"/>
            <color indexed="81"/>
            <rFont val="Times New Roman"/>
            <family val="1"/>
          </rPr>
          <t>Tree Healing:  You enter a tree that nourishes and heals you.
Player's Guide to Faerûn 81</t>
        </r>
      </text>
    </comment>
    <comment ref="C4" authorId="0">
      <text>
        <r>
          <rPr>
            <sz val="12"/>
            <color indexed="81"/>
            <rFont val="Times New Roman"/>
            <family val="1"/>
          </rPr>
          <t xml:space="preserve">Your rapport with one of your contacts is stronger than your relationship with the rest.
</t>
        </r>
        <r>
          <rPr>
            <b/>
            <sz val="12"/>
            <color indexed="81"/>
            <rFont val="Times New Roman"/>
            <family val="1"/>
          </rPr>
          <t xml:space="preserve">Prerequisite:  </t>
        </r>
        <r>
          <rPr>
            <sz val="12"/>
            <color indexed="81"/>
            <rFont val="Times New Roman"/>
            <family val="1"/>
          </rPr>
          <t xml:space="preserve">Favored.
</t>
        </r>
        <r>
          <rPr>
            <b/>
            <sz val="12"/>
            <color indexed="81"/>
            <rFont val="Times New Roman"/>
            <family val="1"/>
          </rPr>
          <t xml:space="preserve">Benefit:  </t>
        </r>
        <r>
          <rPr>
            <sz val="12"/>
            <color indexed="81"/>
            <rFont val="Times New Roman"/>
            <family val="1"/>
          </rPr>
          <t>When you gain this feat, select one of your existing contacts to be named your primary contact.  Choose one skill associated with the organization to which your contact belongs. You gain 1 bonus rank in that skill (even if doing so would put you above your normal maximum ranks for that skill). In addition, you can double the frequency with which you can call upon your primary contact for no-charge favors.  For example, if your primary contact normally provides its no-charge favor once per month, you can now call upon that favor twice per month.
Cityscape 61</t>
        </r>
      </text>
    </comment>
    <comment ref="A5" authorId="0">
      <text>
        <r>
          <rPr>
            <sz val="12"/>
            <color indexed="81"/>
            <rFont val="Times New Roman"/>
            <family val="1"/>
          </rPr>
          <t xml:space="preserve">You are learned in a long-forgotten manner of summoning once practiced by the Eaerlanni elves of the High Forest.  Creatures answering your call are automatically imbued with the powers
of the forest.
</t>
        </r>
        <r>
          <rPr>
            <b/>
            <sz val="12"/>
            <color indexed="81"/>
            <rFont val="Times New Roman"/>
            <family val="1"/>
          </rPr>
          <t xml:space="preserve">Prerequisite:  </t>
        </r>
        <r>
          <rPr>
            <sz val="12"/>
            <color indexed="81"/>
            <rFont val="Times New Roman"/>
            <family val="1"/>
          </rPr>
          <t xml:space="preserve">Ability to cast any summon nature’s ally spell.
</t>
        </r>
        <r>
          <rPr>
            <b/>
            <sz val="12"/>
            <color indexed="81"/>
            <rFont val="Times New Roman"/>
            <family val="1"/>
          </rPr>
          <t xml:space="preserve">Benefit:  </t>
        </r>
        <r>
          <rPr>
            <sz val="12"/>
            <color indexed="81"/>
            <rFont val="Times New Roman"/>
            <family val="1"/>
          </rPr>
          <t>All animals that you summon using summon nature’s ally acquire the greenbound template (see page 173) for as long as the summoning spell lasts.
Lost Empires of Faerûn 7</t>
        </r>
      </text>
    </comment>
    <comment ref="C5" authorId="0">
      <text>
        <r>
          <rPr>
            <sz val="12"/>
            <color indexed="81"/>
            <rFont val="Times New Roman"/>
            <family val="1"/>
          </rPr>
          <t>Stronghold Builder’s Guide 10</t>
        </r>
      </text>
    </comment>
    <comment ref="A6" authorId="0">
      <text>
        <r>
          <rPr>
            <sz val="12"/>
            <color indexed="81"/>
            <rFont val="Times New Roman"/>
            <family val="1"/>
          </rPr>
          <t xml:space="preserve">Your land is known for producing heroes.  Through pluck, determination, and resilience, your people survive when no one expects them to come through.
</t>
        </r>
        <r>
          <rPr>
            <b/>
            <sz val="12"/>
            <color indexed="81"/>
            <rFont val="Times New Roman"/>
            <family val="1"/>
          </rPr>
          <t xml:space="preserve">Regions:  </t>
        </r>
        <r>
          <rPr>
            <sz val="12"/>
            <color indexed="81"/>
            <rFont val="Times New Roman"/>
            <family val="1"/>
          </rPr>
          <t xml:space="preserve">Aglarond, Dalelands, Tethyr, the Vast.
</t>
        </r>
        <r>
          <rPr>
            <b/>
            <sz val="12"/>
            <color indexed="81"/>
            <rFont val="Times New Roman"/>
            <family val="1"/>
          </rPr>
          <t xml:space="preserve">Benefit:  </t>
        </r>
        <r>
          <rPr>
            <sz val="12"/>
            <color indexed="81"/>
            <rFont val="Times New Roman"/>
            <family val="1"/>
          </rPr>
          <t>You receive a +1 luck bonus on all saving throws.
FRCS 36</t>
        </r>
      </text>
    </comment>
    <comment ref="C6" authorId="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A7" authorId="0">
      <text>
        <r>
          <rPr>
            <sz val="12"/>
            <color indexed="81"/>
            <rFont val="Times New Roman"/>
            <family val="1"/>
          </rPr>
          <t xml:space="preserve">You can cast spells while in a wild shape.
</t>
        </r>
        <r>
          <rPr>
            <b/>
            <sz val="12"/>
            <color indexed="81"/>
            <rFont val="Times New Roman"/>
            <family val="1"/>
          </rPr>
          <t xml:space="preserve">Prerequisites:  </t>
        </r>
        <r>
          <rPr>
            <sz val="12"/>
            <color indexed="81"/>
            <rFont val="Times New Roman"/>
            <family val="1"/>
          </rPr>
          <t xml:space="preserve">Wis 13, wild shape ability.
</t>
        </r>
        <r>
          <rPr>
            <b/>
            <sz val="12"/>
            <color indexed="81"/>
            <rFont val="Times New Roman"/>
            <family val="1"/>
          </rPr>
          <t xml:space="preserve">Benefit:  </t>
        </r>
        <r>
          <rPr>
            <sz val="12"/>
            <color indexed="81"/>
            <rFont val="Times New Roman"/>
            <family val="1"/>
          </rPr>
          <t>You can complete the verbal and somatic components of spells while in a wild shape.  For example, while in the form of a hawk, you could substitute screeches and gestures with your talons for the normal verbal and somatic components of a spell.  You can also use any material components or focuses you possess, even if such items are melded within your current form.  This feat does not permit the use of magic items while you are in a form that could not ordinarily use them, and you do not gain the ability to speak while in a wild shape.
PHB 98</t>
        </r>
      </text>
    </comment>
    <comment ref="C7" authorId="0">
      <text>
        <r>
          <rPr>
            <sz val="12"/>
            <color indexed="81"/>
            <rFont val="Times New Roman"/>
            <family val="1"/>
          </rPr>
          <t>A druid gains a +2 bonus on Knowledge (nature) and Survival checks.
PHB 35</t>
        </r>
      </text>
    </comment>
    <comment ref="C8" authorId="0">
      <text>
        <r>
          <rPr>
            <sz val="12"/>
            <color indexed="81"/>
            <rFont val="Times New Roman"/>
            <family val="1"/>
          </rPr>
          <t xml:space="preserve">Your rapport with one of your contacts is stronger than your relationship with the rest.
</t>
        </r>
        <r>
          <rPr>
            <b/>
            <sz val="12"/>
            <color indexed="81"/>
            <rFont val="Times New Roman"/>
            <family val="1"/>
          </rPr>
          <t xml:space="preserve">Prerequisite:  </t>
        </r>
        <r>
          <rPr>
            <sz val="12"/>
            <color indexed="81"/>
            <rFont val="Times New Roman"/>
            <family val="1"/>
          </rPr>
          <t xml:space="preserve">Favored.
</t>
        </r>
        <r>
          <rPr>
            <b/>
            <sz val="12"/>
            <color indexed="81"/>
            <rFont val="Times New Roman"/>
            <family val="1"/>
          </rPr>
          <t xml:space="preserve">Benefit:  </t>
        </r>
        <r>
          <rPr>
            <sz val="12"/>
            <color indexed="81"/>
            <rFont val="Times New Roman"/>
            <family val="1"/>
          </rPr>
          <t>When you gain this feat, select one of your existing contacts to be named your primary contact.  Choose one skill associated with the organization to which your contact belongs. You gain 1 bonus rank in that skill (even if doing so would put you above your normal maximum ranks for that skill). In addition, you can double the frequency with which you can call upon your primary contact for no-charge favors.  For example, if your primary contact normally provides its no-charge favor once per month, you can now call upon that favor twice per month.
Cityscape 61</t>
        </r>
      </text>
    </comment>
    <comment ref="C9" authorId="0">
      <text>
        <r>
          <rPr>
            <sz val="12"/>
            <color indexed="81"/>
            <rFont val="Times New Roman"/>
            <family val="1"/>
          </rPr>
          <t xml:space="preserve">You have a better chance of being recognized.
</t>
        </r>
        <r>
          <rPr>
            <b/>
            <sz val="12"/>
            <color indexed="81"/>
            <rFont val="Times New Roman"/>
            <family val="1"/>
          </rPr>
          <t xml:space="preserve">Benefit:  </t>
        </r>
        <r>
          <rPr>
            <sz val="12"/>
            <color indexed="81"/>
            <rFont val="Times New Roman"/>
            <family val="1"/>
          </rPr>
          <t xml:space="preserve">Increase your reputation bonus by 3 points.
</t>
        </r>
        <r>
          <rPr>
            <b/>
            <sz val="12"/>
            <color indexed="81"/>
            <rFont val="Times New Roman"/>
            <family val="1"/>
          </rPr>
          <t xml:space="preserve">Special:  </t>
        </r>
        <r>
          <rPr>
            <sz val="12"/>
            <color indexed="81"/>
            <rFont val="Times New Roman"/>
            <family val="1"/>
          </rPr>
          <t>You can’t select both the Low Profile feat and the Renown feat.  You’re either famous or you’re not.
Unearthed Arcana 182</t>
        </r>
      </text>
    </comment>
    <comment ref="A10" authorId="0">
      <text>
        <r>
          <rPr>
            <sz val="12"/>
            <color indexed="81"/>
            <rFont val="Times New Roman"/>
            <family val="1"/>
          </rPr>
          <t xml:space="preserve">You have a better chance of being recognized.
</t>
        </r>
        <r>
          <rPr>
            <b/>
            <sz val="12"/>
            <color indexed="81"/>
            <rFont val="Times New Roman"/>
            <family val="1"/>
          </rPr>
          <t xml:space="preserve">Benefit:  </t>
        </r>
        <r>
          <rPr>
            <sz val="12"/>
            <color indexed="81"/>
            <rFont val="Times New Roman"/>
            <family val="1"/>
          </rPr>
          <t xml:space="preserve">Increase your reputation bonus by 3 points.
</t>
        </r>
        <r>
          <rPr>
            <b/>
            <sz val="12"/>
            <color indexed="81"/>
            <rFont val="Times New Roman"/>
            <family val="1"/>
          </rPr>
          <t xml:space="preserve">Special:  </t>
        </r>
        <r>
          <rPr>
            <sz val="12"/>
            <color indexed="81"/>
            <rFont val="Times New Roman"/>
            <family val="1"/>
          </rPr>
          <t>You can’t select both the Low Profile feat and the Renown feat.  You’re either famous or you’re not.
Unearthed Arcana 182</t>
        </r>
      </text>
    </comment>
    <comment ref="C10" authorId="0">
      <text>
        <r>
          <rPr>
            <sz val="12"/>
            <color indexed="81"/>
            <rFont val="Times New Roman"/>
            <family val="1"/>
          </rPr>
          <t>Starting at 4th level, a druid gains a +4 bonus on saving throws against the spell-like abilities of fey (such as dryads, pixies, and sprites).
PHB 37</t>
        </r>
      </text>
    </comment>
    <comment ref="C11" authorId="0">
      <text>
        <r>
          <rPr>
            <sz val="12"/>
            <color indexed="81"/>
            <rFont val="Times New Roman"/>
            <family val="1"/>
          </rPr>
          <t>Starting at 3rd level, a druid leaves no trail in natural surroundings and cannot be tracked.  She may choose to leave a trail if so desired.
PHB 36</t>
        </r>
      </text>
    </comment>
    <comment ref="C12" authorId="0">
      <text>
        <r>
          <rPr>
            <sz val="12"/>
            <color indexed="81"/>
            <rFont val="Times New Roman"/>
            <family val="1"/>
          </rPr>
          <t>At 9th level, a druid gains immunity to all poisons.
PHB 37</t>
        </r>
      </text>
    </comment>
    <comment ref="C13"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A14" authorId="0">
      <text>
        <r>
          <rPr>
            <sz val="12"/>
            <color indexed="81"/>
            <rFont val="Times New Roman"/>
            <family val="1"/>
          </rPr>
          <t xml:space="preserve">Your intimate understanding of the natural world allows you to imbue your spells with life-giving magical power from the land itself.
</t>
        </r>
        <r>
          <rPr>
            <b/>
            <sz val="12"/>
            <color indexed="81"/>
            <rFont val="Times New Roman"/>
            <family val="1"/>
          </rPr>
          <t xml:space="preserve">Prerequisites:  </t>
        </r>
        <r>
          <rPr>
            <sz val="12"/>
            <color indexed="81"/>
            <rFont val="Times New Roman"/>
            <family val="1"/>
          </rPr>
          <t xml:space="preserve">Concentration 5 ranks, Knowledge (nature) 5 ranks, Spellcraft 5 ranks, caster level 1st.
</t>
        </r>
        <r>
          <rPr>
            <b/>
            <sz val="12"/>
            <color indexed="81"/>
            <rFont val="Times New Roman"/>
            <family val="1"/>
          </rPr>
          <t xml:space="preserve">Benefit:  </t>
        </r>
        <r>
          <rPr>
            <sz val="12"/>
            <color indexed="81"/>
            <rFont val="Times New Roman"/>
            <family val="1"/>
          </rPr>
          <t>When in a natural setting, you can draw on the power of the land to imbue your spells with healing power. For the purpose of this feat, a natural setting is defined as any location not within a community and not a constructed area. “Natural setting” includes unworked caverns, but not crafted dungeons and the like.  To use the feat, you must succeed on a Knowledge (nature) check (DC 15 + spell level), made as a free action while casting a spell.  You can’t take 10 on this check.  If you succeed, each target of your spell is healed of 2 points of damage per spell level, in addition to the spell’snormal effects.  If the spell doesn’t have a target entry, this feat has no effect.  This healing power is positive energy, so an undead creature instead takes 2 points of damage per spell level.  An unwilling creature can attempt a Will save (at the spell’s normal save DC) to negate this effect.  If the skill check fails, the prepared spell or spell slot is lost.
You cannot use this feat on any spell with an alignment descriptor, nor with any necromancy spell. The natural world favors balance in all things, and thus does not support specific alignment-based magic, nor can its life-giving power be used to enhance the magic of death.
Races of the Wild 152</t>
        </r>
      </text>
    </comment>
    <comment ref="C14" authorId="0">
      <text>
        <r>
          <rPr>
            <sz val="12"/>
            <color indexed="81"/>
            <rFont val="Times New Roman"/>
            <family val="1"/>
          </rPr>
          <t>5/day in dungeons
At 5th level, a druid gains the ability to turn herself into any Small or Medium animal and back again once per day.  Her options for new forms include all creatures with the animal type (see the Monster Manual).  This ability functions like the alternate form special ability, See Errata.  Effect lasts for 1 hour per druid level, or until she changes back.  Changing form (to animal or back) is a standard action and doesn’t provoke an attack of opportunity.
The form chosen must be that of an animal the druid is familiar with.  For example, a druid who has never been outside a temperate forest could not become a polar bear.
A druid loses her ability to speak while in animal form because she is limited to the sounds that a normal, untrained animal can make, but she can communicate normally with other animals of the same general grouping as her new form.  (The normal sound a wild parrot makes is a squawk, so changing to this form does not permit speech.)
A druid can use this ability more times per day at 6th, 7th, 10th, 14th, and 18th level, as noted on Table 3–8:  The Druid.  In addition, she gains the ability to take the shape of a Large animal at 8th level, a Tiny animal at 11th level, and a Huge animal at 15th level.  The new form’s Hit Dice can’t exceed the character’s druid level.  For instance, a druid can’t take the form of a dire bear (a Large creature that always has at least 12 HD) until 12th level, even though she can begin taking Large forms at 8th level.
At 12th level, a druid becomes able to use wild shape to change into a plant creature, such as a shambling mound, with the same size restrictions as for animal forms.  (A druid can’t use this ability to take the form of a plant that isn’t a creature, such as a tree or a rose bush.)
At 16th level, a druid becomes able to use wild shape to change into a Small, Medium, or Large elemental (air, earth, fire, or water) once per day.  These elemental forms are in addition to her normal wild shape usage.  In addition to the normal effects of wild shape, the druid gains all the elemental’s extraordinary, supernatural, and spell-like abilities.
She also gains the elemental’s feats for as long as she maintains the wild shape, but she retains her own creature type (humanoid, in most cases). At 18th level, a druid becomes able to assume elemental form twice per day, and at 20th level she can do so three times per day.  At 20th level, a druid may use this wild shape ability to change into a Huge elemental. Venom Immunity (Ex):  At 9th level, a druid gains immunity to all poisons.
PHB 37</t>
        </r>
      </text>
    </comment>
    <comment ref="A15" authorId="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A18" authorId="0">
      <text>
        <r>
          <rPr>
            <sz val="12"/>
            <color indexed="81"/>
            <rFont val="Times New Roman"/>
            <family val="1"/>
          </rPr>
          <t xml:space="preserve">You can use wild shape more frequently than you normally could.
</t>
        </r>
        <r>
          <rPr>
            <b/>
            <sz val="12"/>
            <color indexed="81"/>
            <rFont val="Times New Roman"/>
            <family val="1"/>
          </rPr>
          <t xml:space="preserve">Prerequisite:  </t>
        </r>
        <r>
          <rPr>
            <sz val="12"/>
            <color indexed="81"/>
            <rFont val="Times New Roman"/>
            <family val="1"/>
          </rPr>
          <t xml:space="preserve">Ability to use wild shape.
</t>
        </r>
        <r>
          <rPr>
            <b/>
            <sz val="12"/>
            <color indexed="81"/>
            <rFont val="Times New Roman"/>
            <family val="1"/>
          </rPr>
          <t xml:space="preserve">Benefit:  </t>
        </r>
        <r>
          <rPr>
            <sz val="12"/>
            <color indexed="81"/>
            <rFont val="Times New Roman"/>
            <family val="1"/>
          </rPr>
          <t xml:space="preserve">You use your wild shape ability two more times per day than you otherwise could.  If you are able to use wild shape to become an elemental, you also gain one additional elemental wild shape use per day.
</t>
        </r>
        <r>
          <rPr>
            <b/>
            <sz val="12"/>
            <color indexed="81"/>
            <rFont val="Times New Roman"/>
            <family val="1"/>
          </rPr>
          <t xml:space="preserve">Special:  </t>
        </r>
        <r>
          <rPr>
            <sz val="12"/>
            <color indexed="81"/>
            <rFont val="Times New Roman"/>
            <family val="1"/>
          </rPr>
          <t>You can take this feat multiple times, gaining the same benefit each time.
Complete Divine 81</t>
        </r>
      </text>
    </comment>
    <comment ref="C18" authorId="0">
      <text>
        <r>
          <rPr>
            <sz val="12"/>
            <color indexed="81"/>
            <rFont val="Times New Roman"/>
            <family val="1"/>
          </rPr>
          <t>Starting at 2nd level, a druid may move through any sort of undergrowth (such as natural thorns, briars, overgrown areas, and similar terrain) at her normal speed and without taking damage or suffering any other impairment.  However, thorns, briars, and overgrown areas that have been magically manipulated to impede motion still affect her.
PHB 36</t>
        </r>
      </text>
    </comment>
    <comment ref="A19" authorId="0">
      <text>
        <r>
          <rPr>
            <sz val="12"/>
            <color indexed="81"/>
            <rFont val="Times New Roman"/>
            <family val="1"/>
          </rPr>
          <t xml:space="preserve">You are in tune with the earth beneath you.
</t>
        </r>
        <r>
          <rPr>
            <b/>
            <sz val="12"/>
            <color indexed="81"/>
            <rFont val="Times New Roman"/>
            <family val="1"/>
          </rPr>
          <t>Prerequisites:</t>
        </r>
        <r>
          <rPr>
            <sz val="12"/>
            <color indexed="81"/>
            <rFont val="Times New Roman"/>
            <family val="1"/>
          </rPr>
          <t xml:space="preserve">  Con 13, Wis 13
</t>
        </r>
        <r>
          <rPr>
            <b/>
            <sz val="12"/>
            <color indexed="81"/>
            <rFont val="Times New Roman"/>
            <family val="1"/>
          </rPr>
          <t>Benefit:</t>
        </r>
        <r>
          <rPr>
            <sz val="12"/>
            <color indexed="81"/>
            <rFont val="Times New Roman"/>
            <family val="1"/>
          </rPr>
          <t xml:space="preserve">  As long as you are touching the ground, you can take a move action to sense the number of creatures within 20 feet that are also touching the ground and the direction to each one.  You cannot pinpoint the location of any creature with this feat.
</t>
        </r>
        <r>
          <rPr>
            <b/>
            <sz val="12"/>
            <color indexed="81"/>
            <rFont val="Times New Roman"/>
            <family val="1"/>
          </rPr>
          <t>Special:</t>
        </r>
        <r>
          <rPr>
            <sz val="12"/>
            <color indexed="81"/>
            <rFont val="Times New Roman"/>
            <family val="1"/>
          </rPr>
          <t xml:space="preserve">  Creatures with the air or aquatic subtype may not select this feat.
Races of Stone 138</t>
        </r>
      </text>
    </comment>
  </commentList>
</comments>
</file>

<file path=xl/comments5.xml><?xml version="1.0" encoding="utf-8"?>
<comments xmlns="http://schemas.openxmlformats.org/spreadsheetml/2006/main">
  <authors>
    <author>Alexis Álvarez</author>
  </authors>
  <commentList>
    <comment ref="C6" authorId="0">
      <text>
        <r>
          <rPr>
            <b/>
            <sz val="12"/>
            <color indexed="81"/>
            <rFont val="Times New Roman"/>
            <family val="1"/>
          </rPr>
          <t xml:space="preserve">Price (Item Level):  </t>
        </r>
        <r>
          <rPr>
            <sz val="12"/>
            <color indexed="81"/>
            <rFont val="Times New Roman"/>
            <family val="1"/>
          </rPr>
          <t xml:space="preserve">18,000 gp (14th)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This heavy cloak is made of a rough, gray fur from some unidentifiable creature.
The mantle of the beast allows you to use your wild shape ability as a swift action. While wild shaped, your natural weapons gain a +1 enhancement bonus on attack and damage rolls.
A mantle of the beast is part of a set known collectively as the trappings of the beast, which also includes the armor of the beast (page 135) and the ring of the beast (see below). When you wear all three items together, you gain additional abilities, as noted in the description of armor of the beast.
Complete Champion 140</t>
        </r>
      </text>
    </comment>
    <comment ref="D6" authorId="0">
      <text>
        <r>
          <rPr>
            <b/>
            <sz val="12"/>
            <color indexed="81"/>
            <rFont val="Times New Roman"/>
            <family val="1"/>
          </rPr>
          <t xml:space="preserve">Price (Item Level):  </t>
        </r>
        <r>
          <rPr>
            <sz val="12"/>
            <color indexed="81"/>
            <rFont val="Times New Roman"/>
            <family val="1"/>
          </rPr>
          <t xml:space="preserve">18,000 gp (14th)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This heavy cloak is made of a rough, gray fur from some unidentifiable creature.
The mantle of the beast allows you to use your wild shape ability as a swift action. While wild shaped, your natural weapons gain a +1 enhancement bonus on attack and damage rolls.
A mantle of the beast is part of a set known collectively as the trappings of the beast, which also includes the armor of the beast (page 135) and the ring of the beast (see below). When you wear all three items together, you gain additional abilities, as noted in the description of armor of the beast.
Complete Champion 140</t>
        </r>
      </text>
    </comment>
    <comment ref="C7" authorId="0">
      <text>
        <r>
          <rPr>
            <b/>
            <sz val="12"/>
            <color indexed="81"/>
            <rFont val="Times New Roman"/>
            <family val="1"/>
          </rPr>
          <t xml:space="preserve">Price (Item Level):  </t>
        </r>
        <r>
          <rPr>
            <sz val="12"/>
            <color indexed="81"/>
            <rFont val="Times New Roman"/>
            <family val="1"/>
          </rPr>
          <t xml:space="preserve">18,000 gp (14th)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This heavy cloak is made of a rough, gray fur from some unidentifiable creature.
The mantle of the beast allows you to use your wild shape ability as a swift action. While wild shaped, your natural weapons gain a +1 enhancement bonus on attack and damage rolls.
A mantle of the beast is part of a set known collectively as the trappings of the beast, which also includes the armor of the beast (page 135) and the ring of the beast (see below). When you wear all three items together, you gain additional abilities, as noted in the description of armor of the beast.
Complete Champion 140</t>
        </r>
      </text>
    </comment>
    <comment ref="D7" authorId="0">
      <text>
        <r>
          <rPr>
            <b/>
            <sz val="12"/>
            <color indexed="81"/>
            <rFont val="Times New Roman"/>
            <family val="1"/>
          </rPr>
          <t xml:space="preserve">Price (Item Level):  </t>
        </r>
        <r>
          <rPr>
            <sz val="12"/>
            <color indexed="81"/>
            <rFont val="Times New Roman"/>
            <family val="1"/>
          </rPr>
          <t xml:space="preserve">18,000 gp (14th)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This heavy cloak is made of a rough, gray fur from some unidentifiable creature.
The mantle of the beast allows you to use your wild shape ability as a swift action. While wild shaped, your natural weapons gain a +1 enhancement bonus on attack and damage rolls.
A mantle of the beast is part of a set known collectively as the trappings of the beast, which also includes the armor of the beast (page 135) and the ring of the beast (see below). When you wear all three items together, you gain additional abilities, as noted in the description of armor of the beast.
Complete Champion 140</t>
        </r>
      </text>
    </comment>
    <comment ref="A13" authorId="0">
      <text>
        <r>
          <rPr>
            <sz val="12"/>
            <color indexed="81"/>
            <rFont val="Times New Roman"/>
            <family val="1"/>
          </rPr>
          <t>The wearer of a suit of armor or a shield with this ability preserves his armor bonus (and any enhancement bonus) while in a wild shape.  Armor and shields with this ability usually appear to be made covered in leaf patterns.  While the wearer is in a wild
shape, the armor cannot be seen.
Moderate transmutation; CL 9th; Craft Magic Arms and Armor, baleful polymorph; Price +3 bonus.
DMG 219</t>
        </r>
      </text>
    </comment>
    <comment ref="A14" authorId="0">
      <text>
        <r>
          <rPr>
            <b/>
            <sz val="12"/>
            <color indexed="81"/>
            <rFont val="Times New Roman"/>
            <family val="1"/>
          </rPr>
          <t xml:space="preserve">Price:  </t>
        </r>
        <r>
          <rPr>
            <sz val="12"/>
            <color indexed="81"/>
            <rFont val="Times New Roman"/>
            <family val="1"/>
          </rPr>
          <t xml:space="preserve">+2 bonus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transmutation
</t>
        </r>
        <r>
          <rPr>
            <b/>
            <sz val="12"/>
            <color indexed="81"/>
            <rFont val="Times New Roman"/>
            <family val="1"/>
          </rPr>
          <t xml:space="preserve">Activation:  </t>
        </r>
        <r>
          <rPr>
            <sz val="12"/>
            <color indexed="81"/>
            <rFont val="Times New Roman"/>
            <family val="1"/>
          </rPr>
          <t xml:space="preserve">—
This armor is lightly patterned with lines resembling fur, scales, and feathers.  Its coloration continuously shifts among muted tones of brown, green, and gray.
First created by powerful druids, armor that has this property is particularly useful to characters of that class.  Whenever you use wild shape, you can expend one additional daily use of that ability to transform your beastskin armor along with you, rather than simply allowing it to merge with your body.  When you do so, the armor transforms into a suit of armor of the same type, fitted for your new form.
The armor’s weight changes to match your new size (and shape, if you assume a form with a different body shape).  If you are proficient with your suit of beastskin armor in your natural form, then you are proficient with the transformed version as well, regardless of what shape you take.
</t>
        </r>
        <r>
          <rPr>
            <b/>
            <sz val="12"/>
            <color indexed="81"/>
            <rFont val="Times New Roman"/>
            <family val="1"/>
          </rPr>
          <t xml:space="preserve">Prerequisites:  </t>
        </r>
        <r>
          <rPr>
            <sz val="12"/>
            <color indexed="81"/>
            <rFont val="Times New Roman"/>
            <family val="1"/>
          </rPr>
          <t xml:space="preserve">Craft Magic Arms and Armor, ironwood.
</t>
        </r>
        <r>
          <rPr>
            <b/>
            <sz val="12"/>
            <color indexed="81"/>
            <rFont val="Times New Roman"/>
            <family val="1"/>
          </rPr>
          <t xml:space="preserve">Cost to Create:  </t>
        </r>
        <r>
          <rPr>
            <sz val="12"/>
            <color indexed="81"/>
            <rFont val="Times New Roman"/>
            <family val="1"/>
          </rPr>
          <t>Varies.
MIC 7</t>
        </r>
      </text>
    </comment>
  </commentList>
</comments>
</file>

<file path=xl/comments6.xml><?xml version="1.0" encoding="utf-8"?>
<comments xmlns="http://schemas.openxmlformats.org/spreadsheetml/2006/main">
  <authors>
    <author>Alexis Álvarez</author>
  </authors>
  <commentList>
    <comment ref="A7" authorId="0">
      <text>
        <r>
          <rPr>
            <sz val="12"/>
            <color indexed="81"/>
            <rFont val="Times New Roman"/>
            <family val="1"/>
          </rPr>
          <t>This wood or stone carving depicts from three to more than a dozen local animals, depending on the fecundity of the region and the intricacy of the carving. Sometimes when you look at it, you catch a glimpse of movement out of the corner of your eye, though further inspection always shows the animals right where they were before.
When used to cast spells from the Animal domain list or spells that aid, protect, speak with, or summon animals, this symbol increases your effective caster level by 1.
Complete Champion 135</t>
        </r>
      </text>
    </comment>
    <comment ref="A8" authorId="0">
      <text>
        <r>
          <rPr>
            <b/>
            <sz val="12"/>
            <color indexed="81"/>
            <rFont val="Times New Roman"/>
            <family val="1"/>
          </rPr>
          <t xml:space="preserve">Price (Item Level):  </t>
        </r>
        <r>
          <rPr>
            <sz val="12"/>
            <color indexed="81"/>
            <rFont val="Times New Roman"/>
            <family val="1"/>
          </rPr>
          <t xml:space="preserve">18,000 gp (14th)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This heavy cloak is made of a rough, gray fur from some unidentifiable creature.
The mantle of the beast allows you to use your wild shape ability as a swift action. While wild shaped, your natural weapons gain a +1 enhancement bonus on attack and damage rolls.
A mantle of the beast is part of a set known collectively as the trappings of the beast, which also includes the armor of the beast (page 135) and the ring of the beast (see below). When you wear all three items together, you gain additional abilities, as noted in the description of armor of the beast.
Complete Champion 140</t>
        </r>
      </text>
    </comment>
    <comment ref="A9" authorId="0">
      <text>
        <r>
          <rPr>
            <b/>
            <sz val="12"/>
            <color indexed="81"/>
            <rFont val="Times New Roman"/>
            <family val="1"/>
          </rPr>
          <t xml:space="preserve">Price (Item Level):  </t>
        </r>
        <r>
          <rPr>
            <sz val="12"/>
            <rFont val="Times New Roman"/>
            <family val="1"/>
          </rPr>
          <t xml:space="preserve">3,000 gp (7th)
</t>
        </r>
        <r>
          <rPr>
            <b/>
            <sz val="12"/>
            <color indexed="81"/>
            <rFont val="Times New Roman"/>
            <family val="1"/>
          </rPr>
          <t xml:space="preserve">Body Slot:  </t>
        </r>
        <r>
          <rPr>
            <sz val="12"/>
            <rFont val="Times New Roman"/>
            <family val="1"/>
          </rPr>
          <t xml:space="preserve">Head
</t>
        </r>
        <r>
          <rPr>
            <b/>
            <sz val="12"/>
            <color indexed="81"/>
            <rFont val="Times New Roman"/>
            <family val="1"/>
          </rPr>
          <t xml:space="preserve">Caster Level:  </t>
        </r>
        <r>
          <rPr>
            <sz val="12"/>
            <rFont val="Times New Roman"/>
            <family val="1"/>
          </rPr>
          <t xml:space="preserve">3rd
</t>
        </r>
        <r>
          <rPr>
            <b/>
            <sz val="12"/>
            <color indexed="81"/>
            <rFont val="Times New Roman"/>
            <family val="1"/>
          </rPr>
          <t xml:space="preserve">Aura:  </t>
        </r>
        <r>
          <rPr>
            <sz val="12"/>
            <rFont val="Times New Roman"/>
            <family val="1"/>
          </rPr>
          <t xml:space="preserve">Faint; (DC 16) abjuration
</t>
        </r>
        <r>
          <rPr>
            <b/>
            <sz val="12"/>
            <color indexed="81"/>
            <rFont val="Times New Roman"/>
            <family val="1"/>
          </rPr>
          <t xml:space="preserve">Activation:  </t>
        </r>
        <r>
          <rPr>
            <sz val="12"/>
            <rFont val="Times New Roman"/>
            <family val="1"/>
          </rPr>
          <t xml:space="preserve">Swift (command)
</t>
        </r>
        <r>
          <rPr>
            <b/>
            <sz val="12"/>
            <color indexed="81"/>
            <rFont val="Times New Roman"/>
            <family val="1"/>
          </rPr>
          <t xml:space="preserve">Weight:  </t>
        </r>
        <r>
          <rPr>
            <sz val="12"/>
            <rFont val="Times New Roman"/>
            <family val="1"/>
          </rPr>
          <t xml:space="preserve">—
The circlet is made of delicate ivory threads interwoven with silver bands covered in runes of healing.
A circlet of solace allows you to bolster your healing spells.  After activating the circlet, the next healing spell you cast on a living ally before the end of your turn also grants that creature a +5 morale bonus on saves against disease, fear, and poison for 1 minute.  If the spell affects multiple
creatures, only one (your choice) gains the circlet’s benefit.
A circlet of solace functions three times per day.
</t>
        </r>
        <r>
          <rPr>
            <b/>
            <sz val="12"/>
            <color indexed="81"/>
            <rFont val="Times New Roman"/>
            <family val="1"/>
          </rPr>
          <t xml:space="preserve">Prerequisites:  </t>
        </r>
        <r>
          <rPr>
            <sz val="12"/>
            <rFont val="Times New Roman"/>
            <family val="1"/>
          </rPr>
          <t>Craft Wondrous Item, delay poison, remove fear.
Cost to Create: 1,500 gp, 120 XP, 3 days.
MIC 87</t>
        </r>
      </text>
    </comment>
    <comment ref="A10" authorId="0">
      <text>
        <r>
          <rPr>
            <b/>
            <sz val="12"/>
            <color indexed="81"/>
            <rFont val="Times New Roman"/>
            <family val="1"/>
          </rPr>
          <t xml:space="preserve">Price (Item Level):  </t>
        </r>
        <r>
          <rPr>
            <sz val="12"/>
            <color indexed="81"/>
            <rFont val="Times New Roman"/>
            <family val="1"/>
          </rPr>
          <t xml:space="preserve">8,000 gp (11th)
</t>
        </r>
        <r>
          <rPr>
            <b/>
            <sz val="12"/>
            <color indexed="81"/>
            <rFont val="Times New Roman"/>
            <family val="1"/>
          </rPr>
          <t xml:space="preserve">Body Slot:  </t>
        </r>
        <r>
          <rPr>
            <sz val="12"/>
            <color indexed="81"/>
            <rFont val="Times New Roman"/>
            <family val="1"/>
          </rPr>
          <t xml:space="preserve">Rings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conjuration
</t>
        </r>
        <r>
          <rPr>
            <b/>
            <sz val="12"/>
            <color indexed="81"/>
            <rFont val="Times New Roman"/>
            <family val="1"/>
          </rPr>
          <t xml:space="preserve">Activation:  </t>
        </r>
        <r>
          <rPr>
            <sz val="12"/>
            <color indexed="81"/>
            <rFont val="Times New Roman"/>
            <family val="1"/>
          </rPr>
          <t>—
This tiny ring is carved of smooth wood, and engravings of ivy run along its length.
Whenever you cast a summon nature's ally spell (whether normally or spontaneously), you can treat it as though it were one level higher than it is. For instance, if you cast summon nature's ally III (or sacrifice a 3rd-level druid spell to spontaneously cast it), you can treat it as if you had cast summon nature's ally IV instead. However, you cannot use a ring of the beast to cast a summon nature's ally spell of a level higher than you can normally cast (in the class that allows you to cast the summon nature's ally spell). This ring continues to function even while you are using wild shape.
The ring of the beast is part of a set collectively known as the trappings of the beast. When you wear it along with armor of the beast (page 135) and a mantle of the beast (see above), you gain additional abilities, as noted in the armor of the beast description.
Complete Champion 141</t>
        </r>
      </text>
    </comment>
  </commentList>
</comments>
</file>

<file path=xl/comments7.xml><?xml version="1.0" encoding="utf-8"?>
<comments xmlns="http://schemas.openxmlformats.org/spreadsheetml/2006/main">
  <authors>
    <author>Alexis Álvarez</author>
  </authors>
  <commentList>
    <comment ref="B13" authorId="0">
      <text>
        <r>
          <rPr>
            <sz val="12"/>
            <color indexed="81"/>
            <rFont val="Times New Roman"/>
            <family val="1"/>
          </rPr>
          <t>½ level + druid (1) + successful mission (2)</t>
        </r>
      </text>
    </comment>
    <comment ref="B14" authorId="0">
      <text>
        <r>
          <rPr>
            <sz val="12"/>
            <color indexed="81"/>
            <rFont val="Times New Roman"/>
            <family val="1"/>
          </rPr>
          <t>½ level + druid (1) + successful mission (2)</t>
        </r>
      </text>
    </comment>
  </commentList>
</comments>
</file>

<file path=xl/sharedStrings.xml><?xml version="1.0" encoding="utf-8"?>
<sst xmlns="http://schemas.openxmlformats.org/spreadsheetml/2006/main" count="2359" uniqueCount="991">
  <si>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</si>
  <si>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</si>
  <si>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</si>
  <si>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</si>
  <si>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</si>
  <si>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</si>
  <si>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</si>
  <si>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</si>
  <si>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</si>
  <si>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</si>
  <si>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</si>
  <si>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</si>
  <si>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</si>
  <si>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</si>
  <si>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</si>
  <si>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</si>
  <si>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</si>
  <si>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</si>
  <si>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</si>
  <si>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</si>
  <si>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</si>
  <si>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</si>
  <si>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</si>
  <si>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</si>
  <si>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</si>
  <si>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</si>
  <si>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</si>
  <si>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</si>
  <si>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</si>
  <si>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</si>
  <si>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</si>
  <si>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</si>
  <si>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</si>
  <si>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</si>
  <si>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</si>
  <si>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</si>
  <si>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</si>
  <si>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</si>
  <si>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</si>
  <si>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</si>
  <si>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</si>
  <si>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</si>
  <si>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</si>
  <si>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</si>
  <si>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</si>
  <si>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</si>
  <si>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</si>
  <si>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</si>
  <si>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</si>
  <si>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</si>
  <si>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</si>
  <si>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</si>
  <si>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</si>
  <si>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</si>
  <si>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</si>
  <si>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</si>
  <si>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</si>
  <si>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</si>
  <si>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</si>
  <si>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</si>
  <si>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</si>
  <si>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</si>
  <si>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</si>
  <si>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</si>
  <si>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</si>
  <si>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</si>
  <si>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</si>
  <si>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</si>
  <si>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</si>
  <si>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</si>
  <si>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</si>
  <si>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</si>
  <si>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</si>
  <si>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</si>
  <si>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</si>
  <si>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</si>
  <si>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</si>
  <si>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</si>
  <si>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</si>
  <si>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</si>
  <si>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Right</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</si>
  <si>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</si>
  <si>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</si>
  <si>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</si>
  <si>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</si>
  <si>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</si>
  <si>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</si>
  <si>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</si>
  <si>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</si>
  <si>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</si>
  <si>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</si>
  <si>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</si>
  <si>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</si>
  <si>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</si>
  <si>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</si>
  <si>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</si>
  <si>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</si>
  <si>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</si>
  <si>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</si>
  <si>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</si>
  <si>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</si>
  <si>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</si>
  <si>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</si>
  <si>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</si>
  <si>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</si>
  <si>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</si>
  <si>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</si>
  <si>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</si>
  <si>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</si>
  <si>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</si>
  <si>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</si>
  <si>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Mass</t>
  </si>
  <si>
    <t>Effects/</t>
  </si>
  <si>
    <t>Notes</t>
  </si>
  <si>
    <t>Equipment Carried</t>
  </si>
  <si>
    <t>Weight on Hand:</t>
  </si>
  <si>
    <t>Horse Encumbrance:</t>
  </si>
  <si>
    <t>Check</t>
  </si>
  <si>
    <t>Arcane</t>
  </si>
  <si>
    <t>Speed</t>
  </si>
  <si>
    <t>Age:</t>
  </si>
  <si>
    <t>Region:</t>
  </si>
  <si>
    <t>25’ + 2½’/lvl</t>
  </si>
  <si>
    <t>Male</t>
  </si>
  <si>
    <t>+1</t>
  </si>
  <si>
    <t>+2</t>
  </si>
  <si>
    <t>Prepared Spells</t>
  </si>
  <si>
    <t>Speak Language</t>
  </si>
  <si>
    <t>Divination</t>
  </si>
  <si>
    <t>Transmut.</t>
  </si>
  <si>
    <t>Cure Light Wounds</t>
  </si>
  <si>
    <t>1d8 + 5 HP</t>
  </si>
  <si>
    <t>Endure Elements</t>
  </si>
  <si>
    <t>24 hours</t>
  </si>
  <si>
    <t>Element (5)</t>
  </si>
  <si>
    <t>Magic Stone</t>
  </si>
  <si>
    <t>30 minutes</t>
  </si>
  <si>
    <t>Obscuring Mist</t>
  </si>
  <si>
    <t>1 day/lvl</t>
  </si>
  <si>
    <t>Speak with Animals</t>
  </si>
  <si>
    <t>30’ radius</t>
  </si>
  <si>
    <t>Knowledge:  Nature</t>
  </si>
  <si>
    <t>Knowledge:  Arcana</t>
  </si>
  <si>
    <t>Knowledge:  Religion</t>
  </si>
  <si>
    <t>400’ + 40’/lvl</t>
  </si>
  <si>
    <t>Longstrider</t>
  </si>
  <si>
    <t>Sleight of Hand</t>
  </si>
  <si>
    <t>Survival</t>
  </si>
  <si>
    <t>Druid</t>
  </si>
  <si>
    <t>2</t>
  </si>
  <si>
    <t>Nature Sense</t>
  </si>
  <si>
    <t>Wild Empathy</t>
  </si>
  <si>
    <t>Calm Animals</t>
  </si>
  <si>
    <t>Charm Animal</t>
  </si>
  <si>
    <t>Detect Animals/Plants</t>
  </si>
  <si>
    <t>Detect Snares/Pits</t>
  </si>
  <si>
    <t>Entangle</t>
  </si>
  <si>
    <t>Faerie Fire</t>
  </si>
  <si>
    <t>Goodberry</t>
  </si>
  <si>
    <t>Hide from Animals</t>
  </si>
  <si>
    <t>Magic Fang</t>
  </si>
  <si>
    <t>Pass without Trace</t>
  </si>
  <si>
    <t>Produce Flame</t>
  </si>
  <si>
    <t>Shillelagh</t>
  </si>
  <si>
    <t>Summon Nature's Ally I</t>
  </si>
  <si>
    <t>Enchant.</t>
  </si>
  <si>
    <t>Immune to Tracking</t>
  </si>
  <si>
    <t>None</t>
  </si>
  <si>
    <t>Neutral Good</t>
  </si>
  <si>
    <t>Human</t>
  </si>
  <si>
    <t>Craft:  (type)</t>
  </si>
  <si>
    <t>Common, Druidic</t>
  </si>
  <si>
    <t>19-20, x2</t>
  </si>
  <si>
    <t>30'</t>
  </si>
  <si>
    <t>Profession:  Herbalist</t>
  </si>
  <si>
    <t>Perform:  (type)</t>
  </si>
  <si>
    <t>Attack Bonus:</t>
  </si>
  <si>
    <t>Deity:</t>
  </si>
  <si>
    <t>General Feats</t>
  </si>
  <si>
    <t>Urban Feats</t>
  </si>
  <si>
    <t>Dungeon Feats</t>
  </si>
  <si>
    <t>Wilderness Feats</t>
  </si>
  <si>
    <t>Class Features</t>
  </si>
  <si>
    <t>(see PHB 34)</t>
  </si>
  <si>
    <t>Touch AC:</t>
  </si>
  <si>
    <t>On Mount (not available)</t>
  </si>
  <si>
    <t>DC</t>
  </si>
  <si>
    <t>Weapon Proficiencies</t>
  </si>
  <si>
    <t>Shields (not tower)</t>
  </si>
  <si>
    <t>Armor (Lt &amp; Med)</t>
  </si>
  <si>
    <t>Druid Weapons</t>
  </si>
  <si>
    <t>Atk</t>
  </si>
  <si>
    <t>Played by Jussi</t>
  </si>
  <si>
    <t>Matheus</t>
  </si>
  <si>
    <t>Winterglade</t>
  </si>
  <si>
    <t>6’ 8”</t>
  </si>
  <si>
    <t>310 lbs.</t>
  </si>
  <si>
    <t>Cormyr</t>
  </si>
  <si>
    <t>Cormanthyr Moon Magic</t>
  </si>
  <si>
    <t>Natural Spell</t>
  </si>
  <si>
    <t>Sylvan, Elven</t>
  </si>
  <si>
    <t>Profession:  Farmer</t>
  </si>
  <si>
    <t>Animal Companion</t>
  </si>
  <si>
    <t>Trackless Step</t>
  </si>
  <si>
    <t>Woodland Stride</t>
  </si>
  <si>
    <t>Large Bone Knife</t>
  </si>
  <si>
    <t>Druidic Robes (brown)</t>
  </si>
  <si>
    <t>Wool Socks</t>
  </si>
  <si>
    <t>Hemp Rope</t>
  </si>
  <si>
    <t>Scroll Cases</t>
  </si>
  <si>
    <t>Backpack</t>
  </si>
  <si>
    <t>Spare Clothes</t>
  </si>
  <si>
    <t>Blanket</t>
  </si>
  <si>
    <t>60'</t>
  </si>
  <si>
    <t>Soap</t>
  </si>
  <si>
    <t>Bone Comb</t>
  </si>
  <si>
    <t>Wooden Cutlery</t>
  </si>
  <si>
    <t>Flint &amp; Steel</t>
  </si>
  <si>
    <t>Leather-bound Book</t>
  </si>
  <si>
    <t>Wooden Box</t>
  </si>
  <si>
    <t>Holds a quill &amp; writing ink</t>
  </si>
  <si>
    <t>50 pages</t>
  </si>
  <si>
    <t>Needle &amp; Thread</t>
  </si>
  <si>
    <t>Fresh Bandages</t>
  </si>
  <si>
    <t>Medical Herbs</t>
  </si>
  <si>
    <t>Cooking Herbs</t>
  </si>
  <si>
    <t>Wineskin</t>
  </si>
  <si>
    <t>Waterskin</t>
  </si>
  <si>
    <t>Bread &amp; Cheese</t>
  </si>
  <si>
    <t>Flour</t>
  </si>
  <si>
    <t>Honey</t>
  </si>
  <si>
    <t>Tea Leaves</t>
  </si>
  <si>
    <t>Cinnamon</t>
  </si>
  <si>
    <t>Cloak (green)</t>
  </si>
  <si>
    <t>Shirt (white)</t>
  </si>
  <si>
    <t>Trousers (brown)</t>
  </si>
  <si>
    <t>Mantle of the Beast</t>
  </si>
  <si>
    <t>Ring of the Beast</t>
  </si>
  <si>
    <t>Holy Symbol of Nature’s Children</t>
  </si>
  <si>
    <t xml:space="preserve">(CompChamp 135) </t>
  </si>
  <si>
    <t>worn as amulet</t>
  </si>
  <si>
    <t>Kettle, small</t>
  </si>
  <si>
    <t>* Proper refers to staying within the parameters of the rules, stats and setting.</t>
  </si>
  <si>
    <t>Current XP Balance</t>
  </si>
  <si>
    <t>Previous XP Balance</t>
  </si>
  <si>
    <t>Extra XPs</t>
  </si>
  <si>
    <t xml:space="preserve"> Character award for this segment</t>
  </si>
  <si>
    <t>Maximum award for this segment</t>
  </si>
  <si>
    <t>Missed Posts</t>
  </si>
  <si>
    <t>Excellent</t>
  </si>
  <si>
    <t>Consistency with other characters’ actions or setting description</t>
  </si>
  <si>
    <t>Convincing role-playing and creative storytelling</t>
  </si>
  <si>
    <t>Creative use of skills, feats, and other abilities</t>
  </si>
  <si>
    <t>Proper* representation of die rolls and PC limitations</t>
  </si>
  <si>
    <t>Overall organization and clarity</t>
  </si>
  <si>
    <t>Attention to spelling, punctuation &amp; grammar</t>
  </si>
  <si>
    <t>Consistent use of past tense, third person</t>
  </si>
  <si>
    <t>Length of IC posts (ideal is ½ a page)</t>
  </si>
  <si>
    <t>Avoidance of redundancy</t>
  </si>
  <si>
    <t>Punctuality of IC posts (Friday 17:00 PST/GMT-8)</t>
  </si>
  <si>
    <t>%</t>
  </si>
  <si>
    <t>Character:</t>
  </si>
  <si>
    <t>Leadership Score:</t>
  </si>
  <si>
    <t>Armor</t>
  </si>
  <si>
    <t>Weapons</t>
  </si>
  <si>
    <t>HP</t>
  </si>
  <si>
    <t>AC</t>
  </si>
  <si>
    <t>BAB</t>
  </si>
  <si>
    <t>Thing</t>
  </si>
  <si>
    <t>Mount</t>
  </si>
  <si>
    <t>Region</t>
  </si>
  <si>
    <t>Born</t>
  </si>
  <si>
    <t>Align</t>
  </si>
  <si>
    <t>Sex</t>
  </si>
  <si>
    <t>Race</t>
  </si>
  <si>
    <t>Name</t>
  </si>
  <si>
    <t>Female</t>
  </si>
  <si>
    <t>Distance from PC:</t>
  </si>
  <si>
    <t>Immediate</t>
  </si>
  <si>
    <t>Size:</t>
  </si>
  <si>
    <t>Speed:</t>
  </si>
  <si>
    <t>Base AC:</t>
  </si>
  <si>
    <t>Fort:</t>
  </si>
  <si>
    <t>Ref:</t>
  </si>
  <si>
    <t>Will:</t>
  </si>
  <si>
    <t>Parents</t>
  </si>
  <si>
    <t>Siblings</t>
  </si>
  <si>
    <t>Other relatives:</t>
  </si>
  <si>
    <t>Tuomas Winterglade</t>
  </si>
  <si>
    <t>Henrik Winterglade</t>
  </si>
  <si>
    <t>Eriessa Winterglade</t>
  </si>
  <si>
    <t>Johannes Winterglade</t>
  </si>
  <si>
    <t>Katjana Winterglade</t>
  </si>
  <si>
    <t>Hannele Winterglade</t>
  </si>
  <si>
    <t>Heli Winterglade</t>
  </si>
  <si>
    <t>Laurana Winterglade</t>
  </si>
  <si>
    <t>Mother’s sister</t>
  </si>
  <si>
    <t>Esteri Winterglade</t>
  </si>
  <si>
    <t>Father’s brother</t>
  </si>
  <si>
    <t>Aapeli Winterglade</t>
  </si>
  <si>
    <t>Aapeli’s wife</t>
  </si>
  <si>
    <t>Aapeli’s &amp; Henrietta’s daughter</t>
  </si>
  <si>
    <t>Osbold Glimmerring</t>
  </si>
  <si>
    <t>Hannele’s husband</t>
  </si>
  <si>
    <t>Miriam Breezewood</t>
  </si>
  <si>
    <t>Tuomas’s wife, Aria’s sister</t>
  </si>
  <si>
    <t>Aria Breezewood</t>
  </si>
  <si>
    <t>Henrik’s wife, Miriam’s sister</t>
  </si>
  <si>
    <t>Petteri Winterglade</t>
  </si>
  <si>
    <t>Tuomas’s and Miriam’s son</t>
  </si>
  <si>
    <t>Tarja Winterglade</t>
  </si>
  <si>
    <t>Tuomas’s and Miriam’s draughter</t>
  </si>
  <si>
    <t>Sini Winterglade</t>
  </si>
  <si>
    <t>Henrik’s and Aria’s draughter</t>
  </si>
  <si>
    <t>Miriam Brightweather</t>
  </si>
  <si>
    <t>Michael Winterglade</t>
  </si>
  <si>
    <t>Half-elf</t>
  </si>
  <si>
    <t>Lay of the Land</t>
  </si>
  <si>
    <t>Components</t>
  </si>
  <si>
    <t>Casting</t>
  </si>
  <si>
    <t>V S</t>
  </si>
  <si>
    <t>1 SA</t>
  </si>
  <si>
    <t>PHB 207</t>
  </si>
  <si>
    <t>1 hr/lvl</t>
  </si>
  <si>
    <t>PHB 208</t>
  </si>
  <si>
    <t>V S DF</t>
  </si>
  <si>
    <t>PHB 218</t>
  </si>
  <si>
    <t>PHB 220</t>
  </si>
  <si>
    <t>PHB 227</t>
  </si>
  <si>
    <t>PHB 229</t>
  </si>
  <si>
    <t>PHB 237</t>
  </si>
  <si>
    <t>S DF</t>
  </si>
  <si>
    <t>PHB 241</t>
  </si>
  <si>
    <t>V S M</t>
  </si>
  <si>
    <t>PHB 246</t>
  </si>
  <si>
    <t>PHB 249</t>
  </si>
  <si>
    <t>PHB 250</t>
  </si>
  <si>
    <t>PHB 251</t>
  </si>
  <si>
    <t>10-m radius, PHB 258</t>
  </si>
  <si>
    <t>PHB 278</t>
  </si>
  <si>
    <t>PHB 265</t>
  </si>
  <si>
    <t>PHB 281</t>
  </si>
  <si>
    <t>PHB 288</t>
  </si>
  <si>
    <t>Animal Messenger</t>
  </si>
  <si>
    <t>Target’s Int. must be &lt; 3</t>
  </si>
  <si>
    <t>Barkskin</t>
  </si>
  <si>
    <t>PHB 203</t>
  </si>
  <si>
    <t>Animal Trance</t>
  </si>
  <si>
    <t>Bear’s Endurance</t>
  </si>
  <si>
    <t>+4 to Con, PHB 203</t>
  </si>
  <si>
    <t>Bull’s Strength</t>
  </si>
  <si>
    <t>V S M/DF</t>
  </si>
  <si>
    <t>1d4+1 Str. bonus</t>
  </si>
  <si>
    <t>Cat’s Grace</t>
  </si>
  <si>
    <t>+4 to Dex, PHB 208</t>
  </si>
  <si>
    <t>Chill Metal</t>
  </si>
  <si>
    <t>Delay Poison</t>
  </si>
  <si>
    <t>Does not cure damage</t>
  </si>
  <si>
    <t>Fire Trap</t>
  </si>
  <si>
    <t>Flaming Sphere</t>
  </si>
  <si>
    <t>100’ + 10’/lvl</t>
  </si>
  <si>
    <t>PHB 232</t>
  </si>
  <si>
    <t>Flame Blade</t>
  </si>
  <si>
    <t>Fog Cloud</t>
  </si>
  <si>
    <t>Gust of Wind</t>
  </si>
  <si>
    <t>Beastland Ferocity</t>
  </si>
  <si>
    <t>Planar Handbook 90</t>
  </si>
  <si>
    <t>Locate Touchstone</t>
  </si>
  <si>
    <t>Resist Planar Alignment</t>
  </si>
  <si>
    <t>Avoid Planar Effects</t>
  </si>
  <si>
    <t>Attune Form</t>
  </si>
  <si>
    <t>Babau Slime</t>
  </si>
  <si>
    <t>Perinarch</t>
  </si>
  <si>
    <t>Planar Tolerance</t>
  </si>
  <si>
    <t>Summon Elementite Swarm</t>
  </si>
  <si>
    <t>Touchstone Lightning:</t>
  </si>
  <si>
    <t>Astral Hospice</t>
  </si>
  <si>
    <t>Focus Touchstone Energy</t>
  </si>
  <si>
    <t>Miasma of Entropy</t>
  </si>
  <si>
    <t>Summon Greater Elemental</t>
  </si>
  <si>
    <t>Perinarch, Planar</t>
  </si>
  <si>
    <t>Planar Handbook (druid)</t>
  </si>
  <si>
    <t>Heat Metal</t>
  </si>
  <si>
    <t>7 rounds</t>
  </si>
  <si>
    <t>PHB 239</t>
  </si>
  <si>
    <t>Hold Animal</t>
  </si>
  <si>
    <t>Owl’s Wisdom</t>
  </si>
  <si>
    <t>PHB 259</t>
  </si>
  <si>
    <t>Resist Energy</t>
  </si>
  <si>
    <t>PHB 272</t>
  </si>
  <si>
    <t>Reduce Animal</t>
  </si>
  <si>
    <t>Lesser Restoration</t>
  </si>
  <si>
    <t>Restores attribute pts.</t>
  </si>
  <si>
    <t>Soften Earth &amp; Stone</t>
  </si>
  <si>
    <t>Spider Climb</t>
  </si>
  <si>
    <t>PHB 283</t>
  </si>
  <si>
    <t>Summon Nature's Ally II</t>
  </si>
  <si>
    <t>Summon Swarm</t>
  </si>
  <si>
    <t>Tree Shape</t>
  </si>
  <si>
    <t>Wood Shape</t>
  </si>
  <si>
    <t>PHB 303</t>
  </si>
  <si>
    <t>Warp Wood</t>
  </si>
  <si>
    <t>Call Lightning</t>
  </si>
  <si>
    <t>Contagion</t>
  </si>
  <si>
    <t>Necro.</t>
  </si>
  <si>
    <t>PHB 213</t>
  </si>
  <si>
    <t>Cure Moderate Wounds</t>
  </si>
  <si>
    <t>Daylight</t>
  </si>
  <si>
    <t>20-meter radius</t>
  </si>
  <si>
    <t>Diminish Plants</t>
  </si>
  <si>
    <t>Dominate Animal</t>
  </si>
  <si>
    <t>Greater Magic Fang</t>
  </si>
  <si>
    <t>Meld into Stone</t>
  </si>
  <si>
    <t>PHB 252</t>
  </si>
  <si>
    <t>Neutralize Poison</t>
  </si>
  <si>
    <t>PHB 257</t>
  </si>
  <si>
    <t>Plant Growth</t>
  </si>
  <si>
    <t>Poison</t>
  </si>
  <si>
    <t>Protection from Energy</t>
  </si>
  <si>
    <t>PHB 266</t>
  </si>
  <si>
    <t>Remove Disease</t>
  </si>
  <si>
    <t>Does not prevent reinfection</t>
  </si>
  <si>
    <t>Quench</t>
  </si>
  <si>
    <t>Sleet Storm</t>
  </si>
  <si>
    <t>PHB 280</t>
  </si>
  <si>
    <t>Snare</t>
  </si>
  <si>
    <t>special</t>
  </si>
  <si>
    <t>Speak with Plants</t>
  </si>
  <si>
    <t>PHB 282</t>
  </si>
  <si>
    <t>Spike Growth</t>
  </si>
  <si>
    <t>Stone Shape</t>
  </si>
  <si>
    <t>PHB 284</t>
  </si>
  <si>
    <t>Summon Nature's Ally III</t>
  </si>
  <si>
    <t>Water Breathing</t>
  </si>
  <si>
    <t>2 hrs/lvl</t>
  </si>
  <si>
    <t>PHB 300</t>
  </si>
  <si>
    <t>Wind Wall</t>
  </si>
  <si>
    <t>1 meter thick</t>
  </si>
  <si>
    <t>Air Walk</t>
  </si>
  <si>
    <t>PHB 196</t>
  </si>
  <si>
    <t>Antiplant Shell</t>
  </si>
  <si>
    <t>Blight</t>
  </si>
  <si>
    <t>Command Plants</t>
  </si>
  <si>
    <t>Control Water</t>
  </si>
  <si>
    <t>Lower or raise 1 m/level</t>
  </si>
  <si>
    <t>Cure Serious Wounds</t>
  </si>
  <si>
    <t>Dispel Magic</t>
  </si>
  <si>
    <t>PHB 223</t>
  </si>
  <si>
    <t>Flame Strike</t>
  </si>
  <si>
    <t>Freedom of Movement</t>
  </si>
  <si>
    <t>Giant Vermin</t>
  </si>
  <si>
    <t>PHB 235</t>
  </si>
  <si>
    <t>Ice Storm</t>
  </si>
  <si>
    <t>Repel Vermin</t>
  </si>
  <si>
    <t>PHB 271</t>
  </si>
  <si>
    <t>Reincarnate</t>
  </si>
  <si>
    <t>Scrying</t>
  </si>
  <si>
    <t>Spike Stones</t>
  </si>
  <si>
    <t>Summon Nature's Ally IV</t>
  </si>
  <si>
    <t>Body Ward</t>
  </si>
  <si>
    <t>Complete Champion 117</t>
  </si>
  <si>
    <t>Divine Presence</t>
  </si>
  <si>
    <t>Complete Champion 119</t>
  </si>
  <si>
    <t>Interfaith Blessing</t>
  </si>
  <si>
    <t>1 FR</t>
  </si>
  <si>
    <t>20'</t>
  </si>
  <si>
    <t>Complete Champion 123</t>
  </si>
  <si>
    <t>Metal Fang</t>
  </si>
  <si>
    <t>Complete Champion 125</t>
  </si>
  <si>
    <t>Soul Ward</t>
  </si>
  <si>
    <t>Forest Eyes</t>
  </si>
  <si>
    <t>Unlimited</t>
  </si>
  <si>
    <t>Complete Champion 121</t>
  </si>
  <si>
    <t>Forest Voice</t>
  </si>
  <si>
    <t>Complete Champion 122</t>
  </si>
  <si>
    <t>Iconic Manifestation</t>
  </si>
  <si>
    <t>PHB 198</t>
  </si>
  <si>
    <t>Concent.</t>
  </si>
  <si>
    <t>V S F</t>
  </si>
  <si>
    <t>10'</t>
  </si>
  <si>
    <t>PHB 200</t>
  </si>
  <si>
    <t>PHB 206</t>
  </si>
  <si>
    <t>PHB 209</t>
  </si>
  <si>
    <t>V</t>
  </si>
  <si>
    <t>PHB 211</t>
  </si>
  <si>
    <t>PHB 221</t>
  </si>
  <si>
    <t>PHB 224</t>
  </si>
  <si>
    <t>PHB 231</t>
  </si>
  <si>
    <t>10 minutes</t>
  </si>
  <si>
    <t>Perm.</t>
  </si>
  <si>
    <t>0'</t>
  </si>
  <si>
    <t>PHB 233</t>
  </si>
  <si>
    <t>PHB 238</t>
  </si>
  <si>
    <t>1 round</t>
  </si>
  <si>
    <t>1 full round</t>
  </si>
  <si>
    <t>PHB 243</t>
  </si>
  <si>
    <t>PHB 262</t>
  </si>
  <si>
    <t>PHB 267</t>
  </si>
  <si>
    <t>PHB 269</t>
  </si>
  <si>
    <t>V S M DF</t>
  </si>
  <si>
    <t>PHB 270</t>
  </si>
  <si>
    <t>V S M/DF F</t>
  </si>
  <si>
    <t>1 hour</t>
  </si>
  <si>
    <t>PHB 274</t>
  </si>
  <si>
    <t>PHB 289</t>
  </si>
  <si>
    <t>PHB 296</t>
  </si>
  <si>
    <t>Planar Handbook 93</t>
  </si>
  <si>
    <t>Planar Handbook 94</t>
  </si>
  <si>
    <t>Planar Handbook 95</t>
  </si>
  <si>
    <t>Planar Handbook 98</t>
  </si>
  <si>
    <t>Planar Handbook 100</t>
  </si>
  <si>
    <t>3 FR</t>
  </si>
  <si>
    <t>Planar Handbook 101</t>
  </si>
  <si>
    <t>Planar Handbook 105</t>
  </si>
  <si>
    <t>Planar Handbook 106</t>
  </si>
  <si>
    <t>1 swift</t>
  </si>
  <si>
    <t>Complete Champion 127</t>
  </si>
  <si>
    <t>Magic of the Land</t>
  </si>
  <si>
    <t>Track</t>
  </si>
  <si>
    <t>Create Water</t>
  </si>
  <si>
    <t>Detect Poison</t>
  </si>
  <si>
    <t>Detect Crossroads</t>
  </si>
  <si>
    <t>Light</t>
  </si>
  <si>
    <t>Naturewatch</t>
  </si>
  <si>
    <t>Cloud Wings</t>
  </si>
  <si>
    <t>Share Husk</t>
  </si>
  <si>
    <t>Circle Dance</t>
  </si>
  <si>
    <t>Vigor</t>
  </si>
  <si>
    <t>Jaws of the Wolf</t>
  </si>
  <si>
    <t>Wind at Back</t>
  </si>
  <si>
    <t>Resist Nature’s Lure</t>
  </si>
  <si>
    <t>Hooded, wide sleeves, knee-height, waterproofed with sailcloth</t>
  </si>
  <si>
    <t>Hooded, waterproofed with sailcloth</t>
  </si>
  <si>
    <t>Waterproofed with sailcloth</t>
  </si>
  <si>
    <t>worn as belt</t>
  </si>
  <si>
    <t>Robe, shirt, trousers, 2 pairs of socks and undergarments</t>
  </si>
  <si>
    <t>2l, Arabellan Dry (Aurora's Whole Realms Cataloque, 129)</t>
  </si>
  <si>
    <t>1d4</t>
  </si>
  <si>
    <t>x2</t>
  </si>
  <si>
    <t>Bludgeon</t>
  </si>
  <si>
    <t>Piercing</t>
  </si>
  <si>
    <t>Renown</t>
  </si>
  <si>
    <t>Eschew Materials</t>
  </si>
  <si>
    <t>Greenbound Summoning</t>
  </si>
  <si>
    <t>Healhful Rest</t>
  </si>
  <si>
    <t>10 min.</t>
  </si>
  <si>
    <t>Compelte Adventurer</t>
  </si>
  <si>
    <t>S</t>
  </si>
  <si>
    <t>Complete Divine</t>
  </si>
  <si>
    <t>Vigor, Mass, Lesser</t>
  </si>
  <si>
    <t>Vigor, Lesser</t>
  </si>
  <si>
    <t>Vigor, Greater</t>
  </si>
  <si>
    <t>Magic of Faerûn 88</t>
  </si>
  <si>
    <t>Magic of Faerûn 116</t>
  </si>
  <si>
    <t>Magic of Faerûn 84</t>
  </si>
  <si>
    <t>Magic of Faerûn 102</t>
  </si>
  <si>
    <t>1 day</t>
  </si>
  <si>
    <t>Magic of Faerûn 134</t>
  </si>
  <si>
    <t>Spell Compendium 49</t>
  </si>
  <si>
    <t>Potion of Cure Mod. Wounds</t>
  </si>
  <si>
    <t>Silvanus</t>
  </si>
  <si>
    <t>Necromancer</t>
  </si>
  <si>
    <t>Enchanter</t>
  </si>
  <si>
    <t>Class</t>
  </si>
  <si>
    <t>Cloudburst</t>
  </si>
  <si>
    <t>Spiritjaws</t>
  </si>
  <si>
    <t>Enhance Wild Shape</t>
  </si>
  <si>
    <t>2 gallons/level</t>
  </si>
  <si>
    <t>Cure Minor Wounds</t>
  </si>
  <si>
    <t>1 HP</t>
  </si>
  <si>
    <t>Detect Magic</t>
  </si>
  <si>
    <t>must concentrate</t>
  </si>
  <si>
    <t>Flare</t>
  </si>
  <si>
    <t>Guidance</t>
  </si>
  <si>
    <t>+1 to attack</t>
  </si>
  <si>
    <t>Know Direction</t>
  </si>
  <si>
    <t>7-meter radius</t>
  </si>
  <si>
    <t>Mending</t>
  </si>
  <si>
    <t>Purify Food/Drk.</t>
  </si>
  <si>
    <t>1 cu. m /3 caster levels</t>
  </si>
  <si>
    <t>Read Magic</t>
  </si>
  <si>
    <t>Resistance</t>
  </si>
  <si>
    <t>+1 all saves</t>
  </si>
  <si>
    <t>Virtue</t>
  </si>
  <si>
    <t>+1 HP to target</t>
  </si>
  <si>
    <t>V M</t>
  </si>
  <si>
    <t>Base 3</t>
  </si>
  <si>
    <t>Venom Immunity</t>
  </si>
  <si>
    <t>Animal Growth</t>
  </si>
  <si>
    <t>Atonement</t>
  </si>
  <si>
    <t>Awaken</t>
  </si>
  <si>
    <t>Baleful Polymorph</t>
  </si>
  <si>
    <t>Call Lightning Storm</t>
  </si>
  <si>
    <t>Commune with Nature</t>
  </si>
  <si>
    <t>Control Winds</t>
  </si>
  <si>
    <t>Cure Critical Wounds</t>
  </si>
  <si>
    <t>Death Ward</t>
  </si>
  <si>
    <t>Hallow</t>
  </si>
  <si>
    <t>Insect Plague</t>
  </si>
  <si>
    <t>Stoneskin</t>
  </si>
  <si>
    <t>Summon Nature’s Ally V</t>
  </si>
  <si>
    <t>Transmute Mud to Rock</t>
  </si>
  <si>
    <t>Transmute Rock to Mud</t>
  </si>
  <si>
    <t>Tree Stride</t>
  </si>
  <si>
    <t>Unhallow</t>
  </si>
  <si>
    <t>Wall of Fire</t>
  </si>
  <si>
    <t>Wall of Thorns</t>
  </si>
  <si>
    <t>Permanent</t>
  </si>
  <si>
    <t>PHB 202</t>
  </si>
  <si>
    <t>V S M F DF XP</t>
  </si>
  <si>
    <t>PHB 201</t>
  </si>
  <si>
    <t>V S F XP</t>
  </si>
  <si>
    <t>40’/lvl</t>
  </si>
  <si>
    <t>PHB 214</t>
  </si>
  <si>
    <t>PHB 217</t>
  </si>
  <si>
    <t>PHB 244</t>
  </si>
  <si>
    <t>PHB 295</t>
  </si>
  <si>
    <t>PHB 297</t>
  </si>
  <si>
    <t>PHB 298</t>
  </si>
  <si>
    <t>Spell Compendium 82</t>
  </si>
  <si>
    <t>Initiate of Nature</t>
  </si>
  <si>
    <t>Call Avalanche</t>
  </si>
  <si>
    <t>Kelpstrand</t>
  </si>
  <si>
    <t>Frostburn 90</t>
  </si>
  <si>
    <t>Spell Compendium 128</t>
  </si>
  <si>
    <t>Mold Touch</t>
  </si>
  <si>
    <t>Player's Guide to Faerûn 106</t>
  </si>
  <si>
    <t>Player's Guide to Faerûn 100</t>
  </si>
  <si>
    <t>Briartange</t>
  </si>
  <si>
    <t>Player's Guide to Faerûn 102</t>
  </si>
  <si>
    <t>Thorn Spray</t>
  </si>
  <si>
    <t>Fireward</t>
  </si>
  <si>
    <t>Player's Guide to Faerûn 115</t>
  </si>
  <si>
    <t>Tree Healing</t>
  </si>
  <si>
    <t>Player's Guide to Faerûn 116</t>
  </si>
  <si>
    <t>Extra Wild Shape</t>
  </si>
  <si>
    <t>Knowledge:  History</t>
  </si>
  <si>
    <t>Earth Sense</t>
  </si>
  <si>
    <t>Spell Compendium 202</t>
  </si>
  <si>
    <t>Regional:  Luck of Heroes</t>
  </si>
  <si>
    <t>Leadership</t>
  </si>
  <si>
    <t>Landlord</t>
  </si>
  <si>
    <t>Henrietta Greenmeadow</t>
  </si>
  <si>
    <t>Elf</t>
  </si>
  <si>
    <t>Mervi Winterglade</t>
  </si>
  <si>
    <t>Hanna Brighfeather</t>
  </si>
  <si>
    <t>Thecia</t>
  </si>
  <si>
    <t>Nedrir</t>
  </si>
  <si>
    <t>Adaryne</t>
  </si>
  <si>
    <t>Trath</t>
  </si>
  <si>
    <t>Hybsil</t>
  </si>
  <si>
    <t>Bard 3/ Expert 1</t>
  </si>
  <si>
    <t>Druid (Mielikki) 1 / Ranger 1</t>
  </si>
  <si>
    <t>Adept 1 / Expert 1</t>
  </si>
  <si>
    <t>Signature Spells/Skills</t>
  </si>
  <si>
    <t>Baligan (♥ Loryan)</t>
  </si>
  <si>
    <t>Lansis (♥ Nithralia)</t>
  </si>
  <si>
    <t>Nithralia (♥ Lansis)</t>
  </si>
  <si>
    <t>Loryan (♥ Baligan)</t>
  </si>
  <si>
    <t>Afeaand (♥ Meriyan)</t>
  </si>
  <si>
    <t>Talaeladar (♥ Elviolia)</t>
  </si>
  <si>
    <t>Carin (♥ Rhodd)</t>
  </si>
  <si>
    <t>Rhodd (♥ Carin)</t>
  </si>
  <si>
    <t>Affiliation Scale:</t>
  </si>
  <si>
    <t>Rank/Title:</t>
  </si>
  <si>
    <t>Next Title:</t>
  </si>
  <si>
    <t>Affiliation Scores</t>
  </si>
  <si>
    <t>Conservatory of the Reaching Woods</t>
  </si>
  <si>
    <t>n.a.</t>
  </si>
  <si>
    <t>Circle Leader</t>
  </si>
  <si>
    <t>Fire Eyes</t>
  </si>
  <si>
    <t>Omen of Peril</t>
  </si>
  <si>
    <t>Vigor (lesser)</t>
  </si>
  <si>
    <t>Body of the Sun</t>
  </si>
  <si>
    <t>Good</t>
  </si>
  <si>
    <t>Base 7</t>
  </si>
  <si>
    <t>elemental, not specified, CROSS-CLASS</t>
  </si>
  <si>
    <t>Avail.</t>
  </si>
  <si>
    <t>Actual</t>
  </si>
  <si>
    <t>Vacant</t>
  </si>
  <si>
    <t>1st</t>
  </si>
  <si>
    <t>2nd</t>
  </si>
  <si>
    <t>3rd</t>
  </si>
  <si>
    <t>4th</t>
  </si>
  <si>
    <t>5th</t>
  </si>
  <si>
    <t>6th</t>
  </si>
  <si>
    <t>Stronghold Followers</t>
  </si>
  <si>
    <t>Thornskin</t>
  </si>
  <si>
    <t>Land Womb</t>
  </si>
  <si>
    <t>Plant Body</t>
  </si>
  <si>
    <t>Moonweb</t>
  </si>
  <si>
    <t>Savage Species</t>
  </si>
  <si>
    <t>Invoke the Cerulean Sign</t>
  </si>
  <si>
    <t>Lords of Madness 212</t>
  </si>
  <si>
    <t>2d8 + 1 HP/lvl</t>
  </si>
  <si>
    <t>3d8 + 1 HP/lvl</t>
  </si>
  <si>
    <t>4d8 + 1/lvl, PHB 215</t>
  </si>
  <si>
    <t>Antlers of the Verdant Prince</t>
  </si>
  <si>
    <t>Beastskin Leather Armor +1</t>
  </si>
  <si>
    <t>Circlet of Solace</t>
  </si>
  <si>
    <t>Slashing</t>
  </si>
  <si>
    <t>1</t>
  </si>
  <si>
    <t>Holy Symbol of Nature’s Children increases caster level for all Animal domain spells</t>
  </si>
  <si>
    <t>3 uses/day</t>
  </si>
  <si>
    <t>Soft Leather Boots</t>
  </si>
  <si>
    <t>varies</t>
  </si>
  <si>
    <t>Quarterstaff +1</t>
  </si>
  <si>
    <t>Stash:  Grove o’ the River Reaching</t>
  </si>
  <si>
    <t>+8</t>
  </si>
  <si>
    <t>Wild Shape (4/day)</t>
  </si>
  <si>
    <t>Large Wild Shape</t>
  </si>
  <si>
    <t>Tiny Wild Shape</t>
  </si>
  <si>
    <t>M</t>
  </si>
  <si>
    <t>none</t>
  </si>
  <si>
    <t>Stronghold:</t>
  </si>
  <si>
    <t>Organization:</t>
  </si>
  <si>
    <t>Type (Category):</t>
  </si>
  <si>
    <t>Violence Check:</t>
  </si>
  <si>
    <t>Espionage Check:</t>
  </si>
  <si>
    <t>Negotiation Check:</t>
  </si>
  <si>
    <t>Executive Powers:</t>
  </si>
  <si>
    <t>Druid Circle (Social)</t>
  </si>
  <si>
    <t>Forest Father</t>
  </si>
  <si>
    <t>Ranger</t>
  </si>
  <si>
    <t>Scout</t>
  </si>
  <si>
    <t>Rogue</t>
  </si>
  <si>
    <t>F</t>
  </si>
  <si>
    <t>Expert</t>
  </si>
  <si>
    <t>Dwarf</t>
  </si>
  <si>
    <t>Star Elf</t>
  </si>
  <si>
    <t>Wizard</t>
  </si>
  <si>
    <t>Warlock</t>
  </si>
  <si>
    <t>Reaching Woods Circle</t>
  </si>
  <si>
    <t>Unwalled Druidic Grove</t>
  </si>
  <si>
    <t>Beatify, Plague, Raid</t>
  </si>
  <si>
    <t>Gnome</t>
  </si>
  <si>
    <t>Tristan da Cunha</t>
  </si>
  <si>
    <t>Dinitros Nevermore</t>
  </si>
  <si>
    <t>Halfling</t>
  </si>
  <si>
    <t>Wolfhound</t>
  </si>
  <si>
    <t>Krute e’Than</t>
  </si>
  <si>
    <t>Memphis Yeru-Shalom</t>
  </si>
  <si>
    <t>Yerevan Sarasvati</t>
  </si>
  <si>
    <t>Centaur</t>
  </si>
  <si>
    <t>Satyr</t>
  </si>
  <si>
    <t>January</t>
  </si>
  <si>
    <t>Sagitaria</t>
  </si>
  <si>
    <t>Daniel Pathofthesky</t>
  </si>
  <si>
    <t>Nikita von Oderseid</t>
  </si>
  <si>
    <t>Pinky Burninghouse</t>
  </si>
  <si>
    <t>Reginald Taupin</t>
  </si>
  <si>
    <t>Emily Frinnische</t>
  </si>
  <si>
    <t>Benny Pinner</t>
  </si>
  <si>
    <t>Levon Midsexion</t>
  </si>
  <si>
    <t>Reonyc the Fabulous</t>
  </si>
  <si>
    <t>Dwight Panoplitu</t>
  </si>
  <si>
    <t>Brangeline Herstory</t>
  </si>
  <si>
    <t>Chloie Yellowbrick</t>
  </si>
  <si>
    <t>Druid (Silvanus)</t>
  </si>
  <si>
    <t>Cleric (Chauntea)</t>
  </si>
  <si>
    <t>Commoner</t>
  </si>
  <si>
    <t>Cleric (Silvanus)</t>
  </si>
  <si>
    <t>Barbarian</t>
  </si>
  <si>
    <t>NG</t>
  </si>
  <si>
    <t>CN</t>
  </si>
  <si>
    <t>CG</t>
  </si>
  <si>
    <t>N</t>
  </si>
  <si>
    <t>LG</t>
  </si>
  <si>
    <t>LN</t>
  </si>
  <si>
    <t>Thay</t>
  </si>
  <si>
    <t>Silver Marches</t>
  </si>
  <si>
    <t>The Akanamere</t>
  </si>
  <si>
    <t>Dragon Coast</t>
  </si>
  <si>
    <t>Sword Coast</t>
  </si>
  <si>
    <t>Amn</t>
  </si>
  <si>
    <t>Vaasa</t>
  </si>
  <si>
    <t>Wild ability (DMG219)</t>
  </si>
  <si>
    <t>Sunset Mountains</t>
  </si>
  <si>
    <t>Sembia</t>
  </si>
  <si>
    <t>The Small Teeth</t>
  </si>
  <si>
    <t>The Ride</t>
  </si>
  <si>
    <t>Anauroch</t>
  </si>
  <si>
    <t>Amoria (Elysium)</t>
  </si>
  <si>
    <t>Reaching Woods</t>
  </si>
  <si>
    <t>Trielta Hills</t>
  </si>
  <si>
    <t>Elturel</t>
  </si>
  <si>
    <t>Scornubel</t>
  </si>
  <si>
    <t>Asbravn</t>
  </si>
  <si>
    <t>Hill’s Edge</t>
  </si>
  <si>
    <t>Soubar</t>
  </si>
  <si>
    <t>Berdusk</t>
  </si>
  <si>
    <t>Iriaebor</t>
  </si>
  <si>
    <t>Hybsil 1 / Druid (Silvanus) 2</t>
  </si>
  <si>
    <t>Leather</t>
  </si>
  <si>
    <t>Heavy lifting, arm wrestling</t>
  </si>
  <si>
    <t>Beatification</t>
  </si>
  <si>
    <t>Technology, innovation</t>
  </si>
  <si>
    <t>Liaison w woodlanders</t>
  </si>
  <si>
    <t>Cartography, navigation</t>
  </si>
  <si>
    <t>Horsemanship, jousting</t>
  </si>
  <si>
    <t>Espionage, armorer</t>
  </si>
  <si>
    <t>Literature, obscure trivia</t>
  </si>
  <si>
    <t>Ritual, tradition, feasting</t>
  </si>
  <si>
    <t>Pharmacopeia, herbalism</t>
  </si>
  <si>
    <t>Cooking</t>
  </si>
  <si>
    <t>Prophecy interpretation</t>
  </si>
  <si>
    <t>Games of physical prowess</t>
  </si>
  <si>
    <t>Games of strategy</t>
  </si>
  <si>
    <t>Drink, bowmanship</t>
  </si>
  <si>
    <t>Commerce, finance</t>
  </si>
  <si>
    <t>Elven lore, games of chance</t>
  </si>
  <si>
    <t>Picking pockets, picking locks</t>
  </si>
  <si>
    <t>Trapfinder, defensive tactician</t>
  </si>
  <si>
    <t>Rock climbing, hiking</t>
  </si>
  <si>
    <t>Light warhorse</t>
  </si>
  <si>
    <t>Light riding horse</t>
  </si>
  <si>
    <t>Magic item identification</t>
  </si>
  <si>
    <t>4+?</t>
  </si>
  <si>
    <t>Archery, marksmanship</t>
  </si>
  <si>
    <t>Gambling, insurance fraud</t>
  </si>
  <si>
    <t>Investigator</t>
  </si>
  <si>
    <t>Hamster</t>
  </si>
  <si>
    <t>Lynx</t>
  </si>
  <si>
    <t>Medium</t>
  </si>
  <si>
    <t>-6</t>
  </si>
  <si>
    <t>-2</t>
  </si>
  <si>
    <t>19</t>
  </si>
  <si>
    <t>5</t>
  </si>
  <si>
    <t>Dungeon cleaning &amp; renovat.</t>
  </si>
  <si>
    <t>Bureaucracy, accounting</t>
  </si>
  <si>
    <t>Local trails and shortcuts</t>
  </si>
  <si>
    <t>Fashion, spellscales, unicorns</t>
  </si>
  <si>
    <t>Know:  The Planes</t>
  </si>
  <si>
    <t>Espionage, spin doctoring</t>
  </si>
  <si>
    <t>Distiller of evermead</t>
  </si>
  <si>
    <t>Ring +1</t>
  </si>
  <si>
    <t>Factotum</t>
  </si>
  <si>
    <t>Archivist</t>
  </si>
  <si>
    <t>Average</t>
  </si>
  <si>
    <t>54590</t>
  </si>
  <si>
    <t>Expeditionary Force</t>
  </si>
  <si>
    <t>Character</t>
  </si>
  <si>
    <t>ECL</t>
  </si>
  <si>
    <t>Classes</t>
  </si>
  <si>
    <t>Avg. ECL</t>
  </si>
  <si>
    <t>Total levels</t>
  </si>
  <si>
    <t>Party Members</t>
  </si>
  <si>
    <t>Appropriate CR</t>
  </si>
  <si>
    <t>Kindly</t>
  </si>
  <si>
    <t>Daniel</t>
  </si>
  <si>
    <t>Yerevan</t>
  </si>
  <si>
    <t>Dwight</t>
  </si>
  <si>
    <t>Emily</t>
  </si>
  <si>
    <t>Drd. Comm.</t>
  </si>
  <si>
    <t>Sling +1</t>
  </si>
  <si>
    <t>50'</t>
  </si>
  <si>
    <t>Bullets</t>
  </si>
  <si>
    <t>Plant Wild Shape</t>
  </si>
  <si>
    <t>Ring of the Beast augments Summon Nature’s Ally spell by 1 spell level</t>
  </si>
  <si>
    <t>Wild Shape Attacks</t>
  </si>
  <si>
    <t>Claw</t>
  </si>
  <si>
    <t>Bite</t>
  </si>
  <si>
    <t>PHB 219</t>
  </si>
  <si>
    <t>PHB 253</t>
  </si>
  <si>
    <t>Heward’s Greater Haverpack</t>
  </si>
  <si>
    <t>Gold Pieces</t>
  </si>
  <si>
    <t>Haversack Encumbrance:</t>
  </si>
  <si>
    <t>Warrior</t>
  </si>
  <si>
    <t>Cleric</t>
  </si>
  <si>
    <t>Pragmatic household operations</t>
  </si>
  <si>
    <t>Nurturing father</t>
  </si>
  <si>
    <t>Monk</t>
  </si>
  <si>
    <t>Rolling pin</t>
  </si>
  <si>
    <t>Pitchfork</t>
  </si>
  <si>
    <t>Club</t>
  </si>
  <si>
    <t>Dagger</t>
  </si>
  <si>
    <t>Short Sword</t>
  </si>
  <si>
    <t>Mace</t>
  </si>
  <si>
    <t>Hand Axe</t>
  </si>
  <si>
    <t>Staff</t>
  </si>
  <si>
    <t>Spells Granted by Silvanus</t>
  </si>
  <si>
    <t>Spells per Day</t>
  </si>
  <si>
    <t>Spell Level</t>
  </si>
  <si>
    <t>0th</t>
  </si>
  <si>
    <t>7th</t>
  </si>
  <si>
    <t>Wisdom Bonus</t>
  </si>
  <si>
    <t>Total Divine</t>
  </si>
  <si>
    <t>Druid Spells</t>
  </si>
  <si>
    <t>Spells Selected</t>
  </si>
  <si>
    <t>Spells Known</t>
  </si>
  <si>
    <r>
      <t xml:space="preserve">Cure Minor Wounds *2, Dawn, Fire Eyes, Detect Ghost – </t>
    </r>
    <r>
      <rPr>
        <b/>
        <sz val="12"/>
        <rFont val="Times New Roman"/>
        <family val="1"/>
      </rPr>
      <t xml:space="preserve">Cure Light Wounds, Omen of Peril, Wall of Smoke, Speak with Animals </t>
    </r>
    <r>
      <rPr>
        <sz val="12"/>
        <rFont val="Times New Roman"/>
        <family val="1"/>
      </rPr>
      <t xml:space="preserve">– </t>
    </r>
    <r>
      <rPr>
        <i/>
        <sz val="12"/>
        <rFont val="Times New Roman"/>
        <family val="1"/>
      </rPr>
      <t xml:space="preserve">Delay Poison, Resist Energy, Barskin – </t>
    </r>
    <r>
      <rPr>
        <b/>
        <i/>
        <sz val="12"/>
        <rFont val="Times New Roman"/>
        <family val="1"/>
      </rPr>
      <t>Call Lightning, Cure Moderate Wounds</t>
    </r>
  </si>
  <si>
    <r>
      <t xml:space="preserve">Dancing Lights, Ghost Sound, Lullaby, Sage Touch, Prestidigitation, Summon Instrument – </t>
    </r>
    <r>
      <rPr>
        <b/>
        <sz val="12"/>
        <rFont val="Times New Roman"/>
        <family val="1"/>
      </rPr>
      <t>Charm Person, Magic Mouth, Sleep</t>
    </r>
  </si>
  <si>
    <r>
      <t xml:space="preserve">Cure Minor Wounds, Light, Mending, Naturewatch – </t>
    </r>
    <r>
      <rPr>
        <b/>
        <sz val="12"/>
        <rFont val="Times New Roman"/>
        <family val="1"/>
      </rPr>
      <t xml:space="preserve">Cure Light Wounds, Obscuring Mist, Charm Animal </t>
    </r>
    <r>
      <rPr>
        <sz val="12"/>
        <rFont val="Times New Roman"/>
        <family val="1"/>
      </rPr>
      <t xml:space="preserve">– </t>
    </r>
    <r>
      <rPr>
        <i/>
        <sz val="12"/>
        <rFont val="Times New Roman"/>
        <family val="1"/>
      </rPr>
      <t>Animal Messenger, Cloudburst</t>
    </r>
  </si>
  <si>
    <r>
      <t xml:space="preserve">Cure Minor Wounds, Ghost Sound, Guidance – </t>
    </r>
    <r>
      <rPr>
        <b/>
        <sz val="12"/>
        <rFont val="Times New Roman"/>
        <family val="1"/>
      </rPr>
      <t>Protection from Evil, Sleep</t>
    </r>
  </si>
  <si>
    <r>
      <t xml:space="preserve">Cure Minor Wounds, Purify Food and Drink, Read Magic, Detect Magic – </t>
    </r>
    <r>
      <rPr>
        <b/>
        <sz val="12"/>
        <rFont val="Times New Roman"/>
        <family val="1"/>
      </rPr>
      <t>Bless, Sanctuary, Cure Light Wounds, Entangle (D)</t>
    </r>
  </si>
  <si>
    <r>
      <t xml:space="preserve">Daze Animal, Cure Minor Wounds, Darkseed – </t>
    </r>
    <r>
      <rPr>
        <b/>
        <sz val="12"/>
        <rFont val="Times New Roman"/>
        <family val="1"/>
      </rPr>
      <t>Cure Light Wounds, Power Sight</t>
    </r>
  </si>
  <si>
    <r>
      <t xml:space="preserve">Flare, Cure Minor Wounds, Light, Naturewatch – </t>
    </r>
    <r>
      <rPr>
        <b/>
        <sz val="12"/>
        <rFont val="Times New Roman"/>
        <family val="1"/>
      </rPr>
      <t>Entangle, Faerie Fire, Obscuring Mist</t>
    </r>
  </si>
  <si>
    <r>
      <t xml:space="preserve">Cure Minor Wounds, Detect Magic, Dawn – </t>
    </r>
    <r>
      <rPr>
        <b/>
        <sz val="12"/>
        <rFont val="Times New Roman"/>
        <family val="1"/>
      </rPr>
      <t>Cure Light Wounds, Entangle, Bless</t>
    </r>
  </si>
  <si>
    <r>
      <t xml:space="preserve">Cure Minor Wounds, Light, Dawn, Detect Magic, Read Magic, Purify Food and Drink – </t>
    </r>
    <r>
      <rPr>
        <b/>
        <sz val="12"/>
        <rFont val="Times New Roman"/>
        <family val="1"/>
      </rPr>
      <t>Cure Light Wounds, Entabgle, Bless, Omen of Peril, Nimbus of Light, Summon Nature's Ally 1</t>
    </r>
  </si>
  <si>
    <r>
      <t>Mending, Cure Minor Wounds, Dawn –</t>
    </r>
    <r>
      <rPr>
        <b/>
        <sz val="12"/>
        <rFont val="Times New Roman"/>
        <family val="1"/>
      </rPr>
      <t xml:space="preserve"> Entangle, Cure Light Wounds</t>
    </r>
  </si>
  <si>
    <r>
      <t xml:space="preserve">Dancing Light, Prestidigitation, Detect Magic – </t>
    </r>
    <r>
      <rPr>
        <b/>
        <sz val="12"/>
        <rFont val="Times New Roman"/>
        <family val="1"/>
      </rPr>
      <t>Magic Missile, Silent Image</t>
    </r>
  </si>
  <si>
    <r>
      <t xml:space="preserve">Read Magic, Detect Magic, Mending, Light, Dancing Lights, Prestidigitation – </t>
    </r>
    <r>
      <rPr>
        <b/>
        <sz val="12"/>
        <rFont val="Times New Roman"/>
        <family val="1"/>
      </rPr>
      <t>Magic Missile, Shield, Silent Image, Color Spray</t>
    </r>
  </si>
  <si>
    <r>
      <t xml:space="preserve">Cure Minor Wounds *2, Know Direction, Naturewatch – </t>
    </r>
    <r>
      <rPr>
        <b/>
        <sz val="12"/>
        <rFont val="Times New Roman"/>
        <family val="1"/>
      </rPr>
      <t>Longstride, Entangle, Spore Field</t>
    </r>
  </si>
  <si>
    <t>Eldritch Blast 1d6, Earthen Grasp</t>
  </si>
  <si>
    <t>Inspiration, Cunning Insight/Knowledge, Trapfinding</t>
  </si>
  <si>
    <t>Feats/Daily Spells</t>
  </si>
  <si>
    <t>Battleaxe</t>
  </si>
  <si>
    <t>Warhammer +1</t>
  </si>
  <si>
    <t>MW Shortbow</t>
  </si>
  <si>
    <t>MW Sling, Staff</t>
  </si>
  <si>
    <t>MW Composite Longbow</t>
  </si>
  <si>
    <t>Sling, Staff</t>
  </si>
  <si>
    <t>Composite Longbow</t>
  </si>
  <si>
    <t>Chain Shirt, Heavy Wooden Shield</t>
  </si>
  <si>
    <t>2 Hand Crossbows</t>
  </si>
  <si>
    <t>Ranseur</t>
  </si>
  <si>
    <t>Longspear</t>
  </si>
  <si>
    <t>Glaive</t>
  </si>
  <si>
    <t>Scythe</t>
  </si>
  <si>
    <t>Shortspear</t>
  </si>
  <si>
    <t>Club, Javelin</t>
  </si>
  <si>
    <t>Morningstar, Sling</t>
  </si>
  <si>
    <t>Sap, Net</t>
  </si>
  <si>
    <t>Staff, Sling</t>
  </si>
  <si>
    <t>Mattock, Light Crossbow</t>
  </si>
  <si>
    <t>Greatclub, Sling</t>
  </si>
  <si>
    <t>Mace, Heavy Crossbow</t>
  </si>
  <si>
    <t>Leather +1</t>
  </si>
  <si>
    <t>Leather Barding</t>
  </si>
  <si>
    <t>Dragonhide Armor</t>
  </si>
  <si>
    <t>Staff of Banishment (Aberrations), Sling +1</t>
  </si>
  <si>
    <t>Frozen Berserker, Mage Slayer, Power Attack</t>
  </si>
  <si>
    <t>Skill Focus: Craft: Cartography, Aletrness, Keen-Eared Scout</t>
  </si>
  <si>
    <t>Mounted Combat, Trample</t>
  </si>
  <si>
    <t>Combat Focus, Combat Expertise</t>
  </si>
  <si>
    <t>Point-Blank Shot</t>
  </si>
  <si>
    <t>Skill Focus: Profession: Cook, Animal Affinity</t>
  </si>
  <si>
    <t>Endurance, Strong Stomach</t>
  </si>
  <si>
    <t>Skill Focus: Profession: Barrister</t>
  </si>
  <si>
    <t>Skill Focus: Knowledge: Local, Toughness</t>
  </si>
  <si>
    <t>Fey Heritage, Fey Skin</t>
  </si>
  <si>
    <t>Fire Heritage, Improved Elemental Heritage</t>
  </si>
  <si>
    <t>Woodwise</t>
  </si>
  <si>
    <t>Point-Blank Shot, Precise Shot</t>
  </si>
  <si>
    <t>Deadly Defence, Weapon Finesse</t>
  </si>
  <si>
    <t>Lucky Fingers</t>
  </si>
  <si>
    <t>Wanderer's Diplomacy</t>
  </si>
  <si>
    <t>Storm Bolt, Natural Spell, 5/4/3/2</t>
  </si>
  <si>
    <t>Epic of the Lost King, Versatile Performer, Fade into Violence, 3/2</t>
  </si>
  <si>
    <t>Skill Focus: Armorer, Comminucator, Diligent, 4/3/2</t>
  </si>
  <si>
    <t>Negotiator, Point-Blank Shot, 4/3</t>
  </si>
  <si>
    <t>Education, Master of Knowledge, 3/2</t>
  </si>
  <si>
    <t>Plant Devotion, 4/3+1</t>
  </si>
  <si>
    <t>Skill Focus: Profession: Herbalist, 3/2</t>
  </si>
  <si>
    <t>Dreamtelling, Skill Focus: Profession: Astrology, 4/3</t>
  </si>
  <si>
    <t>Archivist of Nature, Scribe Scroll, Dark Knowledge, Tactics (3/day), Scribe Scroll, 3/2</t>
  </si>
  <si>
    <t>Communicator, 3/2+1</t>
  </si>
  <si>
    <t>Night Haunt, 3/2</t>
  </si>
  <si>
    <t>Skill Focus: Survival, Athletic, 2 Inspiration</t>
  </si>
  <si>
    <t>Spirit Sense, Deceitful, 1</t>
  </si>
  <si>
    <t>Skill Focus: Brewer, 3/2</t>
  </si>
  <si>
    <t>Meriyan (♥ Afeaand)</t>
  </si>
  <si>
    <t>Protection from Evil, cast by Nithralia on round 4</t>
  </si>
  <si>
    <r>
      <t xml:space="preserve">Detect Poison, Cure Minor Wounds, Virtue – </t>
    </r>
    <r>
      <rPr>
        <b/>
        <sz val="12"/>
        <color theme="6" tint="-0.249977111117893"/>
        <rFont val="Times New Roman"/>
        <family val="1"/>
      </rPr>
      <t>Protection from Evil</t>
    </r>
    <r>
      <rPr>
        <b/>
        <sz val="12"/>
        <rFont val="Times New Roman"/>
        <family val="1"/>
      </rPr>
      <t>, Shield of Faith, Charm Person (D)</t>
    </r>
  </si>
  <si>
    <t>Init</t>
  </si>
  <si>
    <t>Fort</t>
  </si>
  <si>
    <t>Ref</t>
  </si>
  <si>
    <t>Wil</t>
  </si>
  <si>
    <t>Deft Hands, Gore 1d6</t>
  </si>
  <si>
    <t>Elviolia (♥ Talaeladar)</t>
  </si>
  <si>
    <t>Dagger, MW Shortbow</t>
  </si>
  <si>
    <t>Light Crossbow +1, Dagger</t>
  </si>
  <si>
    <t>Dagger, Shortbow</t>
  </si>
  <si>
    <t>Staff, Dagger</t>
  </si>
  <si>
    <t>Repeating Crossbow, Dagger</t>
  </si>
  <si>
    <t>Dagger, Sling</t>
  </si>
  <si>
    <t>Dart, Dagger</t>
  </si>
  <si>
    <t>Whip, Dagger</t>
  </si>
  <si>
    <t>Flail, Dagger</t>
  </si>
  <si>
    <t>Extra Contacts (@ 14th)</t>
  </si>
  <si>
    <t>Primary Contact (@ 14th)</t>
  </si>
  <si>
    <t>Renown (@ 18th)</t>
  </si>
  <si>
    <t>Wild Shapes Used</t>
  </si>
  <si>
    <t>Favored:  Reaching Woods Circle</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</si>
  <si>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</si>
  <si>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Roll</t>
  </si>
  <si>
    <t>Dawn</t>
  </si>
  <si>
    <t>Remedy Moderate Wounds</t>
  </si>
  <si>
    <t>Spirit Jaws</t>
  </si>
  <si>
    <t xml:space="preserve">Arc of Lightning </t>
  </si>
  <si>
    <t>Eye of the Hurricane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</si>
</sst>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7">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b/>
      <sz val="13"/>
      <color indexed="13"/>
      <name val="Times New Roman"/>
      <family val="1"/>
    </font>
    <font>
      <i/>
      <sz val="12"/>
      <color indexed="42"/>
      <name val="Times New Roman"/>
      <family val="1"/>
    </font>
    <font>
      <i/>
      <sz val="22"/>
      <color indexed="11"/>
      <name val="Times New Roman"/>
      <family val="1"/>
    </font>
    <font>
      <i/>
      <sz val="22"/>
      <color rgb="FF00FF00"/>
      <name val="Times New Roman"/>
      <family val="1"/>
    </font>
    <font>
      <sz val="13"/>
      <color rgb="FF00B050"/>
      <name val="Times New Roman"/>
      <family val="1"/>
    </font>
    <font>
      <sz val="18"/>
      <color rgb="FF00B050"/>
      <name val="Times New Roman"/>
      <family val="1"/>
    </font>
    <font>
      <b/>
      <i/>
      <sz val="12"/>
      <name val="Times New Roman"/>
      <family val="1"/>
    </font>
    <font>
      <b/>
      <sz val="12"/>
      <color indexed="8"/>
      <name val="Times New Roman"/>
      <family val="1"/>
    </font>
    <font>
      <i/>
      <sz val="20"/>
      <color indexed="14"/>
      <name val="Times New Roman"/>
      <family val="1"/>
    </font>
    <font>
      <i/>
      <sz val="20"/>
      <color indexed="4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0"/>
      <name val="Arial"/>
      <family val="2"/>
    </font>
    <font>
      <sz val="12"/>
      <color rgb="FFFF0000"/>
      <name val="Times New Roman"/>
      <family val="1"/>
    </font>
    <font>
      <sz val="13"/>
      <color rgb="FF009900"/>
      <name val="Times New Roman"/>
      <family val="1"/>
    </font>
    <font>
      <b/>
      <sz val="12"/>
      <color indexed="81"/>
      <name val="Times New Roman"/>
      <family val="1"/>
    </font>
    <font>
      <b/>
      <i/>
      <sz val="13"/>
      <color indexed="53"/>
      <name val="Times New Roman"/>
      <family val="1"/>
    </font>
    <font>
      <b/>
      <i/>
      <sz val="13"/>
      <color indexed="57"/>
      <name val="Times New Roman"/>
      <family val="1"/>
    </font>
    <font>
      <b/>
      <i/>
      <sz val="13"/>
      <color indexed="10"/>
      <name val="Times New Roman"/>
      <family val="1"/>
    </font>
    <font>
      <b/>
      <i/>
      <sz val="13"/>
      <color indexed="9"/>
      <name val="Times New Roman"/>
      <family val="1"/>
    </font>
    <font>
      <sz val="13"/>
      <color rgb="FFFF0000"/>
      <name val="Times New Roman"/>
      <family val="1"/>
    </font>
    <font>
      <b/>
      <i/>
      <sz val="13"/>
      <color indexed="17"/>
      <name val="Times New Roman"/>
      <family val="1"/>
    </font>
    <font>
      <i/>
      <sz val="13"/>
      <color indexed="17"/>
      <name val="Times New Roman"/>
      <family val="1"/>
    </font>
    <font>
      <b/>
      <sz val="10"/>
      <name val="Times New Roman"/>
      <family val="1"/>
    </font>
    <font>
      <sz val="13"/>
      <color indexed="9"/>
      <name val="Times New Roman"/>
      <family val="1"/>
    </font>
    <font>
      <i/>
      <sz val="17"/>
      <name val="Times New Roman"/>
      <family val="1"/>
    </font>
    <font>
      <i/>
      <sz val="18"/>
      <color indexed="12"/>
      <name val="Times New Roman"/>
      <family val="1"/>
    </font>
    <font>
      <b/>
      <sz val="12"/>
      <color theme="0"/>
      <name val="Times New Roman"/>
      <family val="1"/>
    </font>
    <font>
      <i/>
      <sz val="18"/>
      <color theme="6"/>
      <name val="Times New Roman"/>
      <family val="1"/>
    </font>
    <font>
      <b/>
      <i/>
      <sz val="16"/>
      <color rgb="FF00B050"/>
      <name val="Times New Roman"/>
      <family val="1"/>
    </font>
    <font>
      <sz val="12"/>
      <name val="Times New Roman"/>
      <family val="1"/>
      <charset val="1"/>
    </font>
    <font>
      <b/>
      <sz val="12"/>
      <color theme="6" tint="-0.249977111117893"/>
      <name val="Times New Roman"/>
      <family val="1"/>
    </font>
    <font>
      <b/>
      <sz val="13"/>
      <color rgb="FF00CC00"/>
      <name val="Times New Roman"/>
      <family val="1"/>
    </font>
    <font>
      <sz val="13"/>
      <color rgb="FF0000FF"/>
      <name val="Times New Roman"/>
      <family val="1"/>
    </font>
  </fonts>
  <fills count="25">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2"/>
        <bgColor indexed="55"/>
      </patternFill>
    </fill>
    <fill>
      <patternFill patternType="solid">
        <fgColor indexed="10"/>
        <bgColor indexed="64"/>
      </patternFill>
    </fill>
    <fill>
      <patternFill patternType="solid">
        <fgColor indexed="46"/>
        <bgColor indexed="64"/>
      </patternFill>
    </fill>
    <fill>
      <patternFill patternType="solid">
        <fgColor rgb="FF00B050"/>
        <bgColor indexed="64"/>
      </patternFill>
    </fill>
    <fill>
      <patternFill patternType="solid">
        <fgColor rgb="FFCCFFCC"/>
        <bgColor indexed="64"/>
      </patternFill>
    </fill>
    <fill>
      <patternFill patternType="solid">
        <fgColor indexed="1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39997558519241921"/>
        <bgColor indexed="64"/>
      </patternFill>
    </fill>
  </fills>
  <borders count="15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right/>
      <top style="double">
        <color indexed="64"/>
      </top>
      <bottom style="thick">
        <color indexed="25"/>
      </bottom>
      <diagonal/>
    </border>
    <border>
      <left/>
      <right style="double">
        <color indexed="64"/>
      </right>
      <top style="double">
        <color indexed="64"/>
      </top>
      <bottom style="thick">
        <color indexed="25"/>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thick">
        <color indexed="25"/>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thin">
        <color indexed="64"/>
      </left>
      <right style="double">
        <color indexed="64"/>
      </right>
      <top style="thin">
        <color indexed="64"/>
      </top>
      <bottom/>
      <diagonal/>
    </border>
    <border>
      <left/>
      <right/>
      <top/>
      <bottom style="thin">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double">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double">
        <color auto="1"/>
      </left>
      <right style="medium">
        <color auto="1"/>
      </right>
      <top style="double">
        <color auto="1"/>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medium">
        <color auto="1"/>
      </right>
      <top/>
      <bottom/>
      <diagonal/>
    </border>
    <border>
      <left style="double">
        <color auto="1"/>
      </left>
      <right style="medium">
        <color auto="1"/>
      </right>
      <top/>
      <bottom style="medium">
        <color indexed="64"/>
      </bottom>
      <diagonal/>
    </border>
    <border>
      <left style="hair">
        <color indexed="64"/>
      </left>
      <right style="double">
        <color indexed="64"/>
      </right>
      <top style="hair">
        <color indexed="64"/>
      </top>
      <bottom style="medium">
        <color indexed="64"/>
      </bottom>
      <diagonal/>
    </border>
    <border>
      <left style="double">
        <color auto="1"/>
      </left>
      <right style="medium">
        <color auto="1"/>
      </right>
      <top/>
      <bottom style="double">
        <color auto="1"/>
      </bottom>
      <diagonal/>
    </border>
    <border>
      <left/>
      <right style="hair">
        <color auto="1"/>
      </right>
      <top/>
      <bottom style="double">
        <color auto="1"/>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7">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55" fillId="0" borderId="0"/>
    <xf numFmtId="0" fontId="1" fillId="0" borderId="0"/>
    <xf numFmtId="0" fontId="73" fillId="0" borderId="0"/>
  </cellStyleXfs>
  <cellXfs count="613">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0" fillId="2" borderId="4" xfId="0" applyFont="1" applyFill="1" applyBorder="1" applyAlignment="1">
      <alignment horizontal="right"/>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3" xfId="0" applyFont="1" applyBorder="1" applyAlignment="1">
      <alignment horizontal="center" vertic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164" fontId="4" fillId="0" borderId="15"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7" xfId="0"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8" xfId="0" applyFont="1" applyFill="1" applyBorder="1" applyAlignment="1">
      <alignment horizontal="right"/>
    </xf>
    <xf numFmtId="0" fontId="6" fillId="0" borderId="20" xfId="0" applyFont="1" applyBorder="1" applyAlignment="1">
      <alignment horizontal="center"/>
    </xf>
    <xf numFmtId="0" fontId="13" fillId="2" borderId="21" xfId="0" applyFont="1" applyFill="1" applyBorder="1" applyAlignment="1">
      <alignment horizontal="right"/>
    </xf>
    <xf numFmtId="0" fontId="21" fillId="3" borderId="22" xfId="0" applyFont="1" applyFill="1" applyBorder="1" applyAlignment="1">
      <alignment horizontal="center"/>
    </xf>
    <xf numFmtId="0" fontId="21" fillId="3" borderId="23" xfId="0" applyFont="1" applyFill="1" applyBorder="1" applyAlignment="1">
      <alignment horizontal="center"/>
    </xf>
    <xf numFmtId="49" fontId="21" fillId="3" borderId="23" xfId="0" applyNumberFormat="1" applyFont="1" applyFill="1" applyBorder="1" applyAlignment="1">
      <alignment horizontal="center"/>
    </xf>
    <xf numFmtId="0" fontId="21" fillId="3" borderId="24" xfId="0" applyFont="1" applyFill="1" applyBorder="1" applyAlignment="1">
      <alignment horizontal="center"/>
    </xf>
    <xf numFmtId="0" fontId="21" fillId="3" borderId="25" xfId="0" applyFont="1" applyFill="1" applyBorder="1" applyAlignment="1">
      <alignment horizontal="centerContinuous"/>
    </xf>
    <xf numFmtId="0" fontId="21" fillId="3" borderId="26" xfId="0" applyFont="1" applyFill="1" applyBorder="1" applyAlignment="1">
      <alignment horizontal="centerContinuous"/>
    </xf>
    <xf numFmtId="0" fontId="21" fillId="3" borderId="27" xfId="0" applyFont="1" applyFill="1" applyBorder="1" applyAlignment="1">
      <alignment horizontal="centerContinuous"/>
    </xf>
    <xf numFmtId="0" fontId="11" fillId="4" borderId="28" xfId="0" applyFont="1" applyFill="1" applyBorder="1" applyAlignment="1">
      <alignment horizontal="centerContinuous"/>
    </xf>
    <xf numFmtId="0" fontId="11" fillId="4" borderId="29" xfId="0" applyFont="1" applyFill="1" applyBorder="1" applyAlignment="1">
      <alignment horizontal="center"/>
    </xf>
    <xf numFmtId="0" fontId="11" fillId="4" borderId="30" xfId="0" applyFont="1" applyFill="1" applyBorder="1" applyAlignment="1">
      <alignment horizontal="center"/>
    </xf>
    <xf numFmtId="0" fontId="25" fillId="0" borderId="31"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32"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9" xfId="0" applyFont="1" applyFill="1" applyBorder="1" applyAlignment="1">
      <alignment horizontal="center" wrapText="1"/>
    </xf>
    <xf numFmtId="49" fontId="26" fillId="0" borderId="19" xfId="0" applyNumberFormat="1" applyFont="1" applyBorder="1" applyAlignment="1">
      <alignment horizontal="center"/>
    </xf>
    <xf numFmtId="164" fontId="4" fillId="0" borderId="17"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29"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33" xfId="0" applyFont="1" applyFill="1" applyBorder="1" applyAlignment="1">
      <alignment horizontal="right"/>
    </xf>
    <xf numFmtId="0" fontId="6" fillId="0" borderId="0" xfId="0" applyFont="1" applyBorder="1" applyAlignment="1">
      <alignment horizontal="center"/>
    </xf>
    <xf numFmtId="0" fontId="10" fillId="6" borderId="1" xfId="0" applyFont="1" applyFill="1" applyBorder="1" applyAlignment="1"/>
    <xf numFmtId="0" fontId="6" fillId="6" borderId="34" xfId="0" applyNumberFormat="1" applyFont="1" applyFill="1" applyBorder="1" applyAlignment="1">
      <alignment horizontal="center"/>
    </xf>
    <xf numFmtId="49" fontId="16" fillId="6" borderId="34" xfId="0" applyNumberFormat="1" applyFont="1" applyFill="1" applyBorder="1" applyAlignment="1">
      <alignment horizontal="center"/>
    </xf>
    <xf numFmtId="0" fontId="16" fillId="6" borderId="35" xfId="0" applyNumberFormat="1" applyFont="1" applyFill="1" applyBorder="1" applyAlignment="1">
      <alignment horizontal="center"/>
    </xf>
    <xf numFmtId="49" fontId="6" fillId="6" borderId="35" xfId="0" applyNumberFormat="1" applyFont="1" applyFill="1" applyBorder="1" applyAlignment="1">
      <alignment horizontal="center"/>
    </xf>
    <xf numFmtId="0" fontId="33" fillId="6" borderId="35" xfId="0" applyNumberFormat="1" applyFont="1" applyFill="1" applyBorder="1" applyAlignment="1">
      <alignment horizontal="center"/>
    </xf>
    <xf numFmtId="0" fontId="6" fillId="6" borderId="36" xfId="0" applyNumberFormat="1" applyFont="1" applyFill="1" applyBorder="1" applyAlignment="1">
      <alignment horizontal="center"/>
    </xf>
    <xf numFmtId="0" fontId="13" fillId="6" borderId="1" xfId="0" applyFont="1" applyFill="1" applyBorder="1" applyAlignment="1"/>
    <xf numFmtId="49" fontId="23" fillId="6" borderId="34" xfId="0" applyNumberFormat="1" applyFont="1" applyFill="1" applyBorder="1" applyAlignment="1">
      <alignment horizontal="center"/>
    </xf>
    <xf numFmtId="0" fontId="23" fillId="6" borderId="35" xfId="0" applyNumberFormat="1" applyFont="1" applyFill="1" applyBorder="1" applyAlignment="1">
      <alignment horizontal="center"/>
    </xf>
    <xf numFmtId="0" fontId="10" fillId="7" borderId="1" xfId="0" applyFont="1" applyFill="1" applyBorder="1" applyAlignment="1"/>
    <xf numFmtId="0" fontId="6" fillId="7" borderId="34" xfId="0" applyNumberFormat="1" applyFont="1" applyFill="1" applyBorder="1" applyAlignment="1">
      <alignment horizontal="center"/>
    </xf>
    <xf numFmtId="49" fontId="16" fillId="7" borderId="34" xfId="0" applyNumberFormat="1" applyFont="1" applyFill="1" applyBorder="1" applyAlignment="1">
      <alignment horizontal="center"/>
    </xf>
    <xf numFmtId="0" fontId="16" fillId="7" borderId="35" xfId="0" applyNumberFormat="1" applyFont="1" applyFill="1" applyBorder="1" applyAlignment="1">
      <alignment horizontal="center"/>
    </xf>
    <xf numFmtId="49" fontId="6" fillId="7" borderId="35" xfId="0" applyNumberFormat="1" applyFont="1" applyFill="1" applyBorder="1" applyAlignment="1">
      <alignment horizontal="center"/>
    </xf>
    <xf numFmtId="0" fontId="6" fillId="7" borderId="36" xfId="0" applyNumberFormat="1" applyFont="1" applyFill="1" applyBorder="1" applyAlignment="1">
      <alignment horizontal="center"/>
    </xf>
    <xf numFmtId="0" fontId="13" fillId="7" borderId="1" xfId="0" applyFont="1" applyFill="1" applyBorder="1" applyAlignment="1"/>
    <xf numFmtId="0" fontId="23" fillId="7" borderId="35" xfId="0" applyNumberFormat="1" applyFont="1" applyFill="1" applyBorder="1" applyAlignment="1">
      <alignment horizontal="center"/>
    </xf>
    <xf numFmtId="49" fontId="23" fillId="8" borderId="34" xfId="0" applyNumberFormat="1" applyFont="1" applyFill="1" applyBorder="1" applyAlignment="1">
      <alignment horizontal="center"/>
    </xf>
    <xf numFmtId="0" fontId="23" fillId="8" borderId="35" xfId="0" applyNumberFormat="1" applyFont="1" applyFill="1" applyBorder="1" applyAlignment="1">
      <alignment horizontal="center"/>
    </xf>
    <xf numFmtId="0" fontId="5" fillId="0" borderId="37" xfId="0" applyFont="1" applyBorder="1" applyAlignment="1">
      <alignment horizontal="center"/>
    </xf>
    <xf numFmtId="0" fontId="6" fillId="9" borderId="34" xfId="0" applyNumberFormat="1" applyFont="1" applyFill="1" applyBorder="1" applyAlignment="1">
      <alignment horizontal="center"/>
    </xf>
    <xf numFmtId="49" fontId="6" fillId="9" borderId="35" xfId="0" applyNumberFormat="1" applyFont="1" applyFill="1" applyBorder="1" applyAlignment="1">
      <alignment horizontal="center"/>
    </xf>
    <xf numFmtId="0" fontId="6" fillId="9" borderId="36" xfId="0" applyNumberFormat="1" applyFont="1" applyFill="1" applyBorder="1" applyAlignment="1">
      <alignment horizontal="center"/>
    </xf>
    <xf numFmtId="49" fontId="6" fillId="0" borderId="37" xfId="0" applyNumberFormat="1" applyFont="1" applyBorder="1" applyAlignment="1">
      <alignment horizontal="center"/>
    </xf>
    <xf numFmtId="49" fontId="6" fillId="0" borderId="16" xfId="0" applyNumberFormat="1" applyFont="1" applyBorder="1" applyAlignment="1">
      <alignment horizontal="center"/>
    </xf>
    <xf numFmtId="164" fontId="5" fillId="10" borderId="38" xfId="0" applyNumberFormat="1" applyFont="1" applyFill="1" applyBorder="1" applyAlignment="1">
      <alignment horizontal="center"/>
    </xf>
    <xf numFmtId="0" fontId="4" fillId="0" borderId="40" xfId="0" applyFont="1" applyFill="1" applyBorder="1" applyAlignment="1">
      <alignment horizontal="centerContinuous"/>
    </xf>
    <xf numFmtId="0" fontId="4" fillId="0" borderId="32" xfId="0" applyFont="1" applyFill="1" applyBorder="1" applyAlignment="1">
      <alignment horizontal="centerContinuous"/>
    </xf>
    <xf numFmtId="164" fontId="4" fillId="0" borderId="15" xfId="0" applyNumberFormat="1" applyFont="1" applyFill="1" applyBorder="1" applyAlignment="1">
      <alignment horizontal="center"/>
    </xf>
    <xf numFmtId="0" fontId="4" fillId="0" borderId="16"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34" xfId="0" applyNumberFormat="1" applyFont="1" applyFill="1" applyBorder="1" applyAlignment="1">
      <alignment horizontal="center"/>
    </xf>
    <xf numFmtId="0" fontId="24" fillId="6" borderId="35" xfId="0" applyNumberFormat="1" applyFont="1" applyFill="1" applyBorder="1" applyAlignment="1">
      <alignment horizontal="center"/>
    </xf>
    <xf numFmtId="0" fontId="6" fillId="0" borderId="34" xfId="0" applyNumberFormat="1" applyFont="1" applyFill="1" applyBorder="1" applyAlignment="1">
      <alignment horizontal="center"/>
    </xf>
    <xf numFmtId="49" fontId="6" fillId="0" borderId="35" xfId="0" applyNumberFormat="1" applyFont="1" applyFill="1" applyBorder="1" applyAlignment="1">
      <alignment horizontal="center"/>
    </xf>
    <xf numFmtId="0" fontId="6" fillId="0" borderId="36" xfId="0" applyNumberFormat="1" applyFont="1" applyFill="1" applyBorder="1" applyAlignment="1">
      <alignment horizontal="center"/>
    </xf>
    <xf numFmtId="0" fontId="13" fillId="0" borderId="1" xfId="0" applyFont="1" applyFill="1" applyBorder="1" applyAlignment="1"/>
    <xf numFmtId="49" fontId="23" fillId="0" borderId="34" xfId="0" applyNumberFormat="1" applyFont="1" applyFill="1" applyBorder="1" applyAlignment="1">
      <alignment horizontal="center"/>
    </xf>
    <xf numFmtId="0" fontId="23" fillId="0" borderId="35" xfId="0" applyNumberFormat="1" applyFont="1" applyFill="1" applyBorder="1" applyAlignment="1">
      <alignment horizontal="center"/>
    </xf>
    <xf numFmtId="0" fontId="13" fillId="0" borderId="35" xfId="0" applyNumberFormat="1" applyFont="1" applyFill="1" applyBorder="1" applyAlignment="1">
      <alignment horizontal="center"/>
    </xf>
    <xf numFmtId="0" fontId="7" fillId="0" borderId="1" xfId="0" applyFont="1" applyFill="1" applyBorder="1" applyAlignment="1"/>
    <xf numFmtId="49" fontId="17" fillId="0" borderId="34" xfId="0" applyNumberFormat="1" applyFont="1" applyFill="1" applyBorder="1" applyAlignment="1">
      <alignment horizontal="center"/>
    </xf>
    <xf numFmtId="0" fontId="17" fillId="0" borderId="35" xfId="0" applyNumberFormat="1" applyFont="1" applyFill="1" applyBorder="1" applyAlignment="1">
      <alignment horizontal="center"/>
    </xf>
    <xf numFmtId="0" fontId="10" fillId="9" borderId="1" xfId="0" applyFont="1" applyFill="1" applyBorder="1" applyAlignment="1"/>
    <xf numFmtId="49" fontId="16" fillId="9" borderId="34" xfId="0" applyNumberFormat="1" applyFont="1" applyFill="1" applyBorder="1" applyAlignment="1">
      <alignment horizontal="center"/>
    </xf>
    <xf numFmtId="0" fontId="16" fillId="9" borderId="35"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2" xfId="0" quotePrefix="1" applyFont="1" applyBorder="1" applyAlignment="1">
      <alignment horizontal="center"/>
    </xf>
    <xf numFmtId="0" fontId="6" fillId="0" borderId="34" xfId="0" applyFont="1" applyBorder="1" applyAlignment="1">
      <alignment horizontal="center"/>
    </xf>
    <xf numFmtId="0" fontId="40" fillId="10" borderId="36" xfId="2" applyNumberFormat="1" applyFont="1" applyFill="1" applyBorder="1" applyAlignment="1">
      <alignment horizontal="center" shrinkToFit="1"/>
    </xf>
    <xf numFmtId="0" fontId="40" fillId="10" borderId="48" xfId="2" applyNumberFormat="1" applyFont="1" applyFill="1" applyBorder="1" applyAlignment="1">
      <alignment horizontal="center" shrinkToFit="1"/>
    </xf>
    <xf numFmtId="0" fontId="40" fillId="10" borderId="49" xfId="2" applyNumberFormat="1" applyFont="1" applyFill="1" applyBorder="1" applyAlignment="1">
      <alignment horizontal="center" shrinkToFit="1"/>
    </xf>
    <xf numFmtId="0" fontId="6" fillId="0" borderId="34" xfId="0" applyFont="1" applyFill="1" applyBorder="1" applyAlignment="1">
      <alignment horizontal="center" wrapText="1"/>
    </xf>
    <xf numFmtId="0" fontId="6" fillId="0" borderId="35" xfId="2" applyNumberFormat="1" applyFont="1" applyFill="1" applyBorder="1" applyAlignment="1">
      <alignment horizontal="center" shrinkToFit="1"/>
    </xf>
    <xf numFmtId="0" fontId="10" fillId="0" borderId="1" xfId="0" applyFont="1" applyFill="1" applyBorder="1" applyAlignment="1"/>
    <xf numFmtId="49" fontId="16" fillId="0" borderId="34" xfId="0" applyNumberFormat="1" applyFont="1" applyFill="1" applyBorder="1" applyAlignment="1">
      <alignment horizontal="center"/>
    </xf>
    <xf numFmtId="0" fontId="16" fillId="0" borderId="35"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51" xfId="0" applyFont="1" applyFill="1" applyBorder="1" applyAlignment="1">
      <alignment horizontal="center"/>
    </xf>
    <xf numFmtId="164" fontId="21" fillId="4" borderId="52" xfId="0" applyNumberFormat="1" applyFont="1" applyFill="1" applyBorder="1" applyAlignment="1">
      <alignment horizontal="center"/>
    </xf>
    <xf numFmtId="0" fontId="21" fillId="4" borderId="51" xfId="0" applyFont="1" applyFill="1" applyBorder="1" applyAlignment="1">
      <alignment horizontal="right"/>
    </xf>
    <xf numFmtId="0" fontId="21" fillId="4" borderId="53" xfId="0" applyFont="1" applyFill="1" applyBorder="1" applyAlignment="1"/>
    <xf numFmtId="0" fontId="4" fillId="0" borderId="54" xfId="0" applyFont="1" applyBorder="1" applyAlignment="1">
      <alignment horizontal="center" shrinkToFit="1"/>
    </xf>
    <xf numFmtId="164" fontId="4" fillId="0" borderId="55" xfId="0" applyNumberFormat="1" applyFont="1" applyBorder="1" applyAlignment="1">
      <alignment horizontal="center" shrinkToFit="1"/>
    </xf>
    <xf numFmtId="0" fontId="4" fillId="0" borderId="56" xfId="0" applyFont="1" applyBorder="1" applyAlignment="1">
      <alignment horizontal="left"/>
    </xf>
    <xf numFmtId="0" fontId="4" fillId="0" borderId="57" xfId="0" applyFont="1" applyBorder="1" applyAlignment="1">
      <alignment horizontal="left" shrinkToFit="1"/>
    </xf>
    <xf numFmtId="0" fontId="4" fillId="0" borderId="58" xfId="0" applyFont="1" applyBorder="1" applyAlignment="1">
      <alignment horizontal="center" shrinkToFit="1"/>
    </xf>
    <xf numFmtId="164" fontId="4" fillId="0" borderId="59" xfId="0" applyNumberFormat="1" applyFont="1" applyBorder="1" applyAlignment="1">
      <alignment horizontal="center" shrinkToFit="1"/>
    </xf>
    <xf numFmtId="0" fontId="4" fillId="0" borderId="60" xfId="0" applyFont="1" applyBorder="1" applyAlignment="1">
      <alignment horizontal="left"/>
    </xf>
    <xf numFmtId="0" fontId="4" fillId="0" borderId="61" xfId="0" applyFont="1" applyBorder="1" applyAlignment="1">
      <alignment horizontal="left" shrinkToFit="1"/>
    </xf>
    <xf numFmtId="0" fontId="4" fillId="0" borderId="62" xfId="0" applyFont="1" applyBorder="1" applyAlignment="1">
      <alignment horizontal="center" shrinkToFit="1"/>
    </xf>
    <xf numFmtId="164" fontId="4" fillId="0" borderId="63" xfId="0" applyNumberFormat="1" applyFont="1" applyBorder="1" applyAlignment="1">
      <alignment horizontal="center" shrinkToFit="1"/>
    </xf>
    <xf numFmtId="0" fontId="4" fillId="0" borderId="64" xfId="0" applyFont="1" applyBorder="1" applyAlignment="1">
      <alignment horizontal="left"/>
    </xf>
    <xf numFmtId="0" fontId="4" fillId="0" borderId="65"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66" xfId="0" applyFont="1" applyBorder="1" applyAlignment="1">
      <alignment horizontal="left" shrinkToFit="1"/>
    </xf>
    <xf numFmtId="0" fontId="4" fillId="0" borderId="67" xfId="0" applyFont="1" applyBorder="1" applyAlignment="1">
      <alignment horizontal="left" shrinkToFit="1"/>
    </xf>
    <xf numFmtId="0" fontId="4" fillId="0" borderId="68" xfId="0" applyFont="1" applyBorder="1" applyAlignment="1">
      <alignment horizontal="center" shrinkToFit="1"/>
    </xf>
    <xf numFmtId="164" fontId="4" fillId="0" borderId="69" xfId="0" applyNumberFormat="1" applyFont="1" applyBorder="1" applyAlignment="1">
      <alignment horizontal="center" shrinkToFit="1"/>
    </xf>
    <xf numFmtId="0" fontId="4" fillId="0" borderId="70" xfId="0" applyFont="1" applyBorder="1" applyAlignment="1">
      <alignment horizontal="left"/>
    </xf>
    <xf numFmtId="164" fontId="4" fillId="0" borderId="71" xfId="0" applyNumberFormat="1" applyFont="1" applyBorder="1" applyAlignment="1">
      <alignment horizontal="center" shrinkToFit="1"/>
    </xf>
    <xf numFmtId="0" fontId="4" fillId="0" borderId="72" xfId="0" applyFont="1" applyBorder="1" applyAlignment="1">
      <alignment horizontal="left"/>
    </xf>
    <xf numFmtId="0" fontId="12" fillId="0" borderId="1" xfId="0" applyFont="1" applyFill="1" applyBorder="1" applyAlignment="1"/>
    <xf numFmtId="49" fontId="24" fillId="0" borderId="34" xfId="0" applyNumberFormat="1" applyFont="1" applyFill="1" applyBorder="1" applyAlignment="1">
      <alignment horizontal="center"/>
    </xf>
    <xf numFmtId="0" fontId="24" fillId="0" borderId="35" xfId="0" applyNumberFormat="1" applyFont="1" applyFill="1" applyBorder="1" applyAlignment="1">
      <alignment horizontal="center"/>
    </xf>
    <xf numFmtId="0" fontId="12" fillId="0" borderId="35" xfId="0" applyNumberFormat="1" applyFont="1" applyFill="1" applyBorder="1" applyAlignment="1">
      <alignment horizontal="center"/>
    </xf>
    <xf numFmtId="0" fontId="6" fillId="5" borderId="34" xfId="0" applyNumberFormat="1" applyFont="1" applyFill="1" applyBorder="1" applyAlignment="1">
      <alignment horizontal="center"/>
    </xf>
    <xf numFmtId="49" fontId="6" fillId="5" borderId="35" xfId="0" applyNumberFormat="1" applyFont="1" applyFill="1" applyBorder="1" applyAlignment="1">
      <alignment horizontal="center"/>
    </xf>
    <xf numFmtId="0" fontId="6" fillId="5" borderId="36" xfId="0" applyNumberFormat="1" applyFont="1" applyFill="1" applyBorder="1" applyAlignment="1">
      <alignment horizontal="center"/>
    </xf>
    <xf numFmtId="0" fontId="10" fillId="5" borderId="1" xfId="0" applyFont="1" applyFill="1" applyBorder="1" applyAlignment="1"/>
    <xf numFmtId="49" fontId="16" fillId="5" borderId="34" xfId="0" applyNumberFormat="1" applyFont="1" applyFill="1" applyBorder="1" applyAlignment="1">
      <alignment horizontal="center"/>
    </xf>
    <xf numFmtId="0" fontId="16" fillId="5" borderId="35" xfId="0" applyNumberFormat="1" applyFont="1" applyFill="1" applyBorder="1" applyAlignment="1">
      <alignment horizontal="center"/>
    </xf>
    <xf numFmtId="0" fontId="12" fillId="5" borderId="1" xfId="0" applyFont="1" applyFill="1" applyBorder="1" applyAlignment="1"/>
    <xf numFmtId="49" fontId="24" fillId="5" borderId="34" xfId="0" applyNumberFormat="1" applyFont="1" applyFill="1" applyBorder="1" applyAlignment="1">
      <alignment horizontal="center"/>
    </xf>
    <xf numFmtId="0" fontId="24" fillId="5" borderId="35" xfId="0" applyNumberFormat="1" applyFont="1" applyFill="1" applyBorder="1" applyAlignment="1">
      <alignment horizontal="center"/>
    </xf>
    <xf numFmtId="9" fontId="6" fillId="0" borderId="34" xfId="2" applyFont="1" applyFill="1" applyBorder="1" applyAlignment="1">
      <alignment horizontal="center" shrinkToFit="1"/>
    </xf>
    <xf numFmtId="9" fontId="6" fillId="0" borderId="35" xfId="2" applyFont="1" applyFill="1" applyBorder="1" applyAlignment="1">
      <alignment horizontal="center" shrinkToFit="1"/>
    </xf>
    <xf numFmtId="0" fontId="6" fillId="0" borderId="36" xfId="0" applyNumberFormat="1" applyFont="1" applyFill="1" applyBorder="1" applyAlignment="1">
      <alignment horizontal="center" wrapText="1"/>
    </xf>
    <xf numFmtId="0" fontId="6" fillId="0" borderId="35" xfId="0" applyNumberFormat="1" applyFont="1" applyFill="1" applyBorder="1" applyAlignment="1">
      <alignment horizontal="center"/>
    </xf>
    <xf numFmtId="0" fontId="13" fillId="9" borderId="1" xfId="0" applyFont="1" applyFill="1" applyBorder="1" applyAlignment="1"/>
    <xf numFmtId="0" fontId="6" fillId="0" borderId="74" xfId="0" applyFont="1" applyBorder="1" applyAlignment="1">
      <alignment horizontal="center"/>
    </xf>
    <xf numFmtId="0" fontId="22" fillId="9" borderId="1" xfId="0" applyFont="1" applyFill="1" applyBorder="1" applyAlignment="1"/>
    <xf numFmtId="49" fontId="28" fillId="9" borderId="34" xfId="0" applyNumberFormat="1" applyFont="1" applyFill="1" applyBorder="1" applyAlignment="1">
      <alignment horizontal="center"/>
    </xf>
    <xf numFmtId="0" fontId="28" fillId="9" borderId="35" xfId="0" applyNumberFormat="1" applyFont="1" applyFill="1" applyBorder="1" applyAlignment="1">
      <alignment horizontal="center"/>
    </xf>
    <xf numFmtId="0" fontId="4" fillId="0" borderId="17" xfId="0" quotePrefix="1" applyFont="1" applyBorder="1" applyAlignment="1">
      <alignment horizontal="center"/>
    </xf>
    <xf numFmtId="0" fontId="4" fillId="0" borderId="15" xfId="0" quotePrefix="1" applyFont="1" applyBorder="1" applyAlignment="1">
      <alignment horizontal="center"/>
    </xf>
    <xf numFmtId="9" fontId="4" fillId="0" borderId="15" xfId="0" applyNumberFormat="1" applyFont="1" applyBorder="1" applyAlignment="1">
      <alignment horizontal="center"/>
    </xf>
    <xf numFmtId="0" fontId="9" fillId="9" borderId="1" xfId="0" applyFont="1" applyFill="1" applyBorder="1" applyAlignment="1"/>
    <xf numFmtId="49" fontId="27" fillId="9" borderId="34" xfId="0" applyNumberFormat="1" applyFont="1" applyFill="1" applyBorder="1" applyAlignment="1">
      <alignment horizontal="center"/>
    </xf>
    <xf numFmtId="0" fontId="27" fillId="9" borderId="35" xfId="0" applyNumberFormat="1" applyFont="1" applyFill="1" applyBorder="1" applyAlignment="1">
      <alignment horizontal="center"/>
    </xf>
    <xf numFmtId="0" fontId="6" fillId="12" borderId="34" xfId="0" applyNumberFormat="1" applyFont="1" applyFill="1" applyBorder="1" applyAlignment="1">
      <alignment horizontal="center"/>
    </xf>
    <xf numFmtId="0" fontId="6" fillId="12" borderId="36" xfId="0" applyNumberFormat="1" applyFont="1" applyFill="1" applyBorder="1" applyAlignment="1">
      <alignment horizontal="center"/>
    </xf>
    <xf numFmtId="49" fontId="6" fillId="0" borderId="36" xfId="0" applyNumberFormat="1" applyFont="1" applyFill="1" applyBorder="1" applyAlignment="1">
      <alignment horizontal="center" vertical="center" wrapText="1"/>
    </xf>
    <xf numFmtId="0" fontId="6" fillId="0" borderId="36" xfId="0" applyNumberFormat="1" applyFont="1" applyFill="1" applyBorder="1" applyAlignment="1">
      <alignment horizontal="center" vertical="center" wrapText="1"/>
    </xf>
    <xf numFmtId="0" fontId="20" fillId="2" borderId="77" xfId="0" applyFont="1" applyFill="1" applyBorder="1" applyAlignment="1">
      <alignment horizontal="left"/>
    </xf>
    <xf numFmtId="0" fontId="3" fillId="2" borderId="77" xfId="0" applyFont="1" applyFill="1" applyBorder="1" applyAlignment="1">
      <alignment horizontal="centerContinuous"/>
    </xf>
    <xf numFmtId="0" fontId="4" fillId="2" borderId="77" xfId="0" applyFont="1" applyFill="1" applyBorder="1" applyAlignment="1">
      <alignment horizontal="centerContinuous"/>
    </xf>
    <xf numFmtId="0" fontId="42" fillId="2" borderId="78" xfId="1" applyFont="1" applyFill="1" applyBorder="1" applyAlignment="1" applyProtection="1">
      <alignment horizontal="right"/>
    </xf>
    <xf numFmtId="49" fontId="28" fillId="12" borderId="34" xfId="0" applyNumberFormat="1" applyFont="1" applyFill="1" applyBorder="1" applyAlignment="1">
      <alignment horizontal="center"/>
    </xf>
    <xf numFmtId="0" fontId="28" fillId="12" borderId="35" xfId="0" applyNumberFormat="1" applyFont="1" applyFill="1" applyBorder="1" applyAlignment="1">
      <alignment horizontal="center"/>
    </xf>
    <xf numFmtId="49" fontId="6" fillId="12" borderId="35" xfId="0" applyNumberFormat="1" applyFont="1" applyFill="1" applyBorder="1" applyAlignment="1">
      <alignment horizontal="center"/>
    </xf>
    <xf numFmtId="0" fontId="6" fillId="9" borderId="36" xfId="0" quotePrefix="1" applyNumberFormat="1" applyFont="1" applyFill="1" applyBorder="1" applyAlignment="1">
      <alignment horizontal="center"/>
    </xf>
    <xf numFmtId="0" fontId="22" fillId="0" borderId="1" xfId="0" applyFont="1" applyFill="1" applyBorder="1" applyAlignment="1"/>
    <xf numFmtId="49" fontId="28" fillId="0" borderId="34" xfId="0" applyNumberFormat="1" applyFont="1" applyFill="1" applyBorder="1" applyAlignment="1">
      <alignment horizontal="center"/>
    </xf>
    <xf numFmtId="0" fontId="28" fillId="0" borderId="35" xfId="0" applyNumberFormat="1" applyFont="1" applyFill="1" applyBorder="1" applyAlignment="1">
      <alignment horizontal="center"/>
    </xf>
    <xf numFmtId="0" fontId="12" fillId="0" borderId="8" xfId="0" applyFont="1" applyFill="1" applyBorder="1" applyAlignment="1"/>
    <xf numFmtId="0" fontId="6" fillId="0" borderId="73" xfId="0" applyNumberFormat="1" applyFont="1" applyFill="1" applyBorder="1" applyAlignment="1">
      <alignment horizontal="center"/>
    </xf>
    <xf numFmtId="49" fontId="24" fillId="0" borderId="73" xfId="0" applyNumberFormat="1" applyFont="1" applyFill="1" applyBorder="1" applyAlignment="1">
      <alignment horizontal="center"/>
    </xf>
    <xf numFmtId="0" fontId="24" fillId="0" borderId="76" xfId="0" applyNumberFormat="1" applyFont="1" applyFill="1" applyBorder="1" applyAlignment="1">
      <alignment horizontal="center"/>
    </xf>
    <xf numFmtId="49" fontId="6" fillId="0" borderId="76" xfId="0" applyNumberFormat="1" applyFont="1" applyFill="1" applyBorder="1" applyAlignment="1">
      <alignment horizontal="center"/>
    </xf>
    <xf numFmtId="0" fontId="6" fillId="0" borderId="49" xfId="0" applyNumberFormat="1" applyFont="1" applyFill="1" applyBorder="1" applyAlignment="1">
      <alignment horizontal="center"/>
    </xf>
    <xf numFmtId="0" fontId="36" fillId="0" borderId="79" xfId="0" applyFont="1" applyFill="1" applyBorder="1" applyAlignment="1">
      <alignment horizontal="centerContinuous"/>
    </xf>
    <xf numFmtId="0" fontId="37" fillId="0" borderId="80" xfId="0" applyNumberFormat="1" applyFont="1" applyBorder="1" applyAlignment="1">
      <alignment horizontal="center"/>
    </xf>
    <xf numFmtId="49" fontId="6" fillId="0" borderId="82" xfId="0" applyNumberFormat="1" applyFont="1" applyFill="1" applyBorder="1" applyAlignment="1">
      <alignment horizontal="center"/>
    </xf>
    <xf numFmtId="0" fontId="38" fillId="0" borderId="11" xfId="0" applyNumberFormat="1" applyFont="1" applyFill="1" applyBorder="1" applyAlignment="1">
      <alignment horizontal="centerContinuous"/>
    </xf>
    <xf numFmtId="0" fontId="37" fillId="0" borderId="12" xfId="0" applyNumberFormat="1" applyFont="1" applyBorder="1" applyAlignment="1">
      <alignment horizontal="center"/>
    </xf>
    <xf numFmtId="49" fontId="6" fillId="0" borderId="13" xfId="0" applyNumberFormat="1" applyFont="1" applyBorder="1" applyAlignment="1">
      <alignment horizontal="center"/>
    </xf>
    <xf numFmtId="0" fontId="39" fillId="0" borderId="14" xfId="0" applyNumberFormat="1" applyFont="1" applyFill="1" applyBorder="1" applyAlignment="1">
      <alignment horizontal="centerContinuous"/>
    </xf>
    <xf numFmtId="0" fontId="37" fillId="0" borderId="15" xfId="0" applyNumberFormat="1" applyFont="1" applyBorder="1" applyAlignment="1">
      <alignment horizontal="center"/>
    </xf>
    <xf numFmtId="49" fontId="6" fillId="0" borderId="16" xfId="0" applyNumberFormat="1" applyFont="1" applyFill="1" applyBorder="1" applyAlignment="1">
      <alignment horizontal="center" shrinkToFit="1"/>
    </xf>
    <xf numFmtId="0" fontId="16" fillId="0" borderId="83" xfId="0" applyFont="1" applyFill="1" applyBorder="1" applyAlignment="1">
      <alignment horizontal="center" shrinkToFit="1"/>
    </xf>
    <xf numFmtId="0" fontId="43" fillId="2" borderId="85" xfId="0" applyFont="1" applyFill="1" applyBorder="1" applyAlignment="1">
      <alignment horizontal="right"/>
    </xf>
    <xf numFmtId="0" fontId="5" fillId="5" borderId="86" xfId="0" applyFont="1" applyFill="1" applyBorder="1" applyAlignment="1">
      <alignment horizontal="right"/>
    </xf>
    <xf numFmtId="0" fontId="5" fillId="5" borderId="87" xfId="0" applyFont="1" applyFill="1" applyBorder="1" applyAlignment="1">
      <alignment horizontal="right"/>
    </xf>
    <xf numFmtId="0" fontId="5" fillId="5" borderId="88" xfId="0" applyFont="1" applyFill="1" applyBorder="1" applyAlignment="1">
      <alignment horizontal="right"/>
    </xf>
    <xf numFmtId="0" fontId="41" fillId="5" borderId="89" xfId="0" applyFont="1" applyFill="1" applyBorder="1" applyAlignment="1">
      <alignment horizontal="right"/>
    </xf>
    <xf numFmtId="0" fontId="7" fillId="5" borderId="90" xfId="0" applyFont="1" applyFill="1" applyBorder="1" applyAlignment="1">
      <alignment horizontal="right"/>
    </xf>
    <xf numFmtId="0" fontId="7" fillId="5" borderId="87" xfId="0" applyFont="1" applyFill="1" applyBorder="1" applyAlignment="1">
      <alignment horizontal="right"/>
    </xf>
    <xf numFmtId="0" fontId="10" fillId="5" borderId="87" xfId="0" applyFont="1" applyFill="1" applyBorder="1" applyAlignment="1">
      <alignment horizontal="right"/>
    </xf>
    <xf numFmtId="0" fontId="10" fillId="5" borderId="88" xfId="0" applyFont="1" applyFill="1" applyBorder="1" applyAlignment="1">
      <alignment horizontal="right"/>
    </xf>
    <xf numFmtId="0" fontId="6" fillId="0" borderId="34" xfId="0" applyFont="1" applyFill="1" applyBorder="1" applyAlignment="1">
      <alignment horizontal="center"/>
    </xf>
    <xf numFmtId="0" fontId="6" fillId="0" borderId="74" xfId="0" applyFont="1" applyFill="1" applyBorder="1" applyAlignment="1">
      <alignment horizontal="center"/>
    </xf>
    <xf numFmtId="49" fontId="6" fillId="0" borderId="34" xfId="0" applyNumberFormat="1" applyFont="1" applyBorder="1" applyAlignment="1">
      <alignment horizontal="center"/>
    </xf>
    <xf numFmtId="49" fontId="6" fillId="0" borderId="74" xfId="0" applyNumberFormat="1" applyFont="1" applyBorder="1" applyAlignment="1">
      <alignment horizontal="center"/>
    </xf>
    <xf numFmtId="49" fontId="6" fillId="0" borderId="34" xfId="0" applyNumberFormat="1" applyFont="1" applyFill="1" applyBorder="1" applyAlignment="1">
      <alignment horizontal="center"/>
    </xf>
    <xf numFmtId="49" fontId="6" fillId="0" borderId="74" xfId="0" applyNumberFormat="1" applyFont="1" applyFill="1" applyBorder="1" applyAlignment="1">
      <alignment horizontal="center"/>
    </xf>
    <xf numFmtId="0" fontId="21" fillId="3" borderId="27" xfId="0" applyFont="1" applyFill="1" applyBorder="1" applyAlignment="1">
      <alignment horizontal="center"/>
    </xf>
    <xf numFmtId="164" fontId="4" fillId="0" borderId="3" xfId="0" applyNumberFormat="1" applyFont="1" applyBorder="1" applyAlignment="1">
      <alignment horizontal="center" vertical="center"/>
    </xf>
    <xf numFmtId="164" fontId="4" fillId="0" borderId="32" xfId="0" applyNumberFormat="1" applyFont="1" applyFill="1" applyBorder="1" applyAlignment="1">
      <alignment horizontal="center"/>
    </xf>
    <xf numFmtId="164" fontId="4" fillId="0" borderId="32" xfId="0" applyNumberFormat="1" applyFont="1" applyBorder="1" applyAlignment="1">
      <alignment horizontal="centerContinuous"/>
    </xf>
    <xf numFmtId="0" fontId="21" fillId="3" borderId="84" xfId="0" applyFont="1" applyFill="1" applyBorder="1" applyAlignment="1">
      <alignment horizontal="centerContinuous"/>
    </xf>
    <xf numFmtId="0" fontId="4" fillId="0" borderId="92" xfId="0" quotePrefix="1" applyFont="1" applyBorder="1" applyAlignment="1">
      <alignment horizontal="centerContinuous"/>
    </xf>
    <xf numFmtId="0" fontId="4" fillId="0" borderId="93" xfId="0" applyFont="1" applyBorder="1" applyAlignment="1">
      <alignment horizontal="centerContinuous"/>
    </xf>
    <xf numFmtId="0" fontId="44" fillId="2" borderId="77" xfId="0" applyFont="1" applyFill="1" applyBorder="1" applyAlignment="1">
      <alignment horizontal="left"/>
    </xf>
    <xf numFmtId="49" fontId="5" fillId="13" borderId="81" xfId="0" applyNumberFormat="1" applyFont="1" applyFill="1" applyBorder="1" applyAlignment="1">
      <alignment horizontal="centerContinuous"/>
    </xf>
    <xf numFmtId="49" fontId="5" fillId="14" borderId="3" xfId="0" applyNumberFormat="1" applyFont="1" applyFill="1" applyBorder="1" applyAlignment="1">
      <alignment horizontal="centerContinuous"/>
    </xf>
    <xf numFmtId="49" fontId="11" fillId="11" borderId="32" xfId="0" applyNumberFormat="1" applyFont="1" applyFill="1" applyBorder="1" applyAlignment="1">
      <alignment horizontal="centerContinuous"/>
    </xf>
    <xf numFmtId="0" fontId="6" fillId="0" borderId="95" xfId="0" applyFont="1" applyFill="1" applyBorder="1" applyAlignment="1">
      <alignment horizontal="centerContinuous"/>
    </xf>
    <xf numFmtId="0" fontId="6" fillId="0" borderId="50" xfId="0" applyFont="1" applyFill="1" applyBorder="1" applyAlignment="1">
      <alignment horizontal="centerContinuous"/>
    </xf>
    <xf numFmtId="0" fontId="6" fillId="0" borderId="96" xfId="0" applyFont="1" applyFill="1" applyBorder="1" applyAlignment="1">
      <alignment horizontal="centerContinuous"/>
    </xf>
    <xf numFmtId="0" fontId="6" fillId="0" borderId="97" xfId="0" applyFont="1" applyFill="1" applyBorder="1" applyAlignment="1">
      <alignment horizontal="centerContinuous"/>
    </xf>
    <xf numFmtId="0" fontId="6" fillId="0" borderId="83" xfId="0" applyFont="1" applyFill="1" applyBorder="1" applyAlignment="1">
      <alignment horizontal="centerContinuous"/>
    </xf>
    <xf numFmtId="0" fontId="45" fillId="0" borderId="1" xfId="0" applyFont="1" applyBorder="1" applyAlignment="1">
      <alignment horizontal="center" shrinkToFit="1"/>
    </xf>
    <xf numFmtId="0" fontId="45" fillId="0" borderId="45" xfId="0" applyFont="1" applyBorder="1" applyAlignment="1">
      <alignment horizontal="center" shrinkToFit="1"/>
    </xf>
    <xf numFmtId="0" fontId="45" fillId="0" borderId="1" xfId="0" applyFont="1" applyFill="1" applyBorder="1" applyAlignment="1">
      <alignment horizontal="center" shrinkToFit="1"/>
    </xf>
    <xf numFmtId="0" fontId="45" fillId="0" borderId="45" xfId="0" applyFont="1" applyFill="1" applyBorder="1" applyAlignment="1">
      <alignment horizontal="center" shrinkToFit="1"/>
    </xf>
    <xf numFmtId="0" fontId="11" fillId="15" borderId="45" xfId="0" applyFont="1" applyFill="1" applyBorder="1" applyAlignment="1">
      <alignment horizontal="centerContinuous" wrapText="1"/>
    </xf>
    <xf numFmtId="0" fontId="11" fillId="15" borderId="46" xfId="0" applyFont="1" applyFill="1" applyBorder="1" applyAlignment="1">
      <alignment horizontal="center" wrapText="1"/>
    </xf>
    <xf numFmtId="0" fontId="11" fillId="15" borderId="47" xfId="0" applyFont="1" applyFill="1" applyBorder="1" applyAlignment="1">
      <alignment horizontal="center" wrapText="1"/>
    </xf>
    <xf numFmtId="0" fontId="21" fillId="15" borderId="29" xfId="0" applyFont="1" applyFill="1" applyBorder="1" applyAlignment="1">
      <alignment horizontal="center" wrapText="1"/>
    </xf>
    <xf numFmtId="0" fontId="13" fillId="16" borderId="1" xfId="0" applyFont="1" applyFill="1" applyBorder="1" applyAlignment="1"/>
    <xf numFmtId="0" fontId="6" fillId="16" borderId="34" xfId="0" applyNumberFormat="1" applyFont="1" applyFill="1" applyBorder="1" applyAlignment="1">
      <alignment horizontal="center"/>
    </xf>
    <xf numFmtId="49" fontId="23" fillId="16" borderId="34" xfId="0" applyNumberFormat="1" applyFont="1" applyFill="1" applyBorder="1" applyAlignment="1">
      <alignment horizontal="center"/>
    </xf>
    <xf numFmtId="0" fontId="23" fillId="16" borderId="35" xfId="0" applyNumberFormat="1" applyFont="1" applyFill="1" applyBorder="1" applyAlignment="1">
      <alignment horizontal="center"/>
    </xf>
    <xf numFmtId="0" fontId="13" fillId="16" borderId="35" xfId="0" applyNumberFormat="1" applyFont="1" applyFill="1" applyBorder="1" applyAlignment="1">
      <alignment horizontal="center"/>
    </xf>
    <xf numFmtId="49" fontId="6" fillId="16" borderId="35" xfId="0" applyNumberFormat="1" applyFont="1" applyFill="1" applyBorder="1" applyAlignment="1">
      <alignment horizontal="center"/>
    </xf>
    <xf numFmtId="0" fontId="6" fillId="16" borderId="36" xfId="0" applyNumberFormat="1" applyFont="1" applyFill="1" applyBorder="1" applyAlignment="1">
      <alignment horizontal="center"/>
    </xf>
    <xf numFmtId="0" fontId="22" fillId="0" borderId="35" xfId="0" applyNumberFormat="1" applyFont="1" applyFill="1" applyBorder="1" applyAlignment="1">
      <alignment horizontal="center"/>
    </xf>
    <xf numFmtId="0" fontId="16" fillId="0" borderId="50" xfId="0" applyFont="1" applyFill="1" applyBorder="1" applyAlignment="1">
      <alignment horizontal="center" shrinkToFit="1"/>
    </xf>
    <xf numFmtId="0" fontId="4" fillId="0" borderId="17" xfId="0" applyFont="1" applyBorder="1" applyAlignment="1">
      <alignment horizontal="center" vertical="center"/>
    </xf>
    <xf numFmtId="0" fontId="4" fillId="0" borderId="17" xfId="0" quotePrefix="1" applyFont="1" applyBorder="1" applyAlignment="1">
      <alignment horizontal="center" vertical="center" wrapText="1"/>
    </xf>
    <xf numFmtId="49" fontId="4" fillId="0" borderId="17" xfId="2" applyNumberFormat="1" applyFont="1" applyBorder="1" applyAlignment="1">
      <alignment horizontal="center" vertical="center"/>
    </xf>
    <xf numFmtId="0" fontId="4" fillId="0" borderId="17" xfId="0" applyFont="1" applyBorder="1" applyAlignment="1">
      <alignment horizontal="center" vertical="center" shrinkToFit="1"/>
    </xf>
    <xf numFmtId="164" fontId="4" fillId="0" borderId="17" xfId="0" applyNumberFormat="1" applyFont="1" applyBorder="1" applyAlignment="1">
      <alignment horizontal="center" vertical="center"/>
    </xf>
    <xf numFmtId="164" fontId="4" fillId="0" borderId="91" xfId="0" applyNumberFormat="1" applyFont="1" applyBorder="1" applyAlignment="1">
      <alignment horizontal="center" vertical="center"/>
    </xf>
    <xf numFmtId="0" fontId="4" fillId="0" borderId="75" xfId="0" applyFont="1" applyBorder="1" applyAlignment="1">
      <alignment horizontal="center" vertical="center"/>
    </xf>
    <xf numFmtId="0" fontId="6" fillId="0" borderId="73" xfId="0" applyFont="1" applyFill="1" applyBorder="1" applyAlignment="1">
      <alignment horizontal="center"/>
    </xf>
    <xf numFmtId="49" fontId="6" fillId="0" borderId="73" xfId="0" applyNumberFormat="1" applyFont="1" applyFill="1" applyBorder="1" applyAlignment="1">
      <alignment horizontal="center"/>
    </xf>
    <xf numFmtId="0" fontId="0" fillId="0" borderId="0" xfId="0" applyAlignment="1">
      <alignment horizontal="center"/>
    </xf>
    <xf numFmtId="0" fontId="4" fillId="0" borderId="0" xfId="0" applyFont="1"/>
    <xf numFmtId="1" fontId="3" fillId="0" borderId="0" xfId="0" applyNumberFormat="1" applyFont="1" applyAlignment="1">
      <alignment horizontal="center"/>
    </xf>
    <xf numFmtId="0" fontId="3" fillId="0" borderId="0" xfId="0" applyFont="1" applyAlignment="1">
      <alignment horizontal="right"/>
    </xf>
    <xf numFmtId="1" fontId="0" fillId="0" borderId="0" xfId="0" applyNumberFormat="1" applyAlignment="1">
      <alignment horizontal="center"/>
    </xf>
    <xf numFmtId="1" fontId="4" fillId="0" borderId="99" xfId="0" applyNumberFormat="1" applyFont="1" applyBorder="1" applyAlignment="1">
      <alignment horizontal="center"/>
    </xf>
    <xf numFmtId="1" fontId="4" fillId="0" borderId="0" xfId="0" applyNumberFormat="1" applyFont="1" applyAlignment="1">
      <alignment horizontal="center"/>
    </xf>
    <xf numFmtId="9" fontId="3" fillId="0" borderId="0" xfId="3" applyFont="1" applyAlignment="1">
      <alignment horizontal="center"/>
    </xf>
    <xf numFmtId="0" fontId="3" fillId="0" borderId="0" xfId="0" applyFont="1" applyAlignment="1">
      <alignment horizontal="center"/>
    </xf>
    <xf numFmtId="9" fontId="4" fillId="0" borderId="0" xfId="3" applyAlignment="1">
      <alignment horizontal="center"/>
    </xf>
    <xf numFmtId="0" fontId="4" fillId="0" borderId="0" xfId="0" applyFont="1" applyAlignment="1">
      <alignment horizontal="right"/>
    </xf>
    <xf numFmtId="0" fontId="49" fillId="2" borderId="100" xfId="0" applyFont="1" applyFill="1" applyBorder="1" applyAlignment="1">
      <alignment horizontal="right"/>
    </xf>
    <xf numFmtId="0" fontId="50" fillId="2" borderId="101" xfId="0" applyFont="1" applyFill="1" applyBorder="1" applyAlignment="1">
      <alignment horizontal="left"/>
    </xf>
    <xf numFmtId="0" fontId="20" fillId="2" borderId="101" xfId="0" applyFont="1" applyFill="1" applyBorder="1" applyAlignment="1">
      <alignment horizontal="left"/>
    </xf>
    <xf numFmtId="0" fontId="51" fillId="2" borderId="101" xfId="0" applyFont="1" applyFill="1" applyBorder="1" applyAlignment="1">
      <alignment horizontal="centerContinuous"/>
    </xf>
    <xf numFmtId="0" fontId="4" fillId="2" borderId="101" xfId="0" applyFont="1" applyFill="1" applyBorder="1" applyAlignment="1">
      <alignment horizontal="left"/>
    </xf>
    <xf numFmtId="0" fontId="3" fillId="2" borderId="101" xfId="0" applyFont="1" applyFill="1" applyBorder="1" applyAlignment="1">
      <alignment horizontal="centerContinuous"/>
    </xf>
    <xf numFmtId="0" fontId="52" fillId="2" borderId="102" xfId="0" applyFont="1" applyFill="1" applyBorder="1" applyAlignment="1">
      <alignment horizontal="right"/>
    </xf>
    <xf numFmtId="0" fontId="53" fillId="0" borderId="0" xfId="0" applyFont="1" applyBorder="1" applyAlignment="1">
      <alignment horizontal="centerContinuous"/>
    </xf>
    <xf numFmtId="0" fontId="6" fillId="0" borderId="2" xfId="0" quotePrefix="1" applyFont="1" applyBorder="1" applyAlignment="1">
      <alignment horizontal="left"/>
    </xf>
    <xf numFmtId="0" fontId="5" fillId="0" borderId="8" xfId="0" applyFont="1" applyBorder="1" applyAlignment="1">
      <alignment horizontal="right"/>
    </xf>
    <xf numFmtId="0" fontId="53" fillId="0" borderId="9" xfId="0" applyFont="1" applyBorder="1" applyAlignment="1">
      <alignment horizontal="centerContinuous"/>
    </xf>
    <xf numFmtId="0" fontId="6" fillId="0" borderId="9" xfId="0" applyFont="1" applyBorder="1" applyAlignment="1">
      <alignment horizontal="centerContinuous"/>
    </xf>
    <xf numFmtId="0" fontId="5" fillId="0" borderId="9" xfId="0" applyFont="1" applyBorder="1" applyAlignment="1">
      <alignment horizontal="right"/>
    </xf>
    <xf numFmtId="0" fontId="6" fillId="0" borderId="9" xfId="0" applyFont="1" applyBorder="1" applyAlignment="1">
      <alignment horizontal="center"/>
    </xf>
    <xf numFmtId="0" fontId="6" fillId="0" borderId="10" xfId="0" applyFont="1" applyBorder="1" applyAlignment="1">
      <alignment horizontal="left"/>
    </xf>
    <xf numFmtId="0" fontId="6" fillId="0" borderId="19" xfId="0" applyFont="1" applyBorder="1" applyAlignment="1">
      <alignment horizontal="center"/>
    </xf>
    <xf numFmtId="49" fontId="26" fillId="17" borderId="19" xfId="0" applyNumberFormat="1" applyFont="1" applyFill="1" applyBorder="1" applyAlignment="1">
      <alignment horizontal="center"/>
    </xf>
    <xf numFmtId="0" fontId="7" fillId="5" borderId="103" xfId="0" applyFont="1" applyFill="1" applyBorder="1" applyAlignment="1">
      <alignment horizontal="right"/>
    </xf>
    <xf numFmtId="1" fontId="6" fillId="0" borderId="37" xfId="0" applyNumberFormat="1" applyFont="1" applyBorder="1" applyAlignment="1">
      <alignment horizontal="center"/>
    </xf>
    <xf numFmtId="0" fontId="7" fillId="0" borderId="5" xfId="0" applyFont="1" applyFill="1" applyBorder="1" applyAlignment="1">
      <alignment horizontal="right"/>
    </xf>
    <xf numFmtId="0" fontId="6" fillId="0" borderId="7" xfId="0" applyFont="1" applyFill="1" applyBorder="1" applyAlignment="1">
      <alignment horizontal="center"/>
    </xf>
    <xf numFmtId="0" fontId="6" fillId="0" borderId="3" xfId="0" applyFont="1" applyBorder="1" applyAlignment="1">
      <alignment horizontal="center"/>
    </xf>
    <xf numFmtId="49" fontId="26" fillId="17" borderId="3" xfId="0" applyNumberFormat="1" applyFont="1" applyFill="1" applyBorder="1" applyAlignment="1">
      <alignment horizontal="center"/>
    </xf>
    <xf numFmtId="0" fontId="5" fillId="13" borderId="37" xfId="0" applyFont="1" applyFill="1" applyBorder="1" applyAlignment="1">
      <alignment horizontal="center"/>
    </xf>
    <xf numFmtId="0" fontId="10" fillId="0" borderId="1" xfId="0" applyFont="1" applyFill="1" applyBorder="1" applyAlignment="1">
      <alignment horizontal="right"/>
    </xf>
    <xf numFmtId="0" fontId="6" fillId="0" borderId="2" xfId="0" applyFont="1" applyFill="1" applyBorder="1" applyAlignment="1">
      <alignment horizontal="center"/>
    </xf>
    <xf numFmtId="0" fontId="10" fillId="5" borderId="103" xfId="0" applyFont="1" applyFill="1" applyBorder="1" applyAlignment="1">
      <alignment horizontal="right"/>
    </xf>
    <xf numFmtId="0" fontId="7" fillId="0" borderId="1" xfId="0" applyFont="1" applyFill="1" applyBorder="1" applyAlignment="1">
      <alignment horizontal="right"/>
    </xf>
    <xf numFmtId="0" fontId="6" fillId="0" borderId="37" xfId="0" applyFont="1" applyBorder="1" applyAlignment="1">
      <alignment horizontal="center"/>
    </xf>
    <xf numFmtId="0" fontId="54" fillId="5" borderId="103" xfId="0" applyFont="1" applyFill="1" applyBorder="1" applyAlignment="1">
      <alignment horizontal="right"/>
    </xf>
    <xf numFmtId="0" fontId="6" fillId="0" borderId="32" xfId="0" applyFont="1" applyBorder="1" applyAlignment="1">
      <alignment horizontal="center"/>
    </xf>
    <xf numFmtId="49" fontId="26" fillId="17" borderId="32" xfId="0" applyNumberFormat="1" applyFont="1" applyFill="1" applyBorder="1" applyAlignment="1">
      <alignment horizontal="center"/>
    </xf>
    <xf numFmtId="0" fontId="9" fillId="5" borderId="104" xfId="0" applyFont="1" applyFill="1" applyBorder="1" applyAlignment="1">
      <alignment horizontal="right"/>
    </xf>
    <xf numFmtId="0" fontId="6" fillId="0" borderId="16" xfId="0" applyFont="1" applyBorder="1" applyAlignment="1">
      <alignment horizontal="center"/>
    </xf>
    <xf numFmtId="0" fontId="3" fillId="0" borderId="31" xfId="0" applyFont="1" applyBorder="1" applyAlignment="1">
      <alignment horizontal="center" vertical="center"/>
    </xf>
    <xf numFmtId="0" fontId="48" fillId="0" borderId="31" xfId="0" applyFont="1" applyFill="1" applyBorder="1" applyAlignment="1">
      <alignment horizontal="center" vertical="center"/>
    </xf>
    <xf numFmtId="0" fontId="3" fillId="0" borderId="31" xfId="0" applyFont="1" applyFill="1" applyBorder="1" applyAlignment="1">
      <alignment horizontal="center" vertical="center"/>
    </xf>
    <xf numFmtId="0" fontId="0" fillId="0" borderId="0" xfId="0" applyAlignment="1">
      <alignment horizontal="center" vertical="center"/>
    </xf>
    <xf numFmtId="0" fontId="47"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69" xfId="0" applyBorder="1" applyAlignment="1">
      <alignment horizontal="center" vertical="center"/>
    </xf>
    <xf numFmtId="0" fontId="4" fillId="0" borderId="69" xfId="0" applyFont="1" applyBorder="1" applyAlignment="1">
      <alignment horizontal="center" vertical="center"/>
    </xf>
    <xf numFmtId="0" fontId="0" fillId="0" borderId="106" xfId="0" applyBorder="1" applyAlignment="1">
      <alignment horizontal="center" vertical="center"/>
    </xf>
    <xf numFmtId="0" fontId="56" fillId="0" borderId="112" xfId="0" applyFont="1"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55" xfId="0" applyBorder="1" applyAlignment="1">
      <alignment horizontal="center" vertical="center"/>
    </xf>
    <xf numFmtId="0" fontId="0" fillId="0" borderId="109" xfId="0" applyBorder="1" applyAlignment="1">
      <alignment horizontal="center" vertical="center"/>
    </xf>
    <xf numFmtId="0" fontId="0" fillId="0" borderId="107" xfId="0" applyBorder="1" applyAlignment="1">
      <alignment horizontal="center" vertical="center"/>
    </xf>
    <xf numFmtId="0" fontId="0" fillId="0" borderId="111" xfId="0" applyBorder="1" applyAlignment="1">
      <alignment horizontal="center" vertical="center"/>
    </xf>
    <xf numFmtId="0" fontId="0" fillId="0" borderId="110" xfId="0" applyBorder="1" applyAlignment="1">
      <alignment horizontal="center" vertical="center"/>
    </xf>
    <xf numFmtId="0" fontId="46" fillId="0" borderId="31" xfId="0" applyFont="1" applyBorder="1" applyAlignment="1">
      <alignment horizontal="centerContinuous"/>
    </xf>
    <xf numFmtId="0" fontId="11" fillId="15" borderId="28" xfId="0" applyFont="1" applyFill="1" applyBorder="1" applyAlignment="1">
      <alignment horizontal="centerContinuous"/>
    </xf>
    <xf numFmtId="0" fontId="11" fillId="15" borderId="29" xfId="0" applyFont="1" applyFill="1" applyBorder="1" applyAlignment="1">
      <alignment horizontal="center"/>
    </xf>
    <xf numFmtId="0" fontId="11" fillId="15" borderId="30" xfId="0" applyFont="1" applyFill="1" applyBorder="1" applyAlignment="1">
      <alignment horizontal="centerContinuous"/>
    </xf>
    <xf numFmtId="0" fontId="6" fillId="0" borderId="36" xfId="0" applyNumberFormat="1" applyFont="1" applyFill="1" applyBorder="1" applyAlignment="1">
      <alignment horizontal="center" vertical="center"/>
    </xf>
    <xf numFmtId="9" fontId="6" fillId="0" borderId="34" xfId="3" applyFont="1" applyFill="1" applyBorder="1" applyAlignment="1">
      <alignment horizontal="center" shrinkToFit="1"/>
    </xf>
    <xf numFmtId="9" fontId="6" fillId="0" borderId="35" xfId="3" applyFont="1" applyFill="1" applyBorder="1" applyAlignment="1">
      <alignment horizontal="center" shrinkToFit="1"/>
    </xf>
    <xf numFmtId="0" fontId="4" fillId="0" borderId="35" xfId="3" applyNumberFormat="1" applyFont="1" applyFill="1" applyBorder="1" applyAlignment="1">
      <alignment horizontal="center" shrinkToFit="1"/>
    </xf>
    <xf numFmtId="0" fontId="6" fillId="0" borderId="35" xfId="3" applyNumberFormat="1" applyFont="1" applyFill="1" applyBorder="1" applyAlignment="1">
      <alignment horizontal="center" shrinkToFit="1"/>
    </xf>
    <xf numFmtId="9" fontId="6" fillId="0" borderId="35" xfId="3" applyFont="1" applyFill="1" applyBorder="1" applyAlignment="1">
      <alignment horizontal="center" vertical="center" shrinkToFit="1"/>
    </xf>
    <xf numFmtId="0" fontId="4" fillId="0" borderId="35" xfId="3" applyNumberFormat="1" applyFont="1" applyFill="1" applyBorder="1" applyAlignment="1">
      <alignment horizontal="center" vertical="center" shrinkToFit="1"/>
    </xf>
    <xf numFmtId="9" fontId="6" fillId="0" borderId="34" xfId="3" applyFont="1" applyFill="1" applyBorder="1" applyAlignment="1">
      <alignment horizontal="center" vertical="center" shrinkToFit="1"/>
    </xf>
    <xf numFmtId="0" fontId="6" fillId="0" borderId="35" xfId="3" applyNumberFormat="1" applyFont="1" applyFill="1" applyBorder="1" applyAlignment="1">
      <alignment horizontal="center" vertical="center" shrinkToFit="1"/>
    </xf>
    <xf numFmtId="0" fontId="6" fillId="0" borderId="36" xfId="0" quotePrefix="1" applyNumberFormat="1" applyFont="1" applyFill="1" applyBorder="1" applyAlignment="1">
      <alignment horizontal="center" vertical="center" wrapText="1"/>
    </xf>
    <xf numFmtId="9" fontId="6" fillId="0" borderId="116" xfId="3" applyFont="1" applyFill="1" applyBorder="1" applyAlignment="1">
      <alignment horizontal="center" shrinkToFit="1"/>
    </xf>
    <xf numFmtId="0" fontId="21" fillId="15" borderId="29" xfId="0" applyNumberFormat="1" applyFont="1" applyFill="1" applyBorder="1" applyAlignment="1">
      <alignment horizontal="center" wrapText="1"/>
    </xf>
    <xf numFmtId="0" fontId="4" fillId="0" borderId="35" xfId="0" applyNumberFormat="1" applyFont="1" applyFill="1" applyBorder="1" applyAlignment="1">
      <alignment horizontal="center" shrinkToFit="1"/>
    </xf>
    <xf numFmtId="0" fontId="6" fillId="0" borderId="35" xfId="2" applyNumberFormat="1" applyFont="1" applyFill="1" applyBorder="1" applyAlignment="1">
      <alignment horizontal="center" vertical="center" shrinkToFit="1"/>
    </xf>
    <xf numFmtId="0" fontId="45" fillId="18" borderId="8" xfId="0" applyFont="1" applyFill="1" applyBorder="1" applyAlignment="1">
      <alignment horizontal="center" shrinkToFit="1"/>
    </xf>
    <xf numFmtId="0" fontId="6" fillId="18" borderId="73" xfId="0" applyFont="1" applyFill="1" applyBorder="1" applyAlignment="1">
      <alignment horizontal="center"/>
    </xf>
    <xf numFmtId="9" fontId="6" fillId="18" borderId="73" xfId="2" applyFont="1" applyFill="1" applyBorder="1" applyAlignment="1">
      <alignment horizontal="center" shrinkToFit="1"/>
    </xf>
    <xf numFmtId="9" fontId="6" fillId="18" borderId="76" xfId="2" applyFont="1" applyFill="1" applyBorder="1" applyAlignment="1">
      <alignment horizontal="center" shrinkToFit="1"/>
    </xf>
    <xf numFmtId="0" fontId="6" fillId="18" borderId="76" xfId="2" applyNumberFormat="1" applyFont="1" applyFill="1" applyBorder="1" applyAlignment="1">
      <alignment horizontal="center" shrinkToFit="1"/>
    </xf>
    <xf numFmtId="0" fontId="6" fillId="18" borderId="49" xfId="0" applyNumberFormat="1" applyFont="1" applyFill="1" applyBorder="1" applyAlignment="1">
      <alignment horizontal="center"/>
    </xf>
    <xf numFmtId="0" fontId="45" fillId="0" borderId="8" xfId="0" applyFont="1" applyFill="1" applyBorder="1" applyAlignment="1">
      <alignment horizontal="center" shrinkToFit="1"/>
    </xf>
    <xf numFmtId="0" fontId="57" fillId="0" borderId="50" xfId="0" applyFont="1" applyBorder="1" applyAlignment="1">
      <alignment horizontal="centerContinuous"/>
    </xf>
    <xf numFmtId="0" fontId="1" fillId="0" borderId="56" xfId="0" applyFont="1" applyBorder="1" applyAlignment="1">
      <alignment horizontal="left"/>
    </xf>
    <xf numFmtId="0" fontId="1" fillId="0" borderId="60" xfId="0" applyFont="1" applyBorder="1" applyAlignment="1">
      <alignment horizontal="left"/>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2" xfId="0" quotePrefix="1" applyFont="1" applyFill="1" applyBorder="1" applyAlignment="1">
      <alignment horizontal="center" vertical="center" wrapText="1"/>
    </xf>
    <xf numFmtId="49" fontId="1" fillId="0" borderId="12" xfId="2" applyNumberFormat="1" applyFont="1" applyFill="1" applyBorder="1" applyAlignment="1">
      <alignment horizontal="center" vertical="center"/>
    </xf>
    <xf numFmtId="0" fontId="1" fillId="0" borderId="12" xfId="0" applyFont="1" applyFill="1" applyBorder="1" applyAlignment="1">
      <alignment horizontal="center" vertical="center" shrinkToFit="1"/>
    </xf>
    <xf numFmtId="164" fontId="1" fillId="0" borderId="12" xfId="0" applyNumberFormat="1" applyFont="1" applyFill="1" applyBorder="1" applyAlignment="1">
      <alignment horizontal="center" vertical="center"/>
    </xf>
    <xf numFmtId="0" fontId="27" fillId="0" borderId="50" xfId="0" applyFont="1" applyBorder="1" applyAlignment="1">
      <alignment horizontal="centerContinuous"/>
    </xf>
    <xf numFmtId="9" fontId="6" fillId="0" borderId="35" xfId="2" applyFont="1" applyFill="1" applyBorder="1" applyAlignment="1">
      <alignment horizontal="center" vertical="center" shrinkToFit="1"/>
    </xf>
    <xf numFmtId="0" fontId="1" fillId="0" borderId="35" xfId="0" applyFont="1" applyFill="1" applyBorder="1" applyAlignment="1">
      <alignment horizontal="center" shrinkToFit="1"/>
    </xf>
    <xf numFmtId="0" fontId="1" fillId="0" borderId="35" xfId="4" applyNumberFormat="1" applyFont="1" applyFill="1" applyBorder="1" applyAlignment="1">
      <alignment horizontal="center" wrapText="1"/>
    </xf>
    <xf numFmtId="0" fontId="6" fillId="0" borderId="36" xfId="4" applyNumberFormat="1" applyFont="1" applyFill="1" applyBorder="1" applyAlignment="1">
      <alignment horizontal="center" wrapText="1"/>
    </xf>
    <xf numFmtId="0" fontId="1" fillId="0" borderId="58" xfId="0" applyFont="1" applyBorder="1" applyAlignment="1">
      <alignment horizontal="center" shrinkToFit="1"/>
    </xf>
    <xf numFmtId="0" fontId="1" fillId="0" borderId="55" xfId="0" applyFont="1" applyBorder="1" applyAlignment="1">
      <alignment horizontal="center" vertical="center"/>
    </xf>
    <xf numFmtId="0" fontId="47" fillId="0" borderId="31" xfId="0" applyFont="1" applyBorder="1" applyAlignment="1">
      <alignment horizontal="center" vertical="center"/>
    </xf>
    <xf numFmtId="0" fontId="7" fillId="0" borderId="31" xfId="0" applyFont="1" applyFill="1" applyBorder="1" applyAlignment="1">
      <alignment horizontal="center"/>
    </xf>
    <xf numFmtId="0" fontId="12" fillId="0" borderId="31" xfId="0" applyFont="1" applyFill="1" applyBorder="1" applyAlignment="1">
      <alignment horizontal="center"/>
    </xf>
    <xf numFmtId="0" fontId="9" fillId="0" borderId="31" xfId="0" applyFont="1" applyFill="1" applyBorder="1" applyAlignment="1">
      <alignment horizontal="center"/>
    </xf>
    <xf numFmtId="0" fontId="10" fillId="0" borderId="31" xfId="0" applyFont="1" applyFill="1" applyBorder="1" applyAlignment="1">
      <alignment horizontal="center"/>
    </xf>
    <xf numFmtId="0" fontId="22" fillId="0" borderId="31" xfId="0" applyFont="1" applyFill="1" applyBorder="1" applyAlignment="1">
      <alignment horizontal="center"/>
    </xf>
    <xf numFmtId="0" fontId="13" fillId="0" borderId="31" xfId="0" applyFont="1" applyFill="1" applyBorder="1" applyAlignment="1">
      <alignment horizontal="center"/>
    </xf>
    <xf numFmtId="0" fontId="5" fillId="0" borderId="31" xfId="0" applyFont="1" applyFill="1" applyBorder="1" applyAlignment="1">
      <alignment horizontal="center"/>
    </xf>
    <xf numFmtId="0" fontId="47" fillId="0" borderId="0" xfId="0" applyFont="1" applyAlignment="1">
      <alignment horizontal="center" vertical="center"/>
    </xf>
    <xf numFmtId="0" fontId="4" fillId="0" borderId="107" xfId="0" applyFont="1" applyBorder="1" applyAlignment="1">
      <alignment horizontal="center" vertical="center"/>
    </xf>
    <xf numFmtId="0" fontId="0" fillId="0" borderId="70" xfId="0" applyBorder="1" applyAlignment="1">
      <alignment horizontal="center" vertical="center"/>
    </xf>
    <xf numFmtId="0" fontId="56" fillId="0" borderId="111" xfId="0" applyFont="1" applyBorder="1" applyAlignment="1">
      <alignment horizontal="center" vertical="center"/>
    </xf>
    <xf numFmtId="0" fontId="0" fillId="0" borderId="114" xfId="0" applyBorder="1" applyAlignment="1">
      <alignment horizontal="center" vertical="center"/>
    </xf>
    <xf numFmtId="0" fontId="4" fillId="0" borderId="110" xfId="0" applyFont="1" applyBorder="1" applyAlignment="1">
      <alignment horizontal="center" vertical="center"/>
    </xf>
    <xf numFmtId="0" fontId="0" fillId="0" borderId="56" xfId="0" applyBorder="1" applyAlignment="1">
      <alignment horizontal="center" vertical="center"/>
    </xf>
    <xf numFmtId="0" fontId="4" fillId="0" borderId="111" xfId="0" applyFont="1" applyBorder="1" applyAlignment="1">
      <alignment horizontal="center" vertical="center"/>
    </xf>
    <xf numFmtId="0" fontId="1" fillId="0" borderId="0" xfId="0" applyFont="1" applyAlignment="1">
      <alignment horizontal="center"/>
    </xf>
    <xf numFmtId="49" fontId="6" fillId="0" borderId="117" xfId="0" applyNumberFormat="1" applyFont="1" applyBorder="1" applyAlignment="1">
      <alignment horizontal="centerContinuous"/>
    </xf>
    <xf numFmtId="0" fontId="6" fillId="0" borderId="31" xfId="0" applyFont="1" applyBorder="1" applyAlignment="1">
      <alignment horizontal="centerContinuous"/>
    </xf>
    <xf numFmtId="9" fontId="6" fillId="0" borderId="34" xfId="2" applyFont="1" applyFill="1" applyBorder="1" applyAlignment="1">
      <alignment horizontal="center" vertical="center" shrinkToFit="1"/>
    </xf>
    <xf numFmtId="0" fontId="1" fillId="0" borderId="0" xfId="0" applyFont="1" applyBorder="1" applyAlignment="1"/>
    <xf numFmtId="0" fontId="1" fillId="0" borderId="35" xfId="0" applyNumberFormat="1" applyFont="1" applyFill="1" applyBorder="1" applyAlignment="1">
      <alignment horizontal="center" shrinkToFit="1"/>
    </xf>
    <xf numFmtId="0" fontId="1" fillId="0" borderId="35" xfId="3" applyNumberFormat="1" applyFont="1" applyFill="1" applyBorder="1" applyAlignment="1">
      <alignment horizontal="center" vertical="center" shrinkToFit="1"/>
    </xf>
    <xf numFmtId="0" fontId="1" fillId="0" borderId="35" xfId="2" applyNumberFormat="1" applyFont="1" applyFill="1" applyBorder="1" applyAlignment="1">
      <alignment horizontal="center" shrinkToFit="1"/>
    </xf>
    <xf numFmtId="0" fontId="27" fillId="0" borderId="50" xfId="0" applyFont="1" applyFill="1" applyBorder="1" applyAlignment="1">
      <alignment horizontal="centerContinuous"/>
    </xf>
    <xf numFmtId="0" fontId="5" fillId="0" borderId="42" xfId="0" applyFont="1" applyBorder="1" applyAlignment="1">
      <alignment horizontal="centerContinuous" wrapText="1"/>
    </xf>
    <xf numFmtId="0" fontId="5" fillId="0" borderId="43"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59" fillId="0" borderId="44" xfId="0" applyFont="1" applyBorder="1" applyAlignment="1">
      <alignment horizontal="centerContinuous"/>
    </xf>
    <xf numFmtId="0" fontId="60" fillId="0" borderId="44" xfId="0" applyFont="1" applyBorder="1" applyAlignment="1">
      <alignment horizontal="centerContinuous" vertical="center" wrapText="1"/>
    </xf>
    <xf numFmtId="0" fontId="61" fillId="0" borderId="44" xfId="0" applyFont="1" applyBorder="1" applyAlignment="1">
      <alignment horizontal="centerContinuous" vertical="center" wrapText="1"/>
    </xf>
    <xf numFmtId="0" fontId="62" fillId="2" borderId="44" xfId="0" applyFont="1" applyFill="1" applyBorder="1" applyAlignment="1">
      <alignment horizontal="centerContinuous"/>
    </xf>
    <xf numFmtId="0" fontId="62" fillId="4" borderId="44" xfId="0" applyFont="1" applyFill="1" applyBorder="1" applyAlignment="1">
      <alignment horizontal="centerContinuous"/>
    </xf>
    <xf numFmtId="0" fontId="62" fillId="11" borderId="44" xfId="0" applyFont="1" applyFill="1" applyBorder="1" applyAlignment="1">
      <alignment horizontal="centerContinuous"/>
    </xf>
    <xf numFmtId="0" fontId="63" fillId="0" borderId="50" xfId="0" applyFont="1" applyBorder="1" applyAlignment="1">
      <alignment horizontal="centerContinuous"/>
    </xf>
    <xf numFmtId="0" fontId="1" fillId="0" borderId="110" xfId="0" applyFont="1" applyBorder="1" applyAlignment="1">
      <alignment horizontal="center" vertical="center"/>
    </xf>
    <xf numFmtId="0" fontId="1" fillId="0" borderId="107" xfId="0" applyFont="1" applyBorder="1" applyAlignment="1">
      <alignment horizontal="center" vertical="center"/>
    </xf>
    <xf numFmtId="0" fontId="0" fillId="0" borderId="71" xfId="0" applyFill="1" applyBorder="1" applyAlignment="1">
      <alignment horizontal="center" vertical="center"/>
    </xf>
    <xf numFmtId="0" fontId="3" fillId="0" borderId="0" xfId="0" applyFont="1"/>
    <xf numFmtId="0" fontId="64" fillId="9" borderId="1" xfId="0" applyFont="1" applyFill="1" applyBorder="1" applyAlignment="1"/>
    <xf numFmtId="0" fontId="53" fillId="9" borderId="34" xfId="0" applyNumberFormat="1" applyFont="1" applyFill="1" applyBorder="1" applyAlignment="1">
      <alignment horizontal="center"/>
    </xf>
    <xf numFmtId="49" fontId="65" fillId="9" borderId="34" xfId="0" applyNumberFormat="1" applyFont="1" applyFill="1" applyBorder="1" applyAlignment="1">
      <alignment horizontal="center"/>
    </xf>
    <xf numFmtId="0" fontId="65" fillId="9" borderId="35" xfId="0" applyNumberFormat="1" applyFont="1" applyFill="1" applyBorder="1" applyAlignment="1">
      <alignment horizontal="center"/>
    </xf>
    <xf numFmtId="49" fontId="53" fillId="9" borderId="35" xfId="0" applyNumberFormat="1" applyFont="1" applyFill="1" applyBorder="1" applyAlignment="1">
      <alignment horizontal="center"/>
    </xf>
    <xf numFmtId="0" fontId="53" fillId="9" borderId="36" xfId="0" quotePrefix="1" applyNumberFormat="1" applyFont="1" applyFill="1" applyBorder="1" applyAlignment="1">
      <alignment horizontal="center"/>
    </xf>
    <xf numFmtId="0" fontId="66" fillId="0" borderId="0" xfId="4" applyFont="1" applyAlignment="1">
      <alignment horizontal="center" vertical="center" wrapText="1"/>
    </xf>
    <xf numFmtId="0" fontId="3" fillId="0" borderId="0" xfId="0" applyFont="1" applyAlignment="1">
      <alignment horizontal="centerContinuous" vertical="center"/>
    </xf>
    <xf numFmtId="0" fontId="0" fillId="0" borderId="0" xfId="0" applyAlignment="1">
      <alignment horizontal="right" vertical="center"/>
    </xf>
    <xf numFmtId="9" fontId="6" fillId="0" borderId="34" xfId="2" applyFont="1" applyBorder="1" applyAlignment="1">
      <alignment horizontal="center" shrinkToFit="1"/>
    </xf>
    <xf numFmtId="0" fontId="6" fillId="0" borderId="35" xfId="2" applyNumberFormat="1" applyFont="1" applyBorder="1" applyAlignment="1">
      <alignment horizontal="center" shrinkToFit="1"/>
    </xf>
    <xf numFmtId="49" fontId="6" fillId="0" borderId="36" xfId="0" applyNumberFormat="1" applyFont="1" applyBorder="1" applyAlignment="1">
      <alignment horizontal="center" vertical="center" wrapText="1"/>
    </xf>
    <xf numFmtId="0" fontId="1" fillId="0" borderId="75" xfId="0" applyFont="1" applyBorder="1" applyAlignment="1">
      <alignment horizontal="center" shrinkToFit="1"/>
    </xf>
    <xf numFmtId="164" fontId="1" fillId="0" borderId="91" xfId="0" applyNumberFormat="1" applyFont="1" applyFill="1" applyBorder="1" applyAlignment="1">
      <alignment horizontal="centerContinuous"/>
    </xf>
    <xf numFmtId="0" fontId="1" fillId="0" borderId="17" xfId="0" applyFont="1" applyBorder="1" applyAlignment="1">
      <alignment horizontal="center"/>
    </xf>
    <xf numFmtId="9" fontId="1" fillId="0" borderId="17" xfId="0" applyNumberFormat="1" applyFont="1" applyBorder="1" applyAlignment="1">
      <alignment horizontal="center"/>
    </xf>
    <xf numFmtId="0" fontId="1" fillId="0" borderId="17" xfId="0" quotePrefix="1" applyFont="1" applyBorder="1" applyAlignment="1">
      <alignment horizontal="center"/>
    </xf>
    <xf numFmtId="0" fontId="1" fillId="0" borderId="15" xfId="0" applyFont="1" applyBorder="1" applyAlignment="1">
      <alignment horizontal="center"/>
    </xf>
    <xf numFmtId="0" fontId="1" fillId="0" borderId="54" xfId="0" applyFont="1" applyBorder="1" applyAlignment="1">
      <alignment horizontal="center" shrinkToFit="1"/>
    </xf>
    <xf numFmtId="164" fontId="1" fillId="0" borderId="55" xfId="0" applyNumberFormat="1" applyFont="1" applyBorder="1" applyAlignment="1">
      <alignment horizontal="center" shrinkToFit="1"/>
    </xf>
    <xf numFmtId="0" fontId="1" fillId="0" borderId="57" xfId="0" applyFont="1" applyBorder="1" applyAlignment="1">
      <alignment horizontal="left" shrinkToFit="1"/>
    </xf>
    <xf numFmtId="0" fontId="1" fillId="0" borderId="112" xfId="0" applyFont="1" applyBorder="1" applyAlignment="1">
      <alignment horizontal="center" vertical="center"/>
    </xf>
    <xf numFmtId="0" fontId="1" fillId="0" borderId="56" xfId="0" applyFont="1" applyBorder="1" applyAlignment="1">
      <alignment horizontal="center" vertical="center"/>
    </xf>
    <xf numFmtId="0" fontId="1" fillId="0" borderId="71" xfId="0" applyFont="1" applyBorder="1" applyAlignment="1">
      <alignment horizontal="center" vertical="center"/>
    </xf>
    <xf numFmtId="0" fontId="0" fillId="0" borderId="71" xfId="0" applyBorder="1" applyAlignment="1">
      <alignment horizontal="center" vertical="center"/>
    </xf>
    <xf numFmtId="0" fontId="47" fillId="0" borderId="110" xfId="0" applyFont="1" applyBorder="1" applyAlignment="1">
      <alignment horizontal="right" vertical="center"/>
    </xf>
    <xf numFmtId="0" fontId="47" fillId="0" borderId="111" xfId="0" applyFont="1" applyBorder="1" applyAlignment="1">
      <alignment horizontal="right" vertical="center"/>
    </xf>
    <xf numFmtId="0" fontId="0" fillId="0" borderId="55" xfId="0" applyFill="1" applyBorder="1" applyAlignment="1">
      <alignment horizontal="center" vertical="center"/>
    </xf>
    <xf numFmtId="0" fontId="0" fillId="0" borderId="55" xfId="0" applyFont="1" applyBorder="1" applyAlignment="1">
      <alignment horizontal="center" vertical="center"/>
    </xf>
    <xf numFmtId="0" fontId="0" fillId="0" borderId="71" xfId="0" applyFill="1" applyBorder="1" applyAlignment="1">
      <alignment horizontal="center" vertical="center" wrapText="1"/>
    </xf>
    <xf numFmtId="0" fontId="1" fillId="19" borderId="55" xfId="0" applyFont="1" applyFill="1" applyBorder="1" applyAlignment="1">
      <alignment horizontal="center" vertical="center"/>
    </xf>
    <xf numFmtId="0" fontId="1" fillId="0" borderId="114" xfId="0" applyFont="1" applyBorder="1" applyAlignment="1">
      <alignment horizontal="center" vertical="center"/>
    </xf>
    <xf numFmtId="0" fontId="47" fillId="0" borderId="110" xfId="0" applyFont="1" applyFill="1" applyBorder="1" applyAlignment="1">
      <alignment horizontal="right" vertical="center"/>
    </xf>
    <xf numFmtId="0" fontId="0" fillId="0" borderId="55" xfId="0" applyFill="1" applyBorder="1" applyAlignment="1">
      <alignment horizontal="center" vertical="center" wrapText="1"/>
    </xf>
    <xf numFmtId="0" fontId="0" fillId="0" borderId="109" xfId="0" applyFill="1" applyBorder="1" applyAlignment="1">
      <alignment horizontal="center" vertical="center" wrapText="1"/>
    </xf>
    <xf numFmtId="0" fontId="47" fillId="0" borderId="121" xfId="0" applyFont="1" applyBorder="1" applyAlignment="1">
      <alignment horizontal="center" vertical="center"/>
    </xf>
    <xf numFmtId="0" fontId="37" fillId="0" borderId="122" xfId="0" applyFont="1" applyBorder="1" applyAlignment="1">
      <alignment vertical="center"/>
    </xf>
    <xf numFmtId="0" fontId="37" fillId="0" borderId="123" xfId="0" applyFont="1" applyBorder="1" applyAlignment="1">
      <alignment vertical="center"/>
    </xf>
    <xf numFmtId="0" fontId="37" fillId="0" borderId="124" xfId="0" applyFont="1" applyBorder="1" applyAlignment="1">
      <alignment vertical="center"/>
    </xf>
    <xf numFmtId="0" fontId="47" fillId="0" borderId="125" xfId="0" applyFont="1" applyBorder="1" applyAlignment="1">
      <alignment horizontal="center" vertical="center"/>
    </xf>
    <xf numFmtId="0" fontId="37" fillId="0" borderId="108" xfId="0" applyFont="1" applyBorder="1" applyAlignment="1">
      <alignment vertical="center"/>
    </xf>
    <xf numFmtId="0" fontId="37" fillId="0" borderId="55" xfId="0" applyFont="1" applyBorder="1" applyAlignment="1">
      <alignment vertical="center"/>
    </xf>
    <xf numFmtId="0" fontId="37" fillId="0" borderId="57" xfId="0" applyFont="1" applyBorder="1" applyAlignment="1">
      <alignment vertical="center"/>
    </xf>
    <xf numFmtId="0" fontId="47" fillId="0" borderId="126" xfId="0" applyFont="1" applyBorder="1" applyAlignment="1">
      <alignment horizontal="center" vertical="center"/>
    </xf>
    <xf numFmtId="0" fontId="37" fillId="0" borderId="115" xfId="0" applyFont="1" applyBorder="1" applyAlignment="1">
      <alignment vertical="center"/>
    </xf>
    <xf numFmtId="0" fontId="37" fillId="0" borderId="112" xfId="0" applyFont="1" applyBorder="1" applyAlignment="1">
      <alignment vertical="center"/>
    </xf>
    <xf numFmtId="0" fontId="37" fillId="0" borderId="127" xfId="0" applyFont="1" applyBorder="1" applyAlignment="1">
      <alignment vertical="center"/>
    </xf>
    <xf numFmtId="0" fontId="47" fillId="0" borderId="128" xfId="0" applyFont="1" applyBorder="1" applyAlignment="1">
      <alignment horizontal="right" vertical="center"/>
    </xf>
    <xf numFmtId="0" fontId="66" fillId="0" borderId="129" xfId="4" applyFont="1" applyBorder="1" applyAlignment="1">
      <alignment vertical="center" wrapText="1"/>
    </xf>
    <xf numFmtId="0" fontId="66" fillId="0" borderId="130" xfId="4" applyFont="1" applyBorder="1" applyAlignment="1">
      <alignment vertical="center" wrapText="1"/>
    </xf>
    <xf numFmtId="0" fontId="47" fillId="0" borderId="131" xfId="0" applyFont="1" applyBorder="1" applyAlignment="1">
      <alignment vertical="center"/>
    </xf>
    <xf numFmtId="0" fontId="0" fillId="0" borderId="0" xfId="0" applyAlignment="1">
      <alignment horizontal="centerContinuous" vertical="center"/>
    </xf>
    <xf numFmtId="0" fontId="3" fillId="0" borderId="5" xfId="5" applyFont="1" applyFill="1" applyBorder="1" applyAlignment="1">
      <alignment horizontal="center"/>
    </xf>
    <xf numFmtId="0" fontId="3" fillId="0" borderId="132" xfId="5" applyFont="1" applyFill="1" applyBorder="1" applyAlignment="1">
      <alignment horizontal="center"/>
    </xf>
    <xf numFmtId="0" fontId="3" fillId="0" borderId="7" xfId="5" applyFont="1" applyFill="1" applyBorder="1" applyAlignment="1">
      <alignment horizontal="center"/>
    </xf>
    <xf numFmtId="0" fontId="3" fillId="0" borderId="133" xfId="5" applyFont="1" applyFill="1" applyBorder="1" applyAlignment="1">
      <alignment horizontal="center"/>
    </xf>
    <xf numFmtId="0" fontId="3" fillId="0" borderId="134" xfId="5" applyFont="1" applyFill="1" applyBorder="1" applyAlignment="1">
      <alignment horizontal="center"/>
    </xf>
    <xf numFmtId="0" fontId="3" fillId="0" borderId="135" xfId="5" applyFont="1" applyFill="1" applyBorder="1" applyAlignment="1">
      <alignment horizontal="center"/>
    </xf>
    <xf numFmtId="0" fontId="1" fillId="0" borderId="1" xfId="5" applyFont="1" applyFill="1" applyBorder="1" applyAlignment="1">
      <alignment horizontal="center"/>
    </xf>
    <xf numFmtId="0" fontId="1" fillId="0" borderId="34" xfId="5" applyFill="1" applyBorder="1" applyAlignment="1">
      <alignment horizontal="center"/>
    </xf>
    <xf numFmtId="0" fontId="1" fillId="0" borderId="2" xfId="5" applyFont="1" applyFill="1" applyBorder="1" applyAlignment="1">
      <alignment horizontal="center"/>
    </xf>
    <xf numFmtId="0" fontId="1" fillId="0" borderId="2" xfId="5" applyFill="1" applyBorder="1" applyAlignment="1">
      <alignment horizontal="center"/>
    </xf>
    <xf numFmtId="0" fontId="1" fillId="0" borderId="136" xfId="5" applyFont="1" applyFill="1" applyBorder="1" applyAlignment="1">
      <alignment horizontal="center"/>
    </xf>
    <xf numFmtId="0" fontId="1" fillId="0" borderId="137" xfId="5" applyFill="1" applyBorder="1" applyAlignment="1">
      <alignment horizontal="center"/>
    </xf>
    <xf numFmtId="0" fontId="1" fillId="0" borderId="138" xfId="5" applyFont="1" applyFill="1" applyBorder="1" applyAlignment="1">
      <alignment horizontal="center"/>
    </xf>
    <xf numFmtId="0" fontId="3" fillId="0" borderId="1" xfId="5" applyFont="1" applyFill="1" applyBorder="1" applyAlignment="1">
      <alignment horizontal="right"/>
    </xf>
    <xf numFmtId="164" fontId="3" fillId="0" borderId="0" xfId="5" applyNumberFormat="1" applyFont="1" applyFill="1" applyBorder="1" applyAlignment="1">
      <alignment horizontal="center"/>
    </xf>
    <xf numFmtId="1" fontId="3" fillId="0" borderId="0" xfId="5" applyNumberFormat="1" applyFont="1" applyFill="1" applyBorder="1" applyAlignment="1">
      <alignment horizontal="center"/>
    </xf>
    <xf numFmtId="0" fontId="3" fillId="0" borderId="0" xfId="5" applyFont="1" applyFill="1" applyBorder="1" applyAlignment="1">
      <alignment horizontal="center"/>
    </xf>
    <xf numFmtId="0" fontId="3" fillId="0" borderId="8" xfId="5" applyFont="1" applyFill="1" applyBorder="1" applyAlignment="1">
      <alignment horizontal="right"/>
    </xf>
    <xf numFmtId="164" fontId="3" fillId="0" borderId="9" xfId="5" applyNumberFormat="1" applyFont="1" applyFill="1" applyBorder="1" applyAlignment="1">
      <alignment horizontal="center"/>
    </xf>
    <xf numFmtId="0" fontId="1" fillId="0" borderId="10" xfId="5" applyFill="1" applyBorder="1" applyAlignment="1">
      <alignment horizontal="center"/>
    </xf>
    <xf numFmtId="0" fontId="1" fillId="0" borderId="14" xfId="0" applyFont="1" applyBorder="1" applyAlignment="1">
      <alignment horizontal="center"/>
    </xf>
    <xf numFmtId="49" fontId="1" fillId="0" borderId="15" xfId="0" applyNumberFormat="1" applyFont="1" applyBorder="1" applyAlignment="1">
      <alignment horizontal="center"/>
    </xf>
    <xf numFmtId="0" fontId="1" fillId="0" borderId="39" xfId="0" applyFont="1" applyFill="1" applyBorder="1" applyAlignment="1">
      <alignment horizontal="centerContinuous"/>
    </xf>
    <xf numFmtId="49" fontId="1" fillId="0" borderId="94" xfId="0" applyNumberFormat="1" applyFont="1" applyFill="1" applyBorder="1" applyAlignment="1">
      <alignment horizontal="center"/>
    </xf>
    <xf numFmtId="0" fontId="1" fillId="21" borderId="21" xfId="0" applyFont="1" applyFill="1" applyBorder="1" applyAlignment="1">
      <alignment horizontal="center"/>
    </xf>
    <xf numFmtId="0" fontId="1" fillId="21" borderId="73" xfId="0" applyFont="1" applyFill="1" applyBorder="1" applyAlignment="1">
      <alignment horizontal="center"/>
    </xf>
    <xf numFmtId="164" fontId="4" fillId="21" borderId="73" xfId="0" applyNumberFormat="1" applyFont="1" applyFill="1" applyBorder="1" applyAlignment="1">
      <alignment horizontal="center"/>
    </xf>
    <xf numFmtId="164" fontId="4" fillId="21" borderId="76" xfId="0" applyNumberFormat="1" applyFont="1" applyFill="1" applyBorder="1" applyAlignment="1">
      <alignment horizontal="center"/>
    </xf>
    <xf numFmtId="0" fontId="4" fillId="21" borderId="49" xfId="0" applyFont="1" applyFill="1" applyBorder="1" applyAlignment="1">
      <alignment horizontal="center"/>
    </xf>
    <xf numFmtId="0" fontId="3" fillId="21" borderId="139" xfId="0" applyFont="1" applyFill="1" applyBorder="1" applyAlignment="1">
      <alignment horizontal="centerContinuous" vertical="center"/>
    </xf>
    <xf numFmtId="49" fontId="3" fillId="21" borderId="140" xfId="2" applyNumberFormat="1" applyFont="1" applyFill="1" applyBorder="1" applyAlignment="1">
      <alignment horizontal="centerContinuous" vertical="center"/>
    </xf>
    <xf numFmtId="0" fontId="3" fillId="21" borderId="140" xfId="0" applyFont="1" applyFill="1" applyBorder="1" applyAlignment="1">
      <alignment horizontal="centerContinuous" vertical="center" shrinkToFit="1"/>
    </xf>
    <xf numFmtId="164" fontId="3" fillId="21" borderId="140" xfId="0" applyNumberFormat="1" applyFont="1" applyFill="1" applyBorder="1" applyAlignment="1">
      <alignment horizontal="centerContinuous" vertical="center"/>
    </xf>
    <xf numFmtId="0" fontId="3" fillId="21" borderId="37" xfId="0" applyFont="1" applyFill="1" applyBorder="1" applyAlignment="1">
      <alignment horizontal="centerContinuous" vertical="center"/>
    </xf>
    <xf numFmtId="0" fontId="3" fillId="0" borderId="98" xfId="0" applyFont="1" applyBorder="1" applyAlignment="1">
      <alignment horizontal="center" vertical="center"/>
    </xf>
    <xf numFmtId="0" fontId="68" fillId="0" borderId="0" xfId="0" applyFont="1" applyBorder="1" applyAlignment="1"/>
    <xf numFmtId="0" fontId="1" fillId="0" borderId="141" xfId="0" applyFont="1" applyBorder="1" applyAlignment="1">
      <alignment horizontal="center" shrinkToFit="1"/>
    </xf>
    <xf numFmtId="164" fontId="1" fillId="0" borderId="69" xfId="0" applyNumberFormat="1" applyFont="1" applyBorder="1" applyAlignment="1">
      <alignment horizontal="center" shrinkToFit="1"/>
    </xf>
    <xf numFmtId="0" fontId="1" fillId="0" borderId="70" xfId="0" applyFont="1" applyBorder="1" applyAlignment="1">
      <alignment horizontal="left"/>
    </xf>
    <xf numFmtId="0" fontId="1" fillId="0" borderId="66" xfId="0" applyFont="1" applyBorder="1" applyAlignment="1">
      <alignment horizontal="left" shrinkToFit="1"/>
    </xf>
    <xf numFmtId="0" fontId="1" fillId="0" borderId="62" xfId="0" applyFont="1" applyBorder="1" applyAlignment="1">
      <alignment horizontal="center" shrinkToFit="1"/>
    </xf>
    <xf numFmtId="164" fontId="1" fillId="0" borderId="63" xfId="0" applyNumberFormat="1" applyFont="1" applyBorder="1" applyAlignment="1">
      <alignment horizontal="center" shrinkToFit="1"/>
    </xf>
    <xf numFmtId="0" fontId="1" fillId="0" borderId="64" xfId="0" applyFont="1" applyBorder="1" applyAlignment="1">
      <alignment horizontal="left"/>
    </xf>
    <xf numFmtId="0" fontId="1" fillId="0" borderId="65" xfId="0" applyFont="1" applyBorder="1" applyAlignment="1">
      <alignment horizontal="left" shrinkToFit="1"/>
    </xf>
    <xf numFmtId="164" fontId="1" fillId="0" borderId="0" xfId="0" applyNumberFormat="1" applyFont="1" applyBorder="1" applyAlignment="1">
      <alignment horizontal="center"/>
    </xf>
    <xf numFmtId="0" fontId="1" fillId="0" borderId="69" xfId="0" applyFont="1" applyBorder="1" applyAlignment="1">
      <alignment horizontal="center" vertical="center"/>
    </xf>
    <xf numFmtId="0" fontId="1" fillId="0" borderId="0" xfId="0" applyFont="1" applyAlignment="1">
      <alignment horizontal="center" vertical="center"/>
    </xf>
    <xf numFmtId="0" fontId="1" fillId="0" borderId="70" xfId="0" applyFont="1" applyBorder="1" applyAlignment="1">
      <alignment horizontal="center" vertical="center"/>
    </xf>
    <xf numFmtId="0" fontId="3" fillId="0" borderId="31" xfId="0" applyFont="1" applyFill="1" applyBorder="1" applyAlignment="1">
      <alignment horizontal="center" vertical="center" wrapText="1"/>
    </xf>
    <xf numFmtId="0" fontId="4" fillId="0" borderId="0" xfId="0" applyFont="1" applyAlignment="1">
      <alignment horizontal="center" vertical="center" wrapText="1"/>
    </xf>
    <xf numFmtId="0" fontId="4" fillId="0" borderId="105" xfId="0" applyFont="1" applyBorder="1" applyAlignment="1">
      <alignment horizontal="center" vertical="center" wrapText="1"/>
    </xf>
    <xf numFmtId="0" fontId="1" fillId="0" borderId="115"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108" xfId="0" applyFont="1" applyBorder="1" applyAlignment="1">
      <alignment horizontal="center" vertical="center" wrapText="1"/>
    </xf>
    <xf numFmtId="0" fontId="4" fillId="0" borderId="108" xfId="0" applyFont="1" applyBorder="1" applyAlignment="1">
      <alignment horizontal="center" vertical="center" wrapText="1"/>
    </xf>
    <xf numFmtId="0" fontId="4" fillId="0" borderId="115" xfId="0" applyFont="1" applyBorder="1" applyAlignment="1">
      <alignment horizontal="center" vertical="center" wrapText="1"/>
    </xf>
    <xf numFmtId="0" fontId="47" fillId="0" borderId="107" xfId="0" applyFont="1" applyBorder="1" applyAlignment="1">
      <alignment horizontal="right" vertical="center"/>
    </xf>
    <xf numFmtId="0" fontId="47" fillId="0" borderId="142" xfId="0" applyFont="1" applyBorder="1" applyAlignment="1">
      <alignment horizontal="right" vertical="center"/>
    </xf>
    <xf numFmtId="0" fontId="1" fillId="0" borderId="0" xfId="0" applyFont="1" applyBorder="1" applyAlignment="1">
      <alignment wrapText="1"/>
    </xf>
    <xf numFmtId="0" fontId="69" fillId="0" borderId="0" xfId="0" applyFont="1" applyBorder="1" applyAlignment="1">
      <alignment horizontal="centerContinuous" wrapText="1"/>
    </xf>
    <xf numFmtId="0" fontId="15" fillId="0" borderId="0" xfId="0" applyFont="1" applyBorder="1" applyAlignment="1">
      <alignment horizontal="centerContinuous" wrapText="1"/>
    </xf>
    <xf numFmtId="0" fontId="3" fillId="0" borderId="5" xfId="0" applyFont="1" applyBorder="1" applyAlignment="1">
      <alignment horizontal="centerContinuous"/>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3" fillId="0" borderId="143" xfId="0" applyFont="1" applyBorder="1" applyAlignment="1">
      <alignment horizontal="right" wrapText="1"/>
    </xf>
    <xf numFmtId="0" fontId="1" fillId="0" borderId="122" xfId="0" applyFont="1" applyBorder="1" applyAlignment="1">
      <alignment horizontal="center" wrapText="1"/>
    </xf>
    <xf numFmtId="0" fontId="1" fillId="0" borderId="123" xfId="0" applyFont="1" applyBorder="1" applyAlignment="1">
      <alignment horizontal="center" wrapText="1"/>
    </xf>
    <xf numFmtId="0" fontId="3" fillId="0" borderId="50" xfId="0" applyFont="1" applyBorder="1" applyAlignment="1">
      <alignment horizontal="right" wrapText="1"/>
    </xf>
    <xf numFmtId="0" fontId="1" fillId="0" borderId="108" xfId="0" applyFont="1" applyBorder="1" applyAlignment="1">
      <alignment horizontal="center" wrapText="1"/>
    </xf>
    <xf numFmtId="0" fontId="1" fillId="0" borderId="55" xfId="0" applyFont="1" applyBorder="1" applyAlignment="1">
      <alignment horizontal="center" wrapText="1"/>
    </xf>
    <xf numFmtId="0" fontId="3" fillId="0" borderId="83" xfId="0" applyFont="1" applyBorder="1" applyAlignment="1">
      <alignment horizontal="righ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71" fillId="0" borderId="0" xfId="0" applyFont="1" applyBorder="1" applyAlignment="1">
      <alignment horizontal="centerContinuous" wrapText="1"/>
    </xf>
    <xf numFmtId="0" fontId="70" fillId="15" borderId="144" xfId="0" applyFont="1" applyFill="1" applyBorder="1" applyAlignment="1">
      <alignment horizontal="center" wrapText="1"/>
    </xf>
    <xf numFmtId="0" fontId="70" fillId="15" borderId="63" xfId="0" applyFont="1" applyFill="1" applyBorder="1" applyAlignment="1">
      <alignment horizontal="center" wrapText="1"/>
    </xf>
    <xf numFmtId="0" fontId="1" fillId="22" borderId="124" xfId="0" applyFont="1" applyFill="1" applyBorder="1" applyAlignment="1">
      <alignment horizontal="center" wrapText="1"/>
    </xf>
    <xf numFmtId="0" fontId="1" fillId="22" borderId="57" xfId="0" applyFont="1" applyFill="1" applyBorder="1" applyAlignment="1">
      <alignment horizontal="center" wrapText="1"/>
    </xf>
    <xf numFmtId="0" fontId="3" fillId="22" borderId="65" xfId="0" applyFont="1" applyFill="1" applyBorder="1" applyAlignment="1">
      <alignment horizontal="center" wrapText="1"/>
    </xf>
    <xf numFmtId="0" fontId="1" fillId="0" borderId="123" xfId="0" applyFont="1" applyFill="1" applyBorder="1" applyAlignment="1">
      <alignment horizontal="center" wrapText="1"/>
    </xf>
    <xf numFmtId="0" fontId="1" fillId="0" borderId="55" xfId="0" applyFont="1" applyFill="1" applyBorder="1" applyAlignment="1">
      <alignment horizontal="center" wrapText="1"/>
    </xf>
    <xf numFmtId="0" fontId="72" fillId="0" borderId="41" xfId="0" applyFont="1" applyBorder="1" applyAlignment="1">
      <alignment horizontal="centerContinuous" wrapText="1"/>
    </xf>
    <xf numFmtId="0" fontId="47" fillId="0" borderId="31" xfId="0" applyFont="1" applyBorder="1" applyAlignment="1">
      <alignment horizontal="center" vertical="center" wrapText="1"/>
    </xf>
    <xf numFmtId="0" fontId="3" fillId="0" borderId="31" xfId="0" applyFont="1" applyBorder="1" applyAlignment="1">
      <alignment horizontal="center" vertical="center" wrapText="1"/>
    </xf>
    <xf numFmtId="0" fontId="48" fillId="0" borderId="31" xfId="0" applyFont="1" applyFill="1" applyBorder="1" applyAlignment="1">
      <alignment horizontal="center" vertical="center" wrapText="1"/>
    </xf>
    <xf numFmtId="0" fontId="0" fillId="0" borderId="0" xfId="0" applyAlignment="1">
      <alignment horizontal="center" vertical="center" wrapText="1"/>
    </xf>
    <xf numFmtId="0" fontId="1" fillId="0" borderId="55" xfId="0" applyFont="1" applyBorder="1" applyAlignment="1">
      <alignment horizontal="center" vertical="center" wrapText="1"/>
    </xf>
    <xf numFmtId="0" fontId="1" fillId="0" borderId="112" xfId="0" applyFont="1" applyBorder="1" applyAlignment="1">
      <alignment horizontal="center" vertical="center" wrapText="1"/>
    </xf>
    <xf numFmtId="0" fontId="0" fillId="0" borderId="109" xfId="0" applyBorder="1" applyAlignment="1">
      <alignment horizontal="center" vertical="center" wrapText="1"/>
    </xf>
    <xf numFmtId="0" fontId="1" fillId="0" borderId="109" xfId="0" applyFont="1" applyBorder="1" applyAlignment="1">
      <alignment horizontal="center" vertical="center" wrapText="1"/>
    </xf>
    <xf numFmtId="0" fontId="7" fillId="0" borderId="31"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6" fillId="17" borderId="118" xfId="0" applyFont="1" applyFill="1" applyBorder="1" applyAlignment="1">
      <alignment horizontal="center" vertical="center" wrapText="1"/>
    </xf>
    <xf numFmtId="0" fontId="6" fillId="13" borderId="119" xfId="0" applyFont="1" applyFill="1" applyBorder="1" applyAlignment="1">
      <alignment horizontal="center" vertical="center" wrapText="1"/>
    </xf>
    <xf numFmtId="0" fontId="67" fillId="11" borderId="119" xfId="0" applyFont="1" applyFill="1" applyBorder="1" applyAlignment="1">
      <alignment horizontal="center" vertical="center" wrapText="1"/>
    </xf>
    <xf numFmtId="0" fontId="6" fillId="10" borderId="119" xfId="0" applyFont="1" applyFill="1" applyBorder="1" applyAlignment="1">
      <alignment horizontal="center" vertical="center" wrapText="1"/>
    </xf>
    <xf numFmtId="0" fontId="6" fillId="20" borderId="119" xfId="0" applyFont="1" applyFill="1" applyBorder="1" applyAlignment="1">
      <alignment horizontal="center" vertical="center" wrapText="1"/>
    </xf>
    <xf numFmtId="0" fontId="6" fillId="20" borderId="120" xfId="0" applyFont="1" applyFill="1" applyBorder="1" applyAlignment="1">
      <alignment horizontal="center" vertical="center" wrapText="1"/>
    </xf>
    <xf numFmtId="49" fontId="1" fillId="0" borderId="55" xfId="0" applyNumberFormat="1" applyFont="1" applyBorder="1" applyAlignment="1">
      <alignment horizontal="center" vertical="center" wrapText="1"/>
    </xf>
    <xf numFmtId="49" fontId="3" fillId="0" borderId="31" xfId="0" applyNumberFormat="1" applyFont="1" applyFill="1" applyBorder="1" applyAlignment="1">
      <alignment horizontal="center" vertical="center" wrapText="1"/>
    </xf>
    <xf numFmtId="0" fontId="1" fillId="0" borderId="113" xfId="0" applyFont="1" applyBorder="1" applyAlignment="1">
      <alignment horizontal="center" vertical="center" wrapText="1"/>
    </xf>
    <xf numFmtId="0" fontId="1" fillId="21" borderId="145" xfId="0" applyFont="1" applyFill="1" applyBorder="1" applyAlignment="1">
      <alignment horizontal="center" vertical="center"/>
    </xf>
    <xf numFmtId="49" fontId="1" fillId="21" borderId="146" xfId="2" applyNumberFormat="1" applyFont="1" applyFill="1" applyBorder="1" applyAlignment="1">
      <alignment horizontal="center" vertical="center"/>
    </xf>
    <xf numFmtId="0" fontId="1" fillId="21" borderId="146" xfId="0" applyFont="1" applyFill="1" applyBorder="1" applyAlignment="1">
      <alignment horizontal="center" vertical="center" shrinkToFit="1"/>
    </xf>
    <xf numFmtId="164" fontId="4" fillId="21" borderId="146" xfId="0" applyNumberFormat="1" applyFont="1" applyFill="1" applyBorder="1" applyAlignment="1">
      <alignment horizontal="center" vertical="center"/>
    </xf>
    <xf numFmtId="164" fontId="4" fillId="21" borderId="147" xfId="0" applyNumberFormat="1" applyFont="1" applyFill="1" applyBorder="1" applyAlignment="1">
      <alignment horizontal="center" vertical="center"/>
    </xf>
    <xf numFmtId="0" fontId="4" fillId="21" borderId="148" xfId="0" applyFont="1" applyFill="1" applyBorder="1" applyAlignment="1">
      <alignment horizontal="center" vertical="center"/>
    </xf>
    <xf numFmtId="0" fontId="1" fillId="0" borderId="0" xfId="0" applyFont="1" applyAlignment="1">
      <alignment horizontal="right"/>
    </xf>
    <xf numFmtId="0" fontId="75" fillId="2" borderId="4" xfId="0" applyFont="1" applyFill="1" applyBorder="1" applyAlignment="1">
      <alignment horizontal="right"/>
    </xf>
    <xf numFmtId="0" fontId="5" fillId="0" borderId="0" xfId="0" applyFont="1" applyFill="1" applyBorder="1" applyAlignment="1">
      <alignment horizontal="center" vertical="center"/>
    </xf>
    <xf numFmtId="0" fontId="0" fillId="0" borderId="149" xfId="0" applyFill="1" applyBorder="1" applyAlignment="1">
      <alignment horizontal="center" vertical="center" wrapText="1"/>
    </xf>
    <xf numFmtId="0" fontId="0" fillId="0" borderId="105" xfId="0" applyFill="1" applyBorder="1" applyAlignment="1">
      <alignment horizontal="center" vertical="center" wrapText="1"/>
    </xf>
    <xf numFmtId="0" fontId="0" fillId="0" borderId="69" xfId="0" applyFill="1" applyBorder="1" applyAlignment="1">
      <alignment horizontal="center" vertical="center" wrapText="1"/>
    </xf>
    <xf numFmtId="0" fontId="0" fillId="0" borderId="70" xfId="0" applyFill="1" applyBorder="1" applyAlignment="1">
      <alignment horizontal="center" vertical="center" wrapText="1"/>
    </xf>
    <xf numFmtId="0" fontId="0" fillId="0" borderId="150" xfId="0" applyFill="1" applyBorder="1" applyAlignment="1">
      <alignment horizontal="center" vertical="center" wrapText="1"/>
    </xf>
    <xf numFmtId="0" fontId="0" fillId="0" borderId="108"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151" xfId="0" applyFill="1" applyBorder="1" applyAlignment="1">
      <alignment horizontal="center" vertical="center" wrapText="1"/>
    </xf>
    <xf numFmtId="0" fontId="0" fillId="0" borderId="115" xfId="0" applyFill="1" applyBorder="1" applyAlignment="1">
      <alignment horizontal="center" vertical="center" wrapText="1"/>
    </xf>
    <xf numFmtId="0" fontId="0" fillId="0" borderId="112" xfId="0" applyFill="1" applyBorder="1" applyAlignment="1">
      <alignment horizontal="center" vertical="center" wrapText="1"/>
    </xf>
    <xf numFmtId="0" fontId="0" fillId="0" borderId="114" xfId="0" applyFill="1" applyBorder="1" applyAlignment="1">
      <alignment horizontal="center" vertical="center" wrapText="1"/>
    </xf>
    <xf numFmtId="0" fontId="1" fillId="0" borderId="108" xfId="0" applyFont="1" applyFill="1" applyBorder="1" applyAlignment="1">
      <alignment horizontal="center" vertical="center" wrapText="1"/>
    </xf>
    <xf numFmtId="0" fontId="76" fillId="19" borderId="50" xfId="0" applyFont="1" applyFill="1" applyBorder="1" applyAlignment="1">
      <alignment horizontal="center" shrinkToFit="1"/>
    </xf>
    <xf numFmtId="0" fontId="76" fillId="0" borderId="50" xfId="0" applyFont="1" applyBorder="1" applyAlignment="1">
      <alignment horizontal="centerContinuous"/>
    </xf>
    <xf numFmtId="0" fontId="76" fillId="0" borderId="50" xfId="0" applyFont="1" applyFill="1" applyBorder="1" applyAlignment="1">
      <alignment horizontal="center" shrinkToFit="1"/>
    </xf>
    <xf numFmtId="0" fontId="16" fillId="0" borderId="96" xfId="0" applyFont="1" applyFill="1" applyBorder="1" applyAlignment="1">
      <alignment horizontal="center" shrinkToFit="1"/>
    </xf>
    <xf numFmtId="0" fontId="6" fillId="0" borderId="0" xfId="0" applyFont="1" applyBorder="1" applyAlignment="1">
      <alignment horizontal="center" wrapText="1"/>
    </xf>
    <xf numFmtId="0" fontId="10" fillId="0" borderId="58" xfId="0" applyFont="1" applyFill="1" applyBorder="1" applyAlignment="1">
      <alignment horizontal="center" shrinkToFit="1"/>
    </xf>
    <xf numFmtId="0" fontId="16" fillId="0" borderId="1" xfId="0" applyFont="1" applyFill="1" applyBorder="1" applyAlignment="1">
      <alignment horizontal="center" shrinkToFit="1"/>
    </xf>
    <xf numFmtId="0" fontId="16" fillId="19" borderId="68" xfId="0" applyFont="1" applyFill="1" applyBorder="1" applyAlignment="1">
      <alignment horizontal="center" shrinkToFit="1"/>
    </xf>
    <xf numFmtId="0" fontId="5" fillId="0" borderId="152" xfId="0" applyFont="1" applyBorder="1" applyAlignment="1">
      <alignment horizontal="center" wrapText="1"/>
    </xf>
    <xf numFmtId="0" fontId="5" fillId="19" borderId="153" xfId="0" applyFont="1" applyFill="1" applyBorder="1" applyAlignment="1">
      <alignment horizontal="center" wrapText="1"/>
    </xf>
    <xf numFmtId="0" fontId="5" fillId="0" borderId="52" xfId="0" applyFont="1" applyBorder="1" applyAlignment="1">
      <alignment horizontal="center" wrapText="1"/>
    </xf>
    <xf numFmtId="0" fontId="16" fillId="23" borderId="48" xfId="0" applyFont="1" applyFill="1" applyBorder="1" applyAlignment="1">
      <alignment horizontal="center" shrinkToFit="1"/>
    </xf>
    <xf numFmtId="0" fontId="6" fillId="23" borderId="19" xfId="0" applyFont="1" applyFill="1" applyBorder="1" applyAlignment="1">
      <alignment horizontal="center"/>
    </xf>
    <xf numFmtId="0" fontId="11" fillId="24" borderId="154" xfId="0" applyNumberFormat="1" applyFont="1" applyFill="1" applyBorder="1" applyAlignment="1">
      <alignment horizontal="center" wrapText="1"/>
    </xf>
    <xf numFmtId="0" fontId="6" fillId="24" borderId="35" xfId="0" applyNumberFormat="1" applyFont="1" applyFill="1" applyBorder="1" applyAlignment="1">
      <alignment horizontal="center"/>
    </xf>
    <xf numFmtId="0" fontId="26" fillId="0" borderId="19" xfId="0" applyNumberFormat="1" applyFont="1" applyBorder="1" applyAlignment="1">
      <alignment horizontal="center"/>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36">
    <dxf>
      <fill>
        <patternFill>
          <bgColor theme="0" tint="-0.24994659260841701"/>
        </patternFill>
      </fill>
    </dxf>
    <dxf>
      <font>
        <b/>
        <i val="0"/>
        <condense val="0"/>
        <extend val="0"/>
      </font>
      <fill>
        <patternFill>
          <bgColor indexed="51"/>
        </patternFill>
      </fill>
    </dxf>
    <dxf>
      <font>
        <b/>
        <i val="0"/>
        <condense val="0"/>
        <extend val="0"/>
      </font>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9900"/>
      <color rgb="FF00CC66"/>
      <color rgb="FF00FF99"/>
      <color rgb="FF66FF99"/>
      <color rgb="FFCCFFCC"/>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66675</xdr:colOff>
      <xdr:row>13</xdr:row>
      <xdr:rowOff>104775</xdr:rowOff>
    </xdr:from>
    <xdr:to>
      <xdr:col>6</xdr:col>
      <xdr:colOff>1238250</xdr:colOff>
      <xdr:row>16</xdr:row>
      <xdr:rowOff>238125</xdr:rowOff>
    </xdr:to>
    <xdr:sp macro="" textlink="">
      <xdr:nvSpPr>
        <xdr:cNvPr id="1084" name="Text Box 60"/>
        <xdr:cNvSpPr txBox="1">
          <a:spLocks noChangeArrowheads="1"/>
        </xdr:cNvSpPr>
      </xdr:nvSpPr>
      <xdr:spPr bwMode="auto">
        <a:xfrm>
          <a:off x="4686300" y="3048000"/>
          <a:ext cx="2295525" cy="77152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a:t>
          </a: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76200</xdr:colOff>
      <xdr:row>1</xdr:row>
      <xdr:rowOff>38100</xdr:rowOff>
    </xdr:from>
    <xdr:to>
      <xdr:col>6</xdr:col>
      <xdr:colOff>1228725</xdr:colOff>
      <xdr:row>13</xdr:row>
      <xdr:rowOff>57150</xdr:rowOff>
    </xdr:to>
    <xdr:pic>
      <xdr:nvPicPr>
        <xdr:cNvPr id="1088" name="Picture 62" descr="matti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409575"/>
          <a:ext cx="2276475" cy="259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17</xdr:row>
      <xdr:rowOff>57150</xdr:rowOff>
    </xdr:from>
    <xdr:to>
      <xdr:col>6</xdr:col>
      <xdr:colOff>1276350</xdr:colOff>
      <xdr:row>150</xdr:row>
      <xdr:rowOff>171450</xdr:rowOff>
    </xdr:to>
    <xdr:sp macro="" textlink="">
      <xdr:nvSpPr>
        <xdr:cNvPr id="4" name="Text 6"/>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r>
            <a:rPr lang="en-US" sz="1200" b="1">
              <a:effectLst/>
              <a:latin typeface="Times New Roman" pitchFamily="18" charset="0"/>
              <a:ea typeface="+mn-ea"/>
              <a:cs typeface="Times New Roman" pitchFamily="18" charset="0"/>
            </a:rPr>
            <a:t>Appearance:  </a:t>
          </a:r>
          <a:r>
            <a:rPr lang="en-US" sz="1200">
              <a:effectLst/>
              <a:latin typeface="Times New Roman" pitchFamily="18" charset="0"/>
              <a:ea typeface="+mn-ea"/>
              <a:cs typeface="Times New Roman" pitchFamily="18" charset="0"/>
            </a:rPr>
            <a:t>At 6’8” and 310 lbs, Matheus is a large, wide shouldered, fat, balding man of 35 who looks at least 15 years older than his true age.  He has tanned skin, rich brown hair (hairline slowly receding) and a goatee that he often strokes while thinking.  His green eyes are alight with a merry twinkle.  Despite his bulk he can still move pretty quickly when the situation demands.  He is also an extremely loud person:  his normal voice can be clearly heard on the other side of a noisy tavern and his shout booms like thunder.</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He usually dresses in a waterproof, hooded, green cloak, under a simple brown robe and uses a length of rope as a belt.  He carries a knobby 6’ tall oak staff and a number of pouches for herbs and medicines, not to mention a large wineskin he carries almost reverently.</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Matheus spends a considerable amount of time in various animal shapes, either for battle, travel, sneaking around for simply for the sake of comfort.</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Personality:  Despite being a man of average looks his easy manner and friendliness and helpfulness help him make lasting friends quickly.  He is a jovial, almost aggressively happy man on the outside.  Inside he’s brighter than he looks like, preferring to play the part of a fool.  However, he’s problem with alcohol is real (Well, other people call it a problem; Matheus is happy with things the way they are).  Good thing that his natural endurance, coupled with a large amount of body mass and lots of practice have helped him develop a considerable tolerance for the stuff over the years.  That means he’s usually a lot less drunk than he appears to be.  A steadfast protector of nature and an aspiring sage, he fulfils his druidic oaths with pleasure.  He’s also a hopeless romantic when the opportunity presents itself.  He prefers to avoid violence but when forced into battle or when protecting others, he’ll fight with all his might.  If someone manages to truly anger him, he is a fearsome opponent who doesn’t waste time with issuing threats or playing nice.</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Perfectly at home in beast shape or traversing the wilds in his natural form, Matheus does occasionally yearn for the comforts of civilization.  When that happens he will find his way unerringly to the closest town or city of suitable amenities and spend the majority of his cash on whatever type of entertainment is available (alcohol usually plays a great part in this).  Other than keeping a handful of coins around for these occasional spending sprees, Matheus has very little use for money; if he comes by some, he’ll end up using it for other people’s benefit before it slips through his fingers.</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One of his more irritating points is his habit of singing:  he has an impressive basso voice but he simply can’t keep the tune.  But that doesn’t stop Matheus:  he simply substitutes his lack of talent by singing loudly, and in his case that is loudly indeed.  When he’s at full blow, cats run for their lives, small items tremble on their shelves, glass cracks and gentle people reach for their weapons.</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Likes/dislikes:  + Nature (particularly forests), animals of all kinds, helping people, farm work, good food &amp; drink, napping, seeing the wide world, meeting new people and making new friends, the sound of his own voice....</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Abusive people, greedy people, destruction of nature, snow (he catches a cold very easily for some reason), hens (don’t ask), mold (mild allergy), pessimism.</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b="1">
              <a:effectLst/>
              <a:latin typeface="Times New Roman" pitchFamily="18" charset="0"/>
              <a:ea typeface="+mn-ea"/>
              <a:cs typeface="Times New Roman" pitchFamily="18" charset="0"/>
            </a:rPr>
            <a:t>Character goals:</a:t>
          </a:r>
          <a:r>
            <a:rPr lang="en-US" sz="1200">
              <a:effectLst/>
              <a:latin typeface="Times New Roman" pitchFamily="18" charset="0"/>
              <a:ea typeface="+mn-ea"/>
              <a:cs typeface="Times New Roman" pitchFamily="18" charset="0"/>
            </a:rPr>
            <a:t>  Further the cause of Silvanus.  Have a good time while doing it.  Protect nature and all goodly folk from abuse.  To fall in love one day and marry a fine lass.</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b="1">
              <a:effectLst/>
              <a:latin typeface="Times New Roman" pitchFamily="18" charset="0"/>
              <a:ea typeface="+mn-ea"/>
              <a:cs typeface="Times New Roman" pitchFamily="18" charset="0"/>
            </a:rPr>
            <a:t>Background Information:  </a:t>
          </a:r>
          <a:r>
            <a:rPr lang="en-US" sz="1200">
              <a:effectLst/>
              <a:latin typeface="Times New Roman" pitchFamily="18" charset="0"/>
              <a:ea typeface="+mn-ea"/>
              <a:cs typeface="Times New Roman" pitchFamily="18" charset="0"/>
            </a:rPr>
            <a:t>As the third-born son of a farmer in Cormyr, near the Hullack Forest born in 8th Elesias, DR 1337 (Year of the Wandering Maiden), Matheus had a relative free childhood.  There was always much work to be done on the family farm, but thanks to his older brothers, Matheus was never pressured to become a farmer in truth to take over the farm after his father’s eventual death.  Thus he spent most of his childhood dreaming about travelling to faraway places, meeting interesting people and of course, becoming a great hero, perhaps a wizard of power or a mighty warrior.  Wits enough to become a wizard the boy might have had, but despite his great size and long days of hard farm work, he never managed to grow as strong and muscular as his elder brothers.  As Matheus turned 15 (DR 1352, Year of the Dragon), he gathered together what few coins his parents could spare, packed his meager possessions and left to look for fame and glory from the nearby town of Sunset Hill.  His heroic trip began less well than well, however, for he managed to get drunk on his first night in the town and was summarily beaten up and left lying in a gutter, bereft of most his clothes and all of his possession.  After waking up to realize his blight, Matheus decided he couldn’t bear the shame of limping back home to admit defeat, so he made his way to the docks to meet his father’s brother who owned a riverboat and soon managed to get himself hired as a cook for the next trip downriver to Immersea.  And on that very boat he remained for four whole months, sailing the river up and down and saving his pay to gather enough coin to travel even further away from his home, to see the great Suzail.  During these months Matheus spent as much time as his other duties allowed with the ship’s medic, learning all he could teach about different herbs and their uses and means of preparation, for he had had interest in such from early childhood, but had lacked anyone knowledgeable to teach him more than what was known to every peasant.  Thus, on the day of his 16th birthday (DR 1353, Year of the Arch), Matheus managed to hire himself as the healer’s apprentice to a caravan heading out from Wheloon to Suzail.  The journey was safe and relatively uneventful and soon enough young Matheus was walking wide-eyed on the streets of Suzail, gaping at every strange sight like the uneducated peasant he was.</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Unfortunately, history had a way of repeating itself, for the very next morning Matheus woke up in an alley to find all his money gone, although thankfully this time the thieves had not been interested in his clothes.  Be that as it may, Matheus spent the next two weeks begging for money and resorted to petty thievery to survive, for his luck with finding employment had left him for a while.  As fate would have it, Matheus proved particularly talentless as a pick-pocket, getting caught red-handed by his very first mark.  But fate or luck smiled on the young man then, as his victim-to-be took pity on the shaking lad and instead of punishing him or calling for the guards, he took him along, offered him a warm meal – Matheus’s first in days – and listened to his tale.  Further surprises awaited, for instead of leaving Matheus to the not-so-gentle mercies of the city’s underworld, he offered to take him on as an apprentice; a few years’ service in exchange for education and a way out of his current predicament.</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For the now-desperate Matheus, this was indeed a golden opportunity and the youngster accepted without another thought.  After one more day in the city buying the supplies – one of the reasons his new master Marten Thull had made the trip – the pair left the city and headed north, towards the King’s Forest.  His master, as it turned out, was a druid leading a small circle in the woodlands area, under the guidance of the Great Druid of Cormanthor.  For the following 3 years, Matheus followed doggedly at his master’s footsteps, learning the basics of the druidic trade and expanding on his previous knowledge of woodcraft.  It was not Marten’s way to hand out knowledge to his pupil; instead he forced Matheus to find understanding on his own, to use the tidbits of information to come to the correct conclusion.</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During these years, Matheus followed his master up and down Cormyr, from High Horn to Arabel, from Eveningstar to Marsember.  For his master, it was not only the nature and woodland folks that were important, but also the communities bordering the wilds.  He gave assistance willingly when it was needed to battle plagues or track feral beasts, but also moved against the villagers when he felt the delicate balance of the forest was being threatened.</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At 19 years of age (DR 1356, Year of the Worm), his master was satisfied with his progress down the druidic path, and granted him leave to visit his family; Matheus had let them know of his fate and even sent most of the few coins that came his way over to them, but due to his master’s constant wandering, actually receiving letters had been pretty much a futile hope.  Back home, Matheus was glad to see that his family had done exceedingly well; his two older brothers had married neighboring landowners’ daughters and thus expanded the family’s field with their dowries, and he was able to meet his two youngest sisters for the first time.  After the tearful welcome, Matheus spent a couple weeks gossiping and helping out, impressing the family with his newfound magical powers by blessing the crops and healing an ailing cow.  A few days of good honest farm work were a welcome change and allowed him to keep chatting and gossiping while working; his family tended not to travel much, and thus Matheus after his wide travels had hours and hours of tales to share.</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After tearful farewells and promises to write and come to visit every so often, Matheus left his home for the second time, to return to his master and his studies.  As his druidic powers grew to the point where assuming the shapes of beasts was possible for effortless travel, he and his master roamer ever wider, leaving Cormyr for the great elven forest of Cormanthor.  After a meeting with the druidic Circle of the vast forest, Matheus was left for his own devices for a time; his master believed it was time for the young druid to stop living in the shadow of his master and to trust his own judgment.  Thus Matheus reveled in his newfound freedom, travelling from Elventree to Highmoon, from the secretive settlement of Mielikki’s servants of Semberfalls to the ruins of fabled Myth Drannor.  He spent a winter in a dwarven stronghold after he had managed to settle a dispute with Hillsafar Hall and Firehammer Hall over mining rights, spooked treasure hunters near Myth Drannor’s druids on the behalf of the Knights, settled disputes with farmers arguing about farming rights and merchants at war over petty insults, assisted the scattered bands of wild and moon elves who had remained in their ancestral forest resisting the call to Retreat to Evermeet.</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Thus his life continued, focused on travel and solving problems as he happened across one, curing people in small remote villages, blessing the crops of farmers, occasionally hunting bandits or chasing away raiders.  The Year of Shadows, DR 1358, Matheus spent alternately working his hands into blisters while trying to gather herbs for remedies since the gods stalking the realms had rendered magic unreliable, or roaring drunk in seedy taverns, cursing said gods and their meddling with what they had no business meddling with.  He visited his home only occasionally, once to his father’s funeral in DR 1361 (Year of the Maidens) (a cow had kicked him in the head while he was milking it), and a few times besides that.  But while he spent most of his life far away from home and on the move, he did always try to keep tabs on his family, particularly his sisters Heli and Laurana, who like him had left home to find fame, life and fortune in the cities of Cormyr.</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Once, exhausted from his long journey in the Year of the Shield (DR 1367), Matheus decided to rest for a time, choosing a peaceful-looking fisherman village near Surd, on Sembia’s eastern coast, as the place for said relaxation.  However, his visit proved all but restful as he arrived to find the village suffering from plague, one that the resident minor priests couldn’t vanquish.  With the aid of Matheus’ herbs and spells the battle against the plague began all over again and after weeks of hard work he, along with other healers from nearby Surd, finally managed to drive the deadly disease away, with only few casualties among the villagers.</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The grateful villagers wished the travelling druid to spend some time with them and, exhausted from his efforts, Matheus gratefully accepted.  During the weeks he spent in the village he fell in love and eventually married Heli Karitasdotter the daughter of the village’s smith, one of the victims of the plague Matheus had managed to save.  Unfortunately his happiness didn’t last long for two months later as he returned from a short hunting trip only to see the village in flames and his young wife among the many casualties.  From the survivors he found out that a pirate ship had arrived, demanded supplies and then, for reasons unknown, had razed the village, taking everything of value along with several young boys and girls, probably to be sold as slaves to the highest bidder.  Torn with rage and grief, Matheus had to swallow any thoughts of quick vengeance, as he was needed to keep the survivors alive, for many of them were heavily wounded and there was very little food and shelter left for them.  The very next day came news that the Sembian Navy had sunk the pirate ship along with all of its crew.  Of the prisoners none had survived.</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Devastated by grief, Matheus stayed in the village only long enough for him to treat the survivors and bury his wife before he grew wings and flew away to the north-west.  Seeking comfort from the ancient woods Matheus travelled to the Lake Sember to meet the sisters and cousins of his half-human mother.  After hearing him out, the swanmays well understood his need for solitude and so Matheus spent the next several months trying to regain his mental balance.  In the following years, Matheus would seek out opportunities to curtain the activities of the pirates of the Sea of Fallen Stars when they ventured to the western shores.</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One of Matheus’ self-appointed tasks has been collecting information and guarding portals and fey crossroads and back roads, committing locations, destinations and portal keys into memory.  Not only useful methods of instantaneous travel over vast distances, the ways leading into Cormyr and Cormanthor areas could be used to assault the people he held dear, thus warranting his occasional attention.</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 </a:t>
          </a:r>
          <a:endParaRPr lang="es-VE" sz="1200">
            <a:effectLst/>
            <a:latin typeface="Times New Roman" pitchFamily="18" charset="0"/>
            <a:ea typeface="+mn-ea"/>
            <a:cs typeface="Times New Roman" pitchFamily="18" charset="0"/>
          </a:endParaRPr>
        </a:p>
        <a:p>
          <a:r>
            <a:rPr lang="en-US" sz="1200">
              <a:effectLst/>
              <a:latin typeface="Times New Roman" pitchFamily="18" charset="0"/>
              <a:ea typeface="+mn-ea"/>
              <a:cs typeface="Times New Roman" pitchFamily="18" charset="0"/>
            </a:rPr>
            <a:t>During DR 1370 (Year of the Tankard) and DR 1731 (Year of the Unstrung Harp), Matheus played a small part in fighting off Nalavarauthatoryl’s goblin and orc invaders in the woods and wilds of Cormyr.  He wasn’t fool enough to seek out the elf-dragon herself, but he liked to think his backstabbing surprise attacks bled off troops and helped Cormyr’s armies in defeating the main force of the enemy.</a:t>
          </a:r>
          <a:endParaRPr lang="es-VE" sz="1200">
            <a:effectLst/>
            <a:latin typeface="Times New Roman" pitchFamily="18" charset="0"/>
            <a:ea typeface="+mn-ea"/>
            <a:cs typeface="Times New Roman" pitchFamily="18" charset="0"/>
          </a:endParaRPr>
        </a:p>
        <a:p>
          <a:pPr algn="just" rtl="0">
            <a:defRPr sz="1000"/>
          </a:pPr>
          <a:endParaRPr lang="en-US" sz="1200" b="0" i="0" u="none" strike="noStrike" baseline="0">
            <a:solidFill>
              <a:srgbClr val="000000"/>
            </a:solidFill>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2095500"/>
          <a:ext cx="4610100"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Attack, Come, Defend, Guard, Seek, Stealth, Track</a:t>
          </a:r>
        </a:p>
        <a:p>
          <a:pPr algn="l" rtl="0">
            <a:defRPr sz="1000"/>
          </a:pPr>
          <a:r>
            <a:rPr lang="en-US" sz="1200" b="1" i="0" u="none" strike="noStrike" baseline="0">
              <a:solidFill>
                <a:srgbClr val="000000"/>
              </a:solidFill>
              <a:latin typeface="Times New Roman"/>
              <a:cs typeface="Times New Roman"/>
            </a:rPr>
            <a:t>Full Attack:  </a:t>
          </a:r>
          <a:endParaRPr lang="en-US" sz="1200" b="0" i="0" u="none" strike="noStrike" baseline="0">
            <a:solidFill>
              <a:srgbClr val="000000"/>
            </a:solidFill>
            <a:latin typeface="Times New Roman"/>
            <a:cs typeface="Times New Roman"/>
          </a:endParaRPr>
        </a:p>
      </xdr:txBody>
    </xdr:sp>
    <xdr:clientData/>
  </xdr:twoCellAnchor>
  <xdr:twoCellAnchor>
    <xdr:from>
      <xdr:col>5</xdr:col>
      <xdr:colOff>9525</xdr:colOff>
      <xdr:row>6</xdr:row>
      <xdr:rowOff>47625</xdr:rowOff>
    </xdr:from>
    <xdr:to>
      <xdr:col>6</xdr:col>
      <xdr:colOff>1333500</xdr:colOff>
      <xdr:row>11</xdr:row>
      <xdr:rowOff>209550</xdr:rowOff>
    </xdr:to>
    <xdr:sp macro="" textlink="">
      <xdr:nvSpPr>
        <xdr:cNvPr id="3" name="Text Box 2"/>
        <xdr:cNvSpPr txBox="1">
          <a:spLocks noChangeArrowheads="1"/>
        </xdr:cNvSpPr>
      </xdr:nvSpPr>
      <xdr:spPr bwMode="auto">
        <a:xfrm>
          <a:off x="4629150" y="1495425"/>
          <a:ext cx="2457450" cy="1228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Special Qualities:  </a:t>
          </a:r>
          <a:endParaRPr lang="en-US" sz="1200" b="0" i="0" u="none" strike="noStrike" baseline="0">
            <a:solidFill>
              <a:srgbClr val="000000"/>
            </a:solidFill>
            <a:latin typeface="Times New Roman"/>
            <a:cs typeface="Times New Roman"/>
          </a:endParaRPr>
        </a:p>
      </xdr:txBody>
    </xdr:sp>
    <xdr:clientData/>
  </xdr:twoCellAnchor>
  <xdr:twoCellAnchor>
    <xdr:from>
      <xdr:col>5</xdr:col>
      <xdr:colOff>66675</xdr:colOff>
      <xdr:row>3</xdr:row>
      <xdr:rowOff>66675</xdr:rowOff>
    </xdr:from>
    <xdr:to>
      <xdr:col>6</xdr:col>
      <xdr:colOff>1333500</xdr:colOff>
      <xdr:row>5</xdr:row>
      <xdr:rowOff>200025</xdr:rowOff>
    </xdr:to>
    <xdr:sp macro="" textlink="">
      <xdr:nvSpPr>
        <xdr:cNvPr id="4" name="Text Box 3"/>
        <xdr:cNvSpPr txBox="1">
          <a:spLocks noChangeArrowheads="1"/>
        </xdr:cNvSpPr>
      </xdr:nvSpPr>
      <xdr:spPr bwMode="auto">
        <a:xfrm>
          <a:off x="4686300" y="876300"/>
          <a:ext cx="2400300" cy="561975"/>
        </a:xfrm>
        <a:prstGeom prst="rect">
          <a:avLst/>
        </a:prstGeom>
        <a:solidFill>
          <a:srgbClr val="FF6600"/>
        </a:solidFill>
        <a:ln w="57150" cmpd="thickThin">
          <a:solidFill>
            <a:srgbClr val="8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171450</xdr:colOff>
      <xdr:row>0</xdr:row>
      <xdr:rowOff>209549</xdr:rowOff>
    </xdr:from>
    <xdr:to>
      <xdr:col>18</xdr:col>
      <xdr:colOff>314325</xdr:colOff>
      <xdr:row>20</xdr:row>
      <xdr:rowOff>152400</xdr:rowOff>
    </xdr:to>
    <xdr:sp macro="" textlink="">
      <xdr:nvSpPr>
        <xdr:cNvPr id="2" name="TextBox 1"/>
        <xdr:cNvSpPr txBox="1"/>
      </xdr:nvSpPr>
      <xdr:spPr>
        <a:xfrm>
          <a:off x="9544050" y="209549"/>
          <a:ext cx="5143500" cy="4057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itchFamily="18" charset="0"/>
              <a:cs typeface="Times New Roman" pitchFamily="18" charset="0"/>
            </a:rPr>
            <a:t>Teamwork Benefit:  Two Eyes Better than One</a:t>
          </a:r>
        </a:p>
        <a:p>
          <a:pPr algn="just"/>
          <a:endParaRPr lang="en-US" sz="1200">
            <a:latin typeface="Times New Roman" pitchFamily="18" charset="0"/>
            <a:cs typeface="Times New Roman" pitchFamily="18" charset="0"/>
          </a:endParaRPr>
        </a:p>
        <a:p>
          <a:pPr algn="just"/>
          <a:r>
            <a:rPr lang="en-US" sz="1200">
              <a:latin typeface="Times New Roman" pitchFamily="18" charset="0"/>
              <a:cs typeface="Times New Roman" pitchFamily="18" charset="0"/>
            </a:rPr>
            <a:t>You are adept at spotting potential threats and warning your comrades without alerting the enemy.</a:t>
          </a:r>
        </a:p>
        <a:p>
          <a:pPr algn="just"/>
          <a:endParaRPr lang="en-US" sz="1200">
            <a:latin typeface="Times New Roman" pitchFamily="18" charset="0"/>
            <a:cs typeface="Times New Roman" pitchFamily="18" charset="0"/>
          </a:endParaRPr>
        </a:p>
        <a:p>
          <a:pPr algn="just"/>
          <a:r>
            <a:rPr lang="en-US" sz="1200" b="1">
              <a:latin typeface="Times New Roman" pitchFamily="18" charset="0"/>
              <a:cs typeface="Times New Roman" pitchFamily="18" charset="0"/>
            </a:rPr>
            <a:t>Training:</a:t>
          </a:r>
          <a:r>
            <a:rPr lang="en-US" sz="1200">
              <a:latin typeface="Times New Roman" pitchFamily="18" charset="0"/>
              <a:cs typeface="Times New Roman" pitchFamily="18" charset="0"/>
            </a:rPr>
            <a:t>  Your team practices spotting movement or signs of enemy presence and trains themselves for quick, nonverbal sharing of the sightings.</a:t>
          </a:r>
        </a:p>
        <a:p>
          <a:pPr algn="just"/>
          <a:endParaRPr lang="en-US" sz="1200">
            <a:latin typeface="Times New Roman" pitchFamily="18" charset="0"/>
            <a:cs typeface="Times New Roman" pitchFamily="18" charset="0"/>
          </a:endParaRPr>
        </a:p>
        <a:p>
          <a:pPr algn="just"/>
          <a:r>
            <a:rPr lang="en-US" sz="1200" b="1">
              <a:latin typeface="Times New Roman" pitchFamily="18" charset="0"/>
              <a:cs typeface="Times New Roman" pitchFamily="18" charset="0"/>
            </a:rPr>
            <a:t>Task Leader Prerequisite: </a:t>
          </a:r>
          <a:r>
            <a:rPr lang="en-US" sz="1200">
              <a:latin typeface="Times New Roman" pitchFamily="18" charset="0"/>
              <a:cs typeface="Times New Roman" pitchFamily="18" charset="0"/>
            </a:rPr>
            <a:t>Spot 8 ranks or Listen 8 ranks.</a:t>
          </a:r>
        </a:p>
        <a:p>
          <a:pPr algn="just"/>
          <a:endParaRPr lang="en-US" sz="1200">
            <a:latin typeface="Times New Roman" pitchFamily="18" charset="0"/>
            <a:cs typeface="Times New Roman" pitchFamily="18" charset="0"/>
          </a:endParaRPr>
        </a:p>
        <a:p>
          <a:pPr algn="just"/>
          <a:r>
            <a:rPr lang="en-US" sz="1200" b="1">
              <a:latin typeface="Times New Roman" pitchFamily="18" charset="0"/>
              <a:cs typeface="Times New Roman" pitchFamily="18" charset="0"/>
            </a:rPr>
            <a:t>Task Member Prerequisite:</a:t>
          </a:r>
          <a:r>
            <a:rPr lang="en-US" sz="1200">
              <a:latin typeface="Times New Roman" pitchFamily="18" charset="0"/>
              <a:cs typeface="Times New Roman" pitchFamily="18" charset="0"/>
            </a:rPr>
            <a:t> Spot 1 rank or Listen 1 rank.</a:t>
          </a:r>
        </a:p>
        <a:p>
          <a:pPr algn="just"/>
          <a:endParaRPr lang="en-US" sz="1200">
            <a:latin typeface="Times New Roman" pitchFamily="18" charset="0"/>
            <a:cs typeface="Times New Roman" pitchFamily="18" charset="0"/>
          </a:endParaRPr>
        </a:p>
        <a:p>
          <a:pPr algn="just"/>
          <a:r>
            <a:rPr lang="en-US" sz="1200" b="1">
              <a:latin typeface="Times New Roman" pitchFamily="18" charset="0"/>
              <a:cs typeface="Times New Roman" pitchFamily="18" charset="0"/>
            </a:rPr>
            <a:t>Benefit:</a:t>
          </a:r>
          <a:r>
            <a:rPr lang="en-US" sz="1200">
              <a:latin typeface="Times New Roman" pitchFamily="18" charset="0"/>
              <a:cs typeface="Times New Roman" pitchFamily="18" charset="0"/>
            </a:rPr>
            <a:t>  If one member of the team makes a successful Spot or Listen check to locate an emeny or other threat, he or she can share the information with other members of the team as a free action via nonverbal battle signals that are not readily interpretable to people outside the group. Any team mamber that has line of sight to a team member already aware of the threat knows the direction and distance to the spotted disturbance, as well as a rough estimation of enemy numbers and severity of the threat. However, information relayed is always limited to the information the original spotter has.</a:t>
          </a:r>
        </a:p>
        <a:p>
          <a:pPr algn="just"/>
          <a:endParaRPr lang="en-US" sz="1200">
            <a:latin typeface="Times New Roman" pitchFamily="18" charset="0"/>
            <a:cs typeface="Times New Roman" pitchFamily="18" charset="0"/>
          </a:endParaRPr>
        </a:p>
        <a:p>
          <a:pPr algn="just"/>
          <a:r>
            <a:rPr lang="en-US" sz="1200">
              <a:latin typeface="Times New Roman" pitchFamily="18" charset="0"/>
              <a:cs typeface="Times New Roman" pitchFamily="18" charset="0"/>
            </a:rPr>
            <a:t>House Rule, © Jussi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rsdrake@yahoo.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2"/>
  <sheetViews>
    <sheetView showGridLines="0" tabSelected="1" workbookViewId="0"/>
  </sheetViews>
  <sheetFormatPr defaultColWidth="13" defaultRowHeight="15.75"/>
  <cols>
    <col min="1" max="1" width="22.625" style="21" customWidth="1"/>
    <col min="2" max="2" width="10" style="22" customWidth="1"/>
    <col min="3" max="3" width="5.125" style="22" customWidth="1"/>
    <col min="4" max="4" width="13.75" style="21" bestFit="1" customWidth="1"/>
    <col min="5" max="5" width="9.125" style="22" bestFit="1" customWidth="1"/>
    <col min="6" max="6" width="14.75" style="21" customWidth="1"/>
    <col min="7" max="7" width="17.125" style="22" customWidth="1"/>
    <col min="8" max="16384" width="13" style="1"/>
  </cols>
  <sheetData>
    <row r="1" spans="1:7" ht="29.25" thickTop="1" thickBot="1">
      <c r="A1" s="215" t="s">
        <v>193</v>
      </c>
      <c r="B1" s="237" t="s">
        <v>194</v>
      </c>
      <c r="C1" s="188"/>
      <c r="D1" s="189"/>
      <c r="E1" s="190"/>
      <c r="F1" s="189"/>
      <c r="G1" s="191" t="s">
        <v>192</v>
      </c>
    </row>
    <row r="2" spans="1:7" ht="17.25" thickTop="1">
      <c r="A2" s="2" t="s">
        <v>0</v>
      </c>
      <c r="B2" s="17" t="s">
        <v>169</v>
      </c>
      <c r="C2" s="66"/>
      <c r="D2" s="4" t="s">
        <v>1</v>
      </c>
      <c r="E2" s="66" t="s">
        <v>123</v>
      </c>
      <c r="F2"/>
      <c r="G2" s="5"/>
    </row>
    <row r="3" spans="1:7" ht="16.5">
      <c r="A3" s="2" t="s">
        <v>75</v>
      </c>
      <c r="B3" s="17" t="s">
        <v>148</v>
      </c>
      <c r="C3" s="66"/>
      <c r="D3" s="4" t="s">
        <v>76</v>
      </c>
      <c r="E3" s="66">
        <v>11</v>
      </c>
      <c r="F3" s="4"/>
      <c r="G3" s="5"/>
    </row>
    <row r="4" spans="1:7" ht="16.5">
      <c r="A4" s="2" t="s">
        <v>121</v>
      </c>
      <c r="B4" s="17" t="s">
        <v>197</v>
      </c>
      <c r="C4" s="66"/>
      <c r="D4" s="4" t="s">
        <v>120</v>
      </c>
      <c r="E4" s="66">
        <f>1374-1337</f>
        <v>37</v>
      </c>
      <c r="F4" s="4"/>
      <c r="G4" s="5"/>
    </row>
    <row r="5" spans="1:7" ht="16.5">
      <c r="A5" s="2" t="s">
        <v>77</v>
      </c>
      <c r="B5" s="17" t="s">
        <v>168</v>
      </c>
      <c r="C5" s="66"/>
      <c r="D5" s="4" t="s">
        <v>2</v>
      </c>
      <c r="E5" s="66" t="s">
        <v>195</v>
      </c>
      <c r="F5" s="4"/>
      <c r="G5" s="5"/>
    </row>
    <row r="6" spans="1:7" ht="17.25" thickBot="1">
      <c r="A6" s="2" t="s">
        <v>78</v>
      </c>
      <c r="B6" s="17" t="s">
        <v>80</v>
      </c>
      <c r="C6" s="51"/>
      <c r="D6" s="4" t="s">
        <v>3</v>
      </c>
      <c r="E6" s="66" t="s">
        <v>196</v>
      </c>
      <c r="F6" s="4"/>
      <c r="G6" s="5"/>
    </row>
    <row r="7" spans="1:7" ht="17.25" thickTop="1">
      <c r="A7" s="205" t="s">
        <v>83</v>
      </c>
      <c r="B7" s="206" t="s">
        <v>675</v>
      </c>
      <c r="C7" s="238">
        <f>RIGHT(B7,1)+C13</f>
        <v>9</v>
      </c>
      <c r="D7" s="216" t="s">
        <v>176</v>
      </c>
      <c r="E7" s="207" t="s">
        <v>708</v>
      </c>
      <c r="F7" s="3"/>
      <c r="G7" s="5"/>
    </row>
    <row r="8" spans="1:7" ht="16.5">
      <c r="A8" s="208" t="s">
        <v>84</v>
      </c>
      <c r="B8" s="209" t="s">
        <v>586</v>
      </c>
      <c r="C8" s="239">
        <f>RIGHT(B8,1)+C12</f>
        <v>3</v>
      </c>
      <c r="D8" s="217" t="s">
        <v>101</v>
      </c>
      <c r="E8" s="210" t="s">
        <v>173</v>
      </c>
      <c r="F8" s="3"/>
      <c r="G8" s="5"/>
    </row>
    <row r="9" spans="1:7" ht="17.25" thickBot="1">
      <c r="A9" s="211" t="s">
        <v>85</v>
      </c>
      <c r="B9" s="212" t="s">
        <v>675</v>
      </c>
      <c r="C9" s="240">
        <f>RIGHT(B9,1)+C15</f>
        <v>11</v>
      </c>
      <c r="D9" s="218" t="s">
        <v>177</v>
      </c>
      <c r="E9" s="213" t="s">
        <v>560</v>
      </c>
      <c r="F9" s="3"/>
      <c r="G9" s="5"/>
    </row>
    <row r="10" spans="1:7" ht="18" thickTop="1" thickBot="1">
      <c r="A10" s="65" t="s">
        <v>17</v>
      </c>
      <c r="B10" s="393" t="s">
        <v>839</v>
      </c>
      <c r="C10" s="394"/>
      <c r="D10" s="219" t="s">
        <v>16</v>
      </c>
      <c r="E10" s="38">
        <v>350</v>
      </c>
      <c r="F10" s="3"/>
      <c r="G10" s="5"/>
    </row>
    <row r="11" spans="1:7" ht="16.5">
      <c r="A11" s="37" t="s">
        <v>4</v>
      </c>
      <c r="B11" s="609">
        <f>10+2</f>
        <v>12</v>
      </c>
      <c r="C11" s="612" t="str">
        <f t="shared" ref="C11:C16" si="0">IF(B11&gt;9.9,CONCATENATE("+",ROUNDDOWN((B11-10)/2,0)),ROUNDUP((B11-10)/2,0))</f>
        <v>+1</v>
      </c>
      <c r="D11" s="220" t="s">
        <v>99</v>
      </c>
      <c r="E11" s="608" t="s">
        <v>984</v>
      </c>
      <c r="F11" s="3"/>
      <c r="G11" s="5"/>
    </row>
    <row r="12" spans="1:7" ht="16.5">
      <c r="A12" s="8" t="s">
        <v>5</v>
      </c>
      <c r="B12" s="117">
        <v>10</v>
      </c>
      <c r="C12" s="60" t="str">
        <f t="shared" si="0"/>
        <v>+0</v>
      </c>
      <c r="D12" s="221" t="s">
        <v>100</v>
      </c>
      <c r="E12" s="93">
        <f>Martial!B16+Equipment!B40+Equipment!B47+('Personal File'!E10/100)</f>
        <v>56.666666666666664</v>
      </c>
      <c r="F12" s="3"/>
      <c r="G12" s="5"/>
    </row>
    <row r="13" spans="1:7" ht="16.5">
      <c r="A13" s="35" t="s">
        <v>20</v>
      </c>
      <c r="B13" s="118">
        <v>14</v>
      </c>
      <c r="C13" s="52" t="str">
        <f t="shared" si="0"/>
        <v>+2</v>
      </c>
      <c r="D13" s="221" t="s">
        <v>22</v>
      </c>
      <c r="E13" s="87">
        <f>ROUNDUP(((E3*8)*0.75)+(E3*C13),0)</f>
        <v>88</v>
      </c>
      <c r="F13" s="3"/>
      <c r="G13" s="5"/>
    </row>
    <row r="14" spans="1:7" ht="16.5">
      <c r="A14" s="583" t="s">
        <v>21</v>
      </c>
      <c r="B14" s="118">
        <v>12</v>
      </c>
      <c r="C14" s="60" t="str">
        <f t="shared" si="0"/>
        <v>+1</v>
      </c>
      <c r="D14" s="221" t="s">
        <v>74</v>
      </c>
      <c r="E14" s="87">
        <v>88</v>
      </c>
      <c r="F14" s="2"/>
      <c r="G14" s="5"/>
    </row>
    <row r="15" spans="1:7" ht="16.5">
      <c r="A15" s="36" t="s">
        <v>23</v>
      </c>
      <c r="B15" s="6">
        <v>18</v>
      </c>
      <c r="C15" s="60" t="str">
        <f t="shared" si="0"/>
        <v>+4</v>
      </c>
      <c r="D15" s="222" t="s">
        <v>184</v>
      </c>
      <c r="E15" s="91">
        <f>10+C12</f>
        <v>10</v>
      </c>
      <c r="F15" s="3"/>
      <c r="G15" s="5"/>
    </row>
    <row r="16" spans="1:7" ht="17.25" thickBot="1">
      <c r="A16" s="39" t="s">
        <v>19</v>
      </c>
      <c r="B16" s="119">
        <v>12</v>
      </c>
      <c r="C16" s="53" t="str">
        <f t="shared" si="0"/>
        <v>+1</v>
      </c>
      <c r="D16" s="223" t="s">
        <v>73</v>
      </c>
      <c r="E16" s="92">
        <f>E15+SUM(Martial!B13:B14)</f>
        <v>13</v>
      </c>
      <c r="F16" s="3"/>
      <c r="G16" s="5"/>
    </row>
    <row r="17" spans="1:7" ht="24.75" thickTop="1" thickBot="1">
      <c r="A17" s="9" t="s">
        <v>34</v>
      </c>
      <c r="B17" s="10"/>
      <c r="C17" s="10"/>
      <c r="D17" s="11"/>
      <c r="E17" s="11"/>
      <c r="F17" s="11"/>
      <c r="G17" s="12"/>
    </row>
    <row r="18" spans="1:7" s="16" customFormat="1" ht="17.25" thickTop="1">
      <c r="A18" s="13"/>
      <c r="B18" s="14"/>
      <c r="C18" s="14"/>
      <c r="D18" s="14"/>
      <c r="E18" s="14"/>
      <c r="F18" s="14"/>
      <c r="G18" s="15"/>
    </row>
    <row r="19" spans="1:7" s="16" customFormat="1" ht="16.5">
      <c r="A19" s="115"/>
      <c r="B19" s="17"/>
      <c r="C19" s="17"/>
      <c r="D19" s="17"/>
      <c r="E19" s="17"/>
      <c r="F19" s="17"/>
      <c r="G19" s="116"/>
    </row>
    <row r="20" spans="1:7" s="16" customFormat="1" ht="16.5">
      <c r="A20" s="115"/>
      <c r="B20" s="17"/>
      <c r="C20" s="17"/>
      <c r="D20" s="17"/>
      <c r="E20" s="17"/>
      <c r="F20" s="17"/>
      <c r="G20" s="116"/>
    </row>
    <row r="21" spans="1:7" s="16" customFormat="1" ht="16.5">
      <c r="A21" s="115"/>
      <c r="B21" s="17"/>
      <c r="C21" s="17"/>
      <c r="D21" s="17"/>
      <c r="E21" s="17"/>
      <c r="F21" s="17"/>
      <c r="G21" s="116"/>
    </row>
    <row r="22" spans="1:7" s="16" customFormat="1" ht="16.5">
      <c r="A22" s="115"/>
      <c r="B22" s="17"/>
      <c r="C22" s="17"/>
      <c r="D22" s="17"/>
      <c r="E22" s="17"/>
      <c r="F22" s="17"/>
      <c r="G22" s="116"/>
    </row>
    <row r="23" spans="1:7" s="16" customFormat="1" ht="16.5">
      <c r="A23" s="115"/>
      <c r="B23" s="17"/>
      <c r="C23" s="17"/>
      <c r="D23" s="17"/>
      <c r="E23" s="17"/>
      <c r="F23" s="17"/>
      <c r="G23" s="116"/>
    </row>
    <row r="24" spans="1:7" s="16" customFormat="1" ht="16.5">
      <c r="A24" s="115"/>
      <c r="B24" s="17"/>
      <c r="C24" s="17"/>
      <c r="D24" s="17"/>
      <c r="E24" s="17"/>
      <c r="F24" s="17"/>
      <c r="G24" s="116"/>
    </row>
    <row r="25" spans="1:7" s="16" customFormat="1" ht="16.5">
      <c r="A25" s="115"/>
      <c r="B25" s="17"/>
      <c r="C25" s="17"/>
      <c r="D25" s="17"/>
      <c r="E25" s="17"/>
      <c r="F25" s="17"/>
      <c r="G25" s="116"/>
    </row>
    <row r="26" spans="1:7" s="16" customFormat="1" ht="16.5">
      <c r="A26" s="115"/>
      <c r="B26" s="17"/>
      <c r="C26" s="17"/>
      <c r="D26" s="17"/>
      <c r="E26" s="17"/>
      <c r="F26" s="17"/>
      <c r="G26" s="116"/>
    </row>
    <row r="27" spans="1:7" s="16" customFormat="1" ht="16.5">
      <c r="A27" s="115"/>
      <c r="B27" s="17"/>
      <c r="C27" s="17"/>
      <c r="D27" s="17"/>
      <c r="E27" s="17"/>
      <c r="F27" s="17"/>
      <c r="G27" s="116"/>
    </row>
    <row r="28" spans="1:7" s="16" customFormat="1" ht="16.5">
      <c r="A28" s="115"/>
      <c r="B28" s="17"/>
      <c r="C28" s="17"/>
      <c r="D28" s="17"/>
      <c r="E28" s="17"/>
      <c r="F28" s="17"/>
      <c r="G28" s="116"/>
    </row>
    <row r="29" spans="1:7" s="16" customFormat="1" ht="16.5">
      <c r="A29" s="115"/>
      <c r="B29" s="17"/>
      <c r="C29" s="17"/>
      <c r="D29" s="17"/>
      <c r="E29" s="17"/>
      <c r="F29" s="17"/>
      <c r="G29" s="116"/>
    </row>
    <row r="30" spans="1:7" s="16" customFormat="1" ht="16.5">
      <c r="A30" s="115"/>
      <c r="B30" s="17"/>
      <c r="C30" s="17"/>
      <c r="D30" s="17"/>
      <c r="E30" s="17"/>
      <c r="F30" s="17"/>
      <c r="G30" s="116"/>
    </row>
    <row r="31" spans="1:7" s="16" customFormat="1" ht="16.5">
      <c r="A31" s="115"/>
      <c r="B31" s="17"/>
      <c r="C31" s="17"/>
      <c r="D31" s="17"/>
      <c r="E31" s="17"/>
      <c r="F31" s="17"/>
      <c r="G31" s="116"/>
    </row>
    <row r="32" spans="1:7" s="16" customFormat="1" ht="16.5">
      <c r="A32" s="115"/>
      <c r="B32" s="17"/>
      <c r="C32" s="17"/>
      <c r="D32" s="17"/>
      <c r="E32" s="17"/>
      <c r="F32" s="17"/>
      <c r="G32" s="116"/>
    </row>
    <row r="33" spans="1:7" s="16" customFormat="1" ht="16.5">
      <c r="A33" s="115"/>
      <c r="B33" s="17"/>
      <c r="C33" s="17"/>
      <c r="D33" s="17"/>
      <c r="E33" s="17"/>
      <c r="F33" s="17"/>
      <c r="G33" s="116"/>
    </row>
    <row r="34" spans="1:7" s="16" customFormat="1" ht="16.5">
      <c r="A34" s="115"/>
      <c r="B34" s="17"/>
      <c r="C34" s="17"/>
      <c r="D34" s="17"/>
      <c r="E34" s="17"/>
      <c r="F34" s="17"/>
      <c r="G34" s="116"/>
    </row>
    <row r="35" spans="1:7" s="16" customFormat="1" ht="16.5">
      <c r="A35" s="115"/>
      <c r="B35" s="17"/>
      <c r="C35" s="17"/>
      <c r="D35" s="17"/>
      <c r="E35" s="17"/>
      <c r="F35" s="17"/>
      <c r="G35" s="116"/>
    </row>
    <row r="36" spans="1:7" s="16" customFormat="1" ht="16.5">
      <c r="A36" s="115"/>
      <c r="B36" s="17"/>
      <c r="C36" s="17"/>
      <c r="D36" s="17"/>
      <c r="E36" s="17"/>
      <c r="F36" s="17"/>
      <c r="G36" s="116"/>
    </row>
    <row r="37" spans="1:7" s="16" customFormat="1" ht="16.5">
      <c r="A37" s="115"/>
      <c r="B37" s="17"/>
      <c r="C37" s="17"/>
      <c r="D37" s="17"/>
      <c r="E37" s="17"/>
      <c r="F37" s="17"/>
      <c r="G37" s="116"/>
    </row>
    <row r="38" spans="1:7" s="16" customFormat="1" ht="16.5">
      <c r="A38" s="115"/>
      <c r="B38" s="17"/>
      <c r="C38" s="17"/>
      <c r="D38" s="17"/>
      <c r="E38" s="17"/>
      <c r="F38" s="17"/>
      <c r="G38" s="116"/>
    </row>
    <row r="39" spans="1:7" s="16" customFormat="1" ht="16.5">
      <c r="A39" s="115"/>
      <c r="B39" s="17"/>
      <c r="C39" s="17"/>
      <c r="D39" s="17"/>
      <c r="E39" s="17"/>
      <c r="F39" s="17"/>
      <c r="G39" s="116"/>
    </row>
    <row r="40" spans="1:7" s="16" customFormat="1" ht="16.5">
      <c r="A40" s="115"/>
      <c r="B40" s="17"/>
      <c r="C40" s="17"/>
      <c r="D40" s="17"/>
      <c r="E40" s="17"/>
      <c r="F40" s="17"/>
      <c r="G40" s="116"/>
    </row>
    <row r="41" spans="1:7" s="16" customFormat="1" ht="16.5">
      <c r="A41" s="115"/>
      <c r="B41" s="17"/>
      <c r="C41" s="17"/>
      <c r="D41" s="17"/>
      <c r="E41" s="17"/>
      <c r="F41" s="17"/>
      <c r="G41" s="116"/>
    </row>
    <row r="42" spans="1:7" s="16" customFormat="1" ht="16.5">
      <c r="A42" s="115"/>
      <c r="B42" s="17"/>
      <c r="C42" s="17"/>
      <c r="D42" s="17"/>
      <c r="E42" s="17"/>
      <c r="F42" s="17"/>
      <c r="G42" s="116"/>
    </row>
    <row r="43" spans="1:7" s="16" customFormat="1" ht="16.5">
      <c r="A43" s="115"/>
      <c r="B43" s="17"/>
      <c r="C43" s="17"/>
      <c r="D43" s="17"/>
      <c r="E43" s="17"/>
      <c r="F43" s="17"/>
      <c r="G43" s="116"/>
    </row>
    <row r="44" spans="1:7" s="16" customFormat="1" ht="16.5">
      <c r="A44" s="115"/>
      <c r="B44" s="17"/>
      <c r="C44" s="17"/>
      <c r="D44" s="17"/>
      <c r="E44" s="17"/>
      <c r="F44" s="17"/>
      <c r="G44" s="116"/>
    </row>
    <row r="45" spans="1:7" s="16" customFormat="1" ht="16.5">
      <c r="A45" s="115"/>
      <c r="B45" s="17"/>
      <c r="C45" s="17"/>
      <c r="D45" s="17"/>
      <c r="E45" s="17"/>
      <c r="F45" s="17"/>
      <c r="G45" s="116"/>
    </row>
    <row r="46" spans="1:7" s="16" customFormat="1" ht="16.5">
      <c r="A46" s="115"/>
      <c r="B46" s="17"/>
      <c r="C46" s="17"/>
      <c r="D46" s="17"/>
      <c r="E46" s="17"/>
      <c r="F46" s="17"/>
      <c r="G46" s="116"/>
    </row>
    <row r="47" spans="1:7" s="16" customFormat="1" ht="16.5">
      <c r="A47" s="115"/>
      <c r="B47" s="17"/>
      <c r="C47" s="17"/>
      <c r="D47" s="17"/>
      <c r="E47" s="17"/>
      <c r="F47" s="17"/>
      <c r="G47" s="116"/>
    </row>
    <row r="48" spans="1:7" s="16" customFormat="1" ht="16.5">
      <c r="A48" s="115"/>
      <c r="B48" s="17"/>
      <c r="C48" s="17"/>
      <c r="D48" s="17"/>
      <c r="E48" s="17"/>
      <c r="F48" s="17"/>
      <c r="G48" s="116"/>
    </row>
    <row r="49" spans="1:7" s="16" customFormat="1" ht="16.5">
      <c r="A49" s="115"/>
      <c r="B49" s="17"/>
      <c r="C49" s="17"/>
      <c r="D49" s="17"/>
      <c r="E49" s="17"/>
      <c r="F49" s="17"/>
      <c r="G49" s="116"/>
    </row>
    <row r="50" spans="1:7" s="16" customFormat="1" ht="16.5">
      <c r="A50" s="115"/>
      <c r="B50" s="17"/>
      <c r="C50" s="17"/>
      <c r="D50" s="17"/>
      <c r="E50" s="17"/>
      <c r="F50" s="17"/>
      <c r="G50" s="116"/>
    </row>
    <row r="51" spans="1:7" s="16" customFormat="1" ht="16.5">
      <c r="A51" s="115"/>
      <c r="B51" s="17"/>
      <c r="C51" s="17"/>
      <c r="D51" s="17"/>
      <c r="E51" s="17"/>
      <c r="F51" s="17"/>
      <c r="G51" s="116"/>
    </row>
    <row r="52" spans="1:7" s="16" customFormat="1" ht="16.5">
      <c r="A52" s="115"/>
      <c r="B52" s="17"/>
      <c r="C52" s="17"/>
      <c r="D52" s="17"/>
      <c r="E52" s="17"/>
      <c r="F52" s="17"/>
      <c r="G52" s="116"/>
    </row>
    <row r="53" spans="1:7" s="16" customFormat="1" ht="16.5">
      <c r="A53" s="115"/>
      <c r="B53" s="17"/>
      <c r="C53" s="17"/>
      <c r="D53" s="17"/>
      <c r="E53" s="17"/>
      <c r="F53" s="17"/>
      <c r="G53" s="116"/>
    </row>
    <row r="54" spans="1:7" s="16" customFormat="1" ht="16.5">
      <c r="A54" s="115"/>
      <c r="B54" s="17"/>
      <c r="C54" s="17"/>
      <c r="D54" s="17"/>
      <c r="E54" s="17"/>
      <c r="F54" s="17"/>
      <c r="G54" s="116"/>
    </row>
    <row r="55" spans="1:7" s="16" customFormat="1" ht="16.5">
      <c r="A55" s="115"/>
      <c r="B55" s="17"/>
      <c r="C55" s="17"/>
      <c r="D55" s="17"/>
      <c r="E55" s="17"/>
      <c r="F55" s="17"/>
      <c r="G55" s="116"/>
    </row>
    <row r="56" spans="1:7" s="16" customFormat="1" ht="16.5">
      <c r="A56" s="115"/>
      <c r="B56" s="17"/>
      <c r="C56" s="17"/>
      <c r="D56" s="17"/>
      <c r="E56" s="17"/>
      <c r="F56" s="17"/>
      <c r="G56" s="116"/>
    </row>
    <row r="57" spans="1:7" s="16" customFormat="1" ht="16.5">
      <c r="A57" s="115"/>
      <c r="B57" s="17"/>
      <c r="C57" s="17"/>
      <c r="D57" s="17"/>
      <c r="E57" s="17"/>
      <c r="F57" s="17"/>
      <c r="G57" s="116"/>
    </row>
    <row r="58" spans="1:7" s="16" customFormat="1" ht="16.5">
      <c r="A58" s="115"/>
      <c r="B58" s="17"/>
      <c r="C58" s="17"/>
      <c r="D58" s="17"/>
      <c r="E58" s="17"/>
      <c r="F58" s="17"/>
      <c r="G58" s="116"/>
    </row>
    <row r="59" spans="1:7" s="16" customFormat="1" ht="16.5">
      <c r="A59" s="115"/>
      <c r="B59" s="17"/>
      <c r="C59" s="17"/>
      <c r="D59" s="17"/>
      <c r="E59" s="17"/>
      <c r="F59" s="17"/>
      <c r="G59" s="116"/>
    </row>
    <row r="60" spans="1:7" s="16" customFormat="1" ht="16.5">
      <c r="A60" s="115"/>
      <c r="B60" s="17"/>
      <c r="C60" s="17"/>
      <c r="D60" s="17"/>
      <c r="E60" s="17"/>
      <c r="F60" s="17"/>
      <c r="G60" s="116"/>
    </row>
    <row r="61" spans="1:7" s="16" customFormat="1" ht="16.5">
      <c r="A61" s="115"/>
      <c r="B61" s="17"/>
      <c r="C61" s="17"/>
      <c r="D61" s="17"/>
      <c r="E61" s="17"/>
      <c r="F61" s="17"/>
      <c r="G61" s="116"/>
    </row>
    <row r="62" spans="1:7" s="16" customFormat="1" ht="16.5">
      <c r="A62" s="115"/>
      <c r="B62" s="17"/>
      <c r="C62" s="17"/>
      <c r="D62" s="17"/>
      <c r="E62" s="17"/>
      <c r="F62" s="17"/>
      <c r="G62" s="116"/>
    </row>
    <row r="63" spans="1:7" s="16" customFormat="1" ht="16.5">
      <c r="A63" s="115"/>
      <c r="B63" s="17"/>
      <c r="C63" s="17"/>
      <c r="D63" s="17"/>
      <c r="E63" s="17"/>
      <c r="F63" s="17"/>
      <c r="G63" s="116"/>
    </row>
    <row r="64" spans="1:7" s="16" customFormat="1" ht="16.5">
      <c r="A64" s="115"/>
      <c r="B64" s="17"/>
      <c r="C64" s="17"/>
      <c r="D64" s="17"/>
      <c r="E64" s="17"/>
      <c r="F64" s="17"/>
      <c r="G64" s="116"/>
    </row>
    <row r="65" spans="1:7" s="16" customFormat="1" ht="16.5">
      <c r="A65" s="115"/>
      <c r="B65" s="17"/>
      <c r="C65" s="17"/>
      <c r="D65" s="17"/>
      <c r="E65" s="17"/>
      <c r="F65" s="17"/>
      <c r="G65" s="116"/>
    </row>
    <row r="66" spans="1:7" s="16" customFormat="1" ht="16.5">
      <c r="A66" s="115"/>
      <c r="B66" s="17"/>
      <c r="C66" s="17"/>
      <c r="D66" s="17"/>
      <c r="E66" s="17"/>
      <c r="F66" s="17"/>
      <c r="G66" s="116"/>
    </row>
    <row r="67" spans="1:7" s="16" customFormat="1" ht="16.5">
      <c r="A67" s="115"/>
      <c r="B67" s="17"/>
      <c r="C67" s="17"/>
      <c r="D67" s="17"/>
      <c r="E67" s="17"/>
      <c r="F67" s="17"/>
      <c r="G67" s="116"/>
    </row>
    <row r="68" spans="1:7" s="16" customFormat="1" ht="16.5">
      <c r="A68" s="115"/>
      <c r="B68" s="17"/>
      <c r="C68" s="17"/>
      <c r="D68" s="17"/>
      <c r="E68" s="17"/>
      <c r="F68" s="17"/>
      <c r="G68" s="116"/>
    </row>
    <row r="69" spans="1:7" s="16" customFormat="1" ht="16.5">
      <c r="A69" s="115"/>
      <c r="B69" s="17"/>
      <c r="C69" s="17"/>
      <c r="D69" s="17"/>
      <c r="E69" s="17"/>
      <c r="F69" s="17"/>
      <c r="G69" s="116"/>
    </row>
    <row r="70" spans="1:7" s="16" customFormat="1" ht="16.5">
      <c r="A70" s="115"/>
      <c r="B70" s="17"/>
      <c r="C70" s="17"/>
      <c r="D70" s="17"/>
      <c r="E70" s="17"/>
      <c r="F70" s="17"/>
      <c r="G70" s="116"/>
    </row>
    <row r="71" spans="1:7" s="16" customFormat="1" ht="16.5">
      <c r="A71" s="115"/>
      <c r="B71" s="17"/>
      <c r="C71" s="17"/>
      <c r="D71" s="17"/>
      <c r="E71" s="17"/>
      <c r="F71" s="17"/>
      <c r="G71" s="116"/>
    </row>
    <row r="72" spans="1:7" s="16" customFormat="1" ht="16.5">
      <c r="A72" s="115"/>
      <c r="B72" s="17"/>
      <c r="C72" s="17"/>
      <c r="D72" s="17"/>
      <c r="E72" s="17"/>
      <c r="F72" s="17"/>
      <c r="G72" s="116"/>
    </row>
    <row r="73" spans="1:7" s="16" customFormat="1" ht="16.5">
      <c r="A73" s="115"/>
      <c r="B73" s="17"/>
      <c r="C73" s="17"/>
      <c r="D73" s="17"/>
      <c r="E73" s="17"/>
      <c r="F73" s="17"/>
      <c r="G73" s="116"/>
    </row>
    <row r="74" spans="1:7" s="16" customFormat="1" ht="16.5">
      <c r="A74" s="115"/>
      <c r="B74" s="17"/>
      <c r="C74" s="17"/>
      <c r="D74" s="17"/>
      <c r="E74" s="17"/>
      <c r="F74" s="17"/>
      <c r="G74" s="116"/>
    </row>
    <row r="75" spans="1:7" s="16" customFormat="1" ht="16.5">
      <c r="A75" s="115"/>
      <c r="B75" s="17"/>
      <c r="C75" s="17"/>
      <c r="D75" s="17"/>
      <c r="E75" s="17"/>
      <c r="F75" s="17"/>
      <c r="G75" s="116"/>
    </row>
    <row r="76" spans="1:7" s="16" customFormat="1" ht="16.5">
      <c r="A76" s="115"/>
      <c r="B76" s="17"/>
      <c r="C76" s="17"/>
      <c r="D76" s="17"/>
      <c r="E76" s="17"/>
      <c r="F76" s="17"/>
      <c r="G76" s="116"/>
    </row>
    <row r="77" spans="1:7" s="16" customFormat="1" ht="16.5">
      <c r="A77" s="115"/>
      <c r="B77" s="17"/>
      <c r="C77" s="17"/>
      <c r="D77" s="17"/>
      <c r="E77" s="17"/>
      <c r="F77" s="17"/>
      <c r="G77" s="116"/>
    </row>
    <row r="78" spans="1:7" s="16" customFormat="1" ht="16.5">
      <c r="A78" s="115"/>
      <c r="B78" s="17"/>
      <c r="C78" s="17"/>
      <c r="D78" s="17"/>
      <c r="E78" s="17"/>
      <c r="F78" s="17"/>
      <c r="G78" s="116"/>
    </row>
    <row r="79" spans="1:7" s="16" customFormat="1" ht="16.5">
      <c r="A79" s="115"/>
      <c r="B79" s="17"/>
      <c r="C79" s="17"/>
      <c r="D79" s="17"/>
      <c r="E79" s="17"/>
      <c r="F79" s="17"/>
      <c r="G79" s="116"/>
    </row>
    <row r="80" spans="1:7" s="16" customFormat="1" ht="16.5">
      <c r="A80" s="115"/>
      <c r="B80" s="17"/>
      <c r="C80" s="17"/>
      <c r="D80" s="17"/>
      <c r="E80" s="17"/>
      <c r="F80" s="17"/>
      <c r="G80" s="116"/>
    </row>
    <row r="81" spans="1:7" s="16" customFormat="1" ht="16.5">
      <c r="A81" s="115"/>
      <c r="B81" s="17"/>
      <c r="C81" s="17"/>
      <c r="D81" s="17"/>
      <c r="E81" s="17"/>
      <c r="F81" s="17"/>
      <c r="G81" s="116"/>
    </row>
    <row r="82" spans="1:7" s="16" customFormat="1" ht="16.5">
      <c r="A82" s="115"/>
      <c r="B82" s="17"/>
      <c r="C82" s="17"/>
      <c r="D82" s="17"/>
      <c r="E82" s="17"/>
      <c r="F82" s="17"/>
      <c r="G82" s="116"/>
    </row>
    <row r="83" spans="1:7" s="16" customFormat="1" ht="16.5">
      <c r="A83" s="115"/>
      <c r="B83" s="17"/>
      <c r="C83" s="17"/>
      <c r="D83" s="17"/>
      <c r="E83" s="17"/>
      <c r="F83" s="17"/>
      <c r="G83" s="116"/>
    </row>
    <row r="84" spans="1:7" s="16" customFormat="1" ht="16.5">
      <c r="A84" s="115"/>
      <c r="B84" s="17"/>
      <c r="C84" s="17"/>
      <c r="D84" s="17"/>
      <c r="E84" s="17"/>
      <c r="F84" s="17"/>
      <c r="G84" s="116"/>
    </row>
    <row r="85" spans="1:7" s="16" customFormat="1" ht="16.5">
      <c r="A85" s="115"/>
      <c r="B85" s="17"/>
      <c r="C85" s="17"/>
      <c r="D85" s="17"/>
      <c r="E85" s="17"/>
      <c r="F85" s="17"/>
      <c r="G85" s="116"/>
    </row>
    <row r="86" spans="1:7" s="16" customFormat="1" ht="16.5">
      <c r="A86" s="115"/>
      <c r="B86" s="17"/>
      <c r="C86" s="17"/>
      <c r="D86" s="17"/>
      <c r="E86" s="17"/>
      <c r="F86" s="17"/>
      <c r="G86" s="116"/>
    </row>
    <row r="87" spans="1:7" s="16" customFormat="1" ht="16.5">
      <c r="A87" s="115"/>
      <c r="B87" s="17"/>
      <c r="C87" s="17"/>
      <c r="D87" s="17"/>
      <c r="E87" s="17"/>
      <c r="F87" s="17"/>
      <c r="G87" s="116"/>
    </row>
    <row r="88" spans="1:7" s="16" customFormat="1" ht="16.5">
      <c r="A88" s="115"/>
      <c r="B88" s="17"/>
      <c r="C88" s="17"/>
      <c r="D88" s="17"/>
      <c r="E88" s="17"/>
      <c r="F88" s="17"/>
      <c r="G88" s="116"/>
    </row>
    <row r="89" spans="1:7" s="16" customFormat="1" ht="16.5">
      <c r="A89" s="115"/>
      <c r="B89" s="17"/>
      <c r="C89" s="17"/>
      <c r="D89" s="17"/>
      <c r="E89" s="17"/>
      <c r="F89" s="17"/>
      <c r="G89" s="116"/>
    </row>
    <row r="90" spans="1:7" s="16" customFormat="1" ht="16.5">
      <c r="A90" s="115"/>
      <c r="B90" s="17"/>
      <c r="C90" s="17"/>
      <c r="D90" s="17"/>
      <c r="E90" s="17"/>
      <c r="F90" s="17"/>
      <c r="G90" s="116"/>
    </row>
    <row r="91" spans="1:7" s="16" customFormat="1" ht="16.5">
      <c r="A91" s="115"/>
      <c r="B91" s="17"/>
      <c r="C91" s="17"/>
      <c r="D91" s="17"/>
      <c r="E91" s="17"/>
      <c r="F91" s="17"/>
      <c r="G91" s="116"/>
    </row>
    <row r="92" spans="1:7" s="16" customFormat="1" ht="16.5">
      <c r="A92" s="115"/>
      <c r="B92" s="17"/>
      <c r="C92" s="17"/>
      <c r="D92" s="17"/>
      <c r="E92" s="17"/>
      <c r="F92" s="17"/>
      <c r="G92" s="116"/>
    </row>
    <row r="93" spans="1:7" s="16" customFormat="1" ht="16.5">
      <c r="A93" s="115"/>
      <c r="B93" s="17"/>
      <c r="C93" s="17"/>
      <c r="D93" s="17"/>
      <c r="E93" s="17"/>
      <c r="F93" s="17"/>
      <c r="G93" s="116"/>
    </row>
    <row r="94" spans="1:7" s="16" customFormat="1" ht="16.5">
      <c r="A94" s="115"/>
      <c r="B94" s="17"/>
      <c r="C94" s="17"/>
      <c r="D94" s="17"/>
      <c r="E94" s="17"/>
      <c r="F94" s="17"/>
      <c r="G94" s="116"/>
    </row>
    <row r="95" spans="1:7" s="16" customFormat="1" ht="16.5">
      <c r="A95" s="115"/>
      <c r="B95" s="17"/>
      <c r="C95" s="17"/>
      <c r="D95" s="17"/>
      <c r="E95" s="17"/>
      <c r="F95" s="17"/>
      <c r="G95" s="116"/>
    </row>
    <row r="96" spans="1:7" s="16" customFormat="1" ht="16.5">
      <c r="A96" s="115"/>
      <c r="B96" s="17"/>
      <c r="C96" s="17"/>
      <c r="D96" s="17"/>
      <c r="E96" s="17"/>
      <c r="F96" s="17"/>
      <c r="G96" s="116"/>
    </row>
    <row r="97" spans="1:7" s="16" customFormat="1" ht="16.5">
      <c r="A97" s="115"/>
      <c r="B97" s="17"/>
      <c r="C97" s="17"/>
      <c r="D97" s="17"/>
      <c r="E97" s="17"/>
      <c r="F97" s="17"/>
      <c r="G97" s="116"/>
    </row>
    <row r="98" spans="1:7" s="16" customFormat="1" ht="16.5">
      <c r="A98" s="115"/>
      <c r="B98" s="17"/>
      <c r="C98" s="17"/>
      <c r="D98" s="17"/>
      <c r="E98" s="17"/>
      <c r="F98" s="17"/>
      <c r="G98" s="116"/>
    </row>
    <row r="99" spans="1:7" s="16" customFormat="1" ht="16.5">
      <c r="A99" s="115"/>
      <c r="B99" s="17"/>
      <c r="C99" s="17"/>
      <c r="D99" s="17"/>
      <c r="E99" s="17"/>
      <c r="F99" s="17"/>
      <c r="G99" s="116"/>
    </row>
    <row r="100" spans="1:7" s="16" customFormat="1" ht="16.5">
      <c r="A100" s="115"/>
      <c r="B100" s="17"/>
      <c r="C100" s="17"/>
      <c r="D100" s="17"/>
      <c r="E100" s="17"/>
      <c r="F100" s="17"/>
      <c r="G100" s="116"/>
    </row>
    <row r="101" spans="1:7" s="16" customFormat="1" ht="16.5">
      <c r="A101" s="115"/>
      <c r="B101" s="17"/>
      <c r="C101" s="17"/>
      <c r="D101" s="17"/>
      <c r="E101" s="17"/>
      <c r="F101" s="17"/>
      <c r="G101" s="116"/>
    </row>
    <row r="102" spans="1:7" s="16" customFormat="1" ht="16.5">
      <c r="A102" s="115"/>
      <c r="B102" s="17"/>
      <c r="C102" s="17"/>
      <c r="D102" s="17"/>
      <c r="E102" s="17"/>
      <c r="F102" s="17"/>
      <c r="G102" s="116"/>
    </row>
    <row r="103" spans="1:7" s="16" customFormat="1" ht="16.5">
      <c r="A103" s="115"/>
      <c r="B103" s="17"/>
      <c r="C103" s="17"/>
      <c r="D103" s="17"/>
      <c r="E103" s="17"/>
      <c r="F103" s="17"/>
      <c r="G103" s="116"/>
    </row>
    <row r="104" spans="1:7" s="16" customFormat="1" ht="16.5">
      <c r="A104" s="115"/>
      <c r="B104" s="17"/>
      <c r="C104" s="17"/>
      <c r="D104" s="17"/>
      <c r="E104" s="17"/>
      <c r="F104" s="17"/>
      <c r="G104" s="116"/>
    </row>
    <row r="105" spans="1:7" s="16" customFormat="1" ht="16.5">
      <c r="A105" s="115"/>
      <c r="B105" s="17"/>
      <c r="C105" s="17"/>
      <c r="D105" s="17"/>
      <c r="E105" s="17"/>
      <c r="F105" s="17"/>
      <c r="G105" s="116"/>
    </row>
    <row r="106" spans="1:7" s="16" customFormat="1" ht="16.5">
      <c r="A106" s="115"/>
      <c r="B106" s="17"/>
      <c r="C106" s="17"/>
      <c r="D106" s="17"/>
      <c r="E106" s="17"/>
      <c r="F106" s="17"/>
      <c r="G106" s="116"/>
    </row>
    <row r="107" spans="1:7" s="16" customFormat="1" ht="16.5">
      <c r="A107" s="115"/>
      <c r="B107" s="17"/>
      <c r="C107" s="17"/>
      <c r="D107" s="17"/>
      <c r="E107" s="17"/>
      <c r="F107" s="17"/>
      <c r="G107" s="116"/>
    </row>
    <row r="108" spans="1:7" s="16" customFormat="1" ht="16.5">
      <c r="A108" s="115"/>
      <c r="B108" s="17"/>
      <c r="C108" s="17"/>
      <c r="D108" s="17"/>
      <c r="E108" s="17"/>
      <c r="F108" s="17"/>
      <c r="G108" s="116"/>
    </row>
    <row r="109" spans="1:7" s="16" customFormat="1" ht="16.5">
      <c r="A109" s="115"/>
      <c r="B109" s="17"/>
      <c r="C109" s="17"/>
      <c r="D109" s="17"/>
      <c r="E109" s="17"/>
      <c r="F109" s="17"/>
      <c r="G109" s="116"/>
    </row>
    <row r="110" spans="1:7" s="16" customFormat="1" ht="16.5">
      <c r="A110" s="115"/>
      <c r="B110" s="17"/>
      <c r="C110" s="17"/>
      <c r="D110" s="17"/>
      <c r="E110" s="17"/>
      <c r="F110" s="17"/>
      <c r="G110" s="116"/>
    </row>
    <row r="111" spans="1:7" s="16" customFormat="1" ht="16.5">
      <c r="A111" s="115"/>
      <c r="B111" s="17"/>
      <c r="C111" s="17"/>
      <c r="D111" s="17"/>
      <c r="E111" s="17"/>
      <c r="F111" s="17"/>
      <c r="G111" s="116"/>
    </row>
    <row r="112" spans="1:7" s="16" customFormat="1" ht="16.5">
      <c r="A112" s="115"/>
      <c r="B112" s="17"/>
      <c r="C112" s="17"/>
      <c r="D112" s="17"/>
      <c r="E112" s="17"/>
      <c r="F112" s="17"/>
      <c r="G112" s="116"/>
    </row>
    <row r="113" spans="1:7" s="16" customFormat="1" ht="16.5">
      <c r="A113" s="115"/>
      <c r="B113" s="17"/>
      <c r="C113" s="17"/>
      <c r="D113" s="17"/>
      <c r="E113" s="17"/>
      <c r="F113" s="17"/>
      <c r="G113" s="116"/>
    </row>
    <row r="114" spans="1:7" s="16" customFormat="1" ht="16.5">
      <c r="A114" s="115"/>
      <c r="B114" s="17"/>
      <c r="C114" s="17"/>
      <c r="D114" s="17"/>
      <c r="E114" s="17"/>
      <c r="F114" s="17"/>
      <c r="G114" s="116"/>
    </row>
    <row r="115" spans="1:7" s="16" customFormat="1" ht="16.5">
      <c r="A115" s="115"/>
      <c r="B115" s="17"/>
      <c r="C115" s="17"/>
      <c r="D115" s="17"/>
      <c r="E115" s="17"/>
      <c r="F115" s="17"/>
      <c r="G115" s="116"/>
    </row>
    <row r="116" spans="1:7" s="16" customFormat="1" ht="16.5">
      <c r="A116" s="115"/>
      <c r="B116" s="17"/>
      <c r="C116" s="17"/>
      <c r="D116" s="17"/>
      <c r="E116" s="17"/>
      <c r="F116" s="17"/>
      <c r="G116" s="116"/>
    </row>
    <row r="117" spans="1:7" s="16" customFormat="1" ht="16.5">
      <c r="A117" s="115"/>
      <c r="B117" s="17"/>
      <c r="C117" s="17"/>
      <c r="D117" s="17"/>
      <c r="E117" s="17"/>
      <c r="F117" s="17"/>
      <c r="G117" s="116"/>
    </row>
    <row r="118" spans="1:7" s="16" customFormat="1" ht="16.5">
      <c r="A118" s="115"/>
      <c r="B118" s="17"/>
      <c r="C118" s="17"/>
      <c r="D118" s="17"/>
      <c r="E118" s="17"/>
      <c r="F118" s="17"/>
      <c r="G118" s="116"/>
    </row>
    <row r="119" spans="1:7" s="16" customFormat="1" ht="16.5">
      <c r="A119" s="115"/>
      <c r="B119" s="17"/>
      <c r="C119" s="17"/>
      <c r="D119" s="17"/>
      <c r="E119" s="17"/>
      <c r="F119" s="17"/>
      <c r="G119" s="116"/>
    </row>
    <row r="120" spans="1:7" s="16" customFormat="1" ht="16.5">
      <c r="A120" s="115"/>
      <c r="B120" s="17"/>
      <c r="C120" s="17"/>
      <c r="D120" s="17"/>
      <c r="E120" s="17"/>
      <c r="F120" s="17"/>
      <c r="G120" s="116"/>
    </row>
    <row r="121" spans="1:7" s="16" customFormat="1" ht="16.5">
      <c r="A121" s="115"/>
      <c r="B121" s="17"/>
      <c r="C121" s="17"/>
      <c r="D121" s="17"/>
      <c r="E121" s="17"/>
      <c r="F121" s="17"/>
      <c r="G121" s="116"/>
    </row>
    <row r="122" spans="1:7" s="16" customFormat="1" ht="16.5">
      <c r="A122" s="115"/>
      <c r="B122" s="17"/>
      <c r="C122" s="17"/>
      <c r="D122" s="17"/>
      <c r="E122" s="17"/>
      <c r="F122" s="17"/>
      <c r="G122" s="116"/>
    </row>
    <row r="123" spans="1:7" s="16" customFormat="1" ht="16.5">
      <c r="A123" s="115"/>
      <c r="B123" s="17"/>
      <c r="C123" s="17"/>
      <c r="D123" s="17"/>
      <c r="E123" s="17"/>
      <c r="F123" s="17"/>
      <c r="G123" s="116"/>
    </row>
    <row r="124" spans="1:7" s="16" customFormat="1" ht="16.5">
      <c r="A124" s="115"/>
      <c r="B124" s="17"/>
      <c r="C124" s="17"/>
      <c r="D124" s="17"/>
      <c r="E124" s="17"/>
      <c r="F124" s="17"/>
      <c r="G124" s="116"/>
    </row>
    <row r="125" spans="1:7" s="16" customFormat="1" ht="16.5">
      <c r="A125" s="115"/>
      <c r="B125" s="17"/>
      <c r="C125" s="17"/>
      <c r="D125" s="17"/>
      <c r="E125" s="17"/>
      <c r="F125" s="17"/>
      <c r="G125" s="116"/>
    </row>
    <row r="126" spans="1:7" s="16" customFormat="1" ht="16.5">
      <c r="A126" s="115"/>
      <c r="B126" s="17"/>
      <c r="C126" s="17"/>
      <c r="D126" s="17"/>
      <c r="E126" s="17"/>
      <c r="F126" s="17"/>
      <c r="G126" s="116"/>
    </row>
    <row r="127" spans="1:7" s="16" customFormat="1" ht="16.5">
      <c r="A127" s="115"/>
      <c r="B127" s="17"/>
      <c r="C127" s="17"/>
      <c r="D127" s="17"/>
      <c r="E127" s="17"/>
      <c r="F127" s="17"/>
      <c r="G127" s="116"/>
    </row>
    <row r="128" spans="1:7" s="16" customFormat="1" ht="16.5">
      <c r="A128" s="115"/>
      <c r="B128" s="17"/>
      <c r="C128" s="17"/>
      <c r="D128" s="17"/>
      <c r="E128" s="17"/>
      <c r="F128" s="17"/>
      <c r="G128" s="116"/>
    </row>
    <row r="129" spans="1:7" s="16" customFormat="1" ht="16.5">
      <c r="A129" s="115"/>
      <c r="B129" s="17"/>
      <c r="C129" s="17"/>
      <c r="D129" s="17"/>
      <c r="E129" s="17"/>
      <c r="F129" s="17"/>
      <c r="G129" s="116"/>
    </row>
    <row r="130" spans="1:7" s="16" customFormat="1" ht="16.5">
      <c r="A130" s="115"/>
      <c r="B130" s="17"/>
      <c r="C130" s="17"/>
      <c r="D130" s="17"/>
      <c r="E130" s="17"/>
      <c r="F130" s="17"/>
      <c r="G130" s="116"/>
    </row>
    <row r="131" spans="1:7" s="16" customFormat="1" ht="16.5">
      <c r="A131" s="115"/>
      <c r="B131" s="17"/>
      <c r="C131" s="17"/>
      <c r="D131" s="17"/>
      <c r="E131" s="17"/>
      <c r="F131" s="17"/>
      <c r="G131" s="116"/>
    </row>
    <row r="132" spans="1:7" s="16" customFormat="1" ht="16.5">
      <c r="A132" s="115"/>
      <c r="B132" s="17"/>
      <c r="C132" s="17"/>
      <c r="D132" s="17"/>
      <c r="E132" s="17"/>
      <c r="F132" s="17"/>
      <c r="G132" s="116"/>
    </row>
    <row r="133" spans="1:7" s="16" customFormat="1" ht="16.5">
      <c r="A133" s="115"/>
      <c r="B133" s="17"/>
      <c r="C133" s="17"/>
      <c r="D133" s="17"/>
      <c r="E133" s="17"/>
      <c r="F133" s="17"/>
      <c r="G133" s="116"/>
    </row>
    <row r="134" spans="1:7" s="16" customFormat="1" ht="16.5">
      <c r="A134" s="115"/>
      <c r="B134" s="17"/>
      <c r="C134" s="17"/>
      <c r="D134" s="17"/>
      <c r="E134" s="17"/>
      <c r="F134" s="17"/>
      <c r="G134" s="116"/>
    </row>
    <row r="135" spans="1:7" s="16" customFormat="1" ht="16.5">
      <c r="A135" s="115"/>
      <c r="B135" s="17"/>
      <c r="C135" s="17"/>
      <c r="D135" s="17"/>
      <c r="E135" s="17"/>
      <c r="F135" s="17"/>
      <c r="G135" s="116"/>
    </row>
    <row r="136" spans="1:7" s="16" customFormat="1" ht="16.5">
      <c r="A136" s="115"/>
      <c r="B136" s="17"/>
      <c r="C136" s="17"/>
      <c r="D136" s="17"/>
      <c r="E136" s="17"/>
      <c r="F136" s="17"/>
      <c r="G136" s="116"/>
    </row>
    <row r="137" spans="1:7" s="16" customFormat="1" ht="16.5">
      <c r="A137" s="115"/>
      <c r="B137" s="17"/>
      <c r="C137" s="17"/>
      <c r="D137" s="17"/>
      <c r="E137" s="17"/>
      <c r="F137" s="17"/>
      <c r="G137" s="116"/>
    </row>
    <row r="138" spans="1:7" s="16" customFormat="1" ht="16.5">
      <c r="A138" s="115"/>
      <c r="B138" s="17"/>
      <c r="C138" s="17"/>
      <c r="D138" s="17"/>
      <c r="E138" s="17"/>
      <c r="F138" s="17"/>
      <c r="G138" s="116"/>
    </row>
    <row r="139" spans="1:7" s="16" customFormat="1" ht="16.5">
      <c r="A139" s="115"/>
      <c r="B139" s="17"/>
      <c r="C139" s="17"/>
      <c r="D139" s="17"/>
      <c r="E139" s="17"/>
      <c r="F139" s="17"/>
      <c r="G139" s="116"/>
    </row>
    <row r="140" spans="1:7" s="16" customFormat="1" ht="16.5">
      <c r="A140" s="115"/>
      <c r="B140" s="17"/>
      <c r="C140" s="17"/>
      <c r="D140" s="17"/>
      <c r="E140" s="17"/>
      <c r="F140" s="17"/>
      <c r="G140" s="116"/>
    </row>
    <row r="141" spans="1:7" s="16" customFormat="1" ht="16.5">
      <c r="A141" s="115"/>
      <c r="B141" s="17"/>
      <c r="C141" s="17"/>
      <c r="D141" s="17"/>
      <c r="E141" s="17"/>
      <c r="F141" s="17"/>
      <c r="G141" s="116"/>
    </row>
    <row r="142" spans="1:7" s="16" customFormat="1" ht="16.5">
      <c r="A142" s="115"/>
      <c r="B142" s="17"/>
      <c r="C142" s="17"/>
      <c r="D142" s="17"/>
      <c r="E142" s="17"/>
      <c r="F142" s="17"/>
      <c r="G142" s="116"/>
    </row>
    <row r="143" spans="1:7" s="16" customFormat="1" ht="16.5">
      <c r="A143" s="115"/>
      <c r="B143" s="17"/>
      <c r="C143" s="17"/>
      <c r="D143" s="17"/>
      <c r="E143" s="17"/>
      <c r="F143" s="17"/>
      <c r="G143" s="116"/>
    </row>
    <row r="144" spans="1:7" s="16" customFormat="1" ht="16.5">
      <c r="A144" s="115"/>
      <c r="B144" s="17"/>
      <c r="C144" s="17"/>
      <c r="D144" s="17"/>
      <c r="E144" s="17"/>
      <c r="F144" s="17"/>
      <c r="G144" s="116"/>
    </row>
    <row r="145" spans="1:7" s="16" customFormat="1" ht="16.5">
      <c r="A145" s="115"/>
      <c r="B145" s="17"/>
      <c r="C145" s="17"/>
      <c r="D145" s="17"/>
      <c r="E145" s="17"/>
      <c r="F145" s="17"/>
      <c r="G145" s="116"/>
    </row>
    <row r="146" spans="1:7" s="16" customFormat="1" ht="16.5">
      <c r="A146" s="115"/>
      <c r="B146" s="17"/>
      <c r="C146" s="17"/>
      <c r="D146" s="17"/>
      <c r="E146" s="17"/>
      <c r="F146" s="17"/>
      <c r="G146" s="116"/>
    </row>
    <row r="147" spans="1:7" s="16" customFormat="1" ht="16.5">
      <c r="A147" s="115"/>
      <c r="B147" s="17"/>
      <c r="C147" s="17"/>
      <c r="D147" s="17"/>
      <c r="E147" s="17"/>
      <c r="F147" s="17"/>
      <c r="G147" s="116"/>
    </row>
    <row r="148" spans="1:7" s="16" customFormat="1" ht="16.5">
      <c r="A148" s="115"/>
      <c r="B148" s="17"/>
      <c r="C148" s="17"/>
      <c r="D148" s="17"/>
      <c r="E148" s="17"/>
      <c r="F148" s="17"/>
      <c r="G148" s="116"/>
    </row>
    <row r="149" spans="1:7" s="16" customFormat="1" ht="16.5">
      <c r="A149" s="115"/>
      <c r="B149" s="17"/>
      <c r="C149" s="17"/>
      <c r="D149" s="17"/>
      <c r="E149" s="17"/>
      <c r="F149" s="17"/>
      <c r="G149" s="116"/>
    </row>
    <row r="150" spans="1:7" s="16" customFormat="1" ht="16.5">
      <c r="A150" s="115"/>
      <c r="B150" s="17"/>
      <c r="C150" s="17"/>
      <c r="D150" s="17"/>
      <c r="E150" s="17"/>
      <c r="F150" s="17"/>
      <c r="G150" s="116"/>
    </row>
    <row r="151" spans="1:7" ht="17.25" thickBot="1">
      <c r="A151" s="18"/>
      <c r="B151" s="19"/>
      <c r="C151" s="19"/>
      <c r="D151" s="19"/>
      <c r="E151" s="19"/>
      <c r="F151" s="19"/>
      <c r="G151" s="20"/>
    </row>
    <row r="152" spans="1:7" ht="16.5" thickTop="1"/>
  </sheetData>
  <phoneticPr fontId="0" type="noConversion"/>
  <conditionalFormatting sqref="E14">
    <cfRule type="cellIs" dxfId="35" priority="1" stopIfTrue="1" operator="lessThan">
      <formula>$E$13/3</formula>
    </cfRule>
    <cfRule type="cellIs" dxfId="34" priority="2" stopIfTrue="1" operator="between">
      <formula>$E$13/3</formula>
      <formula>$E$13/2</formula>
    </cfRule>
    <cfRule type="cellIs" dxfId="33" priority="3" stopIfTrue="1" operator="greaterThan">
      <formula>$E$13/2</formula>
    </cfRule>
  </conditionalFormatting>
  <conditionalFormatting sqref="E12">
    <cfRule type="cellIs" dxfId="32" priority="4" stopIfTrue="1" operator="greaterThan">
      <formula>66</formula>
    </cfRule>
    <cfRule type="cellIs" dxfId="31" priority="5" stopIfTrue="1" operator="between">
      <formula>33</formula>
      <formula>66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pane xSplit="4" ySplit="1" topLeftCell="E2" activePane="bottomRight" state="frozen"/>
      <selection pane="topRight" activeCell="E1" sqref="E1"/>
      <selection pane="bottomLeft" activeCell="A2" sqref="A2"/>
      <selection pane="bottomRight" activeCell="E2" sqref="E2"/>
    </sheetView>
  </sheetViews>
  <sheetFormatPr defaultColWidth="12.25" defaultRowHeight="15.75"/>
  <cols>
    <col min="1" max="1" width="21.25" style="321" bestFit="1" customWidth="1"/>
    <col min="2" max="2" width="6.875" style="320" bestFit="1" customWidth="1"/>
    <col min="3" max="3" width="23.25" style="320" bestFit="1" customWidth="1"/>
    <col min="4" max="4" width="5.625" style="320" bestFit="1" customWidth="1"/>
    <col min="5" max="5" width="4" style="320" bestFit="1" customWidth="1"/>
    <col min="6" max="6" width="5.25" style="320" bestFit="1" customWidth="1"/>
    <col min="7" max="7" width="5" style="320" bestFit="1" customWidth="1"/>
    <col min="8" max="8" width="14.375" style="320" bestFit="1" customWidth="1"/>
    <col min="9" max="9" width="14" style="320" bestFit="1" customWidth="1"/>
    <col min="10" max="10" width="24.125" style="320" bestFit="1" customWidth="1"/>
    <col min="11" max="11" width="4" style="320" bestFit="1" customWidth="1"/>
    <col min="12" max="12" width="4.625" style="320" bestFit="1" customWidth="1"/>
    <col min="13" max="13" width="4.875" style="320" bestFit="1" customWidth="1"/>
    <col min="14" max="14" width="3.75" style="320" bestFit="1" customWidth="1"/>
    <col min="15" max="16" width="4.75" style="320" bestFit="1" customWidth="1"/>
    <col min="17" max="20" width="4.75" style="320" customWidth="1"/>
    <col min="21" max="21" width="4.375" style="320" bestFit="1" customWidth="1"/>
    <col min="22" max="22" width="4" style="320" bestFit="1" customWidth="1"/>
    <col min="23" max="23" width="3.5" style="320" bestFit="1" customWidth="1"/>
    <col min="24" max="24" width="19.75" style="518" bestFit="1" customWidth="1"/>
    <col min="25" max="25" width="15.25" style="518" bestFit="1" customWidth="1"/>
    <col min="26" max="26" width="27.375" style="518" customWidth="1"/>
    <col min="27" max="27" width="61.75" style="320" customWidth="1"/>
    <col min="28" max="28" width="47.375" style="320" customWidth="1"/>
    <col min="29" max="29" width="24.375" style="555" customWidth="1"/>
    <col min="30" max="16384" width="12.25" style="320"/>
  </cols>
  <sheetData>
    <row r="1" spans="1:29" s="555" customFormat="1" ht="17.25" thickBot="1">
      <c r="A1" s="552" t="s">
        <v>275</v>
      </c>
      <c r="B1" s="553" t="s">
        <v>274</v>
      </c>
      <c r="C1" s="553" t="s">
        <v>563</v>
      </c>
      <c r="D1" s="553" t="s">
        <v>7</v>
      </c>
      <c r="E1" s="553" t="s">
        <v>273</v>
      </c>
      <c r="F1" s="553" t="s">
        <v>272</v>
      </c>
      <c r="G1" s="553" t="s">
        <v>271</v>
      </c>
      <c r="H1" s="553" t="s">
        <v>270</v>
      </c>
      <c r="I1" s="553" t="s">
        <v>269</v>
      </c>
      <c r="J1" s="553" t="s">
        <v>268</v>
      </c>
      <c r="K1" s="560" t="s">
        <v>45</v>
      </c>
      <c r="L1" s="561" t="s">
        <v>44</v>
      </c>
      <c r="M1" s="562" t="s">
        <v>41</v>
      </c>
      <c r="N1" s="563" t="s">
        <v>42</v>
      </c>
      <c r="O1" s="564" t="s">
        <v>43</v>
      </c>
      <c r="P1" s="565" t="s">
        <v>40</v>
      </c>
      <c r="Q1" s="584" t="s">
        <v>964</v>
      </c>
      <c r="R1" s="584" t="s">
        <v>965</v>
      </c>
      <c r="S1" s="584" t="s">
        <v>966</v>
      </c>
      <c r="T1" s="584" t="s">
        <v>967</v>
      </c>
      <c r="U1" s="566" t="s">
        <v>191</v>
      </c>
      <c r="V1" s="566" t="s">
        <v>266</v>
      </c>
      <c r="W1" s="554" t="s">
        <v>265</v>
      </c>
      <c r="X1" s="517" t="s">
        <v>264</v>
      </c>
      <c r="Y1" s="517" t="s">
        <v>263</v>
      </c>
      <c r="Z1" s="574" t="s">
        <v>905</v>
      </c>
      <c r="AA1" s="517" t="s">
        <v>888</v>
      </c>
      <c r="AB1" s="554" t="s">
        <v>889</v>
      </c>
    </row>
    <row r="2" spans="1:29" ht="63">
      <c r="A2" s="525" t="s">
        <v>737</v>
      </c>
      <c r="B2" s="514" t="s">
        <v>735</v>
      </c>
      <c r="C2" s="375" t="s">
        <v>148</v>
      </c>
      <c r="D2" s="567">
        <v>5</v>
      </c>
      <c r="E2" s="375" t="s">
        <v>712</v>
      </c>
      <c r="F2" s="330" t="s">
        <v>763</v>
      </c>
      <c r="G2" s="330">
        <v>1258</v>
      </c>
      <c r="H2" s="330" t="s">
        <v>772</v>
      </c>
      <c r="I2" s="330" t="s">
        <v>713</v>
      </c>
      <c r="J2" s="439" t="s">
        <v>795</v>
      </c>
      <c r="K2" s="334">
        <v>11</v>
      </c>
      <c r="L2" s="330">
        <v>12</v>
      </c>
      <c r="M2" s="330">
        <v>13</v>
      </c>
      <c r="N2" s="330">
        <v>14</v>
      </c>
      <c r="O2" s="330">
        <v>18</v>
      </c>
      <c r="P2" s="331">
        <v>13</v>
      </c>
      <c r="Q2" s="585">
        <v>1</v>
      </c>
      <c r="R2" s="586">
        <v>4</v>
      </c>
      <c r="S2" s="587">
        <v>1</v>
      </c>
      <c r="T2" s="588">
        <v>4</v>
      </c>
      <c r="U2" s="334">
        <v>2</v>
      </c>
      <c r="V2" s="330">
        <v>20</v>
      </c>
      <c r="W2" s="331">
        <v>35</v>
      </c>
      <c r="X2" s="522" t="s">
        <v>930</v>
      </c>
      <c r="Y2" s="556" t="s">
        <v>929</v>
      </c>
      <c r="Z2" s="556" t="s">
        <v>947</v>
      </c>
      <c r="AA2" s="556" t="s">
        <v>890</v>
      </c>
      <c r="AB2" s="558"/>
    </row>
    <row r="3" spans="1:29" ht="31.5">
      <c r="A3" s="442" t="s">
        <v>741</v>
      </c>
      <c r="B3" s="375" t="s">
        <v>169</v>
      </c>
      <c r="C3" s="375" t="s">
        <v>762</v>
      </c>
      <c r="D3" s="568">
        <v>4</v>
      </c>
      <c r="E3" s="375" t="s">
        <v>726</v>
      </c>
      <c r="F3" s="445" t="s">
        <v>764</v>
      </c>
      <c r="G3" s="330">
        <v>1333</v>
      </c>
      <c r="H3" s="375" t="s">
        <v>780</v>
      </c>
      <c r="I3" s="375" t="s">
        <v>713</v>
      </c>
      <c r="J3" s="439" t="s">
        <v>794</v>
      </c>
      <c r="K3" s="334">
        <v>16</v>
      </c>
      <c r="L3" s="441">
        <v>12</v>
      </c>
      <c r="M3" s="441">
        <v>18</v>
      </c>
      <c r="N3" s="441">
        <v>9</v>
      </c>
      <c r="O3" s="441">
        <v>8</v>
      </c>
      <c r="P3" s="441">
        <v>10</v>
      </c>
      <c r="Q3" s="589">
        <v>1</v>
      </c>
      <c r="R3" s="590">
        <v>4</v>
      </c>
      <c r="S3" s="450">
        <v>1</v>
      </c>
      <c r="T3" s="591">
        <v>1</v>
      </c>
      <c r="U3" s="334">
        <v>4</v>
      </c>
      <c r="V3" s="330">
        <v>14</v>
      </c>
      <c r="W3" s="331">
        <v>48</v>
      </c>
      <c r="X3" s="522" t="s">
        <v>907</v>
      </c>
      <c r="Y3" s="556" t="s">
        <v>927</v>
      </c>
      <c r="Z3" s="556" t="s">
        <v>931</v>
      </c>
      <c r="AA3" s="556"/>
      <c r="AB3" s="559"/>
      <c r="AC3" s="555" t="s">
        <v>962</v>
      </c>
    </row>
    <row r="4" spans="1:29" ht="47.25">
      <c r="A4" s="526" t="s">
        <v>740</v>
      </c>
      <c r="B4" s="441" t="s">
        <v>169</v>
      </c>
      <c r="C4" s="440" t="s">
        <v>651</v>
      </c>
      <c r="D4" s="568">
        <v>4</v>
      </c>
      <c r="E4" s="440" t="s">
        <v>712</v>
      </c>
      <c r="F4" s="445" t="s">
        <v>763</v>
      </c>
      <c r="G4" s="330">
        <v>1339</v>
      </c>
      <c r="H4" s="375" t="s">
        <v>789</v>
      </c>
      <c r="I4" s="375" t="s">
        <v>713</v>
      </c>
      <c r="J4" s="390" t="s">
        <v>796</v>
      </c>
      <c r="K4" s="334">
        <v>12</v>
      </c>
      <c r="L4" s="450">
        <v>13</v>
      </c>
      <c r="M4" s="450">
        <v>10</v>
      </c>
      <c r="N4" s="450">
        <v>14</v>
      </c>
      <c r="O4" s="450">
        <v>11</v>
      </c>
      <c r="P4" s="451">
        <v>14</v>
      </c>
      <c r="Q4" s="589">
        <v>1</v>
      </c>
      <c r="R4" s="590">
        <v>1</v>
      </c>
      <c r="S4" s="450">
        <v>4</v>
      </c>
      <c r="T4" s="591">
        <v>6</v>
      </c>
      <c r="U4" s="334">
        <v>3</v>
      </c>
      <c r="V4" s="330">
        <v>14</v>
      </c>
      <c r="W4" s="331">
        <v>18</v>
      </c>
      <c r="X4" s="522" t="s">
        <v>971</v>
      </c>
      <c r="Y4" s="556" t="s">
        <v>927</v>
      </c>
      <c r="Z4" s="556" t="s">
        <v>948</v>
      </c>
      <c r="AA4" s="573"/>
      <c r="AB4" s="559" t="s">
        <v>891</v>
      </c>
    </row>
    <row r="5" spans="1:29" ht="31.5">
      <c r="A5" s="526" t="s">
        <v>647</v>
      </c>
      <c r="B5" s="441" t="s">
        <v>169</v>
      </c>
      <c r="C5" s="440" t="s">
        <v>758</v>
      </c>
      <c r="D5" s="569">
        <v>3</v>
      </c>
      <c r="E5" s="440" t="s">
        <v>712</v>
      </c>
      <c r="F5" s="330" t="s">
        <v>766</v>
      </c>
      <c r="G5" s="330">
        <v>1346</v>
      </c>
      <c r="H5" s="330" t="s">
        <v>783</v>
      </c>
      <c r="I5" s="375" t="s">
        <v>713</v>
      </c>
      <c r="J5" s="390" t="s">
        <v>800</v>
      </c>
      <c r="K5" s="334">
        <v>11</v>
      </c>
      <c r="L5" s="330">
        <v>14</v>
      </c>
      <c r="M5" s="330">
        <v>12</v>
      </c>
      <c r="N5" s="330">
        <v>14</v>
      </c>
      <c r="O5" s="330">
        <v>17</v>
      </c>
      <c r="P5" s="331">
        <v>8</v>
      </c>
      <c r="Q5" s="589">
        <v>2</v>
      </c>
      <c r="R5" s="590">
        <v>3</v>
      </c>
      <c r="S5" s="450">
        <v>1</v>
      </c>
      <c r="T5" s="591">
        <v>3</v>
      </c>
      <c r="U5" s="334">
        <v>1</v>
      </c>
      <c r="V5" s="330">
        <v>14</v>
      </c>
      <c r="W5" s="331">
        <v>17</v>
      </c>
      <c r="X5" s="522" t="s">
        <v>909</v>
      </c>
      <c r="Y5" s="556" t="s">
        <v>793</v>
      </c>
      <c r="Z5" s="556" t="s">
        <v>949</v>
      </c>
      <c r="AA5" s="556" t="s">
        <v>892</v>
      </c>
      <c r="AB5" s="558"/>
    </row>
    <row r="6" spans="1:29" ht="31.5">
      <c r="A6" s="442" t="s">
        <v>655</v>
      </c>
      <c r="B6" s="330" t="s">
        <v>169</v>
      </c>
      <c r="C6" s="375" t="s">
        <v>727</v>
      </c>
      <c r="D6" s="569">
        <v>3</v>
      </c>
      <c r="E6" s="375" t="s">
        <v>712</v>
      </c>
      <c r="F6" s="330" t="s">
        <v>767</v>
      </c>
      <c r="G6" s="330">
        <v>1344</v>
      </c>
      <c r="H6" s="330" t="s">
        <v>779</v>
      </c>
      <c r="I6" s="375" t="s">
        <v>713</v>
      </c>
      <c r="J6" s="390" t="s">
        <v>798</v>
      </c>
      <c r="K6" s="334">
        <v>12</v>
      </c>
      <c r="L6" s="330">
        <v>15</v>
      </c>
      <c r="M6" s="330">
        <v>11</v>
      </c>
      <c r="N6" s="330">
        <v>14</v>
      </c>
      <c r="O6" s="330">
        <v>14</v>
      </c>
      <c r="P6" s="331">
        <v>13</v>
      </c>
      <c r="Q6" s="589">
        <v>2</v>
      </c>
      <c r="R6" s="590">
        <v>1</v>
      </c>
      <c r="S6" s="450">
        <v>1</v>
      </c>
      <c r="T6" s="591">
        <v>3</v>
      </c>
      <c r="U6" s="334">
        <v>1</v>
      </c>
      <c r="V6" s="330">
        <v>14</v>
      </c>
      <c r="W6" s="331">
        <v>14</v>
      </c>
      <c r="X6" s="522" t="s">
        <v>908</v>
      </c>
      <c r="Y6" s="556" t="s">
        <v>793</v>
      </c>
      <c r="Z6" s="556" t="s">
        <v>932</v>
      </c>
      <c r="AA6" s="556"/>
      <c r="AB6" s="558"/>
    </row>
    <row r="7" spans="1:29" ht="31.5">
      <c r="A7" s="449" t="s">
        <v>646</v>
      </c>
      <c r="B7" s="444" t="s">
        <v>650</v>
      </c>
      <c r="C7" s="444" t="s">
        <v>792</v>
      </c>
      <c r="D7" s="569">
        <v>3</v>
      </c>
      <c r="E7" s="444" t="s">
        <v>726</v>
      </c>
      <c r="F7" s="330" t="s">
        <v>765</v>
      </c>
      <c r="G7" s="330">
        <v>1362</v>
      </c>
      <c r="H7" s="330" t="s">
        <v>783</v>
      </c>
      <c r="I7" s="375" t="s">
        <v>713</v>
      </c>
      <c r="J7" s="390" t="s">
        <v>797</v>
      </c>
      <c r="K7" s="334">
        <v>10</v>
      </c>
      <c r="L7" s="330">
        <v>17</v>
      </c>
      <c r="M7" s="330">
        <v>12</v>
      </c>
      <c r="N7" s="330">
        <v>12</v>
      </c>
      <c r="O7" s="330">
        <v>12</v>
      </c>
      <c r="P7" s="331">
        <v>10</v>
      </c>
      <c r="Q7" s="589">
        <v>3</v>
      </c>
      <c r="R7" s="590">
        <v>3</v>
      </c>
      <c r="S7" s="450">
        <v>0</v>
      </c>
      <c r="T7" s="591">
        <v>3</v>
      </c>
      <c r="U7" s="334" t="s">
        <v>817</v>
      </c>
      <c r="V7" s="330">
        <v>21</v>
      </c>
      <c r="W7" s="331">
        <v>11</v>
      </c>
      <c r="X7" s="522" t="s">
        <v>970</v>
      </c>
      <c r="Y7" s="556" t="s">
        <v>928</v>
      </c>
      <c r="Z7" s="556" t="s">
        <v>950</v>
      </c>
      <c r="AA7" s="556" t="s">
        <v>902</v>
      </c>
      <c r="AB7" s="558"/>
    </row>
    <row r="8" spans="1:29" ht="31.5">
      <c r="A8" s="442" t="s">
        <v>736</v>
      </c>
      <c r="B8" s="375" t="s">
        <v>316</v>
      </c>
      <c r="C8" s="375" t="s">
        <v>723</v>
      </c>
      <c r="D8" s="569">
        <v>3</v>
      </c>
      <c r="E8" s="375" t="s">
        <v>726</v>
      </c>
      <c r="F8" s="330" t="s">
        <v>768</v>
      </c>
      <c r="G8" s="330">
        <v>1323</v>
      </c>
      <c r="H8" s="330" t="s">
        <v>775</v>
      </c>
      <c r="I8" s="375" t="s">
        <v>814</v>
      </c>
      <c r="J8" s="390" t="s">
        <v>799</v>
      </c>
      <c r="K8" s="334">
        <v>14</v>
      </c>
      <c r="L8" s="330">
        <v>16</v>
      </c>
      <c r="M8" s="330">
        <v>15</v>
      </c>
      <c r="N8" s="330">
        <v>8</v>
      </c>
      <c r="O8" s="330">
        <v>11</v>
      </c>
      <c r="P8" s="331">
        <v>13</v>
      </c>
      <c r="Q8" s="589">
        <v>3</v>
      </c>
      <c r="R8" s="590">
        <v>3</v>
      </c>
      <c r="S8" s="450">
        <v>3</v>
      </c>
      <c r="T8" s="591">
        <v>1</v>
      </c>
      <c r="U8" s="334">
        <v>2</v>
      </c>
      <c r="V8" s="330">
        <v>15</v>
      </c>
      <c r="W8" s="331">
        <v>27</v>
      </c>
      <c r="X8" s="522" t="s">
        <v>910</v>
      </c>
      <c r="Y8" s="556" t="s">
        <v>793</v>
      </c>
      <c r="Z8" s="556" t="s">
        <v>933</v>
      </c>
      <c r="AA8" s="556"/>
      <c r="AB8" s="558"/>
    </row>
    <row r="9" spans="1:29" ht="31.5">
      <c r="A9" s="442" t="s">
        <v>648</v>
      </c>
      <c r="B9" s="330" t="s">
        <v>169</v>
      </c>
      <c r="C9" s="375" t="s">
        <v>653</v>
      </c>
      <c r="D9" s="570">
        <v>2</v>
      </c>
      <c r="E9" s="375" t="s">
        <v>726</v>
      </c>
      <c r="F9" s="330" t="s">
        <v>764</v>
      </c>
      <c r="G9" s="330">
        <v>1352</v>
      </c>
      <c r="H9" s="330" t="s">
        <v>783</v>
      </c>
      <c r="I9" s="375" t="s">
        <v>713</v>
      </c>
      <c r="J9" s="390" t="s">
        <v>801</v>
      </c>
      <c r="K9" s="334">
        <v>11</v>
      </c>
      <c r="L9" s="330">
        <v>16</v>
      </c>
      <c r="M9" s="330">
        <v>12</v>
      </c>
      <c r="N9" s="330">
        <v>13</v>
      </c>
      <c r="O9" s="330">
        <v>15</v>
      </c>
      <c r="P9" s="331">
        <v>5</v>
      </c>
      <c r="Q9" s="589">
        <v>3</v>
      </c>
      <c r="R9" s="590">
        <v>0</v>
      </c>
      <c r="S9" s="450">
        <v>0</v>
      </c>
      <c r="T9" s="591">
        <v>4</v>
      </c>
      <c r="U9" s="334">
        <v>0</v>
      </c>
      <c r="V9" s="330">
        <v>15</v>
      </c>
      <c r="W9" s="331">
        <v>9</v>
      </c>
      <c r="X9" s="522" t="s">
        <v>911</v>
      </c>
      <c r="Y9" s="556" t="s">
        <v>793</v>
      </c>
      <c r="Z9" s="556" t="s">
        <v>951</v>
      </c>
      <c r="AA9" s="556" t="s">
        <v>893</v>
      </c>
      <c r="AB9" s="558"/>
    </row>
    <row r="10" spans="1:29" ht="31.5">
      <c r="A10" s="442" t="s">
        <v>659</v>
      </c>
      <c r="B10" s="330" t="s">
        <v>316</v>
      </c>
      <c r="C10" s="375" t="s">
        <v>761</v>
      </c>
      <c r="D10" s="570">
        <v>2</v>
      </c>
      <c r="E10" s="375" t="s">
        <v>712</v>
      </c>
      <c r="F10" s="330" t="s">
        <v>768</v>
      </c>
      <c r="G10" s="330">
        <v>1348</v>
      </c>
      <c r="H10" s="330" t="s">
        <v>785</v>
      </c>
      <c r="I10" s="375" t="s">
        <v>713</v>
      </c>
      <c r="J10" s="390" t="s">
        <v>802</v>
      </c>
      <c r="K10" s="334">
        <v>11</v>
      </c>
      <c r="L10" s="330">
        <v>13</v>
      </c>
      <c r="M10" s="330">
        <v>12</v>
      </c>
      <c r="N10" s="330">
        <v>13</v>
      </c>
      <c r="O10" s="330">
        <v>16</v>
      </c>
      <c r="P10" s="331">
        <v>11</v>
      </c>
      <c r="Q10" s="589">
        <v>1</v>
      </c>
      <c r="R10" s="590">
        <v>3</v>
      </c>
      <c r="S10" s="450">
        <v>0</v>
      </c>
      <c r="T10" s="591">
        <v>3</v>
      </c>
      <c r="U10" s="334">
        <v>1</v>
      </c>
      <c r="V10" s="330">
        <v>17</v>
      </c>
      <c r="W10" s="331">
        <v>14</v>
      </c>
      <c r="X10" s="522" t="s">
        <v>926</v>
      </c>
      <c r="Y10" s="556" t="s">
        <v>913</v>
      </c>
      <c r="Z10" s="556" t="s">
        <v>952</v>
      </c>
      <c r="AA10" s="556" t="s">
        <v>894</v>
      </c>
      <c r="AB10" s="558"/>
    </row>
    <row r="11" spans="1:29" ht="31.5">
      <c r="A11" s="442" t="s">
        <v>969</v>
      </c>
      <c r="B11" s="330" t="s">
        <v>643</v>
      </c>
      <c r="C11" s="375" t="s">
        <v>652</v>
      </c>
      <c r="D11" s="570">
        <v>2</v>
      </c>
      <c r="E11" s="375" t="s">
        <v>726</v>
      </c>
      <c r="F11" s="330" t="s">
        <v>763</v>
      </c>
      <c r="G11" s="330">
        <v>1311</v>
      </c>
      <c r="H11" s="330" t="s">
        <v>784</v>
      </c>
      <c r="I11" s="375" t="s">
        <v>713</v>
      </c>
      <c r="J11" s="390" t="s">
        <v>803</v>
      </c>
      <c r="K11" s="334">
        <v>11</v>
      </c>
      <c r="L11" s="330">
        <v>10</v>
      </c>
      <c r="M11" s="330">
        <v>13</v>
      </c>
      <c r="N11" s="330">
        <v>10</v>
      </c>
      <c r="O11" s="330">
        <v>13</v>
      </c>
      <c r="P11" s="331">
        <v>10</v>
      </c>
      <c r="Q11" s="589">
        <v>0</v>
      </c>
      <c r="R11" s="590">
        <v>4</v>
      </c>
      <c r="S11" s="450">
        <v>2</v>
      </c>
      <c r="T11" s="591">
        <v>2</v>
      </c>
      <c r="U11" s="334">
        <v>1</v>
      </c>
      <c r="V11" s="330">
        <v>12</v>
      </c>
      <c r="W11" s="331">
        <v>14</v>
      </c>
      <c r="X11" s="522" t="s">
        <v>972</v>
      </c>
      <c r="Y11" s="556" t="s">
        <v>793</v>
      </c>
      <c r="Z11" s="556" t="s">
        <v>953</v>
      </c>
      <c r="AA11" s="556" t="s">
        <v>895</v>
      </c>
      <c r="AB11" s="558"/>
    </row>
    <row r="12" spans="1:29" ht="31.5">
      <c r="A12" s="442" t="s">
        <v>649</v>
      </c>
      <c r="B12" s="330" t="s">
        <v>169</v>
      </c>
      <c r="C12" s="375" t="s">
        <v>758</v>
      </c>
      <c r="D12" s="570">
        <v>2</v>
      </c>
      <c r="E12" s="375" t="s">
        <v>712</v>
      </c>
      <c r="F12" s="330" t="s">
        <v>766</v>
      </c>
      <c r="G12" s="330">
        <v>1354</v>
      </c>
      <c r="H12" s="330" t="s">
        <v>781</v>
      </c>
      <c r="I12" s="375" t="s">
        <v>713</v>
      </c>
      <c r="J12" s="390" t="s">
        <v>805</v>
      </c>
      <c r="K12" s="334">
        <v>11</v>
      </c>
      <c r="L12" s="330">
        <v>12</v>
      </c>
      <c r="M12" s="330">
        <v>10</v>
      </c>
      <c r="N12" s="330">
        <v>13</v>
      </c>
      <c r="O12" s="330">
        <v>16</v>
      </c>
      <c r="P12" s="331">
        <v>11</v>
      </c>
      <c r="Q12" s="589">
        <v>1</v>
      </c>
      <c r="R12" s="590">
        <v>3</v>
      </c>
      <c r="S12" s="450">
        <v>0</v>
      </c>
      <c r="T12" s="591">
        <v>3</v>
      </c>
      <c r="U12" s="334">
        <v>1</v>
      </c>
      <c r="V12" s="330">
        <v>13</v>
      </c>
      <c r="W12" s="331">
        <v>12</v>
      </c>
      <c r="X12" s="522" t="s">
        <v>912</v>
      </c>
      <c r="Y12" s="556" t="s">
        <v>793</v>
      </c>
      <c r="Z12" s="556" t="s">
        <v>954</v>
      </c>
      <c r="AA12" s="556" t="s">
        <v>896</v>
      </c>
      <c r="AB12" s="558"/>
    </row>
    <row r="13" spans="1:29" ht="16.5">
      <c r="A13" s="442" t="s">
        <v>961</v>
      </c>
      <c r="B13" s="330" t="s">
        <v>169</v>
      </c>
      <c r="C13" s="375" t="s">
        <v>723</v>
      </c>
      <c r="D13" s="570">
        <v>2</v>
      </c>
      <c r="E13" s="375" t="s">
        <v>726</v>
      </c>
      <c r="F13" s="330" t="s">
        <v>763</v>
      </c>
      <c r="G13" s="330">
        <v>1351</v>
      </c>
      <c r="H13" s="330" t="s">
        <v>773</v>
      </c>
      <c r="I13" s="375" t="s">
        <v>815</v>
      </c>
      <c r="J13" s="390" t="s">
        <v>807</v>
      </c>
      <c r="K13" s="334">
        <v>10</v>
      </c>
      <c r="L13" s="330">
        <v>11</v>
      </c>
      <c r="M13" s="330">
        <v>11</v>
      </c>
      <c r="N13" s="330">
        <v>15</v>
      </c>
      <c r="O13" s="330">
        <v>14</v>
      </c>
      <c r="P13" s="331">
        <v>14</v>
      </c>
      <c r="Q13" s="589">
        <v>0</v>
      </c>
      <c r="R13" s="596">
        <v>3</v>
      </c>
      <c r="S13" s="450">
        <v>3</v>
      </c>
      <c r="T13" s="591">
        <v>0</v>
      </c>
      <c r="U13" s="334">
        <v>1</v>
      </c>
      <c r="V13" s="330">
        <v>12</v>
      </c>
      <c r="W13" s="331">
        <v>14</v>
      </c>
      <c r="X13" s="522" t="s">
        <v>914</v>
      </c>
      <c r="Y13" s="556" t="s">
        <v>793</v>
      </c>
      <c r="Z13" s="556" t="s">
        <v>934</v>
      </c>
      <c r="AA13" s="556"/>
      <c r="AB13" s="558"/>
    </row>
    <row r="14" spans="1:29" ht="63">
      <c r="A14" s="442" t="s">
        <v>753</v>
      </c>
      <c r="B14" s="330" t="s">
        <v>169</v>
      </c>
      <c r="C14" s="375" t="s">
        <v>837</v>
      </c>
      <c r="D14" s="571">
        <v>1</v>
      </c>
      <c r="E14" s="375" t="s">
        <v>712</v>
      </c>
      <c r="F14" s="330" t="s">
        <v>766</v>
      </c>
      <c r="G14" s="330">
        <v>1357</v>
      </c>
      <c r="H14" s="330" t="s">
        <v>791</v>
      </c>
      <c r="I14" s="375" t="s">
        <v>713</v>
      </c>
      <c r="J14" s="390" t="s">
        <v>816</v>
      </c>
      <c r="K14" s="334">
        <v>8</v>
      </c>
      <c r="L14" s="330">
        <v>9</v>
      </c>
      <c r="M14" s="330">
        <v>15</v>
      </c>
      <c r="N14" s="330">
        <v>14</v>
      </c>
      <c r="O14" s="330">
        <v>14</v>
      </c>
      <c r="P14" s="331">
        <v>12</v>
      </c>
      <c r="Q14" s="589">
        <v>-1</v>
      </c>
      <c r="R14" s="590">
        <v>2</v>
      </c>
      <c r="S14" s="450">
        <v>0</v>
      </c>
      <c r="T14" s="591">
        <v>2</v>
      </c>
      <c r="U14" s="334">
        <v>-1</v>
      </c>
      <c r="V14" s="330">
        <v>11</v>
      </c>
      <c r="W14" s="331">
        <v>6</v>
      </c>
      <c r="X14" s="522" t="s">
        <v>973</v>
      </c>
      <c r="Y14" s="556" t="s">
        <v>835</v>
      </c>
      <c r="Z14" s="556" t="s">
        <v>955</v>
      </c>
      <c r="AA14" s="556" t="s">
        <v>897</v>
      </c>
      <c r="AB14" s="559" t="s">
        <v>898</v>
      </c>
    </row>
    <row r="15" spans="1:29" ht="16.5">
      <c r="A15" s="442" t="s">
        <v>746</v>
      </c>
      <c r="B15" s="375" t="s">
        <v>743</v>
      </c>
      <c r="C15" s="375" t="s">
        <v>743</v>
      </c>
      <c r="D15" s="571">
        <v>1</v>
      </c>
      <c r="E15" s="375" t="s">
        <v>726</v>
      </c>
      <c r="F15" s="330" t="s">
        <v>763</v>
      </c>
      <c r="G15" s="330">
        <v>1365</v>
      </c>
      <c r="H15" s="330" t="s">
        <v>782</v>
      </c>
      <c r="I15" s="447" t="s">
        <v>668</v>
      </c>
      <c r="J15" s="390" t="s">
        <v>808</v>
      </c>
      <c r="K15" s="334">
        <v>16</v>
      </c>
      <c r="L15" s="330">
        <v>13</v>
      </c>
      <c r="M15" s="330">
        <v>14</v>
      </c>
      <c r="N15" s="330">
        <v>8</v>
      </c>
      <c r="O15" s="330">
        <v>12</v>
      </c>
      <c r="P15" s="331">
        <v>10</v>
      </c>
      <c r="Q15" s="589">
        <v>1</v>
      </c>
      <c r="R15" s="590">
        <v>0</v>
      </c>
      <c r="S15" s="450">
        <v>2</v>
      </c>
      <c r="T15" s="591">
        <v>2</v>
      </c>
      <c r="U15" s="334">
        <v>7</v>
      </c>
      <c r="V15" s="330">
        <v>16</v>
      </c>
      <c r="W15" s="331">
        <v>26</v>
      </c>
      <c r="X15" s="522" t="s">
        <v>906</v>
      </c>
      <c r="Y15" s="556" t="s">
        <v>928</v>
      </c>
      <c r="Z15" s="556" t="s">
        <v>935</v>
      </c>
      <c r="AA15" s="556"/>
      <c r="AB15" s="558"/>
    </row>
    <row r="16" spans="1:29" ht="31.5">
      <c r="A16" s="442" t="s">
        <v>657</v>
      </c>
      <c r="B16" s="444" t="s">
        <v>316</v>
      </c>
      <c r="C16" s="444" t="s">
        <v>759</v>
      </c>
      <c r="D16" s="571">
        <v>1</v>
      </c>
      <c r="E16" s="444" t="s">
        <v>726</v>
      </c>
      <c r="F16" s="330" t="s">
        <v>763</v>
      </c>
      <c r="G16" s="330">
        <v>1348</v>
      </c>
      <c r="H16" s="330" t="s">
        <v>790</v>
      </c>
      <c r="I16" s="375" t="s">
        <v>713</v>
      </c>
      <c r="J16" s="390" t="s">
        <v>809</v>
      </c>
      <c r="K16" s="334">
        <v>10</v>
      </c>
      <c r="L16" s="330">
        <v>12</v>
      </c>
      <c r="M16" s="330">
        <v>11</v>
      </c>
      <c r="N16" s="330">
        <v>14</v>
      </c>
      <c r="O16" s="330">
        <v>15</v>
      </c>
      <c r="P16" s="331">
        <v>12</v>
      </c>
      <c r="Q16" s="589">
        <v>1</v>
      </c>
      <c r="R16" s="590">
        <v>2</v>
      </c>
      <c r="S16" s="450">
        <v>0</v>
      </c>
      <c r="T16" s="591">
        <v>2</v>
      </c>
      <c r="U16" s="334">
        <v>0</v>
      </c>
      <c r="V16" s="330">
        <v>13</v>
      </c>
      <c r="W16" s="331">
        <v>6</v>
      </c>
      <c r="X16" s="522" t="s">
        <v>915</v>
      </c>
      <c r="Y16" s="556" t="s">
        <v>793</v>
      </c>
      <c r="Z16" s="556" t="s">
        <v>956</v>
      </c>
      <c r="AA16" s="556" t="s">
        <v>963</v>
      </c>
      <c r="AB16" s="558"/>
    </row>
    <row r="17" spans="1:28" ht="31.5">
      <c r="A17" s="442" t="s">
        <v>662</v>
      </c>
      <c r="B17" s="330" t="s">
        <v>169</v>
      </c>
      <c r="C17" s="375" t="s">
        <v>760</v>
      </c>
      <c r="D17" s="571">
        <v>1</v>
      </c>
      <c r="E17" s="375" t="s">
        <v>726</v>
      </c>
      <c r="F17" s="330" t="s">
        <v>768</v>
      </c>
      <c r="G17" s="330">
        <v>1359</v>
      </c>
      <c r="H17" s="330" t="s">
        <v>787</v>
      </c>
      <c r="I17" s="375" t="s">
        <v>713</v>
      </c>
      <c r="J17" s="390" t="s">
        <v>804</v>
      </c>
      <c r="K17" s="334">
        <v>10</v>
      </c>
      <c r="L17" s="330">
        <v>11</v>
      </c>
      <c r="M17" s="330">
        <v>10</v>
      </c>
      <c r="N17" s="330">
        <v>11</v>
      </c>
      <c r="O17" s="330">
        <v>10</v>
      </c>
      <c r="P17" s="331">
        <v>11</v>
      </c>
      <c r="Q17" s="589">
        <v>0</v>
      </c>
      <c r="R17" s="590">
        <v>0</v>
      </c>
      <c r="S17" s="450">
        <v>0</v>
      </c>
      <c r="T17" s="591">
        <v>0</v>
      </c>
      <c r="U17" s="334">
        <v>0</v>
      </c>
      <c r="V17" s="330">
        <v>12</v>
      </c>
      <c r="W17" s="331">
        <v>2</v>
      </c>
      <c r="X17" s="522" t="s">
        <v>916</v>
      </c>
      <c r="Y17" s="556" t="s">
        <v>793</v>
      </c>
      <c r="Z17" s="556" t="s">
        <v>936</v>
      </c>
      <c r="AA17" s="556"/>
      <c r="AB17" s="558"/>
    </row>
    <row r="18" spans="1:28" ht="16.5">
      <c r="A18" s="442" t="s">
        <v>661</v>
      </c>
      <c r="B18" s="444" t="s">
        <v>169</v>
      </c>
      <c r="C18" s="444" t="s">
        <v>760</v>
      </c>
      <c r="D18" s="571">
        <v>1</v>
      </c>
      <c r="E18" s="444" t="s">
        <v>712</v>
      </c>
      <c r="F18" s="330" t="s">
        <v>768</v>
      </c>
      <c r="G18" s="330">
        <v>1351</v>
      </c>
      <c r="H18" s="330" t="s">
        <v>787</v>
      </c>
      <c r="I18" s="375" t="s">
        <v>713</v>
      </c>
      <c r="J18" s="390" t="s">
        <v>804</v>
      </c>
      <c r="K18" s="334">
        <v>11</v>
      </c>
      <c r="L18" s="330">
        <v>10</v>
      </c>
      <c r="M18" s="330">
        <v>11</v>
      </c>
      <c r="N18" s="330">
        <v>10</v>
      </c>
      <c r="O18" s="330">
        <v>11</v>
      </c>
      <c r="P18" s="331">
        <v>10</v>
      </c>
      <c r="Q18" s="589">
        <v>0</v>
      </c>
      <c r="R18" s="590">
        <v>0</v>
      </c>
      <c r="S18" s="450">
        <v>0</v>
      </c>
      <c r="T18" s="591">
        <v>0</v>
      </c>
      <c r="U18" s="334">
        <v>0</v>
      </c>
      <c r="V18" s="330">
        <v>12</v>
      </c>
      <c r="W18" s="331">
        <v>3</v>
      </c>
      <c r="X18" s="522" t="s">
        <v>917</v>
      </c>
      <c r="Y18" s="556" t="s">
        <v>793</v>
      </c>
      <c r="Z18" s="556" t="s">
        <v>937</v>
      </c>
      <c r="AA18" s="556"/>
      <c r="AB18" s="558"/>
    </row>
    <row r="19" spans="1:28" ht="16.5">
      <c r="A19" s="442" t="s">
        <v>751</v>
      </c>
      <c r="B19" s="375" t="s">
        <v>643</v>
      </c>
      <c r="C19" s="440" t="s">
        <v>148</v>
      </c>
      <c r="D19" s="571">
        <v>1</v>
      </c>
      <c r="E19" s="375" t="s">
        <v>726</v>
      </c>
      <c r="F19" s="330" t="s">
        <v>765</v>
      </c>
      <c r="G19" s="330">
        <v>1327</v>
      </c>
      <c r="H19" s="330" t="s">
        <v>783</v>
      </c>
      <c r="I19" s="375" t="s">
        <v>713</v>
      </c>
      <c r="J19" s="390" t="s">
        <v>810</v>
      </c>
      <c r="K19" s="334">
        <v>9</v>
      </c>
      <c r="L19" s="330">
        <v>10</v>
      </c>
      <c r="M19" s="330">
        <v>11</v>
      </c>
      <c r="N19" s="330">
        <v>13</v>
      </c>
      <c r="O19" s="330">
        <v>14</v>
      </c>
      <c r="P19" s="331">
        <v>13</v>
      </c>
      <c r="Q19" s="589">
        <v>0</v>
      </c>
      <c r="R19" s="590">
        <v>2</v>
      </c>
      <c r="S19" s="450">
        <v>0</v>
      </c>
      <c r="T19" s="591">
        <v>2</v>
      </c>
      <c r="U19" s="334">
        <v>0</v>
      </c>
      <c r="V19" s="330">
        <v>12</v>
      </c>
      <c r="W19" s="331">
        <v>6</v>
      </c>
      <c r="X19" s="522" t="s">
        <v>918</v>
      </c>
      <c r="Y19" s="556" t="s">
        <v>793</v>
      </c>
      <c r="Z19" s="556" t="s">
        <v>957</v>
      </c>
      <c r="AA19" s="556" t="s">
        <v>899</v>
      </c>
      <c r="AB19" s="558"/>
    </row>
    <row r="20" spans="1:28" ht="31.5">
      <c r="A20" s="442" t="s">
        <v>757</v>
      </c>
      <c r="B20" s="441" t="s">
        <v>728</v>
      </c>
      <c r="C20" s="440" t="s">
        <v>727</v>
      </c>
      <c r="D20" s="571">
        <v>1</v>
      </c>
      <c r="E20" s="441" t="s">
        <v>726</v>
      </c>
      <c r="F20" s="330" t="s">
        <v>767</v>
      </c>
      <c r="G20" s="330">
        <v>1346</v>
      </c>
      <c r="H20" s="330" t="s">
        <v>770</v>
      </c>
      <c r="I20" s="375" t="s">
        <v>713</v>
      </c>
      <c r="J20" s="439" t="s">
        <v>828</v>
      </c>
      <c r="K20" s="334">
        <v>13</v>
      </c>
      <c r="L20" s="330">
        <v>10</v>
      </c>
      <c r="M20" s="330">
        <v>13</v>
      </c>
      <c r="N20" s="330">
        <v>16</v>
      </c>
      <c r="O20" s="330">
        <v>13</v>
      </c>
      <c r="P20" s="331">
        <v>9</v>
      </c>
      <c r="Q20" s="589">
        <v>0</v>
      </c>
      <c r="R20" s="590">
        <v>0</v>
      </c>
      <c r="S20" s="450">
        <v>0</v>
      </c>
      <c r="T20" s="591">
        <v>2</v>
      </c>
      <c r="U20" s="334">
        <v>0</v>
      </c>
      <c r="V20" s="330">
        <v>12</v>
      </c>
      <c r="W20" s="331">
        <v>5</v>
      </c>
      <c r="X20" s="522" t="s">
        <v>924</v>
      </c>
      <c r="Y20" s="556" t="s">
        <v>793</v>
      </c>
      <c r="Z20" s="556" t="s">
        <v>637</v>
      </c>
      <c r="AA20" s="556"/>
      <c r="AB20" s="558"/>
    </row>
    <row r="21" spans="1:28" ht="16.5">
      <c r="A21" s="442" t="s">
        <v>660</v>
      </c>
      <c r="B21" s="441" t="s">
        <v>643</v>
      </c>
      <c r="C21" s="440" t="s">
        <v>727</v>
      </c>
      <c r="D21" s="571">
        <v>1</v>
      </c>
      <c r="E21" s="440" t="s">
        <v>712</v>
      </c>
      <c r="F21" s="330" t="s">
        <v>763</v>
      </c>
      <c r="G21" s="330">
        <v>1351</v>
      </c>
      <c r="H21" s="330" t="s">
        <v>771</v>
      </c>
      <c r="I21" s="375" t="s">
        <v>713</v>
      </c>
      <c r="J21" s="439" t="s">
        <v>829</v>
      </c>
      <c r="K21" s="334">
        <v>12</v>
      </c>
      <c r="L21" s="330">
        <v>10</v>
      </c>
      <c r="M21" s="330">
        <v>13</v>
      </c>
      <c r="N21" s="330">
        <v>15</v>
      </c>
      <c r="O21" s="330">
        <v>14</v>
      </c>
      <c r="P21" s="331">
        <v>10</v>
      </c>
      <c r="Q21" s="589">
        <v>0</v>
      </c>
      <c r="R21" s="590">
        <v>0</v>
      </c>
      <c r="S21" s="450">
        <v>0</v>
      </c>
      <c r="T21" s="591">
        <v>2</v>
      </c>
      <c r="U21" s="334">
        <v>0</v>
      </c>
      <c r="V21" s="330">
        <v>12</v>
      </c>
      <c r="W21" s="331">
        <v>5</v>
      </c>
      <c r="X21" s="522" t="s">
        <v>919</v>
      </c>
      <c r="Y21" s="556" t="s">
        <v>793</v>
      </c>
      <c r="Z21" s="556" t="s">
        <v>938</v>
      </c>
      <c r="AA21" s="556"/>
      <c r="AB21" s="558"/>
    </row>
    <row r="22" spans="1:28" ht="31.5">
      <c r="A22" s="442" t="s">
        <v>656</v>
      </c>
      <c r="B22" s="415" t="s">
        <v>169</v>
      </c>
      <c r="C22" s="440" t="s">
        <v>727</v>
      </c>
      <c r="D22" s="571">
        <v>1</v>
      </c>
      <c r="E22" s="415" t="s">
        <v>712</v>
      </c>
      <c r="F22" s="330" t="s">
        <v>763</v>
      </c>
      <c r="G22" s="330">
        <v>1358</v>
      </c>
      <c r="H22" s="330" t="s">
        <v>783</v>
      </c>
      <c r="I22" s="375" t="s">
        <v>713</v>
      </c>
      <c r="J22" s="439" t="s">
        <v>830</v>
      </c>
      <c r="K22" s="334">
        <v>11</v>
      </c>
      <c r="L22" s="330">
        <v>12</v>
      </c>
      <c r="M22" s="330">
        <v>11</v>
      </c>
      <c r="N22" s="330">
        <v>13</v>
      </c>
      <c r="O22" s="330">
        <v>16</v>
      </c>
      <c r="P22" s="331">
        <v>10</v>
      </c>
      <c r="Q22" s="589">
        <v>1</v>
      </c>
      <c r="R22" s="590">
        <v>0</v>
      </c>
      <c r="S22" s="450">
        <v>0</v>
      </c>
      <c r="T22" s="591">
        <v>2</v>
      </c>
      <c r="U22" s="334">
        <v>0</v>
      </c>
      <c r="V22" s="330">
        <v>13</v>
      </c>
      <c r="W22" s="331">
        <v>4</v>
      </c>
      <c r="X22" s="522" t="s">
        <v>974</v>
      </c>
      <c r="Y22" s="556" t="s">
        <v>793</v>
      </c>
      <c r="Z22" s="556" t="s">
        <v>939</v>
      </c>
      <c r="AA22" s="556"/>
      <c r="AB22" s="558"/>
    </row>
    <row r="23" spans="1:28" ht="16.5">
      <c r="A23" s="442" t="s">
        <v>754</v>
      </c>
      <c r="B23" s="415" t="s">
        <v>169</v>
      </c>
      <c r="C23" s="440" t="s">
        <v>727</v>
      </c>
      <c r="D23" s="571">
        <v>1</v>
      </c>
      <c r="E23" s="415" t="s">
        <v>712</v>
      </c>
      <c r="F23" s="330" t="s">
        <v>763</v>
      </c>
      <c r="G23" s="330">
        <v>1350</v>
      </c>
      <c r="H23" s="330" t="s">
        <v>783</v>
      </c>
      <c r="I23" s="375" t="s">
        <v>713</v>
      </c>
      <c r="J23" s="439" t="s">
        <v>831</v>
      </c>
      <c r="K23" s="334">
        <v>10</v>
      </c>
      <c r="L23" s="330">
        <v>13</v>
      </c>
      <c r="M23" s="330">
        <v>12</v>
      </c>
      <c r="N23" s="330">
        <v>13</v>
      </c>
      <c r="O23" s="330">
        <v>12</v>
      </c>
      <c r="P23" s="331">
        <v>10</v>
      </c>
      <c r="Q23" s="589">
        <v>1</v>
      </c>
      <c r="R23" s="590">
        <v>0</v>
      </c>
      <c r="S23" s="450">
        <v>0</v>
      </c>
      <c r="T23" s="591">
        <v>2</v>
      </c>
      <c r="U23" s="334">
        <v>0</v>
      </c>
      <c r="V23" s="330">
        <v>13</v>
      </c>
      <c r="W23" s="331">
        <v>5</v>
      </c>
      <c r="X23" s="522" t="s">
        <v>975</v>
      </c>
      <c r="Y23" s="556" t="s">
        <v>793</v>
      </c>
      <c r="Z23" s="556" t="s">
        <v>940</v>
      </c>
      <c r="AA23" s="556"/>
      <c r="AB23" s="558"/>
    </row>
    <row r="24" spans="1:28" ht="31.5">
      <c r="A24" s="442" t="s">
        <v>658</v>
      </c>
      <c r="B24" s="415" t="s">
        <v>169</v>
      </c>
      <c r="C24" s="440" t="s">
        <v>727</v>
      </c>
      <c r="D24" s="571">
        <v>1</v>
      </c>
      <c r="E24" s="415" t="s">
        <v>726</v>
      </c>
      <c r="F24" s="330" t="s">
        <v>767</v>
      </c>
      <c r="G24" s="330">
        <v>1349</v>
      </c>
      <c r="H24" s="330" t="s">
        <v>779</v>
      </c>
      <c r="I24" s="375" t="s">
        <v>713</v>
      </c>
      <c r="J24" s="439" t="s">
        <v>832</v>
      </c>
      <c r="K24" s="334">
        <v>11</v>
      </c>
      <c r="L24" s="330">
        <v>11</v>
      </c>
      <c r="M24" s="330">
        <v>11</v>
      </c>
      <c r="N24" s="330">
        <v>16</v>
      </c>
      <c r="O24" s="330">
        <v>15</v>
      </c>
      <c r="P24" s="331">
        <v>11</v>
      </c>
      <c r="Q24" s="589">
        <v>0</v>
      </c>
      <c r="R24" s="590">
        <v>0</v>
      </c>
      <c r="S24" s="450">
        <v>0</v>
      </c>
      <c r="T24" s="591">
        <v>2</v>
      </c>
      <c r="U24" s="334">
        <v>0</v>
      </c>
      <c r="V24" s="330">
        <v>12</v>
      </c>
      <c r="W24" s="331">
        <v>4</v>
      </c>
      <c r="X24" s="522" t="s">
        <v>923</v>
      </c>
      <c r="Y24" s="556" t="s">
        <v>793</v>
      </c>
      <c r="Z24" s="556" t="s">
        <v>941</v>
      </c>
      <c r="AA24" s="556"/>
      <c r="AB24" s="558"/>
    </row>
    <row r="25" spans="1:28" ht="31.5">
      <c r="A25" s="442" t="s">
        <v>742</v>
      </c>
      <c r="B25" s="330" t="s">
        <v>169</v>
      </c>
      <c r="C25" s="440" t="s">
        <v>836</v>
      </c>
      <c r="D25" s="571">
        <v>1</v>
      </c>
      <c r="E25" s="375" t="s">
        <v>712</v>
      </c>
      <c r="F25" s="330" t="s">
        <v>763</v>
      </c>
      <c r="G25" s="330">
        <v>1355</v>
      </c>
      <c r="H25" s="330" t="s">
        <v>777</v>
      </c>
      <c r="I25" s="375" t="s">
        <v>815</v>
      </c>
      <c r="J25" s="390" t="s">
        <v>813</v>
      </c>
      <c r="K25" s="334">
        <v>11</v>
      </c>
      <c r="L25" s="330">
        <v>7</v>
      </c>
      <c r="M25" s="330">
        <v>12</v>
      </c>
      <c r="N25" s="330">
        <v>15</v>
      </c>
      <c r="O25" s="330">
        <v>11</v>
      </c>
      <c r="P25" s="331">
        <v>14</v>
      </c>
      <c r="Q25" s="589">
        <v>-2</v>
      </c>
      <c r="R25" s="590">
        <v>0</v>
      </c>
      <c r="S25" s="450">
        <v>2</v>
      </c>
      <c r="T25" s="591">
        <v>0</v>
      </c>
      <c r="U25" s="334">
        <v>0</v>
      </c>
      <c r="V25" s="330">
        <v>10</v>
      </c>
      <c r="W25" s="331">
        <v>5</v>
      </c>
      <c r="X25" s="522" t="s">
        <v>921</v>
      </c>
      <c r="Y25" s="556" t="s">
        <v>793</v>
      </c>
      <c r="Z25" s="556" t="s">
        <v>958</v>
      </c>
      <c r="AA25" s="556"/>
      <c r="AB25" s="559" t="s">
        <v>904</v>
      </c>
    </row>
    <row r="26" spans="1:28" ht="16.5">
      <c r="A26" s="442" t="s">
        <v>756</v>
      </c>
      <c r="B26" s="330" t="s">
        <v>729</v>
      </c>
      <c r="C26" s="440" t="s">
        <v>723</v>
      </c>
      <c r="D26" s="571">
        <v>1</v>
      </c>
      <c r="E26" s="375" t="s">
        <v>726</v>
      </c>
      <c r="F26" s="330" t="s">
        <v>763</v>
      </c>
      <c r="G26" s="330">
        <v>1339</v>
      </c>
      <c r="H26" s="330" t="s">
        <v>783</v>
      </c>
      <c r="I26" s="375" t="s">
        <v>815</v>
      </c>
      <c r="J26" s="390" t="s">
        <v>806</v>
      </c>
      <c r="K26" s="334">
        <v>13</v>
      </c>
      <c r="L26" s="330">
        <v>13</v>
      </c>
      <c r="M26" s="330">
        <v>14</v>
      </c>
      <c r="N26" s="330">
        <v>8</v>
      </c>
      <c r="O26" s="330">
        <v>11</v>
      </c>
      <c r="P26" s="331">
        <v>10</v>
      </c>
      <c r="Q26" s="589">
        <v>1</v>
      </c>
      <c r="R26" s="590">
        <v>2</v>
      </c>
      <c r="S26" s="450">
        <v>2</v>
      </c>
      <c r="T26" s="591">
        <v>0</v>
      </c>
      <c r="U26" s="334">
        <v>1</v>
      </c>
      <c r="V26" s="330">
        <v>13</v>
      </c>
      <c r="W26" s="331">
        <v>8</v>
      </c>
      <c r="X26" s="522" t="s">
        <v>976</v>
      </c>
      <c r="Y26" s="556" t="s">
        <v>793</v>
      </c>
      <c r="Z26" s="556" t="s">
        <v>942</v>
      </c>
      <c r="AA26" s="556"/>
      <c r="AB26" s="558"/>
    </row>
    <row r="27" spans="1:28" ht="16.5">
      <c r="A27" s="442" t="s">
        <v>748</v>
      </c>
      <c r="B27" s="330" t="s">
        <v>169</v>
      </c>
      <c r="C27" s="375" t="s">
        <v>723</v>
      </c>
      <c r="D27" s="571">
        <v>1</v>
      </c>
      <c r="E27" s="375" t="s">
        <v>712</v>
      </c>
      <c r="F27" s="330" t="s">
        <v>763</v>
      </c>
      <c r="G27" s="330">
        <v>1354</v>
      </c>
      <c r="H27" s="330" t="s">
        <v>778</v>
      </c>
      <c r="I27" s="375" t="s">
        <v>815</v>
      </c>
      <c r="J27" s="390" t="s">
        <v>818</v>
      </c>
      <c r="K27" s="334">
        <v>13</v>
      </c>
      <c r="L27" s="330">
        <v>18</v>
      </c>
      <c r="M27" s="330">
        <v>11</v>
      </c>
      <c r="N27" s="330">
        <v>8</v>
      </c>
      <c r="O27" s="330">
        <v>9</v>
      </c>
      <c r="P27" s="331">
        <v>10</v>
      </c>
      <c r="Q27" s="589">
        <v>4</v>
      </c>
      <c r="R27" s="590">
        <v>2</v>
      </c>
      <c r="S27" s="450">
        <v>2</v>
      </c>
      <c r="T27" s="591">
        <v>0</v>
      </c>
      <c r="U27" s="334">
        <v>1</v>
      </c>
      <c r="V27" s="330">
        <v>16</v>
      </c>
      <c r="W27" s="331">
        <v>6</v>
      </c>
      <c r="X27" s="522" t="s">
        <v>925</v>
      </c>
      <c r="Y27" s="556" t="s">
        <v>793</v>
      </c>
      <c r="Z27" s="556" t="s">
        <v>943</v>
      </c>
      <c r="AA27" s="556"/>
      <c r="AB27" s="558"/>
    </row>
    <row r="28" spans="1:28" ht="16.5">
      <c r="A28" s="442" t="s">
        <v>752</v>
      </c>
      <c r="B28" s="330" t="s">
        <v>169</v>
      </c>
      <c r="C28" s="375" t="s">
        <v>725</v>
      </c>
      <c r="D28" s="571">
        <v>1</v>
      </c>
      <c r="E28" s="375" t="s">
        <v>726</v>
      </c>
      <c r="F28" s="330" t="s">
        <v>763</v>
      </c>
      <c r="G28" s="330">
        <v>1355</v>
      </c>
      <c r="H28" s="330" t="s">
        <v>783</v>
      </c>
      <c r="I28" s="375" t="s">
        <v>713</v>
      </c>
      <c r="J28" s="390" t="s">
        <v>812</v>
      </c>
      <c r="K28" s="334">
        <v>9</v>
      </c>
      <c r="L28" s="330">
        <v>16</v>
      </c>
      <c r="M28" s="330">
        <v>13</v>
      </c>
      <c r="N28" s="330">
        <v>14</v>
      </c>
      <c r="O28" s="330">
        <v>11</v>
      </c>
      <c r="P28" s="331">
        <v>11</v>
      </c>
      <c r="Q28" s="589">
        <v>3</v>
      </c>
      <c r="R28" s="590">
        <v>0</v>
      </c>
      <c r="S28" s="450">
        <v>2</v>
      </c>
      <c r="T28" s="591">
        <v>0</v>
      </c>
      <c r="U28" s="334">
        <v>0</v>
      </c>
      <c r="V28" s="330">
        <v>15</v>
      </c>
      <c r="W28" s="331">
        <v>5</v>
      </c>
      <c r="X28" s="522" t="s">
        <v>922</v>
      </c>
      <c r="Y28" s="556" t="s">
        <v>793</v>
      </c>
      <c r="Z28" s="556" t="s">
        <v>944</v>
      </c>
      <c r="AA28" s="556"/>
      <c r="AB28" s="558"/>
    </row>
    <row r="29" spans="1:28" ht="16.5">
      <c r="A29" s="442" t="s">
        <v>750</v>
      </c>
      <c r="B29" s="375" t="s">
        <v>735</v>
      </c>
      <c r="C29" s="375" t="s">
        <v>725</v>
      </c>
      <c r="D29" s="571">
        <v>1</v>
      </c>
      <c r="E29" s="375" t="s">
        <v>712</v>
      </c>
      <c r="F29" s="330" t="s">
        <v>765</v>
      </c>
      <c r="G29" s="330">
        <v>1348</v>
      </c>
      <c r="H29" s="330" t="s">
        <v>786</v>
      </c>
      <c r="I29" s="375" t="s">
        <v>713</v>
      </c>
      <c r="J29" s="390" t="s">
        <v>811</v>
      </c>
      <c r="K29" s="334">
        <v>12</v>
      </c>
      <c r="L29" s="446">
        <v>17</v>
      </c>
      <c r="M29" s="446">
        <v>11</v>
      </c>
      <c r="N29" s="446">
        <v>13</v>
      </c>
      <c r="O29" s="330">
        <v>11</v>
      </c>
      <c r="P29" s="446">
        <v>8</v>
      </c>
      <c r="Q29" s="589">
        <v>3</v>
      </c>
      <c r="R29" s="590">
        <v>0</v>
      </c>
      <c r="S29" s="450">
        <v>2</v>
      </c>
      <c r="T29" s="591">
        <v>0</v>
      </c>
      <c r="U29" s="334">
        <v>0</v>
      </c>
      <c r="V29" s="330">
        <v>15</v>
      </c>
      <c r="W29" s="331">
        <v>4</v>
      </c>
      <c r="X29" s="522" t="s">
        <v>977</v>
      </c>
      <c r="Y29" s="556" t="s">
        <v>793</v>
      </c>
      <c r="Z29" s="556" t="s">
        <v>945</v>
      </c>
      <c r="AA29" s="556"/>
      <c r="AB29" s="558"/>
    </row>
    <row r="30" spans="1:28" ht="16.5">
      <c r="A30" s="442" t="s">
        <v>747</v>
      </c>
      <c r="B30" s="375" t="s">
        <v>744</v>
      </c>
      <c r="C30" s="375" t="s">
        <v>744</v>
      </c>
      <c r="D30" s="571">
        <v>1</v>
      </c>
      <c r="E30" s="375" t="s">
        <v>712</v>
      </c>
      <c r="F30" s="330" t="s">
        <v>765</v>
      </c>
      <c r="G30" s="330">
        <v>1368</v>
      </c>
      <c r="H30" s="330" t="s">
        <v>782</v>
      </c>
      <c r="I30" s="375" t="s">
        <v>713</v>
      </c>
      <c r="J30" s="390" t="s">
        <v>819</v>
      </c>
      <c r="K30" s="334">
        <v>10</v>
      </c>
      <c r="L30" s="330">
        <v>13</v>
      </c>
      <c r="M30" s="330">
        <v>12</v>
      </c>
      <c r="N30" s="330">
        <v>12</v>
      </c>
      <c r="O30" s="330">
        <v>13</v>
      </c>
      <c r="P30" s="331">
        <v>12</v>
      </c>
      <c r="Q30" s="589">
        <v>1</v>
      </c>
      <c r="R30" s="590">
        <v>0</v>
      </c>
      <c r="S30" s="450">
        <v>2</v>
      </c>
      <c r="T30" s="591">
        <v>2</v>
      </c>
      <c r="U30" s="334">
        <v>0</v>
      </c>
      <c r="V30" s="330">
        <v>12</v>
      </c>
      <c r="W30" s="331">
        <v>5</v>
      </c>
      <c r="X30" s="522" t="s">
        <v>920</v>
      </c>
      <c r="Y30" s="556" t="s">
        <v>793</v>
      </c>
      <c r="Z30" s="556" t="s">
        <v>968</v>
      </c>
      <c r="AA30" s="556"/>
      <c r="AB30" s="558"/>
    </row>
    <row r="31" spans="1:28" ht="16.5">
      <c r="A31" s="442" t="s">
        <v>755</v>
      </c>
      <c r="B31" s="375" t="s">
        <v>738</v>
      </c>
      <c r="C31" s="375" t="s">
        <v>724</v>
      </c>
      <c r="D31" s="571">
        <v>1</v>
      </c>
      <c r="E31" s="375" t="s">
        <v>712</v>
      </c>
      <c r="F31" s="330" t="s">
        <v>766</v>
      </c>
      <c r="G31" s="330">
        <v>1344</v>
      </c>
      <c r="H31" s="330" t="s">
        <v>774</v>
      </c>
      <c r="I31" s="375" t="s">
        <v>739</v>
      </c>
      <c r="J31" s="390" t="s">
        <v>820</v>
      </c>
      <c r="K31" s="334">
        <v>8</v>
      </c>
      <c r="L31" s="446">
        <v>12</v>
      </c>
      <c r="M31" s="446">
        <v>10</v>
      </c>
      <c r="N31" s="446">
        <v>16</v>
      </c>
      <c r="O31" s="446">
        <v>16</v>
      </c>
      <c r="P31" s="446">
        <v>11</v>
      </c>
      <c r="Q31" s="589">
        <v>1</v>
      </c>
      <c r="R31" s="590">
        <v>0</v>
      </c>
      <c r="S31" s="450">
        <v>2</v>
      </c>
      <c r="T31" s="591">
        <v>0</v>
      </c>
      <c r="U31" s="334">
        <v>0</v>
      </c>
      <c r="V31" s="330">
        <v>16</v>
      </c>
      <c r="W31" s="331">
        <v>4</v>
      </c>
      <c r="X31" s="522" t="s">
        <v>912</v>
      </c>
      <c r="Y31" s="556" t="s">
        <v>793</v>
      </c>
      <c r="Z31" s="556" t="s">
        <v>946</v>
      </c>
      <c r="AA31" s="556"/>
      <c r="AB31" s="558"/>
    </row>
    <row r="32" spans="1:28" ht="16.5">
      <c r="A32" s="442" t="s">
        <v>745</v>
      </c>
      <c r="B32" s="330" t="s">
        <v>169</v>
      </c>
      <c r="C32" s="375" t="s">
        <v>731</v>
      </c>
      <c r="D32" s="571">
        <v>1</v>
      </c>
      <c r="E32" s="330" t="s">
        <v>726</v>
      </c>
      <c r="F32" s="330" t="s">
        <v>766</v>
      </c>
      <c r="G32" s="330">
        <v>1352</v>
      </c>
      <c r="H32" s="330" t="s">
        <v>769</v>
      </c>
      <c r="I32" s="375" t="s">
        <v>713</v>
      </c>
      <c r="J32" s="439" t="s">
        <v>833</v>
      </c>
      <c r="K32" s="334">
        <v>13</v>
      </c>
      <c r="L32" s="330">
        <v>12</v>
      </c>
      <c r="M32" s="330">
        <v>13</v>
      </c>
      <c r="N32" s="330">
        <v>11</v>
      </c>
      <c r="O32" s="330">
        <v>12</v>
      </c>
      <c r="P32" s="331">
        <v>16</v>
      </c>
      <c r="Q32" s="589">
        <v>1</v>
      </c>
      <c r="R32" s="590">
        <v>0</v>
      </c>
      <c r="S32" s="450">
        <v>0</v>
      </c>
      <c r="T32" s="591">
        <v>2</v>
      </c>
      <c r="U32" s="334">
        <v>1</v>
      </c>
      <c r="V32" s="330">
        <v>13</v>
      </c>
      <c r="W32" s="331">
        <v>7</v>
      </c>
      <c r="X32" s="522" t="s">
        <v>978</v>
      </c>
      <c r="Y32" s="556" t="s">
        <v>793</v>
      </c>
      <c r="Z32" s="556" t="s">
        <v>959</v>
      </c>
      <c r="AA32" s="556"/>
      <c r="AB32" s="559" t="s">
        <v>903</v>
      </c>
    </row>
    <row r="33" spans="1:28" ht="48" thickBot="1">
      <c r="A33" s="443" t="s">
        <v>749</v>
      </c>
      <c r="B33" s="328" t="s">
        <v>729</v>
      </c>
      <c r="C33" s="438" t="s">
        <v>730</v>
      </c>
      <c r="D33" s="572">
        <v>1</v>
      </c>
      <c r="E33" s="438" t="s">
        <v>726</v>
      </c>
      <c r="F33" s="328" t="s">
        <v>763</v>
      </c>
      <c r="G33" s="328">
        <v>1322</v>
      </c>
      <c r="H33" s="328" t="s">
        <v>788</v>
      </c>
      <c r="I33" s="438" t="s">
        <v>713</v>
      </c>
      <c r="J33" s="448" t="s">
        <v>834</v>
      </c>
      <c r="K33" s="333">
        <v>9</v>
      </c>
      <c r="L33" s="328">
        <v>10</v>
      </c>
      <c r="M33" s="328">
        <v>10</v>
      </c>
      <c r="N33" s="328">
        <v>16</v>
      </c>
      <c r="O33" s="328">
        <v>13</v>
      </c>
      <c r="P33" s="329">
        <v>9</v>
      </c>
      <c r="Q33" s="592">
        <v>0</v>
      </c>
      <c r="R33" s="593">
        <v>0</v>
      </c>
      <c r="S33" s="594">
        <v>0</v>
      </c>
      <c r="T33" s="595">
        <v>2</v>
      </c>
      <c r="U33" s="333">
        <v>0</v>
      </c>
      <c r="V33" s="328">
        <v>11</v>
      </c>
      <c r="W33" s="329">
        <v>3</v>
      </c>
      <c r="X33" s="520" t="s">
        <v>973</v>
      </c>
      <c r="Y33" s="557" t="s">
        <v>835</v>
      </c>
      <c r="Z33" s="557" t="s">
        <v>960</v>
      </c>
      <c r="AA33" s="557" t="s">
        <v>900</v>
      </c>
      <c r="AB33" s="575" t="s">
        <v>901</v>
      </c>
    </row>
  </sheetData>
  <sortState ref="A2:W33">
    <sortCondition descending="1" ref="D2:D33"/>
    <sortCondition ref="C2:C33"/>
  </sortState>
  <conditionalFormatting sqref="AA1:AB33">
    <cfRule type="containsBlanks" dxfId="0" priority="4">
      <formula>LEN(TRIM(AA1))=0</formula>
    </cfRule>
  </conditionalFormatting>
  <pageMargins left="0.15" right="0.75" top="0.32" bottom="0.33" header="0.25" footer="0.25"/>
  <pageSetup orientation="landscape" horizontalDpi="4294967293"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pane xSplit="1" ySplit="1" topLeftCell="B2" activePane="bottomRight" state="frozen"/>
      <selection pane="topRight" activeCell="B1" sqref="B1"/>
      <selection pane="bottomLeft" activeCell="A2" sqref="A2"/>
      <selection pane="bottomRight" activeCell="B2" sqref="B2"/>
    </sheetView>
  </sheetViews>
  <sheetFormatPr defaultColWidth="31.375" defaultRowHeight="15.75"/>
  <cols>
    <col min="1" max="1" width="19.625" style="384" bestFit="1" customWidth="1"/>
    <col min="2" max="2" width="6.5" style="320" bestFit="1" customWidth="1"/>
    <col min="3" max="3" width="11.25" style="320" bestFit="1" customWidth="1"/>
    <col min="4" max="4" width="5.625" style="320" bestFit="1" customWidth="1"/>
    <col min="5" max="5" width="6.375" style="320" bestFit="1" customWidth="1"/>
    <col min="6" max="6" width="5.25" style="320" bestFit="1" customWidth="1"/>
    <col min="7" max="7" width="5" style="320" bestFit="1" customWidth="1"/>
    <col min="8" max="8" width="6.875" style="320" bestFit="1" customWidth="1"/>
    <col min="9" max="9" width="6.5" style="320" bestFit="1" customWidth="1"/>
    <col min="10" max="10" width="26.875" style="320" bestFit="1" customWidth="1"/>
    <col min="11" max="11" width="4" style="320" bestFit="1" customWidth="1"/>
    <col min="12" max="12" width="4.625" style="320" bestFit="1" customWidth="1"/>
    <col min="13" max="13" width="4.875" style="320" bestFit="1" customWidth="1"/>
    <col min="14" max="14" width="3.75" style="320" bestFit="1" customWidth="1"/>
    <col min="15" max="16" width="4.75" style="320" bestFit="1" customWidth="1"/>
    <col min="17" max="17" width="5.5" style="320" bestFit="1" customWidth="1"/>
    <col min="18" max="18" width="4" style="320" bestFit="1" customWidth="1"/>
    <col min="19" max="19" width="3.5" style="320" bestFit="1" customWidth="1"/>
    <col min="20" max="20" width="8.625" style="518" bestFit="1" customWidth="1"/>
    <col min="21" max="21" width="12.375" style="323" customWidth="1"/>
    <col min="22" max="22" width="19.75" style="320" bestFit="1" customWidth="1"/>
    <col min="23" max="34" width="6.5" style="320" customWidth="1"/>
    <col min="35" max="16384" width="31.375" style="320"/>
  </cols>
  <sheetData>
    <row r="1" spans="1:22" ht="17.25" thickBot="1">
      <c r="A1" s="376" t="s">
        <v>275</v>
      </c>
      <c r="B1" s="317" t="s">
        <v>274</v>
      </c>
      <c r="C1" s="317" t="s">
        <v>563</v>
      </c>
      <c r="D1" s="317" t="s">
        <v>7</v>
      </c>
      <c r="E1" s="317" t="s">
        <v>273</v>
      </c>
      <c r="F1" s="317" t="s">
        <v>272</v>
      </c>
      <c r="G1" s="317" t="s">
        <v>271</v>
      </c>
      <c r="H1" s="317" t="s">
        <v>270</v>
      </c>
      <c r="I1" s="317" t="s">
        <v>269</v>
      </c>
      <c r="J1" s="317" t="s">
        <v>268</v>
      </c>
      <c r="K1" s="377" t="s">
        <v>45</v>
      </c>
      <c r="L1" s="378" t="s">
        <v>44</v>
      </c>
      <c r="M1" s="379" t="s">
        <v>41</v>
      </c>
      <c r="N1" s="380" t="s">
        <v>42</v>
      </c>
      <c r="O1" s="381" t="s">
        <v>43</v>
      </c>
      <c r="P1" s="382" t="s">
        <v>40</v>
      </c>
      <c r="Q1" s="383" t="s">
        <v>267</v>
      </c>
      <c r="R1" s="383" t="s">
        <v>266</v>
      </c>
      <c r="S1" s="318" t="s">
        <v>265</v>
      </c>
      <c r="T1" s="517" t="s">
        <v>264</v>
      </c>
      <c r="U1" s="319" t="s">
        <v>263</v>
      </c>
      <c r="V1" s="318" t="s">
        <v>654</v>
      </c>
    </row>
    <row r="2" spans="1:22" ht="16.5" thickBot="1">
      <c r="A2" s="384" t="s">
        <v>285</v>
      </c>
    </row>
    <row r="3" spans="1:22" ht="31.5">
      <c r="A3" s="385" t="s">
        <v>314</v>
      </c>
      <c r="B3" s="325" t="s">
        <v>316</v>
      </c>
      <c r="C3" s="514" t="s">
        <v>760</v>
      </c>
      <c r="D3" s="324">
        <v>1</v>
      </c>
      <c r="E3" s="325" t="s">
        <v>276</v>
      </c>
      <c r="F3" s="514" t="s">
        <v>763</v>
      </c>
      <c r="G3" s="324">
        <v>1314</v>
      </c>
      <c r="H3" s="324" t="s">
        <v>197</v>
      </c>
      <c r="I3" s="324" t="s">
        <v>713</v>
      </c>
      <c r="J3" s="516" t="s">
        <v>869</v>
      </c>
      <c r="K3" s="332">
        <v>10</v>
      </c>
      <c r="L3" s="324">
        <v>10</v>
      </c>
      <c r="M3" s="324">
        <v>10</v>
      </c>
      <c r="N3" s="324">
        <v>10</v>
      </c>
      <c r="O3" s="324">
        <v>10</v>
      </c>
      <c r="P3" s="326">
        <v>10</v>
      </c>
      <c r="Q3" s="332">
        <v>0</v>
      </c>
      <c r="R3" s="324">
        <v>10</v>
      </c>
      <c r="S3" s="326">
        <v>4</v>
      </c>
      <c r="T3" s="519" t="s">
        <v>872</v>
      </c>
      <c r="U3" s="514" t="s">
        <v>713</v>
      </c>
      <c r="V3" s="326"/>
    </row>
    <row r="4" spans="1:22" ht="16.5" thickBot="1">
      <c r="A4" s="387" t="s">
        <v>315</v>
      </c>
      <c r="B4" s="327" t="s">
        <v>169</v>
      </c>
      <c r="C4" s="438" t="s">
        <v>760</v>
      </c>
      <c r="D4" s="327">
        <v>1</v>
      </c>
      <c r="E4" s="327" t="s">
        <v>123</v>
      </c>
      <c r="F4" s="438" t="s">
        <v>763</v>
      </c>
      <c r="G4" s="327">
        <v>1303</v>
      </c>
      <c r="H4" s="328" t="s">
        <v>197</v>
      </c>
      <c r="I4" s="328" t="s">
        <v>713</v>
      </c>
      <c r="J4" s="448" t="s">
        <v>870</v>
      </c>
      <c r="K4" s="333">
        <v>10</v>
      </c>
      <c r="L4" s="328">
        <v>10</v>
      </c>
      <c r="M4" s="328">
        <v>10</v>
      </c>
      <c r="N4" s="328">
        <v>10</v>
      </c>
      <c r="O4" s="328">
        <v>10</v>
      </c>
      <c r="P4" s="329">
        <v>10</v>
      </c>
      <c r="Q4" s="333">
        <v>0</v>
      </c>
      <c r="R4" s="328">
        <v>10</v>
      </c>
      <c r="S4" s="329">
        <v>4</v>
      </c>
      <c r="T4" s="520" t="s">
        <v>873</v>
      </c>
      <c r="U4" s="438" t="s">
        <v>713</v>
      </c>
      <c r="V4" s="329"/>
    </row>
    <row r="5" spans="1:22">
      <c r="A5" s="323"/>
      <c r="F5" s="515"/>
      <c r="U5" s="515"/>
    </row>
    <row r="6" spans="1:22" ht="16.5" thickBot="1">
      <c r="A6" s="384" t="s">
        <v>286</v>
      </c>
      <c r="F6" s="515"/>
      <c r="U6" s="515"/>
    </row>
    <row r="7" spans="1:22">
      <c r="A7" s="385" t="s">
        <v>288</v>
      </c>
      <c r="B7" s="324" t="s">
        <v>169</v>
      </c>
      <c r="C7" s="514" t="s">
        <v>760</v>
      </c>
      <c r="D7" s="324">
        <v>1</v>
      </c>
      <c r="E7" s="324" t="s">
        <v>123</v>
      </c>
      <c r="F7" s="514" t="s">
        <v>763</v>
      </c>
      <c r="G7" s="324">
        <v>1330</v>
      </c>
      <c r="H7" s="324" t="s">
        <v>197</v>
      </c>
      <c r="I7" s="324" t="s">
        <v>713</v>
      </c>
      <c r="J7" s="386"/>
      <c r="K7" s="332">
        <v>10</v>
      </c>
      <c r="L7" s="324">
        <v>10</v>
      </c>
      <c r="M7" s="324">
        <v>10</v>
      </c>
      <c r="N7" s="324">
        <v>10</v>
      </c>
      <c r="O7" s="324">
        <v>10</v>
      </c>
      <c r="P7" s="326">
        <v>10</v>
      </c>
      <c r="Q7" s="332">
        <v>0</v>
      </c>
      <c r="R7" s="324">
        <v>10</v>
      </c>
      <c r="S7" s="326">
        <v>4</v>
      </c>
      <c r="T7" s="521" t="s">
        <v>875</v>
      </c>
      <c r="U7" s="514" t="s">
        <v>713</v>
      </c>
      <c r="V7" s="326"/>
    </row>
    <row r="8" spans="1:22">
      <c r="A8" s="389" t="s">
        <v>289</v>
      </c>
      <c r="B8" s="330" t="s">
        <v>169</v>
      </c>
      <c r="C8" s="375" t="s">
        <v>762</v>
      </c>
      <c r="D8" s="330">
        <v>2</v>
      </c>
      <c r="E8" s="330" t="s">
        <v>123</v>
      </c>
      <c r="F8" s="375" t="s">
        <v>763</v>
      </c>
      <c r="G8" s="330">
        <v>1332</v>
      </c>
      <c r="H8" s="330" t="s">
        <v>197</v>
      </c>
      <c r="I8" s="330" t="s">
        <v>713</v>
      </c>
      <c r="J8" s="390"/>
      <c r="K8" s="334">
        <v>10</v>
      </c>
      <c r="L8" s="330">
        <v>10</v>
      </c>
      <c r="M8" s="330">
        <v>10</v>
      </c>
      <c r="N8" s="330">
        <v>10</v>
      </c>
      <c r="O8" s="330">
        <v>10</v>
      </c>
      <c r="P8" s="331">
        <v>10</v>
      </c>
      <c r="Q8" s="334">
        <v>0</v>
      </c>
      <c r="R8" s="330">
        <v>10</v>
      </c>
      <c r="S8" s="331">
        <v>4</v>
      </c>
      <c r="T8" s="522" t="s">
        <v>874</v>
      </c>
      <c r="U8" s="375" t="s">
        <v>713</v>
      </c>
      <c r="V8" s="331"/>
    </row>
    <row r="9" spans="1:22" ht="31.5">
      <c r="A9" s="389" t="s">
        <v>290</v>
      </c>
      <c r="B9" s="330" t="s">
        <v>169</v>
      </c>
      <c r="C9" s="375" t="s">
        <v>723</v>
      </c>
      <c r="D9" s="330">
        <v>1</v>
      </c>
      <c r="E9" s="330" t="s">
        <v>276</v>
      </c>
      <c r="F9" s="375" t="s">
        <v>763</v>
      </c>
      <c r="G9" s="330">
        <v>1340</v>
      </c>
      <c r="H9" s="330" t="s">
        <v>197</v>
      </c>
      <c r="I9" s="330" t="s">
        <v>713</v>
      </c>
      <c r="J9" s="390"/>
      <c r="K9" s="334">
        <v>10</v>
      </c>
      <c r="L9" s="330">
        <v>10</v>
      </c>
      <c r="M9" s="330">
        <v>10</v>
      </c>
      <c r="N9" s="330">
        <v>10</v>
      </c>
      <c r="O9" s="330">
        <v>10</v>
      </c>
      <c r="P9" s="331">
        <v>10</v>
      </c>
      <c r="Q9" s="334">
        <v>0</v>
      </c>
      <c r="R9" s="330">
        <v>10</v>
      </c>
      <c r="S9" s="331">
        <v>4</v>
      </c>
      <c r="T9" s="522" t="s">
        <v>876</v>
      </c>
      <c r="U9" s="375" t="s">
        <v>713</v>
      </c>
      <c r="V9" s="331"/>
    </row>
    <row r="10" spans="1:22">
      <c r="A10" s="389" t="s">
        <v>291</v>
      </c>
      <c r="B10" s="330" t="s">
        <v>169</v>
      </c>
      <c r="C10" s="375" t="s">
        <v>760</v>
      </c>
      <c r="D10" s="330">
        <v>1</v>
      </c>
      <c r="E10" s="330" t="s">
        <v>123</v>
      </c>
      <c r="F10" s="375" t="s">
        <v>763</v>
      </c>
      <c r="G10" s="330">
        <v>1341</v>
      </c>
      <c r="H10" s="330" t="s">
        <v>197</v>
      </c>
      <c r="I10" s="330" t="s">
        <v>713</v>
      </c>
      <c r="J10" s="390"/>
      <c r="K10" s="334">
        <v>10</v>
      </c>
      <c r="L10" s="330">
        <v>10</v>
      </c>
      <c r="M10" s="330">
        <v>10</v>
      </c>
      <c r="N10" s="330">
        <v>10</v>
      </c>
      <c r="O10" s="330">
        <v>10</v>
      </c>
      <c r="P10" s="331">
        <v>10</v>
      </c>
      <c r="Q10" s="334">
        <v>0</v>
      </c>
      <c r="R10" s="330">
        <v>10</v>
      </c>
      <c r="S10" s="331">
        <v>4</v>
      </c>
      <c r="T10" s="523" t="s">
        <v>713</v>
      </c>
      <c r="U10" s="375" t="s">
        <v>713</v>
      </c>
      <c r="V10" s="331"/>
    </row>
    <row r="11" spans="1:22">
      <c r="A11" s="389" t="s">
        <v>292</v>
      </c>
      <c r="B11" s="330" t="s">
        <v>169</v>
      </c>
      <c r="C11" s="375" t="s">
        <v>868</v>
      </c>
      <c r="D11" s="330">
        <v>3</v>
      </c>
      <c r="E11" s="330" t="s">
        <v>276</v>
      </c>
      <c r="F11" s="375" t="s">
        <v>763</v>
      </c>
      <c r="G11" s="330">
        <v>1349</v>
      </c>
      <c r="H11" s="330" t="s">
        <v>197</v>
      </c>
      <c r="I11" s="330" t="s">
        <v>713</v>
      </c>
      <c r="J11" s="390"/>
      <c r="K11" s="334">
        <v>10</v>
      </c>
      <c r="L11" s="330">
        <v>10</v>
      </c>
      <c r="M11" s="330">
        <v>10</v>
      </c>
      <c r="N11" s="330">
        <v>10</v>
      </c>
      <c r="O11" s="330">
        <v>10</v>
      </c>
      <c r="P11" s="331">
        <v>10</v>
      </c>
      <c r="Q11" s="334">
        <v>0</v>
      </c>
      <c r="R11" s="330">
        <v>10</v>
      </c>
      <c r="S11" s="331">
        <v>4</v>
      </c>
      <c r="T11" s="522" t="s">
        <v>877</v>
      </c>
      <c r="U11" s="375" t="s">
        <v>713</v>
      </c>
      <c r="V11" s="331"/>
    </row>
    <row r="12" spans="1:22">
      <c r="A12" s="389" t="s">
        <v>293</v>
      </c>
      <c r="B12" s="330" t="s">
        <v>169</v>
      </c>
      <c r="C12" s="375" t="s">
        <v>760</v>
      </c>
      <c r="D12" s="330">
        <v>1</v>
      </c>
      <c r="E12" s="330" t="s">
        <v>276</v>
      </c>
      <c r="F12" s="375" t="s">
        <v>763</v>
      </c>
      <c r="G12" s="330">
        <v>1351</v>
      </c>
      <c r="H12" s="330" t="s">
        <v>197</v>
      </c>
      <c r="I12" s="330" t="s">
        <v>713</v>
      </c>
      <c r="J12" s="390"/>
      <c r="K12" s="334">
        <v>10</v>
      </c>
      <c r="L12" s="330">
        <v>10</v>
      </c>
      <c r="M12" s="330">
        <v>10</v>
      </c>
      <c r="N12" s="330">
        <v>10</v>
      </c>
      <c r="O12" s="330">
        <v>10</v>
      </c>
      <c r="P12" s="331">
        <v>10</v>
      </c>
      <c r="Q12" s="334">
        <v>0</v>
      </c>
      <c r="R12" s="330">
        <v>10</v>
      </c>
      <c r="S12" s="331">
        <v>4</v>
      </c>
      <c r="T12" s="523" t="s">
        <v>713</v>
      </c>
      <c r="U12" s="375" t="s">
        <v>713</v>
      </c>
      <c r="V12" s="331"/>
    </row>
    <row r="13" spans="1:22">
      <c r="A13" s="389" t="s">
        <v>294</v>
      </c>
      <c r="B13" s="330" t="s">
        <v>169</v>
      </c>
      <c r="C13" s="375" t="s">
        <v>867</v>
      </c>
      <c r="D13" s="330">
        <v>2</v>
      </c>
      <c r="E13" s="330" t="s">
        <v>276</v>
      </c>
      <c r="F13" s="375" t="s">
        <v>763</v>
      </c>
      <c r="G13" s="330">
        <v>1353</v>
      </c>
      <c r="H13" s="330" t="s">
        <v>197</v>
      </c>
      <c r="I13" s="330" t="s">
        <v>713</v>
      </c>
      <c r="J13" s="390"/>
      <c r="K13" s="334">
        <v>10</v>
      </c>
      <c r="L13" s="330">
        <v>10</v>
      </c>
      <c r="M13" s="330">
        <v>10</v>
      </c>
      <c r="N13" s="330">
        <v>10</v>
      </c>
      <c r="O13" s="330">
        <v>10</v>
      </c>
      <c r="P13" s="331">
        <v>10</v>
      </c>
      <c r="Q13" s="334">
        <v>0</v>
      </c>
      <c r="R13" s="330">
        <v>10</v>
      </c>
      <c r="S13" s="331">
        <v>4</v>
      </c>
      <c r="T13" s="522" t="s">
        <v>878</v>
      </c>
      <c r="U13" s="375" t="s">
        <v>713</v>
      </c>
      <c r="V13" s="331"/>
    </row>
    <row r="14" spans="1:22" ht="16.5" thickBot="1">
      <c r="A14" s="391" t="s">
        <v>295</v>
      </c>
      <c r="B14" s="328" t="s">
        <v>169</v>
      </c>
      <c r="C14" s="438" t="s">
        <v>760</v>
      </c>
      <c r="D14" s="328">
        <v>1</v>
      </c>
      <c r="E14" s="328" t="s">
        <v>276</v>
      </c>
      <c r="F14" s="438" t="s">
        <v>763</v>
      </c>
      <c r="G14" s="328">
        <v>1356</v>
      </c>
      <c r="H14" s="328" t="s">
        <v>197</v>
      </c>
      <c r="I14" s="328" t="s">
        <v>713</v>
      </c>
      <c r="J14" s="388"/>
      <c r="K14" s="333">
        <v>10</v>
      </c>
      <c r="L14" s="328">
        <v>10</v>
      </c>
      <c r="M14" s="328">
        <v>10</v>
      </c>
      <c r="N14" s="328">
        <v>10</v>
      </c>
      <c r="O14" s="328">
        <v>10</v>
      </c>
      <c r="P14" s="329">
        <v>10</v>
      </c>
      <c r="Q14" s="333">
        <v>0</v>
      </c>
      <c r="R14" s="328">
        <v>10</v>
      </c>
      <c r="S14" s="329">
        <v>4</v>
      </c>
      <c r="T14" s="524" t="s">
        <v>713</v>
      </c>
      <c r="U14" s="438" t="s">
        <v>713</v>
      </c>
      <c r="V14" s="329"/>
    </row>
    <row r="15" spans="1:22">
      <c r="A15" s="323"/>
      <c r="F15" s="515"/>
      <c r="U15" s="515"/>
    </row>
    <row r="16" spans="1:22" ht="16.5" thickBot="1">
      <c r="A16" s="384" t="s">
        <v>287</v>
      </c>
      <c r="F16" s="515"/>
      <c r="U16" s="515"/>
    </row>
    <row r="17" spans="1:22">
      <c r="A17" s="414" t="s">
        <v>645</v>
      </c>
      <c r="B17" s="324" t="s">
        <v>316</v>
      </c>
      <c r="C17" s="514" t="s">
        <v>760</v>
      </c>
      <c r="D17" s="324">
        <v>1</v>
      </c>
      <c r="E17" s="324" t="s">
        <v>276</v>
      </c>
      <c r="F17" s="514" t="s">
        <v>766</v>
      </c>
      <c r="G17" s="324">
        <v>1315</v>
      </c>
      <c r="H17" s="324" t="s">
        <v>197</v>
      </c>
      <c r="I17" s="324" t="s">
        <v>713</v>
      </c>
      <c r="J17" s="386" t="s">
        <v>296</v>
      </c>
      <c r="K17" s="332">
        <v>10</v>
      </c>
      <c r="L17" s="324">
        <v>10</v>
      </c>
      <c r="M17" s="324">
        <v>10</v>
      </c>
      <c r="N17" s="324">
        <v>10</v>
      </c>
      <c r="O17" s="324">
        <v>10</v>
      </c>
      <c r="P17" s="326">
        <v>10</v>
      </c>
      <c r="Q17" s="332">
        <v>0</v>
      </c>
      <c r="R17" s="324">
        <v>10</v>
      </c>
      <c r="S17" s="326">
        <v>4</v>
      </c>
      <c r="T17" s="521" t="s">
        <v>875</v>
      </c>
      <c r="U17" s="514" t="s">
        <v>713</v>
      </c>
      <c r="V17" s="326"/>
    </row>
    <row r="18" spans="1:22">
      <c r="A18" s="389" t="s">
        <v>297</v>
      </c>
      <c r="B18" s="330" t="s">
        <v>169</v>
      </c>
      <c r="C18" s="375" t="s">
        <v>561</v>
      </c>
      <c r="D18" s="330">
        <v>4</v>
      </c>
      <c r="E18" s="375" t="s">
        <v>123</v>
      </c>
      <c r="F18" s="375" t="s">
        <v>764</v>
      </c>
      <c r="G18" s="330">
        <v>1288</v>
      </c>
      <c r="H18" s="330" t="s">
        <v>197</v>
      </c>
      <c r="I18" s="330" t="s">
        <v>713</v>
      </c>
      <c r="J18" s="390" t="s">
        <v>298</v>
      </c>
      <c r="K18" s="334">
        <v>10</v>
      </c>
      <c r="L18" s="330">
        <v>10</v>
      </c>
      <c r="M18" s="330">
        <v>10</v>
      </c>
      <c r="N18" s="330">
        <v>10</v>
      </c>
      <c r="O18" s="330">
        <v>10</v>
      </c>
      <c r="P18" s="331">
        <v>10</v>
      </c>
      <c r="Q18" s="334">
        <v>0</v>
      </c>
      <c r="R18" s="330">
        <v>10</v>
      </c>
      <c r="S18" s="331">
        <v>4</v>
      </c>
      <c r="T18" s="522" t="s">
        <v>879</v>
      </c>
      <c r="U18" s="375" t="s">
        <v>713</v>
      </c>
      <c r="V18" s="331"/>
    </row>
    <row r="19" spans="1:22">
      <c r="A19" s="389" t="s">
        <v>299</v>
      </c>
      <c r="B19" s="330" t="s">
        <v>169</v>
      </c>
      <c r="C19" s="375" t="s">
        <v>760</v>
      </c>
      <c r="D19" s="330">
        <v>1</v>
      </c>
      <c r="E19" s="330" t="s">
        <v>123</v>
      </c>
      <c r="F19" s="375" t="s">
        <v>763</v>
      </c>
      <c r="G19" s="330">
        <v>1313</v>
      </c>
      <c r="H19" s="330" t="s">
        <v>197</v>
      </c>
      <c r="I19" s="330" t="s">
        <v>713</v>
      </c>
      <c r="J19" s="390" t="s">
        <v>298</v>
      </c>
      <c r="K19" s="334">
        <v>10</v>
      </c>
      <c r="L19" s="330">
        <v>10</v>
      </c>
      <c r="M19" s="330">
        <v>10</v>
      </c>
      <c r="N19" s="330">
        <v>10</v>
      </c>
      <c r="O19" s="330">
        <v>10</v>
      </c>
      <c r="P19" s="331">
        <v>10</v>
      </c>
      <c r="Q19" s="334">
        <v>0</v>
      </c>
      <c r="R19" s="330">
        <v>10</v>
      </c>
      <c r="S19" s="331">
        <v>4</v>
      </c>
      <c r="T19" s="523" t="s">
        <v>713</v>
      </c>
      <c r="U19" s="375" t="s">
        <v>713</v>
      </c>
      <c r="V19" s="331"/>
    </row>
    <row r="20" spans="1:22">
      <c r="A20" s="413" t="s">
        <v>642</v>
      </c>
      <c r="B20" s="330" t="s">
        <v>643</v>
      </c>
      <c r="C20" s="375" t="s">
        <v>760</v>
      </c>
      <c r="D20" s="330">
        <v>1</v>
      </c>
      <c r="E20" s="330" t="s">
        <v>276</v>
      </c>
      <c r="F20" s="375" t="s">
        <v>763</v>
      </c>
      <c r="G20" s="330">
        <v>1222</v>
      </c>
      <c r="H20" s="330" t="s">
        <v>197</v>
      </c>
      <c r="I20" s="330" t="s">
        <v>713</v>
      </c>
      <c r="J20" s="390" t="s">
        <v>300</v>
      </c>
      <c r="K20" s="334">
        <v>10</v>
      </c>
      <c r="L20" s="330">
        <v>10</v>
      </c>
      <c r="M20" s="330">
        <v>10</v>
      </c>
      <c r="N20" s="330">
        <v>10</v>
      </c>
      <c r="O20" s="330">
        <v>10</v>
      </c>
      <c r="P20" s="331">
        <v>10</v>
      </c>
      <c r="Q20" s="334">
        <v>0</v>
      </c>
      <c r="R20" s="330">
        <v>10</v>
      </c>
      <c r="S20" s="331">
        <v>4</v>
      </c>
      <c r="T20" s="523" t="s">
        <v>713</v>
      </c>
      <c r="U20" s="375" t="s">
        <v>713</v>
      </c>
      <c r="V20" s="331"/>
    </row>
    <row r="21" spans="1:22">
      <c r="A21" s="413" t="s">
        <v>644</v>
      </c>
      <c r="B21" s="330" t="s">
        <v>316</v>
      </c>
      <c r="C21" s="375" t="s">
        <v>760</v>
      </c>
      <c r="D21" s="330">
        <v>1</v>
      </c>
      <c r="E21" s="330" t="s">
        <v>276</v>
      </c>
      <c r="F21" s="375" t="s">
        <v>763</v>
      </c>
      <c r="G21" s="330">
        <v>1345</v>
      </c>
      <c r="H21" s="330" t="s">
        <v>197</v>
      </c>
      <c r="I21" s="330" t="s">
        <v>713</v>
      </c>
      <c r="J21" s="390" t="s">
        <v>301</v>
      </c>
      <c r="K21" s="334">
        <v>10</v>
      </c>
      <c r="L21" s="330">
        <v>10</v>
      </c>
      <c r="M21" s="330">
        <v>10</v>
      </c>
      <c r="N21" s="330">
        <v>10</v>
      </c>
      <c r="O21" s="330">
        <v>10</v>
      </c>
      <c r="P21" s="331">
        <v>10</v>
      </c>
      <c r="Q21" s="334">
        <v>0</v>
      </c>
      <c r="R21" s="330">
        <v>10</v>
      </c>
      <c r="S21" s="331">
        <v>4</v>
      </c>
      <c r="T21" s="523" t="s">
        <v>713</v>
      </c>
      <c r="U21" s="375" t="s">
        <v>713</v>
      </c>
      <c r="V21" s="331"/>
    </row>
    <row r="22" spans="1:22">
      <c r="A22" s="389" t="s">
        <v>302</v>
      </c>
      <c r="B22" s="330" t="s">
        <v>169</v>
      </c>
      <c r="C22" s="375" t="s">
        <v>562</v>
      </c>
      <c r="D22" s="330">
        <v>2</v>
      </c>
      <c r="E22" s="375" t="s">
        <v>123</v>
      </c>
      <c r="F22" s="375" t="s">
        <v>765</v>
      </c>
      <c r="G22" s="330">
        <v>1343</v>
      </c>
      <c r="H22" s="330" t="s">
        <v>197</v>
      </c>
      <c r="I22" s="330" t="s">
        <v>713</v>
      </c>
      <c r="J22" s="390" t="s">
        <v>303</v>
      </c>
      <c r="K22" s="334">
        <v>10</v>
      </c>
      <c r="L22" s="330">
        <v>10</v>
      </c>
      <c r="M22" s="330">
        <v>10</v>
      </c>
      <c r="N22" s="330">
        <v>10</v>
      </c>
      <c r="O22" s="330">
        <v>10</v>
      </c>
      <c r="P22" s="331">
        <v>10</v>
      </c>
      <c r="Q22" s="334">
        <v>0</v>
      </c>
      <c r="R22" s="330">
        <v>10</v>
      </c>
      <c r="S22" s="331">
        <v>4</v>
      </c>
      <c r="T22" s="522" t="s">
        <v>879</v>
      </c>
      <c r="U22" s="375" t="s">
        <v>713</v>
      </c>
      <c r="V22" s="331"/>
    </row>
    <row r="23" spans="1:22">
      <c r="A23" s="389" t="s">
        <v>304</v>
      </c>
      <c r="B23" s="330" t="s">
        <v>169</v>
      </c>
      <c r="C23" s="375" t="s">
        <v>760</v>
      </c>
      <c r="D23" s="330">
        <v>1</v>
      </c>
      <c r="E23" s="330" t="s">
        <v>276</v>
      </c>
      <c r="F23" s="375" t="s">
        <v>763</v>
      </c>
      <c r="G23" s="330">
        <v>1334</v>
      </c>
      <c r="H23" s="330" t="s">
        <v>197</v>
      </c>
      <c r="I23" s="330" t="s">
        <v>713</v>
      </c>
      <c r="J23" s="390" t="s">
        <v>305</v>
      </c>
      <c r="K23" s="334">
        <v>10</v>
      </c>
      <c r="L23" s="330">
        <v>10</v>
      </c>
      <c r="M23" s="330">
        <v>10</v>
      </c>
      <c r="N23" s="330">
        <v>10</v>
      </c>
      <c r="O23" s="330">
        <v>10</v>
      </c>
      <c r="P23" s="331">
        <v>10</v>
      </c>
      <c r="Q23" s="334">
        <v>0</v>
      </c>
      <c r="R23" s="330">
        <v>10</v>
      </c>
      <c r="S23" s="331">
        <v>4</v>
      </c>
      <c r="T23" s="523" t="s">
        <v>713</v>
      </c>
      <c r="U23" s="375" t="s">
        <v>713</v>
      </c>
      <c r="V23" s="331"/>
    </row>
    <row r="24" spans="1:22">
      <c r="A24" s="389" t="s">
        <v>306</v>
      </c>
      <c r="B24" s="330" t="s">
        <v>169</v>
      </c>
      <c r="C24" s="375" t="s">
        <v>760</v>
      </c>
      <c r="D24" s="330">
        <v>1</v>
      </c>
      <c r="E24" s="330" t="s">
        <v>276</v>
      </c>
      <c r="F24" s="375" t="s">
        <v>763</v>
      </c>
      <c r="G24" s="330">
        <v>1337</v>
      </c>
      <c r="H24" s="330" t="s">
        <v>197</v>
      </c>
      <c r="I24" s="330" t="s">
        <v>713</v>
      </c>
      <c r="J24" s="390" t="s">
        <v>307</v>
      </c>
      <c r="K24" s="334">
        <v>10</v>
      </c>
      <c r="L24" s="330">
        <v>10</v>
      </c>
      <c r="M24" s="330">
        <v>10</v>
      </c>
      <c r="N24" s="330">
        <v>10</v>
      </c>
      <c r="O24" s="330">
        <v>10</v>
      </c>
      <c r="P24" s="331">
        <v>10</v>
      </c>
      <c r="Q24" s="334">
        <v>0</v>
      </c>
      <c r="R24" s="330">
        <v>10</v>
      </c>
      <c r="S24" s="331">
        <v>4</v>
      </c>
      <c r="T24" s="523" t="s">
        <v>713</v>
      </c>
      <c r="U24" s="375" t="s">
        <v>713</v>
      </c>
      <c r="V24" s="331"/>
    </row>
    <row r="25" spans="1:22">
      <c r="A25" s="389" t="s">
        <v>308</v>
      </c>
      <c r="B25" s="330" t="s">
        <v>169</v>
      </c>
      <c r="C25" s="375" t="s">
        <v>760</v>
      </c>
      <c r="D25" s="330">
        <v>1</v>
      </c>
      <c r="E25" s="330" t="s">
        <v>123</v>
      </c>
      <c r="F25" s="375" t="s">
        <v>763</v>
      </c>
      <c r="G25" s="330">
        <v>1356</v>
      </c>
      <c r="H25" s="330" t="s">
        <v>197</v>
      </c>
      <c r="I25" s="330" t="s">
        <v>713</v>
      </c>
      <c r="J25" s="390" t="s">
        <v>309</v>
      </c>
      <c r="K25" s="334">
        <v>10</v>
      </c>
      <c r="L25" s="330">
        <v>10</v>
      </c>
      <c r="M25" s="330">
        <v>10</v>
      </c>
      <c r="N25" s="330">
        <v>10</v>
      </c>
      <c r="O25" s="330">
        <v>10</v>
      </c>
      <c r="P25" s="331">
        <v>10</v>
      </c>
      <c r="Q25" s="334">
        <v>0</v>
      </c>
      <c r="R25" s="330">
        <v>10</v>
      </c>
      <c r="S25" s="331">
        <v>4</v>
      </c>
      <c r="T25" s="523" t="s">
        <v>713</v>
      </c>
      <c r="U25" s="375" t="s">
        <v>713</v>
      </c>
      <c r="V25" s="331"/>
    </row>
    <row r="26" spans="1:22">
      <c r="A26" s="389" t="s">
        <v>310</v>
      </c>
      <c r="B26" s="330" t="s">
        <v>169</v>
      </c>
      <c r="C26" s="375" t="s">
        <v>871</v>
      </c>
      <c r="D26" s="330">
        <v>3</v>
      </c>
      <c r="E26" s="330" t="s">
        <v>276</v>
      </c>
      <c r="F26" s="375" t="s">
        <v>763</v>
      </c>
      <c r="G26" s="330">
        <v>1360</v>
      </c>
      <c r="H26" s="330" t="s">
        <v>197</v>
      </c>
      <c r="I26" s="330" t="s">
        <v>713</v>
      </c>
      <c r="J26" s="390" t="s">
        <v>311</v>
      </c>
      <c r="K26" s="334">
        <v>10</v>
      </c>
      <c r="L26" s="330">
        <v>10</v>
      </c>
      <c r="M26" s="330">
        <v>10</v>
      </c>
      <c r="N26" s="330">
        <v>10</v>
      </c>
      <c r="O26" s="330">
        <v>10</v>
      </c>
      <c r="P26" s="331">
        <v>10</v>
      </c>
      <c r="Q26" s="334">
        <v>0</v>
      </c>
      <c r="R26" s="330">
        <v>10</v>
      </c>
      <c r="S26" s="331">
        <v>4</v>
      </c>
      <c r="T26" s="522" t="s">
        <v>879</v>
      </c>
      <c r="U26" s="375" t="s">
        <v>713</v>
      </c>
      <c r="V26" s="331"/>
    </row>
    <row r="27" spans="1:22" ht="16.5" thickBot="1">
      <c r="A27" s="391" t="s">
        <v>312</v>
      </c>
      <c r="B27" s="328" t="s">
        <v>169</v>
      </c>
      <c r="C27" s="438" t="s">
        <v>760</v>
      </c>
      <c r="D27" s="328">
        <v>1</v>
      </c>
      <c r="E27" s="328" t="s">
        <v>276</v>
      </c>
      <c r="F27" s="438" t="s">
        <v>763</v>
      </c>
      <c r="G27" s="328">
        <v>1356</v>
      </c>
      <c r="H27" s="328" t="s">
        <v>197</v>
      </c>
      <c r="I27" s="328" t="s">
        <v>713</v>
      </c>
      <c r="J27" s="388" t="s">
        <v>313</v>
      </c>
      <c r="K27" s="333">
        <v>10</v>
      </c>
      <c r="L27" s="328">
        <v>10</v>
      </c>
      <c r="M27" s="328">
        <v>10</v>
      </c>
      <c r="N27" s="328">
        <v>10</v>
      </c>
      <c r="O27" s="328">
        <v>10</v>
      </c>
      <c r="P27" s="329">
        <v>10</v>
      </c>
      <c r="Q27" s="333">
        <v>0</v>
      </c>
      <c r="R27" s="328">
        <v>10</v>
      </c>
      <c r="S27" s="329">
        <v>4</v>
      </c>
      <c r="T27" s="520" t="s">
        <v>713</v>
      </c>
      <c r="U27" s="438" t="s">
        <v>713</v>
      </c>
      <c r="V27" s="329"/>
    </row>
    <row r="28" spans="1:22">
      <c r="A28" s="323"/>
    </row>
  </sheetData>
  <pageMargins left="0.15" right="0.75" top="0.32" bottom="0.33" header="0.25" footer="0.25"/>
  <pageSetup orientation="landscape" horizontalDpi="4294967293"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75"/>
  <cols>
    <col min="1" max="1" width="50.125" customWidth="1"/>
    <col min="2" max="2" width="9.5" style="272" customWidth="1"/>
    <col min="3" max="3" width="6.375" customWidth="1"/>
  </cols>
  <sheetData>
    <row r="1" spans="1:3">
      <c r="A1" s="275" t="s">
        <v>261</v>
      </c>
      <c r="B1" s="280" t="s">
        <v>193</v>
      </c>
      <c r="C1" s="279" t="s">
        <v>260</v>
      </c>
    </row>
    <row r="2" spans="1:3">
      <c r="A2" s="282" t="s">
        <v>259</v>
      </c>
      <c r="B2" s="392" t="s">
        <v>674</v>
      </c>
      <c r="C2" s="281">
        <v>0.08</v>
      </c>
    </row>
    <row r="3" spans="1:3">
      <c r="A3" s="282" t="s">
        <v>258</v>
      </c>
      <c r="B3" s="392" t="s">
        <v>249</v>
      </c>
      <c r="C3" s="281">
        <v>0.1</v>
      </c>
    </row>
    <row r="4" spans="1:3">
      <c r="A4" s="282" t="s">
        <v>257</v>
      </c>
      <c r="B4" s="272" t="s">
        <v>249</v>
      </c>
      <c r="C4" s="281">
        <v>0.1</v>
      </c>
    </row>
    <row r="5" spans="1:3">
      <c r="A5" s="282" t="s">
        <v>256</v>
      </c>
      <c r="B5" s="272" t="s">
        <v>249</v>
      </c>
      <c r="C5" s="281">
        <v>0.1</v>
      </c>
    </row>
    <row r="6" spans="1:3">
      <c r="A6" s="282" t="s">
        <v>255</v>
      </c>
      <c r="B6" s="272" t="s">
        <v>249</v>
      </c>
      <c r="C6" s="281">
        <v>0.1</v>
      </c>
    </row>
    <row r="7" spans="1:3">
      <c r="A7" s="282" t="s">
        <v>254</v>
      </c>
      <c r="B7" s="392" t="s">
        <v>838</v>
      </c>
      <c r="C7" s="281">
        <v>0.06</v>
      </c>
    </row>
    <row r="8" spans="1:3">
      <c r="A8" s="582" t="s">
        <v>253</v>
      </c>
      <c r="B8" s="272" t="s">
        <v>249</v>
      </c>
      <c r="C8" s="281">
        <v>0.1</v>
      </c>
    </row>
    <row r="9" spans="1:3">
      <c r="A9" s="282" t="s">
        <v>252</v>
      </c>
      <c r="B9" s="272" t="s">
        <v>674</v>
      </c>
      <c r="C9" s="281">
        <v>0.08</v>
      </c>
    </row>
    <row r="10" spans="1:3">
      <c r="A10" s="282" t="s">
        <v>251</v>
      </c>
      <c r="B10" s="392" t="s">
        <v>674</v>
      </c>
      <c r="C10" s="281">
        <v>0.08</v>
      </c>
    </row>
    <row r="11" spans="1:3">
      <c r="A11" s="282" t="s">
        <v>250</v>
      </c>
      <c r="B11" s="272" t="s">
        <v>838</v>
      </c>
      <c r="C11" s="281">
        <v>0.06</v>
      </c>
    </row>
    <row r="12" spans="1:3">
      <c r="A12" s="275" t="s">
        <v>79</v>
      </c>
      <c r="B12" s="280"/>
      <c r="C12" s="279">
        <f>SUM(C2:C11)</f>
        <v>0.85999999999999988</v>
      </c>
    </row>
    <row r="13" spans="1:3">
      <c r="A13" s="275"/>
      <c r="B13" s="280"/>
      <c r="C13" s="279"/>
    </row>
    <row r="14" spans="1:3">
      <c r="A14" s="275" t="s">
        <v>248</v>
      </c>
      <c r="B14" s="276">
        <v>0</v>
      </c>
    </row>
    <row r="15" spans="1:3">
      <c r="A15" s="275" t="s">
        <v>247</v>
      </c>
      <c r="B15" s="276">
        <v>0</v>
      </c>
    </row>
    <row r="16" spans="1:3">
      <c r="A16" s="275" t="s">
        <v>246</v>
      </c>
      <c r="B16" s="278">
        <f>B15*C12/(1+B14)</f>
        <v>0</v>
      </c>
    </row>
    <row r="17" spans="1:3">
      <c r="A17" s="275" t="s">
        <v>245</v>
      </c>
      <c r="B17" s="277">
        <v>0</v>
      </c>
      <c r="C17" s="416"/>
    </row>
    <row r="18" spans="1:3">
      <c r="A18" s="275" t="s">
        <v>79</v>
      </c>
      <c r="B18" s="274">
        <f>SUM(B16:B17)</f>
        <v>0</v>
      </c>
    </row>
    <row r="19" spans="1:3">
      <c r="A19" s="275" t="s">
        <v>244</v>
      </c>
      <c r="B19" s="276">
        <v>49520</v>
      </c>
    </row>
    <row r="20" spans="1:3">
      <c r="A20" s="275" t="s">
        <v>243</v>
      </c>
      <c r="B20" s="274">
        <f>SUM(B18:B19)</f>
        <v>49520</v>
      </c>
    </row>
    <row r="22" spans="1:3">
      <c r="A22" s="273" t="s">
        <v>242</v>
      </c>
    </row>
  </sheetData>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showGridLines="0" workbookViewId="0">
      <pane ySplit="2" topLeftCell="A3" activePane="bottomLeft" state="frozen"/>
      <selection pane="bottomLeft" activeCell="A3" sqref="A3"/>
    </sheetView>
  </sheetViews>
  <sheetFormatPr defaultColWidth="13" defaultRowHeight="15.75"/>
  <cols>
    <col min="1" max="1" width="28.75" style="21" bestFit="1" customWidth="1"/>
    <col min="2" max="2" width="6.25" style="21" customWidth="1"/>
    <col min="3" max="4" width="6.25" style="22" hidden="1" customWidth="1"/>
    <col min="5" max="5" width="9.625" style="22" bestFit="1" customWidth="1"/>
    <col min="6" max="6" width="6.75" style="22" bestFit="1" customWidth="1"/>
    <col min="7" max="9" width="6.75" style="64" customWidth="1"/>
    <col min="10" max="10" width="40.625" style="21" customWidth="1"/>
    <col min="11" max="16384" width="13" style="1"/>
  </cols>
  <sheetData>
    <row r="1" spans="1:10" ht="24" thickBot="1">
      <c r="A1" s="50" t="s">
        <v>18</v>
      </c>
      <c r="B1" s="23"/>
      <c r="C1" s="23"/>
      <c r="D1" s="23"/>
      <c r="E1" s="23"/>
      <c r="F1" s="23"/>
      <c r="G1" s="62"/>
      <c r="H1" s="62"/>
      <c r="I1" s="62"/>
      <c r="J1" s="23"/>
    </row>
    <row r="2" spans="1:10" s="16" customFormat="1" ht="33">
      <c r="A2" s="47" t="s">
        <v>6</v>
      </c>
      <c r="B2" s="48" t="s">
        <v>39</v>
      </c>
      <c r="C2" s="48" t="s">
        <v>46</v>
      </c>
      <c r="D2" s="48" t="s">
        <v>38</v>
      </c>
      <c r="E2" s="59" t="s">
        <v>71</v>
      </c>
      <c r="F2" s="59" t="s">
        <v>47</v>
      </c>
      <c r="G2" s="63" t="s">
        <v>79</v>
      </c>
      <c r="H2" s="610" t="s">
        <v>985</v>
      </c>
      <c r="I2" s="63" t="s">
        <v>117</v>
      </c>
      <c r="J2" s="49" t="s">
        <v>8</v>
      </c>
    </row>
    <row r="3" spans="1:10" s="54" customFormat="1" ht="16.5">
      <c r="A3" s="126" t="s">
        <v>48</v>
      </c>
      <c r="B3" s="102">
        <v>0</v>
      </c>
      <c r="C3" s="127" t="s">
        <v>42</v>
      </c>
      <c r="D3" s="128" t="str">
        <f>IF(C3="Str",'Personal File'!$C$11,IF(C3="Dex",'Personal File'!$C$12,IF(C3="Con",'Personal File'!$C$13,IF(C3="Int",'Personal File'!$C$14,IF(C3="Wis",'Personal File'!$C$15,IF(C3="Cha",'Personal File'!$C$16))))))</f>
        <v>+1</v>
      </c>
      <c r="E3" s="128" t="str">
        <f t="shared" ref="E3:E42" si="0">CONCATENATE(C3," (",D3,")")</f>
        <v>Int (+1)</v>
      </c>
      <c r="F3" s="172" t="s">
        <v>72</v>
      </c>
      <c r="G3" s="103">
        <f t="shared" ref="G3:G8" si="1">B3+MID(E3,6,2)+F3</f>
        <v>1</v>
      </c>
      <c r="H3" s="611">
        <f ca="1">RANDBETWEEN(1,20)</f>
        <v>4</v>
      </c>
      <c r="I3" s="103">
        <f t="shared" ref="I3:I4" ca="1" si="2">SUM(G3:H3)</f>
        <v>5</v>
      </c>
      <c r="J3" s="104"/>
    </row>
    <row r="4" spans="1:10" s="58" customFormat="1" ht="16.5">
      <c r="A4" s="156" t="s">
        <v>49</v>
      </c>
      <c r="B4" s="102">
        <v>0</v>
      </c>
      <c r="C4" s="157" t="s">
        <v>44</v>
      </c>
      <c r="D4" s="158" t="str">
        <f>IF(C4="Str",'Personal File'!$C$11,IF(C4="Dex",'Personal File'!$C$12,IF(C4="Con",'Personal File'!$C$13,IF(C4="Int",'Personal File'!$C$14,IF(C4="Wis",'Personal File'!$C$15,IF(C4="Cha",'Personal File'!$C$16))))))</f>
        <v>+0</v>
      </c>
      <c r="E4" s="158" t="str">
        <f t="shared" si="0"/>
        <v>Dex (+0)</v>
      </c>
      <c r="F4" s="103" t="s">
        <v>72</v>
      </c>
      <c r="G4" s="103">
        <f t="shared" si="1"/>
        <v>0</v>
      </c>
      <c r="H4" s="611">
        <f ca="1">RANDBETWEEN(1,20)</f>
        <v>14</v>
      </c>
      <c r="I4" s="103">
        <f t="shared" ca="1" si="2"/>
        <v>14</v>
      </c>
      <c r="J4" s="104"/>
    </row>
    <row r="5" spans="1:10" s="56" customFormat="1" ht="16.5">
      <c r="A5" s="105" t="s">
        <v>50</v>
      </c>
      <c r="B5" s="102">
        <v>0</v>
      </c>
      <c r="C5" s="106" t="s">
        <v>40</v>
      </c>
      <c r="D5" s="107" t="str">
        <f>IF(C5="Str",'Personal File'!$C$11,IF(C5="Dex",'Personal File'!$C$12,IF(C5="Con",'Personal File'!$C$13,IF(C5="Int",'Personal File'!$C$14,IF(C5="Wis",'Personal File'!$C$15,IF(C5="Cha",'Personal File'!$C$16))))))</f>
        <v>+1</v>
      </c>
      <c r="E5" s="108" t="str">
        <f t="shared" si="0"/>
        <v>Cha (+1)</v>
      </c>
      <c r="F5" s="103" t="s">
        <v>72</v>
      </c>
      <c r="G5" s="103">
        <f t="shared" si="1"/>
        <v>1</v>
      </c>
      <c r="H5" s="611">
        <f t="shared" ref="H5:H42" ca="1" si="3">RANDBETWEEN(1,20)</f>
        <v>1</v>
      </c>
      <c r="I5" s="103">
        <f t="shared" ref="I5:I42" ca="1" si="4">SUM(G5:H5)</f>
        <v>2</v>
      </c>
      <c r="J5" s="104"/>
    </row>
    <row r="6" spans="1:10" s="55" customFormat="1" ht="16.5">
      <c r="A6" s="109" t="s">
        <v>51</v>
      </c>
      <c r="B6" s="102">
        <v>0</v>
      </c>
      <c r="C6" s="110" t="s">
        <v>45</v>
      </c>
      <c r="D6" s="111" t="str">
        <f>IF(C6="Str",'Personal File'!$C$11,IF(C6="Dex",'Personal File'!$C$12,IF(C6="Con",'Personal File'!$C$13,IF(C6="Int",'Personal File'!$C$14,IF(C6="Wis",'Personal File'!$C$15,IF(C6="Cha",'Personal File'!$C$16))))))</f>
        <v>+1</v>
      </c>
      <c r="E6" s="111" t="str">
        <f t="shared" si="0"/>
        <v>Str (+1)</v>
      </c>
      <c r="F6" s="103" t="s">
        <v>72</v>
      </c>
      <c r="G6" s="103">
        <f t="shared" si="1"/>
        <v>1</v>
      </c>
      <c r="H6" s="611">
        <f t="shared" ca="1" si="3"/>
        <v>17</v>
      </c>
      <c r="I6" s="103">
        <f t="shared" ca="1" si="4"/>
        <v>18</v>
      </c>
      <c r="J6" s="104"/>
    </row>
    <row r="7" spans="1:10" s="55" customFormat="1" ht="16.5">
      <c r="A7" s="181" t="s">
        <v>24</v>
      </c>
      <c r="B7" s="88">
        <v>7</v>
      </c>
      <c r="C7" s="182" t="s">
        <v>41</v>
      </c>
      <c r="D7" s="183" t="str">
        <f>IF(C7="Str",'Personal File'!$C$11,IF(C7="Dex",'Personal File'!$C$12,IF(C7="Con",'Personal File'!$C$13,IF(C7="Int",'Personal File'!$C$14,IF(C7="Wis",'Personal File'!$C$15,IF(C7="Cha",'Personal File'!$C$16))))))</f>
        <v>+2</v>
      </c>
      <c r="E7" s="183" t="str">
        <f t="shared" si="0"/>
        <v>Con (+2)</v>
      </c>
      <c r="F7" s="89" t="s">
        <v>72</v>
      </c>
      <c r="G7" s="89">
        <f t="shared" si="1"/>
        <v>9</v>
      </c>
      <c r="H7" s="611">
        <f t="shared" ca="1" si="3"/>
        <v>16</v>
      </c>
      <c r="I7" s="89">
        <f t="shared" ca="1" si="4"/>
        <v>25</v>
      </c>
      <c r="J7" s="90"/>
    </row>
    <row r="8" spans="1:10" s="54" customFormat="1" ht="16.5">
      <c r="A8" s="126" t="s">
        <v>170</v>
      </c>
      <c r="B8" s="102">
        <v>0</v>
      </c>
      <c r="C8" s="127" t="s">
        <v>42</v>
      </c>
      <c r="D8" s="128" t="str">
        <f>IF(C8="Str",'Personal File'!$C$11,IF(C8="Dex",'Personal File'!$C$12,IF(C8="Con",'Personal File'!$C$13,IF(C8="Int",'Personal File'!$C$14,IF(C8="Wis",'Personal File'!$C$15,IF(C8="Cha",'Personal File'!$C$16))))))</f>
        <v>+1</v>
      </c>
      <c r="E8" s="128" t="str">
        <f t="shared" si="0"/>
        <v>Int (+1)</v>
      </c>
      <c r="F8" s="103" t="s">
        <v>72</v>
      </c>
      <c r="G8" s="103">
        <f t="shared" si="1"/>
        <v>1</v>
      </c>
      <c r="H8" s="611">
        <f t="shared" ca="1" si="3"/>
        <v>9</v>
      </c>
      <c r="I8" s="103">
        <f t="shared" ca="1" si="4"/>
        <v>10</v>
      </c>
      <c r="J8" s="104"/>
    </row>
    <row r="9" spans="1:10" s="57" customFormat="1" ht="16.5">
      <c r="A9" s="67" t="s">
        <v>52</v>
      </c>
      <c r="B9" s="68">
        <v>0</v>
      </c>
      <c r="C9" s="69" t="s">
        <v>42</v>
      </c>
      <c r="D9" s="70" t="str">
        <f>IF(C9="Str",'Personal File'!$C$11,IF(C9="Dex",'Personal File'!$C$12,IF(C9="Con",'Personal File'!$C$13,IF(C9="Int",'Personal File'!$C$14,IF(C9="Wis",'Personal File'!$C$15,IF(C9="Cha",'Personal File'!$C$16))))))</f>
        <v>+1</v>
      </c>
      <c r="E9" s="70" t="str">
        <f t="shared" si="0"/>
        <v>Int (+1)</v>
      </c>
      <c r="F9" s="71" t="s">
        <v>72</v>
      </c>
      <c r="G9" s="72">
        <v>0</v>
      </c>
      <c r="H9" s="611">
        <f t="shared" ca="1" si="3"/>
        <v>8</v>
      </c>
      <c r="I9" s="72">
        <f t="shared" ca="1" si="4"/>
        <v>8</v>
      </c>
      <c r="J9" s="73"/>
    </row>
    <row r="10" spans="1:10" s="58" customFormat="1" ht="16.5">
      <c r="A10" s="254" t="s">
        <v>53</v>
      </c>
      <c r="B10" s="255">
        <v>5</v>
      </c>
      <c r="C10" s="256" t="s">
        <v>40</v>
      </c>
      <c r="D10" s="257" t="str">
        <f>IF(C10="Str",'Personal File'!$C$11,IF(C10="Dex",'Personal File'!$C$12,IF(C10="Con",'Personal File'!$C$13,IF(C10="Int",'Personal File'!$C$14,IF(C10="Wis",'Personal File'!$C$15,IF(C10="Cha",'Personal File'!$C$16))))))</f>
        <v>+1</v>
      </c>
      <c r="E10" s="258" t="str">
        <f t="shared" si="0"/>
        <v>Cha (+1)</v>
      </c>
      <c r="F10" s="259" t="s">
        <v>72</v>
      </c>
      <c r="G10" s="259">
        <f>B10+MID(E10,6,2)+F10</f>
        <v>6</v>
      </c>
      <c r="H10" s="611">
        <f t="shared" ca="1" si="3"/>
        <v>6</v>
      </c>
      <c r="I10" s="259">
        <f t="shared" ca="1" si="4"/>
        <v>12</v>
      </c>
      <c r="J10" s="260"/>
    </row>
    <row r="11" spans="1:10" s="58" customFormat="1" ht="16.5">
      <c r="A11" s="67" t="s">
        <v>54</v>
      </c>
      <c r="B11" s="68">
        <v>0</v>
      </c>
      <c r="C11" s="69" t="s">
        <v>42</v>
      </c>
      <c r="D11" s="70" t="str">
        <f>IF(C11="Str",'Personal File'!$C$11,IF(C11="Dex",'Personal File'!$C$12,IF(C11="Con",'Personal File'!$C$13,IF(C11="Int",'Personal File'!$C$14,IF(C11="Wis",'Personal File'!$C$15,IF(C11="Cha",'Personal File'!$C$16))))))</f>
        <v>+1</v>
      </c>
      <c r="E11" s="70" t="str">
        <f t="shared" si="0"/>
        <v>Int (+1)</v>
      </c>
      <c r="F11" s="71" t="s">
        <v>72</v>
      </c>
      <c r="G11" s="72">
        <v>0</v>
      </c>
      <c r="H11" s="611">
        <f t="shared" ca="1" si="3"/>
        <v>19</v>
      </c>
      <c r="I11" s="72">
        <f t="shared" ca="1" si="4"/>
        <v>19</v>
      </c>
      <c r="J11" s="73"/>
    </row>
    <row r="12" spans="1:10" s="58" customFormat="1" ht="16.5">
      <c r="A12" s="105" t="s">
        <v>55</v>
      </c>
      <c r="B12" s="102">
        <v>0</v>
      </c>
      <c r="C12" s="106" t="s">
        <v>40</v>
      </c>
      <c r="D12" s="107" t="str">
        <f>IF(C12="Str",'Personal File'!$C$11,IF(C12="Dex",'Personal File'!$C$12,IF(C12="Con",'Personal File'!$C$13,IF(C12="Int",'Personal File'!$C$14,IF(C12="Wis",'Personal File'!$C$15,IF(C12="Cha",'Personal File'!$C$16))))))</f>
        <v>+1</v>
      </c>
      <c r="E12" s="108" t="str">
        <f t="shared" si="0"/>
        <v>Cha (+1)</v>
      </c>
      <c r="F12" s="103" t="s">
        <v>72</v>
      </c>
      <c r="G12" s="103">
        <f t="shared" ref="G12:G18" si="5">B12+MID(E12,6,2)+F12</f>
        <v>1</v>
      </c>
      <c r="H12" s="611">
        <f t="shared" ca="1" si="3"/>
        <v>12</v>
      </c>
      <c r="I12" s="103">
        <f t="shared" ca="1" si="4"/>
        <v>13</v>
      </c>
      <c r="J12" s="104"/>
    </row>
    <row r="13" spans="1:10" s="58" customFormat="1" ht="16.5">
      <c r="A13" s="156" t="s">
        <v>56</v>
      </c>
      <c r="B13" s="102">
        <v>0</v>
      </c>
      <c r="C13" s="157" t="s">
        <v>44</v>
      </c>
      <c r="D13" s="158" t="str">
        <f>IF(C13="Str",'Personal File'!$C$11,IF(C13="Dex",'Personal File'!$C$12,IF(C13="Con",'Personal File'!$C$13,IF(C13="Int",'Personal File'!$C$14,IF(C13="Wis",'Personal File'!$C$15,IF(C13="Cha",'Personal File'!$C$16))))))</f>
        <v>+0</v>
      </c>
      <c r="E13" s="159" t="str">
        <f t="shared" si="0"/>
        <v>Dex (+0)</v>
      </c>
      <c r="F13" s="103" t="s">
        <v>72</v>
      </c>
      <c r="G13" s="103">
        <f t="shared" si="5"/>
        <v>0</v>
      </c>
      <c r="H13" s="611">
        <f t="shared" ca="1" si="3"/>
        <v>19</v>
      </c>
      <c r="I13" s="103">
        <f t="shared" ca="1" si="4"/>
        <v>19</v>
      </c>
      <c r="J13" s="104"/>
    </row>
    <row r="14" spans="1:10" s="58" customFormat="1" ht="16.5">
      <c r="A14" s="77" t="s">
        <v>57</v>
      </c>
      <c r="B14" s="78">
        <v>0</v>
      </c>
      <c r="C14" s="79" t="s">
        <v>42</v>
      </c>
      <c r="D14" s="80" t="str">
        <f>IF(C14="Str",'Personal File'!$C$11,IF(C14="Dex",'Personal File'!$C$12,IF(C14="Con",'Personal File'!$C$13,IF(C14="Int",'Personal File'!$C$14,IF(C14="Wis",'Personal File'!$C$15,IF(C14="Cha",'Personal File'!$C$16))))))</f>
        <v>+1</v>
      </c>
      <c r="E14" s="80" t="str">
        <f t="shared" si="0"/>
        <v>Int (+1)</v>
      </c>
      <c r="F14" s="81" t="s">
        <v>72</v>
      </c>
      <c r="G14" s="81">
        <f t="shared" si="5"/>
        <v>1</v>
      </c>
      <c r="H14" s="611">
        <f t="shared" ca="1" si="3"/>
        <v>13</v>
      </c>
      <c r="I14" s="81">
        <f t="shared" ca="1" si="4"/>
        <v>14</v>
      </c>
      <c r="J14" s="82"/>
    </row>
    <row r="15" spans="1:10" s="58" customFormat="1" ht="16.5">
      <c r="A15" s="105" t="s">
        <v>58</v>
      </c>
      <c r="B15" s="102">
        <v>0</v>
      </c>
      <c r="C15" s="106" t="s">
        <v>40</v>
      </c>
      <c r="D15" s="107" t="str">
        <f>IF(C15="Str",'Personal File'!$C$11,IF(C15="Dex",'Personal File'!$C$12,IF(C15="Con",'Personal File'!$C$13,IF(C15="Int",'Personal File'!$C$14,IF(C15="Wis",'Personal File'!$C$15,IF(C15="Cha",'Personal File'!$C$16))))))</f>
        <v>+1</v>
      </c>
      <c r="E15" s="108" t="str">
        <f t="shared" si="0"/>
        <v>Cha (+1)</v>
      </c>
      <c r="F15" s="103" t="s">
        <v>72</v>
      </c>
      <c r="G15" s="103">
        <f t="shared" si="5"/>
        <v>1</v>
      </c>
      <c r="H15" s="611">
        <f t="shared" ca="1" si="3"/>
        <v>6</v>
      </c>
      <c r="I15" s="103">
        <f t="shared" ca="1" si="4"/>
        <v>7</v>
      </c>
      <c r="J15" s="104"/>
    </row>
    <row r="16" spans="1:10" s="58" customFormat="1" ht="16.5">
      <c r="A16" s="254" t="s">
        <v>26</v>
      </c>
      <c r="B16" s="255">
        <v>5</v>
      </c>
      <c r="C16" s="256" t="s">
        <v>40</v>
      </c>
      <c r="D16" s="257" t="str">
        <f>IF(C16="Str",'Personal File'!$C$11,IF(C16="Dex",'Personal File'!$C$12,IF(C16="Con",'Personal File'!$C$13,IF(C16="Int",'Personal File'!$C$14,IF(C16="Wis",'Personal File'!$C$15,IF(C16="Cha",'Personal File'!$C$16))))))</f>
        <v>+1</v>
      </c>
      <c r="E16" s="257" t="str">
        <f t="shared" si="0"/>
        <v>Cha (+1)</v>
      </c>
      <c r="F16" s="259" t="s">
        <v>149</v>
      </c>
      <c r="G16" s="89">
        <f t="shared" si="5"/>
        <v>8</v>
      </c>
      <c r="H16" s="611">
        <f t="shared" ca="1" si="3"/>
        <v>5</v>
      </c>
      <c r="I16" s="89">
        <f t="shared" ca="1" si="4"/>
        <v>13</v>
      </c>
      <c r="J16" s="260"/>
    </row>
    <row r="17" spans="1:10" s="58" customFormat="1" ht="16.5">
      <c r="A17" s="175" t="s">
        <v>59</v>
      </c>
      <c r="B17" s="88">
        <v>5</v>
      </c>
      <c r="C17" s="176" t="s">
        <v>43</v>
      </c>
      <c r="D17" s="177" t="str">
        <f>IF(C17="Str",'Personal File'!$C$11,IF(C17="Dex",'Personal File'!$C$12,IF(C17="Con",'Personal File'!$C$13,IF(C17="Int",'Personal File'!$C$14,IF(C17="Wis",'Personal File'!$C$15,IF(C17="Cha",'Personal File'!$C$16))))))</f>
        <v>+4</v>
      </c>
      <c r="E17" s="177" t="str">
        <f t="shared" si="0"/>
        <v>Wis (+4)</v>
      </c>
      <c r="F17" s="89" t="s">
        <v>149</v>
      </c>
      <c r="G17" s="89">
        <f t="shared" si="5"/>
        <v>11</v>
      </c>
      <c r="H17" s="611">
        <f t="shared" ca="1" si="3"/>
        <v>15</v>
      </c>
      <c r="I17" s="89">
        <f t="shared" ca="1" si="4"/>
        <v>26</v>
      </c>
      <c r="J17" s="90"/>
    </row>
    <row r="18" spans="1:10" s="58" customFormat="1" ht="16.5">
      <c r="A18" s="156" t="s">
        <v>60</v>
      </c>
      <c r="B18" s="102">
        <v>0</v>
      </c>
      <c r="C18" s="157" t="s">
        <v>44</v>
      </c>
      <c r="D18" s="158" t="str">
        <f>IF(C18="Str",'Personal File'!$C$11,IF(C18="Dex",'Personal File'!$C$12,IF(C18="Con",'Personal File'!$C$13,IF(C18="Int",'Personal File'!$C$14,IF(C18="Wis",'Personal File'!$C$15,IF(C18="Cha",'Personal File'!$C$16))))))</f>
        <v>+0</v>
      </c>
      <c r="E18" s="158" t="str">
        <f t="shared" si="0"/>
        <v>Dex (+0)</v>
      </c>
      <c r="F18" s="103" t="s">
        <v>72</v>
      </c>
      <c r="G18" s="103">
        <f t="shared" si="5"/>
        <v>0</v>
      </c>
      <c r="H18" s="611">
        <f t="shared" ca="1" si="3"/>
        <v>14</v>
      </c>
      <c r="I18" s="103">
        <f t="shared" ca="1" si="4"/>
        <v>14</v>
      </c>
      <c r="J18" s="104"/>
    </row>
    <row r="19" spans="1:10" s="58" customFormat="1" ht="16.5">
      <c r="A19" s="83" t="s">
        <v>61</v>
      </c>
      <c r="B19" s="78">
        <v>0</v>
      </c>
      <c r="C19" s="85" t="s">
        <v>40</v>
      </c>
      <c r="D19" s="86" t="str">
        <f>IF(C19="Str",'Personal File'!$C$11,IF(C19="Dex",'Personal File'!$C$12,IF(C19="Con",'Personal File'!$C$13,IF(C19="Int",'Personal File'!$C$14,IF(C19="Wis",'Personal File'!$C$15,IF(C19="Cha",'Personal File'!$C$16))))))</f>
        <v>+1</v>
      </c>
      <c r="E19" s="84" t="str">
        <f t="shared" si="0"/>
        <v>Cha (+1)</v>
      </c>
      <c r="F19" s="81" t="s">
        <v>72</v>
      </c>
      <c r="G19" s="81">
        <f>B19+MID(E19,6,2)+F19</f>
        <v>1</v>
      </c>
      <c r="H19" s="611">
        <f t="shared" ca="1" si="3"/>
        <v>4</v>
      </c>
      <c r="I19" s="81">
        <f t="shared" ca="1" si="4"/>
        <v>5</v>
      </c>
      <c r="J19" s="82"/>
    </row>
    <row r="20" spans="1:10" s="58" customFormat="1" ht="16.5">
      <c r="A20" s="109" t="s">
        <v>62</v>
      </c>
      <c r="B20" s="102">
        <v>0</v>
      </c>
      <c r="C20" s="110" t="s">
        <v>45</v>
      </c>
      <c r="D20" s="111" t="str">
        <f>IF(C20="Str",'Personal File'!$C$11,IF(C20="Dex",'Personal File'!$C$12,IF(C20="Con",'Personal File'!$C$13,IF(C20="Int",'Personal File'!$C$14,IF(C20="Wis",'Personal File'!$C$15,IF(C20="Cha",'Personal File'!$C$16))))))</f>
        <v>+1</v>
      </c>
      <c r="E20" s="111" t="str">
        <f t="shared" si="0"/>
        <v>Str (+1)</v>
      </c>
      <c r="F20" s="81" t="s">
        <v>72</v>
      </c>
      <c r="G20" s="103">
        <f>B20+MID(E20,6,2)+F20</f>
        <v>1</v>
      </c>
      <c r="H20" s="611">
        <f t="shared" ca="1" si="3"/>
        <v>14</v>
      </c>
      <c r="I20" s="103">
        <f t="shared" ca="1" si="4"/>
        <v>15</v>
      </c>
      <c r="J20" s="104"/>
    </row>
    <row r="21" spans="1:10" s="58" customFormat="1" ht="16.5">
      <c r="A21" s="163" t="s">
        <v>142</v>
      </c>
      <c r="B21" s="160">
        <v>0</v>
      </c>
      <c r="C21" s="164" t="s">
        <v>42</v>
      </c>
      <c r="D21" s="165" t="str">
        <f>IF(C21="Str",'Personal File'!$C$11,IF(C21="Dex",'Personal File'!$C$12,IF(C21="Con",'Personal File'!$C$13,IF(C21="Int",'Personal File'!$C$14,IF(C21="Wis",'Personal File'!$C$15,IF(C21="Cha",'Personal File'!$C$16))))))</f>
        <v>+1</v>
      </c>
      <c r="E21" s="165" t="str">
        <f t="shared" si="0"/>
        <v>Int (+1)</v>
      </c>
      <c r="F21" s="161" t="s">
        <v>72</v>
      </c>
      <c r="G21" s="72">
        <v>0</v>
      </c>
      <c r="H21" s="611">
        <f t="shared" ca="1" si="3"/>
        <v>8</v>
      </c>
      <c r="I21" s="72">
        <f t="shared" ca="1" si="4"/>
        <v>8</v>
      </c>
      <c r="J21" s="162"/>
    </row>
    <row r="22" spans="1:10" s="58" customFormat="1" ht="16.5">
      <c r="A22" s="112" t="s">
        <v>636</v>
      </c>
      <c r="B22" s="88">
        <v>4</v>
      </c>
      <c r="C22" s="113" t="s">
        <v>42</v>
      </c>
      <c r="D22" s="114" t="str">
        <f>IF(C22="Str",'Personal File'!$C$11,IF(C22="Dex",'Personal File'!$C$12,IF(C22="Con",'Personal File'!$C$13,IF(C22="Int",'Personal File'!$C$14,IF(C22="Wis",'Personal File'!$C$15,IF(C22="Cha",'Personal File'!$C$16))))))</f>
        <v>+1</v>
      </c>
      <c r="E22" s="114" t="str">
        <f>CONCATENATE(C22," (",D22,")")</f>
        <v>Int (+1)</v>
      </c>
      <c r="F22" s="89" t="s">
        <v>149</v>
      </c>
      <c r="G22" s="89">
        <f>B22+MID(E22,6,2)+F22</f>
        <v>7</v>
      </c>
      <c r="H22" s="611">
        <f t="shared" ca="1" si="3"/>
        <v>7</v>
      </c>
      <c r="I22" s="89">
        <f t="shared" ca="1" si="4"/>
        <v>14</v>
      </c>
      <c r="J22" s="90"/>
    </row>
    <row r="23" spans="1:10" s="58" customFormat="1" ht="16.5">
      <c r="A23" s="112" t="s">
        <v>141</v>
      </c>
      <c r="B23" s="88">
        <v>13</v>
      </c>
      <c r="C23" s="113" t="s">
        <v>42</v>
      </c>
      <c r="D23" s="114" t="str">
        <f>IF(C23="Str",'Personal File'!$C$11,IF(C23="Dex",'Personal File'!$C$12,IF(C23="Con",'Personal File'!$C$13,IF(C23="Int",'Personal File'!$C$14,IF(C23="Wis",'Personal File'!$C$15,IF(C23="Cha",'Personal File'!$C$16))))))</f>
        <v>+1</v>
      </c>
      <c r="E23" s="114" t="str">
        <f>CONCATENATE(C23," (",D23,")")</f>
        <v>Int (+1)</v>
      </c>
      <c r="F23" s="89" t="s">
        <v>149</v>
      </c>
      <c r="G23" s="89">
        <f>B23+MID(E23,6,2)+F23</f>
        <v>16</v>
      </c>
      <c r="H23" s="611">
        <f t="shared" ca="1" si="3"/>
        <v>20</v>
      </c>
      <c r="I23" s="89">
        <f t="shared" ca="1" si="4"/>
        <v>36</v>
      </c>
      <c r="J23" s="90"/>
    </row>
    <row r="24" spans="1:10" s="58" customFormat="1" ht="16.5">
      <c r="A24" s="163" t="s">
        <v>143</v>
      </c>
      <c r="B24" s="160">
        <v>0</v>
      </c>
      <c r="C24" s="164" t="s">
        <v>42</v>
      </c>
      <c r="D24" s="165" t="str">
        <f>IF(C24="Str",'Personal File'!$C$11,IF(C24="Dex",'Personal File'!$C$12,IF(C24="Con",'Personal File'!$C$13,IF(C24="Int",'Personal File'!$C$14,IF(C24="Wis",'Personal File'!$C$15,IF(C24="Cha",'Personal File'!$C$16))))))</f>
        <v>+1</v>
      </c>
      <c r="E24" s="165" t="str">
        <f t="shared" si="0"/>
        <v>Int (+1)</v>
      </c>
      <c r="F24" s="161" t="s">
        <v>72</v>
      </c>
      <c r="G24" s="72">
        <v>0</v>
      </c>
      <c r="H24" s="611">
        <f t="shared" ca="1" si="3"/>
        <v>9</v>
      </c>
      <c r="I24" s="72">
        <f t="shared" ca="1" si="4"/>
        <v>9</v>
      </c>
      <c r="J24" s="162"/>
    </row>
    <row r="25" spans="1:10" s="58" customFormat="1" ht="16.5">
      <c r="A25" s="196" t="s">
        <v>63</v>
      </c>
      <c r="B25" s="102">
        <v>0</v>
      </c>
      <c r="C25" s="197" t="s">
        <v>43</v>
      </c>
      <c r="D25" s="198" t="str">
        <f>IF(C25="Str",'Personal File'!$C$11,IF(C25="Dex",'Personal File'!$C$12,IF(C25="Con",'Personal File'!$C$13,IF(C25="Int",'Personal File'!$C$14,IF(C25="Wis",'Personal File'!$C$15,IF(C25="Cha",'Personal File'!$C$16))))))</f>
        <v>+4</v>
      </c>
      <c r="E25" s="261" t="str">
        <f t="shared" si="0"/>
        <v>Wis (+4)</v>
      </c>
      <c r="F25" s="103" t="s">
        <v>72</v>
      </c>
      <c r="G25" s="103">
        <f>B25+MID(E25,6,2)+F25</f>
        <v>4</v>
      </c>
      <c r="H25" s="611">
        <f t="shared" ca="1" si="3"/>
        <v>11</v>
      </c>
      <c r="I25" s="103">
        <f t="shared" ca="1" si="4"/>
        <v>15</v>
      </c>
      <c r="J25" s="104"/>
    </row>
    <row r="26" spans="1:10" s="58" customFormat="1" ht="16.5">
      <c r="A26" s="156" t="s">
        <v>27</v>
      </c>
      <c r="B26" s="102">
        <v>0</v>
      </c>
      <c r="C26" s="157" t="s">
        <v>44</v>
      </c>
      <c r="D26" s="158" t="str">
        <f>IF(C26="Str",'Personal File'!$C$11,IF(C26="Dex",'Personal File'!$C$12,IF(C26="Con",'Personal File'!$C$13,IF(C26="Int",'Personal File'!$C$14,IF(C26="Wis",'Personal File'!$C$15,IF(C26="Cha",'Personal File'!$C$16))))))</f>
        <v>+0</v>
      </c>
      <c r="E26" s="158" t="str">
        <f t="shared" si="0"/>
        <v>Dex (+0)</v>
      </c>
      <c r="F26" s="103" t="s">
        <v>72</v>
      </c>
      <c r="G26" s="103">
        <f>B26+MID(E26,6,2)+F26</f>
        <v>0</v>
      </c>
      <c r="H26" s="611">
        <f t="shared" ca="1" si="3"/>
        <v>9</v>
      </c>
      <c r="I26" s="103">
        <f t="shared" ca="1" si="4"/>
        <v>9</v>
      </c>
      <c r="J26" s="104"/>
    </row>
    <row r="27" spans="1:10" s="58" customFormat="1" ht="16.5">
      <c r="A27" s="99" t="s">
        <v>64</v>
      </c>
      <c r="B27" s="68">
        <v>0</v>
      </c>
      <c r="C27" s="100" t="s">
        <v>44</v>
      </c>
      <c r="D27" s="101" t="str">
        <f>IF(C27="Str",'Personal File'!$C$11,IF(C27="Dex",'Personal File'!$C$12,IF(C27="Con",'Personal File'!$C$13,IF(C27="Int",'Personal File'!$C$14,IF(C27="Wis",'Personal File'!$C$15,IF(C27="Cha",'Personal File'!$C$16))))))</f>
        <v>+0</v>
      </c>
      <c r="E27" s="101" t="str">
        <f t="shared" si="0"/>
        <v>Dex (+0)</v>
      </c>
      <c r="F27" s="71" t="s">
        <v>72</v>
      </c>
      <c r="G27" s="72">
        <v>0</v>
      </c>
      <c r="H27" s="611">
        <f t="shared" ca="1" si="3"/>
        <v>8</v>
      </c>
      <c r="I27" s="72">
        <f t="shared" ca="1" si="4"/>
        <v>8</v>
      </c>
      <c r="J27" s="73"/>
    </row>
    <row r="28" spans="1:10" ht="16.5">
      <c r="A28" s="105" t="s">
        <v>175</v>
      </c>
      <c r="B28" s="102">
        <v>0</v>
      </c>
      <c r="C28" s="106" t="s">
        <v>40</v>
      </c>
      <c r="D28" s="107" t="str">
        <f>IF(C28="Str",'Personal File'!$C$11,IF(C28="Dex",'Personal File'!$C$12,IF(C28="Con",'Personal File'!$C$13,IF(C28="Int",'Personal File'!$C$14,IF(C28="Wis",'Personal File'!$C$15,IF(C28="Cha",'Personal File'!$C$16))))))</f>
        <v>+1</v>
      </c>
      <c r="E28" s="107" t="str">
        <f t="shared" si="0"/>
        <v>Cha (+1)</v>
      </c>
      <c r="F28" s="103" t="s">
        <v>72</v>
      </c>
      <c r="G28" s="103">
        <f t="shared" ref="G28:G33" si="6">B28+MID(E28,6,2)+F28</f>
        <v>1</v>
      </c>
      <c r="H28" s="611">
        <f t="shared" ca="1" si="3"/>
        <v>19</v>
      </c>
      <c r="I28" s="103">
        <f t="shared" ca="1" si="4"/>
        <v>20</v>
      </c>
      <c r="J28" s="104"/>
    </row>
    <row r="29" spans="1:10" ht="16.5">
      <c r="A29" s="173" t="s">
        <v>174</v>
      </c>
      <c r="B29" s="184">
        <v>9</v>
      </c>
      <c r="C29" s="192" t="s">
        <v>43</v>
      </c>
      <c r="D29" s="193" t="str">
        <f>IF(C29="Str",'Personal File'!$C$11,IF(C29="Dex",'Personal File'!$C$12,IF(C29="Con",'Personal File'!$C$13,IF(C29="Int",'Personal File'!$C$14,IF(C29="Wis",'Personal File'!$C$15,IF(C29="Cha",'Personal File'!$C$16))))))</f>
        <v>+4</v>
      </c>
      <c r="E29" s="193" t="str">
        <f t="shared" si="0"/>
        <v>Wis (+4)</v>
      </c>
      <c r="F29" s="194" t="s">
        <v>72</v>
      </c>
      <c r="G29" s="89">
        <f t="shared" si="6"/>
        <v>13</v>
      </c>
      <c r="H29" s="611">
        <f t="shared" ca="1" si="3"/>
        <v>9</v>
      </c>
      <c r="I29" s="89">
        <f t="shared" ca="1" si="4"/>
        <v>22</v>
      </c>
      <c r="J29" s="185"/>
    </row>
    <row r="30" spans="1:10" ht="16.5">
      <c r="A30" s="173" t="s">
        <v>201</v>
      </c>
      <c r="B30" s="184">
        <v>1</v>
      </c>
      <c r="C30" s="192" t="s">
        <v>43</v>
      </c>
      <c r="D30" s="193" t="str">
        <f>IF(C30="Str",'Personal File'!$C$11,IF(C30="Dex",'Personal File'!$C$12,IF(C30="Con",'Personal File'!$C$13,IF(C30="Int",'Personal File'!$C$14,IF(C30="Wis",'Personal File'!$C$15,IF(C30="Cha",'Personal File'!$C$16))))))</f>
        <v>+4</v>
      </c>
      <c r="E30" s="193" t="str">
        <f t="shared" ref="E30" si="7">CONCATENATE(C30," (",D30,")")</f>
        <v>Wis (+4)</v>
      </c>
      <c r="F30" s="194" t="s">
        <v>72</v>
      </c>
      <c r="G30" s="89">
        <f t="shared" si="6"/>
        <v>5</v>
      </c>
      <c r="H30" s="611">
        <f t="shared" ca="1" si="3"/>
        <v>9</v>
      </c>
      <c r="I30" s="89">
        <f t="shared" ca="1" si="4"/>
        <v>14</v>
      </c>
      <c r="J30" s="185"/>
    </row>
    <row r="31" spans="1:10" ht="16.5">
      <c r="A31" s="156" t="s">
        <v>28</v>
      </c>
      <c r="B31" s="102">
        <v>0</v>
      </c>
      <c r="C31" s="157" t="s">
        <v>44</v>
      </c>
      <c r="D31" s="158" t="str">
        <f>IF(C31="Str",'Personal File'!$C$11,IF(C31="Dex",'Personal File'!$C$12,IF(C31="Con",'Personal File'!$C$13,IF(C31="Int",'Personal File'!$C$14,IF(C31="Wis",'Personal File'!$C$15,IF(C31="Cha",'Personal File'!$C$16))))))</f>
        <v>+0</v>
      </c>
      <c r="E31" s="159" t="str">
        <f t="shared" si="0"/>
        <v>Dex (+0)</v>
      </c>
      <c r="F31" s="103" t="s">
        <v>72</v>
      </c>
      <c r="G31" s="103">
        <f t="shared" si="6"/>
        <v>0</v>
      </c>
      <c r="H31" s="611">
        <f t="shared" ca="1" si="3"/>
        <v>4</v>
      </c>
      <c r="I31" s="103">
        <f t="shared" ca="1" si="4"/>
        <v>4</v>
      </c>
      <c r="J31" s="104"/>
    </row>
    <row r="32" spans="1:10" ht="16.5">
      <c r="A32" s="126" t="s">
        <v>29</v>
      </c>
      <c r="B32" s="102">
        <v>0</v>
      </c>
      <c r="C32" s="127" t="s">
        <v>42</v>
      </c>
      <c r="D32" s="128" t="str">
        <f>IF(C32="Str",'Personal File'!$C$11,IF(C32="Dex",'Personal File'!$C$12,IF(C32="Con",'Personal File'!$C$13,IF(C32="Int",'Personal File'!$C$14,IF(C32="Wis",'Personal File'!$C$15,IF(C32="Cha",'Personal File'!$C$16))))))</f>
        <v>+1</v>
      </c>
      <c r="E32" s="128" t="str">
        <f t="shared" si="0"/>
        <v>Int (+1)</v>
      </c>
      <c r="F32" s="103" t="s">
        <v>72</v>
      </c>
      <c r="G32" s="103">
        <f t="shared" si="6"/>
        <v>1</v>
      </c>
      <c r="H32" s="611">
        <f t="shared" ca="1" si="3"/>
        <v>9</v>
      </c>
      <c r="I32" s="103">
        <f t="shared" ca="1" si="4"/>
        <v>10</v>
      </c>
      <c r="J32" s="104"/>
    </row>
    <row r="33" spans="1:10" ht="16.5">
      <c r="A33" s="196" t="s">
        <v>65</v>
      </c>
      <c r="B33" s="102">
        <v>0</v>
      </c>
      <c r="C33" s="197" t="s">
        <v>43</v>
      </c>
      <c r="D33" s="198" t="str">
        <f>IF(C33="Str",'Personal File'!$C$11,IF(C33="Dex",'Personal File'!$C$12,IF(C33="Con",'Personal File'!$C$13,IF(C33="Int",'Personal File'!$C$14,IF(C33="Wis",'Personal File'!$C$15,IF(C33="Cha",'Personal File'!$C$16))))))</f>
        <v>+4</v>
      </c>
      <c r="E33" s="198" t="str">
        <f t="shared" si="0"/>
        <v>Wis (+4)</v>
      </c>
      <c r="F33" s="103" t="s">
        <v>72</v>
      </c>
      <c r="G33" s="103">
        <f t="shared" si="6"/>
        <v>4</v>
      </c>
      <c r="H33" s="611">
        <f t="shared" ca="1" si="3"/>
        <v>13</v>
      </c>
      <c r="I33" s="103">
        <f t="shared" ca="1" si="4"/>
        <v>17</v>
      </c>
      <c r="J33" s="104"/>
    </row>
    <row r="34" spans="1:10" ht="16.5">
      <c r="A34" s="99" t="s">
        <v>146</v>
      </c>
      <c r="B34" s="68">
        <v>0</v>
      </c>
      <c r="C34" s="100" t="s">
        <v>44</v>
      </c>
      <c r="D34" s="101" t="str">
        <f>IF(C34="Str",'Personal File'!$C$11,IF(C34="Dex",'Personal File'!$C$12,IF(C34="Con",'Personal File'!$C$13,IF(C34="Int",'Personal File'!$C$14,IF(C34="Wis",'Personal File'!$C$15,IF(C34="Cha",'Personal File'!$C$16))))))</f>
        <v>+0</v>
      </c>
      <c r="E34" s="101" t="str">
        <f t="shared" si="0"/>
        <v>Dex (+0)</v>
      </c>
      <c r="F34" s="71" t="s">
        <v>72</v>
      </c>
      <c r="G34" s="72">
        <v>0</v>
      </c>
      <c r="H34" s="611">
        <f t="shared" ca="1" si="3"/>
        <v>16</v>
      </c>
      <c r="I34" s="72">
        <f t="shared" ca="1" si="4"/>
        <v>16</v>
      </c>
      <c r="J34" s="73"/>
    </row>
    <row r="35" spans="1:10" ht="17.25">
      <c r="A35" s="417" t="s">
        <v>127</v>
      </c>
      <c r="B35" s="418">
        <v>1</v>
      </c>
      <c r="C35" s="419" t="s">
        <v>42</v>
      </c>
      <c r="D35" s="420" t="str">
        <f>IF(C35="Str",'Personal File'!$C$11,IF(C35="Dex",'Personal File'!$C$12,IF(C35="Con",'Personal File'!$C$13,IF(C35="Int",'Personal File'!$C$14,IF(C35="Wis",'Personal File'!$C$15,IF(C35="Cha",'Personal File'!$C$16))))))</f>
        <v>+1</v>
      </c>
      <c r="E35" s="420" t="str">
        <f t="shared" si="0"/>
        <v>Int (+1)</v>
      </c>
      <c r="F35" s="421" t="s">
        <v>72</v>
      </c>
      <c r="G35" s="421">
        <f>B35+MID(E35,6,2)+F35</f>
        <v>2</v>
      </c>
      <c r="H35" s="611">
        <f t="shared" ca="1" si="3"/>
        <v>9</v>
      </c>
      <c r="I35" s="421">
        <f t="shared" ca="1" si="4"/>
        <v>11</v>
      </c>
      <c r="J35" s="422" t="s">
        <v>676</v>
      </c>
    </row>
    <row r="36" spans="1:10" ht="16.5">
      <c r="A36" s="112" t="s">
        <v>66</v>
      </c>
      <c r="B36" s="88">
        <v>10</v>
      </c>
      <c r="C36" s="113" t="s">
        <v>42</v>
      </c>
      <c r="D36" s="114" t="str">
        <f>IF(C36="Str",'Personal File'!$C$11,IF(C36="Dex",'Personal File'!$C$12,IF(C36="Con",'Personal File'!$C$13,IF(C36="Int",'Personal File'!$C$14,IF(C36="Wis",'Personal File'!$C$15,IF(C36="Cha",'Personal File'!$C$16))))))</f>
        <v>+1</v>
      </c>
      <c r="E36" s="114" t="str">
        <f t="shared" si="0"/>
        <v>Int (+1)</v>
      </c>
      <c r="F36" s="89" t="s">
        <v>72</v>
      </c>
      <c r="G36" s="89">
        <f>B36+MID(E36,6,2)+F36</f>
        <v>11</v>
      </c>
      <c r="H36" s="611">
        <f t="shared" ca="1" si="3"/>
        <v>5</v>
      </c>
      <c r="I36" s="89">
        <f t="shared" ca="1" si="4"/>
        <v>16</v>
      </c>
      <c r="J36" s="195"/>
    </row>
    <row r="37" spans="1:10" ht="16.5">
      <c r="A37" s="175" t="s">
        <v>67</v>
      </c>
      <c r="B37" s="88">
        <v>8</v>
      </c>
      <c r="C37" s="176" t="s">
        <v>43</v>
      </c>
      <c r="D37" s="177" t="str">
        <f>IF(C37="Str",'Personal File'!$C$11,IF(C37="Dex",'Personal File'!$C$12,IF(C37="Con",'Personal File'!$C$13,IF(C37="Int",'Personal File'!$C$14,IF(C37="Wis",'Personal File'!$C$15,IF(C37="Cha",'Personal File'!$C$16))))))</f>
        <v>+4</v>
      </c>
      <c r="E37" s="177" t="str">
        <f t="shared" si="0"/>
        <v>Wis (+4)</v>
      </c>
      <c r="F37" s="89" t="s">
        <v>72</v>
      </c>
      <c r="G37" s="89">
        <f>B37+MID(E37,6,2)+F37</f>
        <v>12</v>
      </c>
      <c r="H37" s="611">
        <f t="shared" ca="1" si="3"/>
        <v>5</v>
      </c>
      <c r="I37" s="89">
        <f t="shared" ca="1" si="4"/>
        <v>17</v>
      </c>
      <c r="J37" s="90"/>
    </row>
    <row r="38" spans="1:10" ht="16.5">
      <c r="A38" s="175" t="s">
        <v>147</v>
      </c>
      <c r="B38" s="88">
        <v>9</v>
      </c>
      <c r="C38" s="176" t="s">
        <v>43</v>
      </c>
      <c r="D38" s="177" t="str">
        <f>IF(C38="Str",'Personal File'!$C$11,IF(C38="Dex",'Personal File'!$C$12,IF(C38="Con",'Personal File'!$C$13,IF(C38="Int",'Personal File'!$C$14,IF(C38="Wis",'Personal File'!$C$15,IF(C38="Cha",'Personal File'!$C$16))))))</f>
        <v>+4</v>
      </c>
      <c r="E38" s="177" t="str">
        <f t="shared" si="0"/>
        <v>Wis (+4)</v>
      </c>
      <c r="F38" s="89" t="s">
        <v>149</v>
      </c>
      <c r="G38" s="89">
        <f>B38+MID(E38,6,2)+F38</f>
        <v>15</v>
      </c>
      <c r="H38" s="611">
        <f t="shared" ca="1" si="3"/>
        <v>15</v>
      </c>
      <c r="I38" s="89">
        <f t="shared" ca="1" si="4"/>
        <v>30</v>
      </c>
      <c r="J38" s="90"/>
    </row>
    <row r="39" spans="1:10" ht="16.5">
      <c r="A39" s="109" t="s">
        <v>30</v>
      </c>
      <c r="B39" s="102">
        <v>0</v>
      </c>
      <c r="C39" s="110" t="s">
        <v>45</v>
      </c>
      <c r="D39" s="111" t="str">
        <f>IF(C39="Str",'Personal File'!$C$11,IF(C39="Dex",'Personal File'!$C$12,IF(C39="Con",'Personal File'!$C$13,IF(C39="Int",'Personal File'!$C$14,IF(C39="Wis",'Personal File'!$C$15,IF(C39="Cha",'Personal File'!$C$16))))))</f>
        <v>+1</v>
      </c>
      <c r="E39" s="111" t="str">
        <f t="shared" si="0"/>
        <v>Str (+1)</v>
      </c>
      <c r="F39" s="103" t="s">
        <v>72</v>
      </c>
      <c r="G39" s="103">
        <f>B39+MID(E39,6,2)+F39</f>
        <v>1</v>
      </c>
      <c r="H39" s="611">
        <f t="shared" ca="1" si="3"/>
        <v>4</v>
      </c>
      <c r="I39" s="103">
        <f t="shared" ca="1" si="4"/>
        <v>5</v>
      </c>
      <c r="J39" s="104"/>
    </row>
    <row r="40" spans="1:10" ht="16.5">
      <c r="A40" s="166" t="s">
        <v>68</v>
      </c>
      <c r="B40" s="160">
        <v>0</v>
      </c>
      <c r="C40" s="167" t="s">
        <v>44</v>
      </c>
      <c r="D40" s="168" t="str">
        <f>IF(C40="Str",'Personal File'!$C$11,IF(C40="Dex",'Personal File'!$C$12,IF(C40="Con",'Personal File'!$C$13,IF(C40="Int",'Personal File'!$C$14,IF(C40="Wis",'Personal File'!$C$15,IF(C40="Cha",'Personal File'!$C$16))))))</f>
        <v>+0</v>
      </c>
      <c r="E40" s="168" t="str">
        <f t="shared" si="0"/>
        <v>Dex (+0)</v>
      </c>
      <c r="F40" s="161" t="s">
        <v>72</v>
      </c>
      <c r="G40" s="72">
        <v>0</v>
      </c>
      <c r="H40" s="611">
        <f t="shared" ca="1" si="3"/>
        <v>9</v>
      </c>
      <c r="I40" s="72">
        <f t="shared" ca="1" si="4"/>
        <v>9</v>
      </c>
      <c r="J40" s="162"/>
    </row>
    <row r="41" spans="1:10" ht="16.5">
      <c r="A41" s="74" t="s">
        <v>69</v>
      </c>
      <c r="B41" s="68">
        <v>0</v>
      </c>
      <c r="C41" s="75" t="s">
        <v>40</v>
      </c>
      <c r="D41" s="76" t="str">
        <f>IF(C41="Str",'Personal File'!$C$11,IF(C41="Dex",'Personal File'!$C$12,IF(C41="Con",'Personal File'!$C$13,IF(C41="Int",'Personal File'!$C$14,IF(C41="Wis",'Personal File'!$C$15,IF(C41="Cha",'Personal File'!$C$16))))))</f>
        <v>+1</v>
      </c>
      <c r="E41" s="76" t="str">
        <f t="shared" si="0"/>
        <v>Cha (+1)</v>
      </c>
      <c r="F41" s="71" t="s">
        <v>72</v>
      </c>
      <c r="G41" s="72">
        <v>0</v>
      </c>
      <c r="H41" s="611">
        <f t="shared" ca="1" si="3"/>
        <v>3</v>
      </c>
      <c r="I41" s="72">
        <f t="shared" ca="1" si="4"/>
        <v>3</v>
      </c>
      <c r="J41" s="73"/>
    </row>
    <row r="42" spans="1:10" ht="17.25" thickBot="1">
      <c r="A42" s="199" t="s">
        <v>70</v>
      </c>
      <c r="B42" s="200">
        <v>0</v>
      </c>
      <c r="C42" s="201" t="s">
        <v>44</v>
      </c>
      <c r="D42" s="202" t="str">
        <f>IF(C42="Str",'Personal File'!$C$11,IF(C42="Dex",'Personal File'!$C$12,IF(C42="Con",'Personal File'!$C$13,IF(C42="Int",'Personal File'!$C$14,IF(C42="Wis",'Personal File'!$C$15,IF(C42="Cha",'Personal File'!$C$16))))))</f>
        <v>+0</v>
      </c>
      <c r="E42" s="202" t="str">
        <f t="shared" si="0"/>
        <v>Dex (+0)</v>
      </c>
      <c r="F42" s="203" t="s">
        <v>72</v>
      </c>
      <c r="G42" s="203">
        <f>B42+MID(E42,6,2)+F42</f>
        <v>0</v>
      </c>
      <c r="H42" s="611">
        <f t="shared" ca="1" si="3"/>
        <v>4</v>
      </c>
      <c r="I42" s="203">
        <f t="shared" ca="1" si="4"/>
        <v>4</v>
      </c>
      <c r="J42" s="204"/>
    </row>
    <row r="43" spans="1:10" ht="16.5" thickTop="1">
      <c r="B43" s="98"/>
      <c r="E43" s="98"/>
    </row>
    <row r="44" spans="1:10">
      <c r="B44" s="98"/>
    </row>
  </sheetData>
  <phoneticPr fontId="0" type="noConversion"/>
  <conditionalFormatting sqref="H3:H42">
    <cfRule type="cellIs" dxfId="30" priority="1" operator="equal">
      <formula>20</formula>
    </cfRule>
    <cfRule type="cellIs" dxfId="29"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7"/>
  <sheetViews>
    <sheetView showGridLines="0" workbookViewId="0">
      <pane ySplit="2" topLeftCell="A3" activePane="bottomLeft" state="frozen"/>
      <selection pane="bottomLeft" activeCell="A3" sqref="A3"/>
    </sheetView>
  </sheetViews>
  <sheetFormatPr defaultColWidth="13" defaultRowHeight="15.75"/>
  <cols>
    <col min="1" max="1" width="25.125" style="21" customWidth="1"/>
    <col min="2" max="2" width="6.25" style="21" bestFit="1" customWidth="1"/>
    <col min="3" max="3" width="9.625" style="22" bestFit="1" customWidth="1"/>
    <col min="4" max="4" width="11.25" style="22" bestFit="1" customWidth="1"/>
    <col min="5" max="5" width="11.25" style="64" customWidth="1"/>
    <col min="6" max="6" width="11" style="22" customWidth="1"/>
    <col min="7" max="7" width="9.5" style="22" bestFit="1" customWidth="1"/>
    <col min="8" max="8" width="29.875" style="21" customWidth="1"/>
    <col min="9" max="16384" width="13" style="1"/>
  </cols>
  <sheetData>
    <row r="1" spans="1:8" ht="24" thickBot="1">
      <c r="A1" s="335" t="s">
        <v>880</v>
      </c>
      <c r="B1" s="23"/>
      <c r="C1" s="23"/>
      <c r="D1" s="23"/>
      <c r="E1" s="62"/>
      <c r="F1" s="23"/>
      <c r="G1" s="23"/>
      <c r="H1" s="23"/>
    </row>
    <row r="2" spans="1:8" s="16" customFormat="1" ht="16.5">
      <c r="A2" s="336" t="s">
        <v>102</v>
      </c>
      <c r="B2" s="337" t="s">
        <v>7</v>
      </c>
      <c r="C2" s="337" t="s">
        <v>106</v>
      </c>
      <c r="D2" s="253" t="s">
        <v>318</v>
      </c>
      <c r="E2" s="350" t="s">
        <v>319</v>
      </c>
      <c r="F2" s="337" t="s">
        <v>82</v>
      </c>
      <c r="G2" s="337" t="s">
        <v>33</v>
      </c>
      <c r="H2" s="338" t="s">
        <v>8</v>
      </c>
    </row>
    <row r="3" spans="1:8" s="16" customFormat="1" ht="16.5">
      <c r="A3" s="248" t="s">
        <v>519</v>
      </c>
      <c r="B3" s="124">
        <v>0</v>
      </c>
      <c r="C3" s="340" t="s">
        <v>96</v>
      </c>
      <c r="D3" s="344" t="s">
        <v>320</v>
      </c>
      <c r="E3" s="372" t="s">
        <v>321</v>
      </c>
      <c r="F3" s="343" t="s">
        <v>122</v>
      </c>
      <c r="G3" s="343" t="s">
        <v>93</v>
      </c>
      <c r="H3" s="373" t="s">
        <v>567</v>
      </c>
    </row>
    <row r="4" spans="1:8" s="16" customFormat="1" ht="16.5">
      <c r="A4" s="248" t="s">
        <v>568</v>
      </c>
      <c r="B4" s="124">
        <v>0</v>
      </c>
      <c r="C4" s="340" t="s">
        <v>91</v>
      </c>
      <c r="D4" s="344" t="s">
        <v>320</v>
      </c>
      <c r="E4" s="372" t="s">
        <v>321</v>
      </c>
      <c r="F4" s="343" t="s">
        <v>89</v>
      </c>
      <c r="G4" s="343" t="s">
        <v>93</v>
      </c>
      <c r="H4" s="373" t="s">
        <v>569</v>
      </c>
    </row>
    <row r="5" spans="1:8" s="16" customFormat="1" ht="16.5">
      <c r="A5" s="248" t="s">
        <v>521</v>
      </c>
      <c r="B5" s="124">
        <v>0</v>
      </c>
      <c r="C5" s="340" t="s">
        <v>128</v>
      </c>
      <c r="D5" s="344" t="s">
        <v>320</v>
      </c>
      <c r="E5" s="372" t="s">
        <v>321</v>
      </c>
      <c r="F5" s="343" t="s">
        <v>426</v>
      </c>
      <c r="G5" s="343" t="s">
        <v>477</v>
      </c>
      <c r="H5" s="373" t="s">
        <v>552</v>
      </c>
    </row>
    <row r="6" spans="1:8" s="16" customFormat="1" ht="16.5">
      <c r="A6" s="248" t="s">
        <v>570</v>
      </c>
      <c r="B6" s="124">
        <v>0</v>
      </c>
      <c r="C6" s="340" t="s">
        <v>91</v>
      </c>
      <c r="D6" s="344" t="s">
        <v>320</v>
      </c>
      <c r="E6" s="372" t="s">
        <v>321</v>
      </c>
      <c r="F6" s="343" t="s">
        <v>107</v>
      </c>
      <c r="G6" s="343" t="s">
        <v>92</v>
      </c>
      <c r="H6" s="373" t="s">
        <v>571</v>
      </c>
    </row>
    <row r="7" spans="1:8" s="16" customFormat="1" ht="16.5">
      <c r="A7" s="248" t="s">
        <v>520</v>
      </c>
      <c r="B7" s="124">
        <v>0</v>
      </c>
      <c r="C7" s="340" t="s">
        <v>128</v>
      </c>
      <c r="D7" s="344" t="s">
        <v>320</v>
      </c>
      <c r="E7" s="372" t="s">
        <v>321</v>
      </c>
      <c r="F7" s="343" t="s">
        <v>122</v>
      </c>
      <c r="G7" s="343" t="s">
        <v>93</v>
      </c>
      <c r="H7" s="373" t="s">
        <v>862</v>
      </c>
    </row>
    <row r="8" spans="1:8" s="16" customFormat="1" ht="16.5">
      <c r="A8" s="248" t="s">
        <v>572</v>
      </c>
      <c r="B8" s="124">
        <v>0</v>
      </c>
      <c r="C8" s="340" t="s">
        <v>98</v>
      </c>
      <c r="D8" s="344" t="s">
        <v>483</v>
      </c>
      <c r="E8" s="372" t="s">
        <v>321</v>
      </c>
      <c r="F8" s="343" t="s">
        <v>122</v>
      </c>
      <c r="G8" s="343" t="s">
        <v>93</v>
      </c>
      <c r="H8" s="373" t="s">
        <v>361</v>
      </c>
    </row>
    <row r="9" spans="1:8" s="16" customFormat="1" ht="16.5">
      <c r="A9" s="248" t="s">
        <v>573</v>
      </c>
      <c r="B9" s="124">
        <v>0</v>
      </c>
      <c r="C9" s="340" t="s">
        <v>128</v>
      </c>
      <c r="D9" s="344" t="s">
        <v>320</v>
      </c>
      <c r="E9" s="372" t="s">
        <v>321</v>
      </c>
      <c r="F9" s="343" t="s">
        <v>89</v>
      </c>
      <c r="G9" s="343" t="s">
        <v>90</v>
      </c>
      <c r="H9" s="373" t="s">
        <v>574</v>
      </c>
    </row>
    <row r="10" spans="1:8" s="16" customFormat="1" ht="16.5">
      <c r="A10" s="248" t="s">
        <v>575</v>
      </c>
      <c r="B10" s="124">
        <v>0</v>
      </c>
      <c r="C10" s="340" t="s">
        <v>128</v>
      </c>
      <c r="D10" s="344" t="s">
        <v>320</v>
      </c>
      <c r="E10" s="372" t="s">
        <v>321</v>
      </c>
      <c r="F10" s="343" t="s">
        <v>94</v>
      </c>
      <c r="G10" s="343" t="s">
        <v>93</v>
      </c>
      <c r="H10" s="373" t="s">
        <v>334</v>
      </c>
    </row>
    <row r="11" spans="1:8" s="16" customFormat="1" ht="16.5">
      <c r="A11" s="248" t="s">
        <v>522</v>
      </c>
      <c r="B11" s="124">
        <v>0</v>
      </c>
      <c r="C11" s="340" t="s">
        <v>98</v>
      </c>
      <c r="D11" s="344" t="s">
        <v>585</v>
      </c>
      <c r="E11" s="372" t="s">
        <v>321</v>
      </c>
      <c r="F11" s="343" t="s">
        <v>89</v>
      </c>
      <c r="G11" s="343" t="s">
        <v>95</v>
      </c>
      <c r="H11" s="373" t="s">
        <v>576</v>
      </c>
    </row>
    <row r="12" spans="1:8" s="16" customFormat="1" ht="16.5">
      <c r="A12" s="248" t="s">
        <v>577</v>
      </c>
      <c r="B12" s="124">
        <v>0</v>
      </c>
      <c r="C12" s="340" t="s">
        <v>129</v>
      </c>
      <c r="D12" s="344" t="s">
        <v>320</v>
      </c>
      <c r="E12" s="372" t="s">
        <v>321</v>
      </c>
      <c r="F12" s="343" t="s">
        <v>108</v>
      </c>
      <c r="G12" s="343" t="s">
        <v>93</v>
      </c>
      <c r="H12" s="373" t="s">
        <v>863</v>
      </c>
    </row>
    <row r="13" spans="1:8" s="16" customFormat="1" ht="16.5">
      <c r="A13" s="248" t="s">
        <v>523</v>
      </c>
      <c r="B13" s="124">
        <v>0</v>
      </c>
      <c r="C13" s="169" t="s">
        <v>404</v>
      </c>
      <c r="D13" s="370" t="s">
        <v>547</v>
      </c>
      <c r="E13" s="371" t="s">
        <v>321</v>
      </c>
      <c r="F13" s="125" t="s">
        <v>122</v>
      </c>
      <c r="G13" s="125" t="s">
        <v>95</v>
      </c>
      <c r="H13" s="171" t="s">
        <v>548</v>
      </c>
    </row>
    <row r="14" spans="1:8" s="16" customFormat="1" ht="16.5">
      <c r="A14" s="248" t="s">
        <v>578</v>
      </c>
      <c r="B14" s="124">
        <v>0</v>
      </c>
      <c r="C14" s="340" t="s">
        <v>91</v>
      </c>
      <c r="D14" s="344" t="s">
        <v>320</v>
      </c>
      <c r="E14" s="372" t="s">
        <v>321</v>
      </c>
      <c r="F14" s="343" t="s">
        <v>108</v>
      </c>
      <c r="G14" s="343" t="s">
        <v>93</v>
      </c>
      <c r="H14" s="373" t="s">
        <v>579</v>
      </c>
    </row>
    <row r="15" spans="1:8" s="16" customFormat="1" ht="16.5">
      <c r="A15" s="248" t="s">
        <v>580</v>
      </c>
      <c r="B15" s="124">
        <v>0</v>
      </c>
      <c r="C15" s="340" t="s">
        <v>91</v>
      </c>
      <c r="D15" s="344" t="s">
        <v>478</v>
      </c>
      <c r="E15" s="372" t="s">
        <v>321</v>
      </c>
      <c r="F15" s="343" t="s">
        <v>94</v>
      </c>
      <c r="G15" s="343" t="s">
        <v>95</v>
      </c>
      <c r="H15" s="373" t="s">
        <v>498</v>
      </c>
    </row>
    <row r="16" spans="1:8" s="16" customFormat="1" ht="16.5">
      <c r="A16" s="248" t="s">
        <v>581</v>
      </c>
      <c r="B16" s="124">
        <v>0</v>
      </c>
      <c r="C16" s="340" t="s">
        <v>88</v>
      </c>
      <c r="D16" s="344" t="s">
        <v>351</v>
      </c>
      <c r="E16" s="372" t="s">
        <v>321</v>
      </c>
      <c r="F16" s="343" t="s">
        <v>89</v>
      </c>
      <c r="G16" s="343" t="s">
        <v>90</v>
      </c>
      <c r="H16" s="373" t="s">
        <v>582</v>
      </c>
    </row>
    <row r="17" spans="1:8" s="16" customFormat="1" ht="16.5">
      <c r="A17" s="248" t="s">
        <v>583</v>
      </c>
      <c r="B17" s="124">
        <v>0</v>
      </c>
      <c r="C17" s="340" t="s">
        <v>129</v>
      </c>
      <c r="D17" s="344" t="s">
        <v>325</v>
      </c>
      <c r="E17" s="372" t="s">
        <v>321</v>
      </c>
      <c r="F17" s="343" t="s">
        <v>89</v>
      </c>
      <c r="G17" s="343" t="s">
        <v>90</v>
      </c>
      <c r="H17" s="373" t="s">
        <v>584</v>
      </c>
    </row>
    <row r="18" spans="1:8" ht="16.5">
      <c r="A18" s="248" t="s">
        <v>365</v>
      </c>
      <c r="B18" s="124">
        <v>1</v>
      </c>
      <c r="C18" s="340" t="s">
        <v>165</v>
      </c>
      <c r="D18" s="344" t="s">
        <v>325</v>
      </c>
      <c r="E18" s="372" t="s">
        <v>321</v>
      </c>
      <c r="F18" s="343" t="s">
        <v>89</v>
      </c>
      <c r="G18" s="343" t="s">
        <v>92</v>
      </c>
      <c r="H18" s="373" t="s">
        <v>508</v>
      </c>
    </row>
    <row r="19" spans="1:8" ht="16.5">
      <c r="A19" s="248" t="s">
        <v>152</v>
      </c>
      <c r="B19" s="124">
        <v>1</v>
      </c>
      <c r="C19" s="340" t="s">
        <v>165</v>
      </c>
      <c r="D19" s="341" t="s">
        <v>320</v>
      </c>
      <c r="E19" s="351" t="s">
        <v>321</v>
      </c>
      <c r="F19" s="342" t="s">
        <v>122</v>
      </c>
      <c r="G19" s="343" t="s">
        <v>92</v>
      </c>
      <c r="H19" s="186" t="s">
        <v>322</v>
      </c>
    </row>
    <row r="20" spans="1:8" ht="16.5">
      <c r="A20" s="248" t="s">
        <v>153</v>
      </c>
      <c r="B20" s="124">
        <v>1</v>
      </c>
      <c r="C20" s="340" t="s">
        <v>165</v>
      </c>
      <c r="D20" s="341" t="s">
        <v>320</v>
      </c>
      <c r="E20" s="351" t="s">
        <v>321</v>
      </c>
      <c r="F20" s="342" t="s">
        <v>122</v>
      </c>
      <c r="G20" s="343" t="s">
        <v>323</v>
      </c>
      <c r="H20" s="186" t="s">
        <v>324</v>
      </c>
    </row>
    <row r="21" spans="1:8" ht="16.5">
      <c r="A21" s="248" t="s">
        <v>564</v>
      </c>
      <c r="B21" s="124">
        <v>1</v>
      </c>
      <c r="C21" s="340" t="s">
        <v>98</v>
      </c>
      <c r="D21" s="341" t="s">
        <v>320</v>
      </c>
      <c r="E21" s="397" t="s">
        <v>464</v>
      </c>
      <c r="F21" s="342" t="s">
        <v>144</v>
      </c>
      <c r="G21" s="343" t="s">
        <v>95</v>
      </c>
      <c r="H21" s="186" t="s">
        <v>558</v>
      </c>
    </row>
    <row r="22" spans="1:8" ht="16.5">
      <c r="A22" s="248" t="s">
        <v>130</v>
      </c>
      <c r="B22" s="124">
        <v>1</v>
      </c>
      <c r="C22" s="340" t="s">
        <v>91</v>
      </c>
      <c r="D22" s="341" t="s">
        <v>320</v>
      </c>
      <c r="E22" s="351" t="s">
        <v>321</v>
      </c>
      <c r="F22" s="342" t="s">
        <v>89</v>
      </c>
      <c r="G22" s="343" t="s">
        <v>93</v>
      </c>
      <c r="H22" s="171" t="s">
        <v>131</v>
      </c>
    </row>
    <row r="23" spans="1:8" ht="16.5">
      <c r="A23" s="248" t="s">
        <v>154</v>
      </c>
      <c r="B23" s="124">
        <v>1</v>
      </c>
      <c r="C23" s="340" t="s">
        <v>128</v>
      </c>
      <c r="D23" s="344" t="s">
        <v>325</v>
      </c>
      <c r="E23" s="351" t="s">
        <v>321</v>
      </c>
      <c r="F23" s="342" t="s">
        <v>144</v>
      </c>
      <c r="G23" s="343" t="s">
        <v>95</v>
      </c>
      <c r="H23" s="171" t="s">
        <v>326</v>
      </c>
    </row>
    <row r="24" spans="1:8" ht="16.5">
      <c r="A24" s="248" t="s">
        <v>155</v>
      </c>
      <c r="B24" s="124">
        <v>1</v>
      </c>
      <c r="C24" s="340" t="s">
        <v>128</v>
      </c>
      <c r="D24" s="341" t="s">
        <v>320</v>
      </c>
      <c r="E24" s="351" t="s">
        <v>321</v>
      </c>
      <c r="F24" s="342" t="s">
        <v>107</v>
      </c>
      <c r="G24" s="343" t="s">
        <v>95</v>
      </c>
      <c r="H24" s="171" t="s">
        <v>327</v>
      </c>
    </row>
    <row r="25" spans="1:8" ht="16.5">
      <c r="A25" s="248" t="s">
        <v>132</v>
      </c>
      <c r="B25" s="124">
        <v>1</v>
      </c>
      <c r="C25" s="340" t="s">
        <v>88</v>
      </c>
      <c r="D25" s="341" t="s">
        <v>320</v>
      </c>
      <c r="E25" s="351" t="s">
        <v>321</v>
      </c>
      <c r="F25" s="342" t="s">
        <v>89</v>
      </c>
      <c r="G25" s="343" t="s">
        <v>133</v>
      </c>
      <c r="H25" s="171" t="s">
        <v>134</v>
      </c>
    </row>
    <row r="26" spans="1:8" ht="16.5">
      <c r="A26" s="248" t="s">
        <v>156</v>
      </c>
      <c r="B26" s="124">
        <v>1</v>
      </c>
      <c r="C26" s="340" t="s">
        <v>129</v>
      </c>
      <c r="D26" s="344" t="s">
        <v>325</v>
      </c>
      <c r="E26" s="351" t="s">
        <v>321</v>
      </c>
      <c r="F26" s="342" t="s">
        <v>144</v>
      </c>
      <c r="G26" s="343" t="s">
        <v>92</v>
      </c>
      <c r="H26" s="171" t="s">
        <v>328</v>
      </c>
    </row>
    <row r="27" spans="1:8" ht="16.5">
      <c r="A27" s="248" t="s">
        <v>157</v>
      </c>
      <c r="B27" s="124">
        <v>1</v>
      </c>
      <c r="C27" s="340" t="s">
        <v>98</v>
      </c>
      <c r="D27" s="344" t="s">
        <v>325</v>
      </c>
      <c r="E27" s="351" t="s">
        <v>321</v>
      </c>
      <c r="F27" s="342" t="s">
        <v>144</v>
      </c>
      <c r="G27" s="343" t="s">
        <v>92</v>
      </c>
      <c r="H27" s="171" t="s">
        <v>329</v>
      </c>
    </row>
    <row r="28" spans="1:8" ht="16.5">
      <c r="A28" s="248" t="s">
        <v>158</v>
      </c>
      <c r="B28" s="124">
        <v>1</v>
      </c>
      <c r="C28" s="340" t="s">
        <v>129</v>
      </c>
      <c r="D28" s="344" t="s">
        <v>325</v>
      </c>
      <c r="E28" s="351" t="s">
        <v>321</v>
      </c>
      <c r="F28" s="342" t="s">
        <v>89</v>
      </c>
      <c r="G28" s="343" t="s">
        <v>138</v>
      </c>
      <c r="H28" s="171" t="s">
        <v>330</v>
      </c>
    </row>
    <row r="29" spans="1:8" ht="16.5">
      <c r="A29" s="248" t="s">
        <v>544</v>
      </c>
      <c r="B29" s="124">
        <v>1</v>
      </c>
      <c r="C29" s="169" t="s">
        <v>96</v>
      </c>
      <c r="D29" s="370" t="s">
        <v>320</v>
      </c>
      <c r="E29" s="371" t="s">
        <v>545</v>
      </c>
      <c r="F29" s="125" t="s">
        <v>122</v>
      </c>
      <c r="G29" s="125" t="s">
        <v>133</v>
      </c>
      <c r="H29" s="171" t="s">
        <v>546</v>
      </c>
    </row>
    <row r="30" spans="1:8" ht="16.5">
      <c r="A30" s="248" t="s">
        <v>159</v>
      </c>
      <c r="B30" s="124">
        <v>1</v>
      </c>
      <c r="C30" s="340" t="s">
        <v>88</v>
      </c>
      <c r="D30" s="344" t="s">
        <v>331</v>
      </c>
      <c r="E30" s="351" t="s">
        <v>321</v>
      </c>
      <c r="F30" s="342" t="s">
        <v>89</v>
      </c>
      <c r="G30" s="343" t="s">
        <v>95</v>
      </c>
      <c r="H30" s="171" t="s">
        <v>332</v>
      </c>
    </row>
    <row r="31" spans="1:8" ht="16.5">
      <c r="A31" s="248" t="s">
        <v>528</v>
      </c>
      <c r="B31" s="124">
        <v>1</v>
      </c>
      <c r="C31" s="340" t="s">
        <v>129</v>
      </c>
      <c r="D31" s="344" t="s">
        <v>478</v>
      </c>
      <c r="E31" s="372" t="s">
        <v>321</v>
      </c>
      <c r="F31" s="125" t="s">
        <v>122</v>
      </c>
      <c r="G31" s="343" t="s">
        <v>97</v>
      </c>
      <c r="H31" s="373" t="s">
        <v>555</v>
      </c>
    </row>
    <row r="32" spans="1:8" ht="16.5">
      <c r="A32" s="248" t="s">
        <v>62</v>
      </c>
      <c r="B32" s="124">
        <v>1</v>
      </c>
      <c r="C32" s="340" t="s">
        <v>129</v>
      </c>
      <c r="D32" s="341" t="s">
        <v>333</v>
      </c>
      <c r="E32" s="351" t="s">
        <v>321</v>
      </c>
      <c r="F32" s="342" t="s">
        <v>89</v>
      </c>
      <c r="G32" s="343" t="s">
        <v>92</v>
      </c>
      <c r="H32" s="171" t="s">
        <v>334</v>
      </c>
    </row>
    <row r="33" spans="1:8" ht="16.5">
      <c r="A33" s="248" t="s">
        <v>367</v>
      </c>
      <c r="B33" s="124">
        <v>1</v>
      </c>
      <c r="C33" s="340" t="s">
        <v>128</v>
      </c>
      <c r="D33" s="341" t="s">
        <v>320</v>
      </c>
      <c r="E33" s="351" t="s">
        <v>321</v>
      </c>
      <c r="F33" s="342" t="s">
        <v>426</v>
      </c>
      <c r="G33" s="343" t="s">
        <v>93</v>
      </c>
      <c r="H33" s="104" t="s">
        <v>510</v>
      </c>
    </row>
    <row r="34" spans="1:8" ht="16.5">
      <c r="A34" s="248" t="s">
        <v>145</v>
      </c>
      <c r="B34" s="124">
        <v>1</v>
      </c>
      <c r="C34" s="340" t="s">
        <v>129</v>
      </c>
      <c r="D34" s="341" t="s">
        <v>333</v>
      </c>
      <c r="E34" s="351" t="s">
        <v>321</v>
      </c>
      <c r="F34" s="342" t="s">
        <v>94</v>
      </c>
      <c r="G34" s="343" t="s">
        <v>323</v>
      </c>
      <c r="H34" s="171" t="s">
        <v>335</v>
      </c>
    </row>
    <row r="35" spans="1:8" ht="16.5">
      <c r="A35" s="248" t="s">
        <v>160</v>
      </c>
      <c r="B35" s="124">
        <v>1</v>
      </c>
      <c r="C35" s="340" t="s">
        <v>129</v>
      </c>
      <c r="D35" s="344" t="s">
        <v>325</v>
      </c>
      <c r="E35" s="351" t="s">
        <v>321</v>
      </c>
      <c r="F35" s="342" t="s">
        <v>89</v>
      </c>
      <c r="G35" s="343" t="s">
        <v>92</v>
      </c>
      <c r="H35" s="171" t="s">
        <v>336</v>
      </c>
    </row>
    <row r="36" spans="1:8" ht="16.5">
      <c r="A36" s="248" t="s">
        <v>135</v>
      </c>
      <c r="B36" s="124">
        <v>1</v>
      </c>
      <c r="C36" s="340" t="s">
        <v>129</v>
      </c>
      <c r="D36" s="341" t="s">
        <v>325</v>
      </c>
      <c r="E36" s="351" t="s">
        <v>321</v>
      </c>
      <c r="F36" s="342" t="s">
        <v>89</v>
      </c>
      <c r="G36" s="343" t="s">
        <v>136</v>
      </c>
      <c r="H36" s="187" t="s">
        <v>337</v>
      </c>
    </row>
    <row r="37" spans="1:8" ht="16.5">
      <c r="A37" s="248" t="s">
        <v>137</v>
      </c>
      <c r="B37" s="124">
        <v>1</v>
      </c>
      <c r="C37" s="340" t="s">
        <v>96</v>
      </c>
      <c r="D37" s="341" t="s">
        <v>320</v>
      </c>
      <c r="E37" s="351" t="s">
        <v>321</v>
      </c>
      <c r="F37" s="345" t="s">
        <v>140</v>
      </c>
      <c r="G37" s="343" t="s">
        <v>92</v>
      </c>
      <c r="H37" s="171" t="s">
        <v>338</v>
      </c>
    </row>
    <row r="38" spans="1:8" ht="16.5">
      <c r="A38" s="248" t="s">
        <v>161</v>
      </c>
      <c r="B38" s="124">
        <v>1</v>
      </c>
      <c r="C38" s="340" t="s">
        <v>129</v>
      </c>
      <c r="D38" s="344" t="s">
        <v>325</v>
      </c>
      <c r="E38" s="351" t="s">
        <v>321</v>
      </c>
      <c r="F38" s="342" t="s">
        <v>89</v>
      </c>
      <c r="G38" s="343" t="s">
        <v>323</v>
      </c>
      <c r="H38" s="171" t="s">
        <v>166</v>
      </c>
    </row>
    <row r="39" spans="1:8" ht="16.5">
      <c r="A39" s="248" t="s">
        <v>162</v>
      </c>
      <c r="B39" s="124">
        <v>1</v>
      </c>
      <c r="C39" s="340" t="s">
        <v>98</v>
      </c>
      <c r="D39" s="341" t="s">
        <v>320</v>
      </c>
      <c r="E39" s="351" t="s">
        <v>321</v>
      </c>
      <c r="F39" s="342" t="s">
        <v>167</v>
      </c>
      <c r="G39" s="343" t="s">
        <v>92</v>
      </c>
      <c r="H39" s="171" t="s">
        <v>340</v>
      </c>
    </row>
    <row r="40" spans="1:8" ht="16.5">
      <c r="A40" s="248" t="s">
        <v>368</v>
      </c>
      <c r="B40" s="124">
        <v>1</v>
      </c>
      <c r="C40" s="340" t="s">
        <v>88</v>
      </c>
      <c r="D40" s="344" t="s">
        <v>325</v>
      </c>
      <c r="E40" s="351" t="s">
        <v>321</v>
      </c>
      <c r="F40" s="345" t="s">
        <v>89</v>
      </c>
      <c r="G40" s="343" t="s">
        <v>95</v>
      </c>
      <c r="H40" s="171" t="s">
        <v>366</v>
      </c>
    </row>
    <row r="41" spans="1:8" ht="16.5">
      <c r="A41" s="248" t="s">
        <v>163</v>
      </c>
      <c r="B41" s="124">
        <v>1</v>
      </c>
      <c r="C41" s="340" t="s">
        <v>129</v>
      </c>
      <c r="D41" s="344" t="s">
        <v>325</v>
      </c>
      <c r="E41" s="351" t="s">
        <v>321</v>
      </c>
      <c r="F41" s="342" t="s">
        <v>89</v>
      </c>
      <c r="G41" s="343" t="s">
        <v>92</v>
      </c>
      <c r="H41" s="171" t="s">
        <v>339</v>
      </c>
    </row>
    <row r="42" spans="1:8" ht="16.5">
      <c r="A42" s="248" t="s">
        <v>139</v>
      </c>
      <c r="B42" s="124">
        <v>1</v>
      </c>
      <c r="C42" s="340" t="s">
        <v>128</v>
      </c>
      <c r="D42" s="341" t="s">
        <v>320</v>
      </c>
      <c r="E42" s="351" t="s">
        <v>321</v>
      </c>
      <c r="F42" s="342" t="s">
        <v>94</v>
      </c>
      <c r="G42" s="343" t="s">
        <v>92</v>
      </c>
      <c r="H42" s="187" t="s">
        <v>341</v>
      </c>
    </row>
    <row r="43" spans="1:8" ht="16.5">
      <c r="A43" s="248" t="s">
        <v>164</v>
      </c>
      <c r="B43" s="124">
        <v>1</v>
      </c>
      <c r="C43" s="340" t="s">
        <v>96</v>
      </c>
      <c r="D43" s="344" t="s">
        <v>325</v>
      </c>
      <c r="E43" s="351" t="s">
        <v>321</v>
      </c>
      <c r="F43" s="345" t="s">
        <v>122</v>
      </c>
      <c r="G43" s="343" t="s">
        <v>97</v>
      </c>
      <c r="H43" s="171" t="s">
        <v>342</v>
      </c>
    </row>
    <row r="44" spans="1:8" ht="16.5">
      <c r="A44" s="248" t="s">
        <v>550</v>
      </c>
      <c r="B44" s="124">
        <v>1</v>
      </c>
      <c r="C44" s="169" t="s">
        <v>96</v>
      </c>
      <c r="D44" s="370" t="s">
        <v>320</v>
      </c>
      <c r="E44" s="371" t="s">
        <v>321</v>
      </c>
      <c r="F44" s="125" t="s">
        <v>89</v>
      </c>
      <c r="G44" s="125" t="s">
        <v>426</v>
      </c>
      <c r="H44" s="171" t="s">
        <v>548</v>
      </c>
    </row>
    <row r="45" spans="1:8" ht="16.5">
      <c r="A45" s="248" t="s">
        <v>343</v>
      </c>
      <c r="B45" s="124">
        <v>2</v>
      </c>
      <c r="C45" s="340" t="s">
        <v>165</v>
      </c>
      <c r="D45" s="341" t="s">
        <v>333</v>
      </c>
      <c r="E45" s="351" t="s">
        <v>321</v>
      </c>
      <c r="F45" s="342" t="s">
        <v>122</v>
      </c>
      <c r="G45" s="343" t="s">
        <v>138</v>
      </c>
      <c r="H45" s="171" t="s">
        <v>344</v>
      </c>
    </row>
    <row r="46" spans="1:8" ht="16.5">
      <c r="A46" s="248" t="s">
        <v>347</v>
      </c>
      <c r="B46" s="124">
        <v>2</v>
      </c>
      <c r="C46" s="169" t="s">
        <v>165</v>
      </c>
      <c r="D46" s="341" t="s">
        <v>320</v>
      </c>
      <c r="E46" s="352" t="s">
        <v>321</v>
      </c>
      <c r="F46" s="342" t="s">
        <v>122</v>
      </c>
      <c r="G46" s="125" t="s">
        <v>477</v>
      </c>
      <c r="H46" s="104" t="s">
        <v>476</v>
      </c>
    </row>
    <row r="47" spans="1:8" ht="16.5">
      <c r="A47" s="248" t="s">
        <v>369</v>
      </c>
      <c r="B47" s="124">
        <v>2</v>
      </c>
      <c r="C47" s="169" t="s">
        <v>88</v>
      </c>
      <c r="D47" s="170" t="s">
        <v>483</v>
      </c>
      <c r="E47" s="352" t="s">
        <v>321</v>
      </c>
      <c r="F47" s="125" t="s">
        <v>465</v>
      </c>
      <c r="G47" s="125" t="s">
        <v>92</v>
      </c>
      <c r="H47" s="104" t="s">
        <v>507</v>
      </c>
    </row>
    <row r="48" spans="1:8" ht="16.5">
      <c r="A48" s="248" t="s">
        <v>345</v>
      </c>
      <c r="B48" s="124">
        <v>2</v>
      </c>
      <c r="C48" s="346" t="s">
        <v>129</v>
      </c>
      <c r="D48" s="341" t="s">
        <v>325</v>
      </c>
      <c r="E48" s="351" t="s">
        <v>321</v>
      </c>
      <c r="F48" s="345" t="s">
        <v>89</v>
      </c>
      <c r="G48" s="347" t="s">
        <v>95</v>
      </c>
      <c r="H48" s="187" t="s">
        <v>346</v>
      </c>
    </row>
    <row r="49" spans="1:8" ht="16.5">
      <c r="A49" s="248" t="s">
        <v>348</v>
      </c>
      <c r="B49" s="124">
        <v>2</v>
      </c>
      <c r="C49" s="346" t="s">
        <v>129</v>
      </c>
      <c r="D49" s="341" t="s">
        <v>325</v>
      </c>
      <c r="E49" s="351" t="s">
        <v>321</v>
      </c>
      <c r="F49" s="345" t="s">
        <v>89</v>
      </c>
      <c r="G49" s="347" t="s">
        <v>92</v>
      </c>
      <c r="H49" s="348" t="s">
        <v>349</v>
      </c>
    </row>
    <row r="50" spans="1:8" ht="16.5">
      <c r="A50" s="248" t="s">
        <v>459</v>
      </c>
      <c r="B50" s="124">
        <v>2</v>
      </c>
      <c r="C50" s="340" t="s">
        <v>88</v>
      </c>
      <c r="D50" s="344" t="s">
        <v>325</v>
      </c>
      <c r="E50" s="351" t="s">
        <v>321</v>
      </c>
      <c r="F50" s="343" t="s">
        <v>89</v>
      </c>
      <c r="G50" s="343" t="s">
        <v>92</v>
      </c>
      <c r="H50" s="171" t="s">
        <v>460</v>
      </c>
    </row>
    <row r="51" spans="1:8" ht="16.5">
      <c r="A51" s="248" t="s">
        <v>350</v>
      </c>
      <c r="B51" s="124">
        <v>2</v>
      </c>
      <c r="C51" s="340" t="s">
        <v>129</v>
      </c>
      <c r="D51" s="344" t="s">
        <v>351</v>
      </c>
      <c r="E51" s="351" t="s">
        <v>321</v>
      </c>
      <c r="F51" s="342" t="s">
        <v>89</v>
      </c>
      <c r="G51" s="343" t="s">
        <v>323</v>
      </c>
      <c r="H51" s="171" t="s">
        <v>352</v>
      </c>
    </row>
    <row r="52" spans="1:8" ht="16.5">
      <c r="A52" s="248" t="s">
        <v>353</v>
      </c>
      <c r="B52" s="124">
        <v>2</v>
      </c>
      <c r="C52" s="346" t="s">
        <v>129</v>
      </c>
      <c r="D52" s="341" t="s">
        <v>333</v>
      </c>
      <c r="E52" s="351" t="s">
        <v>321</v>
      </c>
      <c r="F52" s="345" t="s">
        <v>89</v>
      </c>
      <c r="G52" s="347" t="s">
        <v>92</v>
      </c>
      <c r="H52" s="348" t="s">
        <v>354</v>
      </c>
    </row>
    <row r="53" spans="1:8" ht="16.5">
      <c r="A53" s="248" t="s">
        <v>355</v>
      </c>
      <c r="B53" s="124">
        <v>2</v>
      </c>
      <c r="C53" s="169" t="s">
        <v>129</v>
      </c>
      <c r="D53" s="341" t="s">
        <v>325</v>
      </c>
      <c r="E53" s="352" t="s">
        <v>321</v>
      </c>
      <c r="F53" s="125" t="s">
        <v>89</v>
      </c>
      <c r="G53" s="125" t="s">
        <v>93</v>
      </c>
      <c r="H53" s="339" t="s">
        <v>482</v>
      </c>
    </row>
    <row r="54" spans="1:8" ht="16.5">
      <c r="A54" s="248" t="s">
        <v>524</v>
      </c>
      <c r="B54" s="124">
        <v>2</v>
      </c>
      <c r="C54" s="169" t="s">
        <v>129</v>
      </c>
      <c r="D54" s="341" t="s">
        <v>320</v>
      </c>
      <c r="E54" s="352" t="s">
        <v>321</v>
      </c>
      <c r="F54" s="125" t="s">
        <v>89</v>
      </c>
      <c r="G54" s="125" t="s">
        <v>323</v>
      </c>
      <c r="H54" s="339" t="s">
        <v>558</v>
      </c>
    </row>
    <row r="55" spans="1:8" ht="16.5">
      <c r="A55" s="248" t="s">
        <v>356</v>
      </c>
      <c r="B55" s="124">
        <v>2</v>
      </c>
      <c r="C55" s="340" t="s">
        <v>96</v>
      </c>
      <c r="D55" s="344" t="s">
        <v>325</v>
      </c>
      <c r="E55" s="351" t="s">
        <v>321</v>
      </c>
      <c r="F55" s="342" t="s">
        <v>89</v>
      </c>
      <c r="G55" s="343" t="s">
        <v>323</v>
      </c>
      <c r="H55" s="171" t="s">
        <v>357</v>
      </c>
    </row>
    <row r="56" spans="1:8" ht="16.5">
      <c r="A56" s="248" t="s">
        <v>461</v>
      </c>
      <c r="B56" s="124">
        <v>2</v>
      </c>
      <c r="C56" s="340" t="s">
        <v>129</v>
      </c>
      <c r="D56" s="344" t="s">
        <v>320</v>
      </c>
      <c r="E56" s="351" t="s">
        <v>321</v>
      </c>
      <c r="F56" s="343" t="s">
        <v>94</v>
      </c>
      <c r="G56" s="343" t="s">
        <v>95</v>
      </c>
      <c r="H56" s="171" t="s">
        <v>462</v>
      </c>
    </row>
    <row r="57" spans="1:8" ht="16.5">
      <c r="A57" s="248" t="s">
        <v>358</v>
      </c>
      <c r="B57" s="124">
        <v>2</v>
      </c>
      <c r="C57" s="169" t="s">
        <v>88</v>
      </c>
      <c r="D57" s="341" t="s">
        <v>333</v>
      </c>
      <c r="E57" s="352" t="s">
        <v>488</v>
      </c>
      <c r="F57" s="125" t="s">
        <v>89</v>
      </c>
      <c r="G57" s="125" t="s">
        <v>489</v>
      </c>
      <c r="H57" s="104" t="s">
        <v>487</v>
      </c>
    </row>
    <row r="58" spans="1:8" ht="16.5">
      <c r="A58" s="248" t="s">
        <v>362</v>
      </c>
      <c r="B58" s="124">
        <v>2</v>
      </c>
      <c r="C58" s="169" t="s">
        <v>98</v>
      </c>
      <c r="D58" s="344" t="s">
        <v>325</v>
      </c>
      <c r="E58" s="125" t="s">
        <v>321</v>
      </c>
      <c r="F58" s="125" t="s">
        <v>490</v>
      </c>
      <c r="G58" s="125" t="s">
        <v>92</v>
      </c>
      <c r="H58" s="104" t="s">
        <v>487</v>
      </c>
    </row>
    <row r="59" spans="1:8" ht="16.5">
      <c r="A59" s="248" t="s">
        <v>359</v>
      </c>
      <c r="B59" s="124">
        <v>2</v>
      </c>
      <c r="C59" s="340" t="s">
        <v>98</v>
      </c>
      <c r="D59" s="341" t="s">
        <v>351</v>
      </c>
      <c r="E59" s="351" t="s">
        <v>321</v>
      </c>
      <c r="F59" s="342" t="s">
        <v>360</v>
      </c>
      <c r="G59" s="343" t="s">
        <v>97</v>
      </c>
      <c r="H59" s="171" t="s">
        <v>361</v>
      </c>
    </row>
    <row r="60" spans="1:8" ht="16.5">
      <c r="A60" s="248" t="s">
        <v>363</v>
      </c>
      <c r="B60" s="124">
        <v>2</v>
      </c>
      <c r="C60" s="340" t="s">
        <v>96</v>
      </c>
      <c r="D60" s="344" t="s">
        <v>320</v>
      </c>
      <c r="E60" s="351" t="s">
        <v>321</v>
      </c>
      <c r="F60" s="345" t="s">
        <v>360</v>
      </c>
      <c r="G60" s="343" t="s">
        <v>95</v>
      </c>
      <c r="H60" s="171" t="s">
        <v>361</v>
      </c>
    </row>
    <row r="61" spans="1:8" ht="16.5">
      <c r="A61" s="248" t="s">
        <v>364</v>
      </c>
      <c r="B61" s="124">
        <v>2</v>
      </c>
      <c r="C61" s="169" t="s">
        <v>98</v>
      </c>
      <c r="D61" s="341" t="s">
        <v>320</v>
      </c>
      <c r="E61" s="351" t="s">
        <v>321</v>
      </c>
      <c r="F61" s="125" t="s">
        <v>213</v>
      </c>
      <c r="G61" s="125" t="s">
        <v>493</v>
      </c>
      <c r="H61" s="171" t="s">
        <v>492</v>
      </c>
    </row>
    <row r="62" spans="1:8" ht="16.5">
      <c r="A62" s="248" t="s">
        <v>382</v>
      </c>
      <c r="B62" s="124">
        <v>2</v>
      </c>
      <c r="C62" s="340" t="s">
        <v>129</v>
      </c>
      <c r="D62" s="341" t="s">
        <v>325</v>
      </c>
      <c r="E62" s="351" t="s">
        <v>321</v>
      </c>
      <c r="F62" s="342" t="s">
        <v>122</v>
      </c>
      <c r="G62" s="343" t="s">
        <v>383</v>
      </c>
      <c r="H62" s="171" t="s">
        <v>384</v>
      </c>
    </row>
    <row r="63" spans="1:8" ht="16.5">
      <c r="A63" s="248" t="s">
        <v>385</v>
      </c>
      <c r="B63" s="124">
        <v>2</v>
      </c>
      <c r="C63" s="340" t="s">
        <v>165</v>
      </c>
      <c r="D63" s="341" t="s">
        <v>320</v>
      </c>
      <c r="E63" s="351" t="s">
        <v>321</v>
      </c>
      <c r="F63" s="345" t="s">
        <v>360</v>
      </c>
      <c r="G63" s="347" t="s">
        <v>97</v>
      </c>
      <c r="H63" s="171" t="s">
        <v>332</v>
      </c>
    </row>
    <row r="64" spans="1:8" ht="16.5">
      <c r="A64" s="248" t="s">
        <v>463</v>
      </c>
      <c r="B64" s="124">
        <v>2</v>
      </c>
      <c r="C64" s="340" t="s">
        <v>165</v>
      </c>
      <c r="D64" s="344" t="s">
        <v>325</v>
      </c>
      <c r="E64" s="351" t="s">
        <v>464</v>
      </c>
      <c r="F64" s="343" t="s">
        <v>465</v>
      </c>
      <c r="G64" s="343" t="s">
        <v>97</v>
      </c>
      <c r="H64" s="171" t="s">
        <v>466</v>
      </c>
    </row>
    <row r="65" spans="1:8" ht="16.5">
      <c r="A65" s="248" t="s">
        <v>692</v>
      </c>
      <c r="B65" s="124">
        <v>2</v>
      </c>
      <c r="C65" s="426" t="s">
        <v>98</v>
      </c>
      <c r="D65" s="370" t="s">
        <v>547</v>
      </c>
      <c r="E65" s="372" t="s">
        <v>321</v>
      </c>
      <c r="F65" s="427" t="s">
        <v>173</v>
      </c>
      <c r="G65" s="427" t="s">
        <v>93</v>
      </c>
      <c r="H65" s="428" t="s">
        <v>693</v>
      </c>
    </row>
    <row r="66" spans="1:8" ht="16.5">
      <c r="A66" s="248" t="s">
        <v>622</v>
      </c>
      <c r="B66" s="124">
        <v>2</v>
      </c>
      <c r="C66" s="340" t="s">
        <v>96</v>
      </c>
      <c r="D66" s="370" t="s">
        <v>333</v>
      </c>
      <c r="E66" s="351" t="s">
        <v>321</v>
      </c>
      <c r="F66" s="345" t="s">
        <v>122</v>
      </c>
      <c r="G66" s="343" t="s">
        <v>97</v>
      </c>
      <c r="H66" s="171" t="s">
        <v>624</v>
      </c>
    </row>
    <row r="67" spans="1:8" ht="16.5">
      <c r="A67" s="248" t="s">
        <v>391</v>
      </c>
      <c r="B67" s="124">
        <v>2</v>
      </c>
      <c r="C67" s="340" t="s">
        <v>96</v>
      </c>
      <c r="D67" s="341" t="s">
        <v>320</v>
      </c>
      <c r="E67" s="351" t="s">
        <v>321</v>
      </c>
      <c r="F67" s="342" t="s">
        <v>89</v>
      </c>
      <c r="G67" s="343" t="s">
        <v>93</v>
      </c>
      <c r="H67" s="171" t="s">
        <v>392</v>
      </c>
    </row>
    <row r="68" spans="1:8" ht="16.5">
      <c r="A68" s="248" t="s">
        <v>467</v>
      </c>
      <c r="B68" s="124">
        <v>2</v>
      </c>
      <c r="C68" s="340" t="s">
        <v>129</v>
      </c>
      <c r="D68" s="344" t="s">
        <v>320</v>
      </c>
      <c r="E68" s="351" t="s">
        <v>321</v>
      </c>
      <c r="F68" s="343" t="s">
        <v>89</v>
      </c>
      <c r="G68" s="343" t="s">
        <v>97</v>
      </c>
      <c r="H68" s="171" t="s">
        <v>468</v>
      </c>
    </row>
    <row r="69" spans="1:8" ht="16.5">
      <c r="A69" s="248" t="s">
        <v>386</v>
      </c>
      <c r="B69" s="124">
        <v>2</v>
      </c>
      <c r="C69" s="346" t="s">
        <v>129</v>
      </c>
      <c r="D69" s="344" t="s">
        <v>351</v>
      </c>
      <c r="E69" s="351" t="s">
        <v>321</v>
      </c>
      <c r="F69" s="345" t="s">
        <v>89</v>
      </c>
      <c r="G69" s="347" t="s">
        <v>92</v>
      </c>
      <c r="H69" s="171" t="s">
        <v>387</v>
      </c>
    </row>
    <row r="70" spans="1:8" ht="16.5">
      <c r="A70" s="248" t="s">
        <v>373</v>
      </c>
      <c r="B70" s="124">
        <v>2</v>
      </c>
      <c r="C70" s="169" t="s">
        <v>88</v>
      </c>
      <c r="D70" s="170" t="s">
        <v>483</v>
      </c>
      <c r="E70" s="352" t="s">
        <v>321</v>
      </c>
      <c r="F70" s="125" t="s">
        <v>465</v>
      </c>
      <c r="G70" s="125" t="s">
        <v>323</v>
      </c>
      <c r="H70" s="104" t="s">
        <v>381</v>
      </c>
    </row>
    <row r="71" spans="1:8" ht="16.5">
      <c r="A71" s="248" t="s">
        <v>390</v>
      </c>
      <c r="B71" s="124">
        <v>2</v>
      </c>
      <c r="C71" s="169" t="s">
        <v>129</v>
      </c>
      <c r="D71" s="341" t="s">
        <v>320</v>
      </c>
      <c r="E71" s="351" t="s">
        <v>321</v>
      </c>
      <c r="F71" s="125" t="s">
        <v>89</v>
      </c>
      <c r="G71" s="125" t="s">
        <v>323</v>
      </c>
      <c r="H71" s="187" t="s">
        <v>498</v>
      </c>
    </row>
    <row r="72" spans="1:8" ht="16.5">
      <c r="A72" s="248" t="s">
        <v>388</v>
      </c>
      <c r="B72" s="124">
        <v>2</v>
      </c>
      <c r="C72" s="346" t="s">
        <v>88</v>
      </c>
      <c r="D72" s="344" t="s">
        <v>325</v>
      </c>
      <c r="E72" s="351" t="s">
        <v>321</v>
      </c>
      <c r="F72" s="345" t="s">
        <v>89</v>
      </c>
      <c r="G72" s="343" t="s">
        <v>95</v>
      </c>
      <c r="H72" s="187" t="s">
        <v>389</v>
      </c>
    </row>
    <row r="73" spans="1:8" ht="16.5">
      <c r="A73" s="248" t="s">
        <v>525</v>
      </c>
      <c r="B73" s="124">
        <v>2</v>
      </c>
      <c r="C73" s="340" t="s">
        <v>128</v>
      </c>
      <c r="D73" s="370" t="s">
        <v>333</v>
      </c>
      <c r="E73" s="372" t="s">
        <v>321</v>
      </c>
      <c r="F73" s="343" t="s">
        <v>89</v>
      </c>
      <c r="G73" s="343" t="s">
        <v>477</v>
      </c>
      <c r="H73" s="373" t="s">
        <v>553</v>
      </c>
    </row>
    <row r="74" spans="1:8" ht="16.5">
      <c r="A74" s="248" t="s">
        <v>393</v>
      </c>
      <c r="B74" s="124">
        <v>2</v>
      </c>
      <c r="C74" s="169" t="s">
        <v>129</v>
      </c>
      <c r="D74" s="344" t="s">
        <v>325</v>
      </c>
      <c r="E74" s="351" t="s">
        <v>321</v>
      </c>
      <c r="F74" s="345" t="s">
        <v>122</v>
      </c>
      <c r="G74" s="125" t="s">
        <v>93</v>
      </c>
      <c r="H74" s="187" t="s">
        <v>424</v>
      </c>
    </row>
    <row r="75" spans="1:8" ht="16.5">
      <c r="A75" s="248" t="s">
        <v>469</v>
      </c>
      <c r="B75" s="124">
        <v>2</v>
      </c>
      <c r="C75" s="340" t="s">
        <v>88</v>
      </c>
      <c r="D75" s="344" t="s">
        <v>325</v>
      </c>
      <c r="E75" s="351" t="s">
        <v>321</v>
      </c>
      <c r="F75" s="345" t="s">
        <v>89</v>
      </c>
      <c r="G75" s="343" t="s">
        <v>92</v>
      </c>
      <c r="H75" s="171" t="s">
        <v>516</v>
      </c>
    </row>
    <row r="76" spans="1:8" ht="16.5">
      <c r="A76" s="248" t="s">
        <v>394</v>
      </c>
      <c r="B76" s="124">
        <v>2</v>
      </c>
      <c r="C76" s="340" t="s">
        <v>129</v>
      </c>
      <c r="D76" s="341" t="s">
        <v>333</v>
      </c>
      <c r="E76" s="351" t="s">
        <v>321</v>
      </c>
      <c r="F76" s="345" t="s">
        <v>89</v>
      </c>
      <c r="G76" s="347" t="s">
        <v>95</v>
      </c>
      <c r="H76" s="187" t="s">
        <v>395</v>
      </c>
    </row>
    <row r="77" spans="1:8" ht="16.5">
      <c r="A77" s="248" t="s">
        <v>396</v>
      </c>
      <c r="B77" s="124">
        <v>2</v>
      </c>
      <c r="C77" s="340" t="s">
        <v>96</v>
      </c>
      <c r="D77" s="344" t="s">
        <v>325</v>
      </c>
      <c r="E77" s="351" t="s">
        <v>321</v>
      </c>
      <c r="F77" s="345" t="s">
        <v>122</v>
      </c>
      <c r="G77" s="347" t="s">
        <v>97</v>
      </c>
      <c r="H77" s="171" t="s">
        <v>342</v>
      </c>
    </row>
    <row r="78" spans="1:8" ht="16.5">
      <c r="A78" s="248" t="s">
        <v>397</v>
      </c>
      <c r="B78" s="124">
        <v>2</v>
      </c>
      <c r="C78" s="169" t="s">
        <v>96</v>
      </c>
      <c r="D78" s="344" t="s">
        <v>351</v>
      </c>
      <c r="E78" s="125" t="s">
        <v>464</v>
      </c>
      <c r="F78" s="345" t="s">
        <v>122</v>
      </c>
      <c r="G78" s="125" t="s">
        <v>426</v>
      </c>
      <c r="H78" s="171" t="s">
        <v>504</v>
      </c>
    </row>
    <row r="79" spans="1:8" ht="16.5">
      <c r="A79" s="248" t="s">
        <v>398</v>
      </c>
      <c r="B79" s="124">
        <v>2</v>
      </c>
      <c r="C79" s="169" t="s">
        <v>129</v>
      </c>
      <c r="D79" s="344" t="s">
        <v>325</v>
      </c>
      <c r="E79" s="351" t="s">
        <v>321</v>
      </c>
      <c r="F79" s="345" t="s">
        <v>94</v>
      </c>
      <c r="G79" s="347" t="s">
        <v>323</v>
      </c>
      <c r="H79" s="171" t="s">
        <v>505</v>
      </c>
    </row>
    <row r="80" spans="1:8" ht="16.5">
      <c r="A80" s="248" t="s">
        <v>401</v>
      </c>
      <c r="B80" s="124">
        <v>2</v>
      </c>
      <c r="C80" s="169" t="s">
        <v>129</v>
      </c>
      <c r="D80" s="170" t="s">
        <v>320</v>
      </c>
      <c r="E80" s="125" t="s">
        <v>321</v>
      </c>
      <c r="F80" s="125" t="s">
        <v>89</v>
      </c>
      <c r="G80" s="125" t="s">
        <v>95</v>
      </c>
      <c r="H80" s="187" t="s">
        <v>435</v>
      </c>
    </row>
    <row r="81" spans="1:9" ht="16.5">
      <c r="A81" s="248" t="s">
        <v>399</v>
      </c>
      <c r="B81" s="124">
        <v>2</v>
      </c>
      <c r="C81" s="340" t="s">
        <v>129</v>
      </c>
      <c r="D81" s="341" t="s">
        <v>325</v>
      </c>
      <c r="E81" s="351" t="s">
        <v>321</v>
      </c>
      <c r="F81" s="345" t="s">
        <v>89</v>
      </c>
      <c r="G81" s="343" t="s">
        <v>93</v>
      </c>
      <c r="H81" s="171" t="s">
        <v>400</v>
      </c>
    </row>
    <row r="82" spans="1:9" ht="16.5">
      <c r="A82" s="248" t="s">
        <v>370</v>
      </c>
      <c r="B82" s="124">
        <v>3</v>
      </c>
      <c r="C82" s="169" t="s">
        <v>129</v>
      </c>
      <c r="D82" s="344" t="s">
        <v>351</v>
      </c>
      <c r="E82" s="352" t="s">
        <v>321</v>
      </c>
      <c r="F82" s="342" t="s">
        <v>89</v>
      </c>
      <c r="G82" s="125" t="s">
        <v>434</v>
      </c>
      <c r="H82" s="104" t="s">
        <v>507</v>
      </c>
    </row>
    <row r="83" spans="1:9" ht="16.5">
      <c r="A83" s="248" t="s">
        <v>371</v>
      </c>
      <c r="B83" s="124">
        <v>3</v>
      </c>
      <c r="C83" s="169" t="s">
        <v>129</v>
      </c>
      <c r="D83" s="344" t="s">
        <v>351</v>
      </c>
      <c r="E83" s="352" t="s">
        <v>321</v>
      </c>
      <c r="F83" s="342" t="s">
        <v>89</v>
      </c>
      <c r="G83" s="125" t="s">
        <v>92</v>
      </c>
      <c r="H83" s="104" t="s">
        <v>508</v>
      </c>
    </row>
    <row r="84" spans="1:9" ht="16.5">
      <c r="A84" s="248" t="s">
        <v>402</v>
      </c>
      <c r="B84" s="124">
        <v>3</v>
      </c>
      <c r="C84" s="169" t="s">
        <v>98</v>
      </c>
      <c r="D84" s="341" t="s">
        <v>320</v>
      </c>
      <c r="E84" s="351" t="s">
        <v>321</v>
      </c>
      <c r="F84" s="345" t="s">
        <v>360</v>
      </c>
      <c r="G84" s="125" t="s">
        <v>92</v>
      </c>
      <c r="H84" s="104" t="s">
        <v>322</v>
      </c>
    </row>
    <row r="85" spans="1:9" ht="16.5">
      <c r="A85" s="248" t="s">
        <v>526</v>
      </c>
      <c r="B85" s="124">
        <v>3</v>
      </c>
      <c r="C85" s="340" t="s">
        <v>128</v>
      </c>
      <c r="D85" s="344" t="s">
        <v>320</v>
      </c>
      <c r="E85" s="372" t="s">
        <v>90</v>
      </c>
      <c r="F85" s="343" t="s">
        <v>94</v>
      </c>
      <c r="G85" s="343" t="s">
        <v>93</v>
      </c>
      <c r="H85" s="373" t="s">
        <v>554</v>
      </c>
    </row>
    <row r="86" spans="1:9" ht="16.5">
      <c r="A86" s="248" t="s">
        <v>403</v>
      </c>
      <c r="B86" s="124">
        <v>3</v>
      </c>
      <c r="C86" s="340" t="s">
        <v>404</v>
      </c>
      <c r="D86" s="341" t="s">
        <v>320</v>
      </c>
      <c r="E86" s="351" t="s">
        <v>321</v>
      </c>
      <c r="F86" s="345" t="s">
        <v>89</v>
      </c>
      <c r="G86" s="343" t="s">
        <v>93</v>
      </c>
      <c r="H86" s="187" t="s">
        <v>405</v>
      </c>
    </row>
    <row r="87" spans="1:9" ht="16.5">
      <c r="A87" s="248" t="s">
        <v>406</v>
      </c>
      <c r="B87" s="124">
        <v>3</v>
      </c>
      <c r="C87" s="340" t="s">
        <v>91</v>
      </c>
      <c r="D87" s="341" t="s">
        <v>320</v>
      </c>
      <c r="E87" s="351" t="s">
        <v>321</v>
      </c>
      <c r="F87" s="342" t="s">
        <v>89</v>
      </c>
      <c r="G87" s="343" t="s">
        <v>93</v>
      </c>
      <c r="H87" s="171" t="s">
        <v>694</v>
      </c>
    </row>
    <row r="88" spans="1:9" ht="16.5">
      <c r="A88" s="248" t="s">
        <v>407</v>
      </c>
      <c r="B88" s="124">
        <v>3</v>
      </c>
      <c r="C88" s="340" t="s">
        <v>98</v>
      </c>
      <c r="D88" s="341" t="s">
        <v>320</v>
      </c>
      <c r="E88" s="351" t="s">
        <v>321</v>
      </c>
      <c r="F88" s="342" t="s">
        <v>89</v>
      </c>
      <c r="G88" s="343" t="s">
        <v>95</v>
      </c>
      <c r="H88" s="171" t="s">
        <v>408</v>
      </c>
    </row>
    <row r="89" spans="1:9" ht="16.5">
      <c r="A89" s="248" t="s">
        <v>409</v>
      </c>
      <c r="B89" s="124">
        <v>3</v>
      </c>
      <c r="C89" s="169" t="s">
        <v>129</v>
      </c>
      <c r="D89" s="344" t="s">
        <v>325</v>
      </c>
      <c r="E89" s="351" t="s">
        <v>321</v>
      </c>
      <c r="F89" s="342" t="s">
        <v>426</v>
      </c>
      <c r="G89" s="125" t="s">
        <v>93</v>
      </c>
      <c r="H89" s="104" t="s">
        <v>485</v>
      </c>
    </row>
    <row r="90" spans="1:9" ht="16.5">
      <c r="A90" s="248" t="s">
        <v>410</v>
      </c>
      <c r="B90" s="124">
        <v>3</v>
      </c>
      <c r="C90" s="169" t="s">
        <v>165</v>
      </c>
      <c r="D90" s="170" t="s">
        <v>320</v>
      </c>
      <c r="E90" s="125" t="s">
        <v>321</v>
      </c>
      <c r="F90" s="342" t="s">
        <v>122</v>
      </c>
      <c r="G90" s="125" t="s">
        <v>97</v>
      </c>
      <c r="H90" s="104" t="s">
        <v>486</v>
      </c>
    </row>
    <row r="91" spans="1:9" ht="16.5">
      <c r="A91" s="248" t="s">
        <v>470</v>
      </c>
      <c r="B91" s="124">
        <v>3</v>
      </c>
      <c r="C91" s="340" t="s">
        <v>128</v>
      </c>
      <c r="D91" s="344" t="s">
        <v>325</v>
      </c>
      <c r="E91" s="351" t="s">
        <v>90</v>
      </c>
      <c r="F91" s="343" t="s">
        <v>471</v>
      </c>
      <c r="G91" s="343" t="s">
        <v>92</v>
      </c>
      <c r="H91" s="171" t="s">
        <v>472</v>
      </c>
    </row>
    <row r="92" spans="1:9" ht="16.5">
      <c r="A92" s="248" t="s">
        <v>473</v>
      </c>
      <c r="B92" s="124">
        <v>3</v>
      </c>
      <c r="C92" s="340" t="s">
        <v>129</v>
      </c>
      <c r="D92" s="344" t="s">
        <v>325</v>
      </c>
      <c r="E92" s="351" t="s">
        <v>90</v>
      </c>
      <c r="F92" s="343" t="s">
        <v>471</v>
      </c>
      <c r="G92" s="343" t="s">
        <v>92</v>
      </c>
      <c r="H92" s="171" t="s">
        <v>474</v>
      </c>
    </row>
    <row r="93" spans="1:9" ht="16.5">
      <c r="A93" s="248" t="s">
        <v>411</v>
      </c>
      <c r="B93" s="124">
        <v>3</v>
      </c>
      <c r="C93" s="340" t="s">
        <v>129</v>
      </c>
      <c r="D93" s="344" t="s">
        <v>325</v>
      </c>
      <c r="E93" s="351" t="s">
        <v>321</v>
      </c>
      <c r="F93" s="342" t="s">
        <v>122</v>
      </c>
      <c r="G93" s="125" t="s">
        <v>323</v>
      </c>
      <c r="H93" s="171" t="s">
        <v>336</v>
      </c>
    </row>
    <row r="94" spans="1:9" ht="16.5">
      <c r="A94" s="248" t="s">
        <v>412</v>
      </c>
      <c r="B94" s="124">
        <v>3</v>
      </c>
      <c r="C94" s="346" t="s">
        <v>129</v>
      </c>
      <c r="D94" s="341" t="s">
        <v>325</v>
      </c>
      <c r="E94" s="351" t="s">
        <v>321</v>
      </c>
      <c r="F94" s="345" t="s">
        <v>94</v>
      </c>
      <c r="G94" s="347" t="s">
        <v>95</v>
      </c>
      <c r="H94" s="187" t="s">
        <v>413</v>
      </c>
    </row>
    <row r="95" spans="1:9" ht="16.5">
      <c r="A95" s="248" t="s">
        <v>625</v>
      </c>
      <c r="B95" s="124">
        <v>3</v>
      </c>
      <c r="C95" s="346" t="s">
        <v>96</v>
      </c>
      <c r="D95" s="341" t="s">
        <v>325</v>
      </c>
      <c r="E95" s="351" t="s">
        <v>321</v>
      </c>
      <c r="F95" s="342" t="s">
        <v>89</v>
      </c>
      <c r="G95" s="347" t="s">
        <v>93</v>
      </c>
      <c r="H95" s="187" t="s">
        <v>626</v>
      </c>
      <c r="I95" s="396"/>
    </row>
    <row r="96" spans="1:9" ht="16.5">
      <c r="A96" s="248" t="s">
        <v>414</v>
      </c>
      <c r="B96" s="124">
        <v>3</v>
      </c>
      <c r="C96" s="340" t="s">
        <v>96</v>
      </c>
      <c r="D96" s="344" t="s">
        <v>351</v>
      </c>
      <c r="E96" s="351" t="s">
        <v>321</v>
      </c>
      <c r="F96" s="342" t="s">
        <v>89</v>
      </c>
      <c r="G96" s="343" t="s">
        <v>93</v>
      </c>
      <c r="H96" s="187" t="s">
        <v>415</v>
      </c>
    </row>
    <row r="97" spans="1:8" ht="16.5">
      <c r="A97" s="248" t="s">
        <v>416</v>
      </c>
      <c r="B97" s="124">
        <v>3</v>
      </c>
      <c r="C97" s="169" t="s">
        <v>129</v>
      </c>
      <c r="D97" s="344" t="s">
        <v>325</v>
      </c>
      <c r="E97" s="125" t="s">
        <v>321</v>
      </c>
      <c r="F97" s="125" t="s">
        <v>426</v>
      </c>
      <c r="G97" s="125" t="s">
        <v>93</v>
      </c>
      <c r="H97" s="104" t="s">
        <v>496</v>
      </c>
    </row>
    <row r="98" spans="1:8" ht="16.5">
      <c r="A98" s="248" t="s">
        <v>417</v>
      </c>
      <c r="B98" s="124">
        <v>3</v>
      </c>
      <c r="C98" s="169" t="s">
        <v>404</v>
      </c>
      <c r="D98" s="344" t="s">
        <v>325</v>
      </c>
      <c r="E98" s="125" t="s">
        <v>321</v>
      </c>
      <c r="F98" s="125" t="s">
        <v>89</v>
      </c>
      <c r="G98" s="125" t="s">
        <v>93</v>
      </c>
      <c r="H98" s="104" t="s">
        <v>496</v>
      </c>
    </row>
    <row r="99" spans="1:8" ht="16.5">
      <c r="A99" s="248" t="s">
        <v>418</v>
      </c>
      <c r="B99" s="124">
        <v>3</v>
      </c>
      <c r="C99" s="346" t="s">
        <v>88</v>
      </c>
      <c r="D99" s="341" t="s">
        <v>325</v>
      </c>
      <c r="E99" s="351" t="s">
        <v>321</v>
      </c>
      <c r="F99" s="345" t="s">
        <v>89</v>
      </c>
      <c r="G99" s="347" t="s">
        <v>95</v>
      </c>
      <c r="H99" s="187" t="s">
        <v>419</v>
      </c>
    </row>
    <row r="100" spans="1:8" ht="16.5">
      <c r="A100" s="248" t="s">
        <v>422</v>
      </c>
      <c r="B100" s="124">
        <v>3</v>
      </c>
      <c r="C100" s="169" t="s">
        <v>129</v>
      </c>
      <c r="D100" s="341" t="s">
        <v>325</v>
      </c>
      <c r="E100" s="351" t="s">
        <v>321</v>
      </c>
      <c r="F100" s="345" t="s">
        <v>360</v>
      </c>
      <c r="G100" s="125" t="s">
        <v>93</v>
      </c>
      <c r="H100" s="187" t="s">
        <v>497</v>
      </c>
    </row>
    <row r="101" spans="1:8" ht="16.5">
      <c r="A101" s="248" t="s">
        <v>420</v>
      </c>
      <c r="B101" s="124">
        <v>3</v>
      </c>
      <c r="C101" s="340" t="s">
        <v>96</v>
      </c>
      <c r="D101" s="341" t="s">
        <v>320</v>
      </c>
      <c r="E101" s="351" t="s">
        <v>321</v>
      </c>
      <c r="F101" s="342" t="s">
        <v>89</v>
      </c>
      <c r="G101" s="343" t="s">
        <v>93</v>
      </c>
      <c r="H101" s="187" t="s">
        <v>421</v>
      </c>
    </row>
    <row r="102" spans="1:8" ht="16.5">
      <c r="A102" s="248" t="s">
        <v>423</v>
      </c>
      <c r="B102" s="124">
        <v>3</v>
      </c>
      <c r="C102" s="349" t="s">
        <v>96</v>
      </c>
      <c r="D102" s="341" t="s">
        <v>351</v>
      </c>
      <c r="E102" s="351" t="s">
        <v>321</v>
      </c>
      <c r="F102" s="345" t="s">
        <v>144</v>
      </c>
      <c r="G102" s="343" t="s">
        <v>97</v>
      </c>
      <c r="H102" s="171" t="s">
        <v>424</v>
      </c>
    </row>
    <row r="103" spans="1:8" ht="16.5">
      <c r="A103" s="248" t="s">
        <v>425</v>
      </c>
      <c r="B103" s="124">
        <v>3</v>
      </c>
      <c r="C103" s="346" t="s">
        <v>129</v>
      </c>
      <c r="D103" s="344" t="s">
        <v>325</v>
      </c>
      <c r="E103" s="351" t="s">
        <v>321</v>
      </c>
      <c r="F103" s="345" t="s">
        <v>89</v>
      </c>
      <c r="G103" s="347" t="s">
        <v>426</v>
      </c>
      <c r="H103" s="187" t="s">
        <v>424</v>
      </c>
    </row>
    <row r="104" spans="1:8" ht="16.5">
      <c r="A104" s="248" t="s">
        <v>427</v>
      </c>
      <c r="B104" s="124">
        <v>3</v>
      </c>
      <c r="C104" s="340" t="s">
        <v>128</v>
      </c>
      <c r="D104" s="341" t="s">
        <v>320</v>
      </c>
      <c r="E104" s="351" t="s">
        <v>321</v>
      </c>
      <c r="F104" s="342" t="s">
        <v>94</v>
      </c>
      <c r="G104" s="343" t="s">
        <v>92</v>
      </c>
      <c r="H104" s="187" t="s">
        <v>428</v>
      </c>
    </row>
    <row r="105" spans="1:8" ht="16.5">
      <c r="A105" s="248" t="s">
        <v>429</v>
      </c>
      <c r="B105" s="124">
        <v>3</v>
      </c>
      <c r="C105" s="169" t="s">
        <v>129</v>
      </c>
      <c r="D105" s="344" t="s">
        <v>325</v>
      </c>
      <c r="E105" s="351" t="s">
        <v>321</v>
      </c>
      <c r="F105" s="345" t="s">
        <v>360</v>
      </c>
      <c r="G105" s="125" t="s">
        <v>323</v>
      </c>
      <c r="H105" s="187" t="s">
        <v>395</v>
      </c>
    </row>
    <row r="106" spans="1:8" ht="16.5">
      <c r="A106" s="248" t="s">
        <v>565</v>
      </c>
      <c r="B106" s="124">
        <v>3</v>
      </c>
      <c r="C106" s="169" t="s">
        <v>98</v>
      </c>
      <c r="D106" s="341" t="s">
        <v>333</v>
      </c>
      <c r="E106" s="351" t="s">
        <v>321</v>
      </c>
      <c r="F106" s="345" t="s">
        <v>360</v>
      </c>
      <c r="G106" s="343" t="s">
        <v>97</v>
      </c>
      <c r="H106" s="187" t="s">
        <v>638</v>
      </c>
    </row>
    <row r="107" spans="1:8" ht="16.5">
      <c r="A107" s="248" t="s">
        <v>430</v>
      </c>
      <c r="B107" s="124">
        <v>3</v>
      </c>
      <c r="C107" s="340" t="s">
        <v>129</v>
      </c>
      <c r="D107" s="344" t="s">
        <v>351</v>
      </c>
      <c r="E107" s="351" t="s">
        <v>321</v>
      </c>
      <c r="F107" s="342" t="s">
        <v>89</v>
      </c>
      <c r="G107" s="343" t="s">
        <v>93</v>
      </c>
      <c r="H107" s="187" t="s">
        <v>431</v>
      </c>
    </row>
    <row r="108" spans="1:8" ht="16.5">
      <c r="A108" s="248" t="s">
        <v>432</v>
      </c>
      <c r="B108" s="124">
        <v>3</v>
      </c>
      <c r="C108" s="340" t="s">
        <v>96</v>
      </c>
      <c r="D108" s="344" t="s">
        <v>325</v>
      </c>
      <c r="E108" s="351" t="s">
        <v>321</v>
      </c>
      <c r="F108" s="345" t="s">
        <v>122</v>
      </c>
      <c r="G108" s="347" t="s">
        <v>97</v>
      </c>
      <c r="H108" s="171" t="s">
        <v>342</v>
      </c>
    </row>
    <row r="109" spans="1:8" ht="16.5">
      <c r="A109" s="248" t="s">
        <v>527</v>
      </c>
      <c r="B109" s="124">
        <v>3</v>
      </c>
      <c r="C109" s="169" t="s">
        <v>96</v>
      </c>
      <c r="D109" s="370" t="s">
        <v>320</v>
      </c>
      <c r="E109" s="371" t="s">
        <v>321</v>
      </c>
      <c r="F109" s="125" t="s">
        <v>89</v>
      </c>
      <c r="G109" s="125" t="s">
        <v>426</v>
      </c>
      <c r="H109" s="171" t="s">
        <v>548</v>
      </c>
    </row>
    <row r="110" spans="1:8" ht="16.5">
      <c r="A110" s="248" t="s">
        <v>549</v>
      </c>
      <c r="B110" s="124">
        <v>3</v>
      </c>
      <c r="C110" s="169" t="s">
        <v>96</v>
      </c>
      <c r="D110" s="370" t="s">
        <v>320</v>
      </c>
      <c r="E110" s="371" t="s">
        <v>321</v>
      </c>
      <c r="F110" s="125" t="s">
        <v>465</v>
      </c>
      <c r="G110" s="125" t="s">
        <v>426</v>
      </c>
      <c r="H110" s="171" t="s">
        <v>548</v>
      </c>
    </row>
    <row r="111" spans="1:8" ht="16.5">
      <c r="A111" s="248" t="s">
        <v>433</v>
      </c>
      <c r="B111" s="124">
        <v>3</v>
      </c>
      <c r="C111" s="340" t="s">
        <v>129</v>
      </c>
      <c r="D111" s="344" t="s">
        <v>351</v>
      </c>
      <c r="E111" s="351" t="s">
        <v>321</v>
      </c>
      <c r="F111" s="342" t="s">
        <v>89</v>
      </c>
      <c r="G111" s="343" t="s">
        <v>434</v>
      </c>
      <c r="H111" s="187" t="s">
        <v>435</v>
      </c>
    </row>
    <row r="112" spans="1:8" ht="16.5">
      <c r="A112" s="248" t="s">
        <v>436</v>
      </c>
      <c r="B112" s="124">
        <v>3</v>
      </c>
      <c r="C112" s="340" t="s">
        <v>98</v>
      </c>
      <c r="D112" s="344" t="s">
        <v>351</v>
      </c>
      <c r="E112" s="351" t="s">
        <v>321</v>
      </c>
      <c r="F112" s="345" t="s">
        <v>360</v>
      </c>
      <c r="G112" s="343" t="s">
        <v>97</v>
      </c>
      <c r="H112" s="187" t="s">
        <v>437</v>
      </c>
    </row>
    <row r="113" spans="1:9" ht="16.5">
      <c r="A113" s="248" t="s">
        <v>438</v>
      </c>
      <c r="B113" s="124">
        <v>4</v>
      </c>
      <c r="C113" s="340" t="s">
        <v>129</v>
      </c>
      <c r="D113" s="341" t="s">
        <v>325</v>
      </c>
      <c r="E113" s="351" t="s">
        <v>321</v>
      </c>
      <c r="F113" s="342" t="s">
        <v>89</v>
      </c>
      <c r="G113" s="343" t="s">
        <v>95</v>
      </c>
      <c r="H113" s="187" t="s">
        <v>439</v>
      </c>
    </row>
    <row r="114" spans="1:9" ht="16.5">
      <c r="A114" s="248" t="s">
        <v>440</v>
      </c>
      <c r="B114" s="124">
        <v>4</v>
      </c>
      <c r="C114" s="169" t="s">
        <v>88</v>
      </c>
      <c r="D114" s="341" t="s">
        <v>325</v>
      </c>
      <c r="E114" s="125" t="s">
        <v>321</v>
      </c>
      <c r="F114" s="125" t="s">
        <v>479</v>
      </c>
      <c r="G114" s="125" t="s">
        <v>95</v>
      </c>
      <c r="H114" s="104" t="s">
        <v>480</v>
      </c>
    </row>
    <row r="115" spans="1:9" ht="16.5">
      <c r="A115" s="248" t="s">
        <v>441</v>
      </c>
      <c r="B115" s="124">
        <v>4</v>
      </c>
      <c r="C115" s="169" t="s">
        <v>404</v>
      </c>
      <c r="D115" s="341" t="s">
        <v>325</v>
      </c>
      <c r="E115" s="351" t="s">
        <v>321</v>
      </c>
      <c r="F115" s="125" t="s">
        <v>89</v>
      </c>
      <c r="G115" s="125" t="s">
        <v>93</v>
      </c>
      <c r="H115" s="104" t="s">
        <v>481</v>
      </c>
    </row>
    <row r="116" spans="1:9" ht="16.5">
      <c r="A116" s="248" t="s">
        <v>442</v>
      </c>
      <c r="B116" s="124">
        <v>4</v>
      </c>
      <c r="C116" s="169" t="s">
        <v>129</v>
      </c>
      <c r="D116" s="170" t="s">
        <v>483</v>
      </c>
      <c r="E116" s="351" t="s">
        <v>321</v>
      </c>
      <c r="F116" s="342" t="s">
        <v>122</v>
      </c>
      <c r="G116" s="125" t="s">
        <v>138</v>
      </c>
      <c r="H116" s="104" t="s">
        <v>484</v>
      </c>
    </row>
    <row r="117" spans="1:9" ht="16.5">
      <c r="A117" s="248" t="s">
        <v>443</v>
      </c>
      <c r="B117" s="124">
        <v>4</v>
      </c>
      <c r="C117" s="340" t="s">
        <v>129</v>
      </c>
      <c r="D117" s="344" t="s">
        <v>351</v>
      </c>
      <c r="E117" s="351" t="s">
        <v>321</v>
      </c>
      <c r="F117" s="342" t="s">
        <v>144</v>
      </c>
      <c r="G117" s="347" t="s">
        <v>95</v>
      </c>
      <c r="H117" s="171" t="s">
        <v>444</v>
      </c>
    </row>
    <row r="118" spans="1:9" ht="16.5">
      <c r="A118" s="248" t="s">
        <v>445</v>
      </c>
      <c r="B118" s="124">
        <v>4</v>
      </c>
      <c r="C118" s="340" t="s">
        <v>91</v>
      </c>
      <c r="D118" s="341" t="s">
        <v>320</v>
      </c>
      <c r="E118" s="351" t="s">
        <v>321</v>
      </c>
      <c r="F118" s="342" t="s">
        <v>89</v>
      </c>
      <c r="G118" s="343" t="s">
        <v>93</v>
      </c>
      <c r="H118" s="171" t="s">
        <v>695</v>
      </c>
    </row>
    <row r="119" spans="1:9" ht="16.5">
      <c r="A119" s="248" t="s">
        <v>446</v>
      </c>
      <c r="B119" s="124">
        <v>4</v>
      </c>
      <c r="C119" s="346" t="s">
        <v>88</v>
      </c>
      <c r="D119" s="344" t="s">
        <v>320</v>
      </c>
      <c r="E119" s="351" t="s">
        <v>321</v>
      </c>
      <c r="F119" s="345" t="s">
        <v>360</v>
      </c>
      <c r="G119" s="347" t="s">
        <v>93</v>
      </c>
      <c r="H119" s="187" t="s">
        <v>447</v>
      </c>
    </row>
    <row r="120" spans="1:9" ht="16.5">
      <c r="A120" s="248" t="s">
        <v>566</v>
      </c>
      <c r="B120" s="124">
        <v>4</v>
      </c>
      <c r="C120" s="346" t="s">
        <v>129</v>
      </c>
      <c r="D120" s="344" t="s">
        <v>320</v>
      </c>
      <c r="E120" s="397" t="s">
        <v>90</v>
      </c>
      <c r="F120" s="398" t="s">
        <v>94</v>
      </c>
      <c r="G120" s="347" t="s">
        <v>323</v>
      </c>
      <c r="H120" s="187" t="s">
        <v>619</v>
      </c>
    </row>
    <row r="121" spans="1:9" ht="16.5">
      <c r="A121" s="248" t="s">
        <v>448</v>
      </c>
      <c r="B121" s="124">
        <v>4</v>
      </c>
      <c r="C121" s="169" t="s">
        <v>98</v>
      </c>
      <c r="D121" s="344" t="s">
        <v>325</v>
      </c>
      <c r="E121" s="125" t="s">
        <v>321</v>
      </c>
      <c r="F121" s="342" t="s">
        <v>360</v>
      </c>
      <c r="G121" s="125" t="s">
        <v>93</v>
      </c>
      <c r="H121" s="104" t="s">
        <v>487</v>
      </c>
    </row>
    <row r="122" spans="1:9" ht="16.5">
      <c r="A122" s="248" t="s">
        <v>449</v>
      </c>
      <c r="B122" s="124">
        <v>4</v>
      </c>
      <c r="C122" s="169" t="s">
        <v>88</v>
      </c>
      <c r="D122" s="341" t="s">
        <v>351</v>
      </c>
      <c r="E122" s="351" t="s">
        <v>321</v>
      </c>
      <c r="F122" s="125" t="s">
        <v>89</v>
      </c>
      <c r="G122" s="125" t="s">
        <v>95</v>
      </c>
      <c r="H122" s="187" t="s">
        <v>491</v>
      </c>
    </row>
    <row r="123" spans="1:9" ht="16.5">
      <c r="A123" s="248" t="s">
        <v>450</v>
      </c>
      <c r="B123" s="124">
        <v>4</v>
      </c>
      <c r="C123" s="340" t="s">
        <v>129</v>
      </c>
      <c r="D123" s="341" t="s">
        <v>325</v>
      </c>
      <c r="E123" s="351" t="s">
        <v>321</v>
      </c>
      <c r="F123" s="342" t="s">
        <v>122</v>
      </c>
      <c r="G123" s="343" t="s">
        <v>92</v>
      </c>
      <c r="H123" s="187" t="s">
        <v>451</v>
      </c>
    </row>
    <row r="124" spans="1:9" ht="16.5">
      <c r="A124" s="248" t="s">
        <v>452</v>
      </c>
      <c r="B124" s="124">
        <v>4</v>
      </c>
      <c r="C124" s="169" t="s">
        <v>98</v>
      </c>
      <c r="D124" s="341" t="s">
        <v>351</v>
      </c>
      <c r="E124" s="125" t="s">
        <v>321</v>
      </c>
      <c r="F124" s="342" t="s">
        <v>144</v>
      </c>
      <c r="G124" s="125" t="s">
        <v>494</v>
      </c>
      <c r="H124" s="104" t="s">
        <v>495</v>
      </c>
    </row>
    <row r="125" spans="1:9" ht="16.5">
      <c r="A125" s="248" t="s">
        <v>475</v>
      </c>
      <c r="B125" s="124">
        <v>4</v>
      </c>
      <c r="C125" s="169" t="s">
        <v>129</v>
      </c>
      <c r="D125" s="344" t="s">
        <v>325</v>
      </c>
      <c r="E125" s="125" t="s">
        <v>515</v>
      </c>
      <c r="F125" s="125" t="s">
        <v>94</v>
      </c>
      <c r="G125" s="125" t="s">
        <v>426</v>
      </c>
      <c r="H125" s="171" t="s">
        <v>472</v>
      </c>
    </row>
    <row r="126" spans="1:9" ht="16.5">
      <c r="A126" s="248" t="s">
        <v>628</v>
      </c>
      <c r="B126" s="124">
        <v>4</v>
      </c>
      <c r="C126" s="169" t="s">
        <v>129</v>
      </c>
      <c r="D126" s="344" t="s">
        <v>325</v>
      </c>
      <c r="E126" s="351" t="s">
        <v>321</v>
      </c>
      <c r="F126" s="342" t="s">
        <v>144</v>
      </c>
      <c r="G126" s="343" t="s">
        <v>92</v>
      </c>
      <c r="H126" s="171" t="s">
        <v>627</v>
      </c>
      <c r="I126" s="396"/>
    </row>
    <row r="127" spans="1:9" ht="16.5">
      <c r="A127" s="248" t="s">
        <v>630</v>
      </c>
      <c r="B127" s="124">
        <v>4</v>
      </c>
      <c r="C127" s="169" t="s">
        <v>129</v>
      </c>
      <c r="D127" s="341" t="s">
        <v>320</v>
      </c>
      <c r="E127" s="351" t="s">
        <v>321</v>
      </c>
      <c r="F127" s="345" t="s">
        <v>122</v>
      </c>
      <c r="G127" s="343" t="s">
        <v>93</v>
      </c>
      <c r="H127" s="171" t="s">
        <v>632</v>
      </c>
      <c r="I127" s="396"/>
    </row>
    <row r="128" spans="1:9" ht="16.5">
      <c r="A128" s="248" t="s">
        <v>317</v>
      </c>
      <c r="B128" s="124">
        <v>4</v>
      </c>
      <c r="C128" s="169" t="s">
        <v>128</v>
      </c>
      <c r="D128" s="344" t="s">
        <v>478</v>
      </c>
      <c r="E128" s="125" t="s">
        <v>511</v>
      </c>
      <c r="F128" s="125" t="s">
        <v>94</v>
      </c>
      <c r="G128" s="125" t="s">
        <v>93</v>
      </c>
      <c r="H128" s="104" t="s">
        <v>510</v>
      </c>
    </row>
    <row r="129" spans="1:9" ht="16.5">
      <c r="A129" s="248" t="s">
        <v>372</v>
      </c>
      <c r="B129" s="124">
        <v>4</v>
      </c>
      <c r="C129" s="169" t="s">
        <v>129</v>
      </c>
      <c r="D129" s="344" t="s">
        <v>325</v>
      </c>
      <c r="E129" s="351" t="s">
        <v>321</v>
      </c>
      <c r="F129" s="345" t="s">
        <v>122</v>
      </c>
      <c r="G129" s="125" t="s">
        <v>97</v>
      </c>
      <c r="H129" s="104" t="s">
        <v>512</v>
      </c>
    </row>
    <row r="130" spans="1:9" ht="16.5">
      <c r="A130" s="248" t="s">
        <v>455</v>
      </c>
      <c r="B130" s="124">
        <v>4</v>
      </c>
      <c r="C130" s="169" t="s">
        <v>129</v>
      </c>
      <c r="D130" s="344" t="s">
        <v>499</v>
      </c>
      <c r="E130" s="125" t="s">
        <v>488</v>
      </c>
      <c r="F130" s="125" t="s">
        <v>89</v>
      </c>
      <c r="G130" s="125" t="s">
        <v>93</v>
      </c>
      <c r="H130" s="104" t="s">
        <v>500</v>
      </c>
    </row>
    <row r="131" spans="1:9" ht="16.5">
      <c r="A131" s="248" t="s">
        <v>453</v>
      </c>
      <c r="B131" s="124">
        <v>4</v>
      </c>
      <c r="C131" s="340" t="s">
        <v>88</v>
      </c>
      <c r="D131" s="344" t="s">
        <v>325</v>
      </c>
      <c r="E131" s="351" t="s">
        <v>321</v>
      </c>
      <c r="F131" s="342" t="s">
        <v>108</v>
      </c>
      <c r="G131" s="343" t="s">
        <v>95</v>
      </c>
      <c r="H131" s="187" t="s">
        <v>454</v>
      </c>
    </row>
    <row r="132" spans="1:9" ht="16.5">
      <c r="A132" s="248" t="s">
        <v>456</v>
      </c>
      <c r="B132" s="124">
        <v>4</v>
      </c>
      <c r="C132" s="169" t="s">
        <v>128</v>
      </c>
      <c r="D132" s="344" t="s">
        <v>501</v>
      </c>
      <c r="E132" s="125" t="s">
        <v>502</v>
      </c>
      <c r="F132" s="125" t="s">
        <v>426</v>
      </c>
      <c r="G132" s="125" t="s">
        <v>92</v>
      </c>
      <c r="H132" s="104" t="s">
        <v>503</v>
      </c>
    </row>
    <row r="133" spans="1:9" ht="16.5">
      <c r="A133" s="248" t="s">
        <v>457</v>
      </c>
      <c r="B133" s="124">
        <v>4</v>
      </c>
      <c r="C133" s="169" t="s">
        <v>129</v>
      </c>
      <c r="D133" s="344" t="s">
        <v>325</v>
      </c>
      <c r="E133" s="351" t="s">
        <v>321</v>
      </c>
      <c r="F133" s="345" t="s">
        <v>360</v>
      </c>
      <c r="G133" s="125" t="s">
        <v>323</v>
      </c>
      <c r="H133" s="187" t="s">
        <v>395</v>
      </c>
    </row>
    <row r="134" spans="1:9" ht="16.5">
      <c r="A134" s="248" t="s">
        <v>374</v>
      </c>
      <c r="B134" s="124">
        <v>4</v>
      </c>
      <c r="C134" s="169" t="s">
        <v>96</v>
      </c>
      <c r="D134" s="341" t="s">
        <v>320</v>
      </c>
      <c r="E134" s="125" t="s">
        <v>464</v>
      </c>
      <c r="F134" s="345" t="s">
        <v>122</v>
      </c>
      <c r="G134" s="125" t="s">
        <v>426</v>
      </c>
      <c r="H134" s="104" t="s">
        <v>513</v>
      </c>
    </row>
    <row r="135" spans="1:9" ht="16.5">
      <c r="A135" s="248" t="s">
        <v>458</v>
      </c>
      <c r="B135" s="124">
        <v>4</v>
      </c>
      <c r="C135" s="340" t="s">
        <v>96</v>
      </c>
      <c r="D135" s="344" t="s">
        <v>325</v>
      </c>
      <c r="E135" s="351" t="s">
        <v>321</v>
      </c>
      <c r="F135" s="345" t="s">
        <v>122</v>
      </c>
      <c r="G135" s="347" t="s">
        <v>97</v>
      </c>
      <c r="H135" s="171" t="s">
        <v>342</v>
      </c>
    </row>
    <row r="136" spans="1:9" ht="16.5">
      <c r="A136" s="248" t="s">
        <v>375</v>
      </c>
      <c r="B136" s="124">
        <v>4</v>
      </c>
      <c r="C136" s="169" t="s">
        <v>129</v>
      </c>
      <c r="D136" s="170" t="s">
        <v>320</v>
      </c>
      <c r="E136" s="125" t="s">
        <v>321</v>
      </c>
      <c r="F136" s="345" t="s">
        <v>360</v>
      </c>
      <c r="G136" s="125" t="s">
        <v>93</v>
      </c>
      <c r="H136" s="104" t="s">
        <v>514</v>
      </c>
    </row>
    <row r="137" spans="1:9" ht="16.5">
      <c r="A137" s="248" t="s">
        <v>529</v>
      </c>
      <c r="B137" s="124">
        <v>4</v>
      </c>
      <c r="C137" s="340" t="s">
        <v>98</v>
      </c>
      <c r="D137" s="344" t="s">
        <v>320</v>
      </c>
      <c r="E137" s="372" t="s">
        <v>321</v>
      </c>
      <c r="F137" s="343" t="s">
        <v>360</v>
      </c>
      <c r="G137" s="343" t="s">
        <v>556</v>
      </c>
      <c r="H137" s="373" t="s">
        <v>557</v>
      </c>
    </row>
    <row r="138" spans="1:9" ht="16.5">
      <c r="A138" s="248" t="s">
        <v>376</v>
      </c>
      <c r="B138" s="124">
        <v>5</v>
      </c>
      <c r="C138" s="169" t="s">
        <v>96</v>
      </c>
      <c r="D138" s="341" t="s">
        <v>333</v>
      </c>
      <c r="E138" s="352" t="s">
        <v>321</v>
      </c>
      <c r="F138" s="342" t="s">
        <v>122</v>
      </c>
      <c r="G138" s="125" t="s">
        <v>138</v>
      </c>
      <c r="H138" s="104" t="s">
        <v>506</v>
      </c>
    </row>
    <row r="139" spans="1:9" ht="16.5">
      <c r="A139" s="248" t="s">
        <v>377</v>
      </c>
      <c r="B139" s="124">
        <v>5</v>
      </c>
      <c r="C139" s="169" t="s">
        <v>129</v>
      </c>
      <c r="D139" s="344" t="s">
        <v>320</v>
      </c>
      <c r="E139" s="351" t="s">
        <v>321</v>
      </c>
      <c r="F139" s="345" t="s">
        <v>89</v>
      </c>
      <c r="G139" s="343" t="s">
        <v>92</v>
      </c>
      <c r="H139" s="104" t="s">
        <v>509</v>
      </c>
    </row>
    <row r="140" spans="1:9" ht="16.5">
      <c r="A140" s="248" t="s">
        <v>551</v>
      </c>
      <c r="B140" s="124">
        <v>5</v>
      </c>
      <c r="C140" s="169" t="s">
        <v>96</v>
      </c>
      <c r="D140" s="344" t="s">
        <v>320</v>
      </c>
      <c r="E140" s="351" t="s">
        <v>321</v>
      </c>
      <c r="F140" s="345" t="s">
        <v>89</v>
      </c>
      <c r="G140" s="343" t="s">
        <v>426</v>
      </c>
      <c r="H140" s="104" t="s">
        <v>548</v>
      </c>
    </row>
    <row r="141" spans="1:9" ht="16.5">
      <c r="A141" s="248" t="s">
        <v>588</v>
      </c>
      <c r="B141" s="124">
        <v>5</v>
      </c>
      <c r="C141" s="169" t="s">
        <v>129</v>
      </c>
      <c r="D141" s="344" t="s">
        <v>320</v>
      </c>
      <c r="E141" s="351" t="s">
        <v>321</v>
      </c>
      <c r="F141" s="345" t="s">
        <v>360</v>
      </c>
      <c r="G141" s="343" t="s">
        <v>92</v>
      </c>
      <c r="H141" s="104" t="s">
        <v>476</v>
      </c>
      <c r="I141" s="396"/>
    </row>
    <row r="142" spans="1:9" ht="16.5">
      <c r="A142" s="248" t="s">
        <v>589</v>
      </c>
      <c r="B142" s="124">
        <v>5</v>
      </c>
      <c r="C142" s="169" t="s">
        <v>88</v>
      </c>
      <c r="D142" s="344" t="s">
        <v>609</v>
      </c>
      <c r="E142" s="397" t="s">
        <v>502</v>
      </c>
      <c r="F142" s="398" t="s">
        <v>89</v>
      </c>
      <c r="G142" s="343" t="s">
        <v>93</v>
      </c>
      <c r="H142" s="104" t="s">
        <v>610</v>
      </c>
      <c r="I142" s="396"/>
    </row>
    <row r="143" spans="1:9" ht="16.5">
      <c r="A143" s="248" t="s">
        <v>590</v>
      </c>
      <c r="B143" s="124">
        <v>5</v>
      </c>
      <c r="C143" s="169" t="s">
        <v>129</v>
      </c>
      <c r="D143" s="344" t="s">
        <v>611</v>
      </c>
      <c r="E143" s="397" t="s">
        <v>133</v>
      </c>
      <c r="F143" s="398" t="s">
        <v>89</v>
      </c>
      <c r="G143" s="343" t="s">
        <v>93</v>
      </c>
      <c r="H143" s="171" t="s">
        <v>608</v>
      </c>
      <c r="I143" s="396"/>
    </row>
    <row r="144" spans="1:9" ht="16.5">
      <c r="A144" s="248" t="s">
        <v>591</v>
      </c>
      <c r="B144" s="124">
        <v>5</v>
      </c>
      <c r="C144" s="395" t="s">
        <v>129</v>
      </c>
      <c r="D144" s="170" t="s">
        <v>320</v>
      </c>
      <c r="E144" s="125" t="s">
        <v>321</v>
      </c>
      <c r="F144" s="125" t="s">
        <v>122</v>
      </c>
      <c r="G144" s="352" t="s">
        <v>607</v>
      </c>
      <c r="H144" s="171" t="s">
        <v>608</v>
      </c>
    </row>
    <row r="145" spans="1:9" ht="16.5">
      <c r="A145" s="248" t="s">
        <v>621</v>
      </c>
      <c r="B145" s="124">
        <v>5</v>
      </c>
      <c r="C145" s="395" t="s">
        <v>98</v>
      </c>
      <c r="D145" s="170" t="s">
        <v>320</v>
      </c>
      <c r="E145" s="125" t="s">
        <v>464</v>
      </c>
      <c r="F145" s="345" t="s">
        <v>360</v>
      </c>
      <c r="G145" s="352" t="s">
        <v>93</v>
      </c>
      <c r="H145" s="171" t="s">
        <v>623</v>
      </c>
    </row>
    <row r="146" spans="1:9" ht="16.5">
      <c r="A146" s="248" t="s">
        <v>592</v>
      </c>
      <c r="B146" s="124">
        <v>5</v>
      </c>
      <c r="C146" s="169" t="s">
        <v>98</v>
      </c>
      <c r="D146" s="170" t="s">
        <v>320</v>
      </c>
      <c r="E146" s="125" t="s">
        <v>464</v>
      </c>
      <c r="F146" s="342" t="s">
        <v>144</v>
      </c>
      <c r="G146" s="343" t="s">
        <v>92</v>
      </c>
      <c r="H146" s="104" t="s">
        <v>322</v>
      </c>
      <c r="I146" s="396"/>
    </row>
    <row r="147" spans="1:9" ht="16.5">
      <c r="A147" s="248" t="s">
        <v>593</v>
      </c>
      <c r="B147" s="124">
        <v>5</v>
      </c>
      <c r="C147" s="169" t="s">
        <v>128</v>
      </c>
      <c r="D147" s="170" t="s">
        <v>320</v>
      </c>
      <c r="E147" s="397" t="s">
        <v>488</v>
      </c>
      <c r="F147" s="398" t="s">
        <v>94</v>
      </c>
      <c r="G147" s="343" t="s">
        <v>93</v>
      </c>
      <c r="H147" s="104" t="s">
        <v>484</v>
      </c>
      <c r="I147" s="396"/>
    </row>
    <row r="148" spans="1:9" ht="16.5">
      <c r="A148" s="248" t="s">
        <v>594</v>
      </c>
      <c r="B148" s="124">
        <v>5</v>
      </c>
      <c r="C148" s="169" t="s">
        <v>129</v>
      </c>
      <c r="D148" s="170" t="s">
        <v>320</v>
      </c>
      <c r="E148" s="125" t="s">
        <v>321</v>
      </c>
      <c r="F148" s="398" t="s">
        <v>612</v>
      </c>
      <c r="G148" s="343" t="s">
        <v>95</v>
      </c>
      <c r="H148" s="104" t="s">
        <v>613</v>
      </c>
      <c r="I148" s="396"/>
    </row>
    <row r="149" spans="1:9" ht="16.5">
      <c r="A149" s="248" t="s">
        <v>595</v>
      </c>
      <c r="B149" s="124">
        <v>5</v>
      </c>
      <c r="C149" s="169" t="s">
        <v>96</v>
      </c>
      <c r="D149" s="170" t="s">
        <v>320</v>
      </c>
      <c r="E149" s="125" t="s">
        <v>321</v>
      </c>
      <c r="F149" s="398" t="s">
        <v>89</v>
      </c>
      <c r="G149" s="343" t="s">
        <v>93</v>
      </c>
      <c r="H149" s="104" t="s">
        <v>696</v>
      </c>
      <c r="I149" s="396"/>
    </row>
    <row r="150" spans="1:9" ht="16.5">
      <c r="A150" s="248" t="s">
        <v>596</v>
      </c>
      <c r="B150" s="124">
        <v>5</v>
      </c>
      <c r="C150" s="169" t="s">
        <v>404</v>
      </c>
      <c r="D150" s="170" t="s">
        <v>325</v>
      </c>
      <c r="E150" s="125" t="s">
        <v>321</v>
      </c>
      <c r="F150" s="398" t="s">
        <v>89</v>
      </c>
      <c r="G150" s="343" t="s">
        <v>92</v>
      </c>
      <c r="H150" s="104" t="s">
        <v>614</v>
      </c>
      <c r="I150" s="396"/>
    </row>
    <row r="151" spans="1:9" ht="16.5">
      <c r="A151" s="248" t="s">
        <v>631</v>
      </c>
      <c r="B151" s="124">
        <v>5</v>
      </c>
      <c r="C151" s="169" t="s">
        <v>129</v>
      </c>
      <c r="D151" s="341" t="s">
        <v>325</v>
      </c>
      <c r="E151" s="351" t="s">
        <v>321</v>
      </c>
      <c r="F151" s="345" t="s">
        <v>360</v>
      </c>
      <c r="G151" s="343" t="s">
        <v>323</v>
      </c>
      <c r="H151" s="171" t="s">
        <v>629</v>
      </c>
      <c r="I151" s="396"/>
    </row>
    <row r="152" spans="1:9" ht="16.5">
      <c r="A152" s="248" t="s">
        <v>597</v>
      </c>
      <c r="B152" s="124">
        <v>5</v>
      </c>
      <c r="C152" s="169" t="s">
        <v>98</v>
      </c>
      <c r="D152" s="344" t="s">
        <v>499</v>
      </c>
      <c r="E152" s="397" t="s">
        <v>133</v>
      </c>
      <c r="F152" s="398" t="s">
        <v>89</v>
      </c>
      <c r="G152" s="343" t="s">
        <v>93</v>
      </c>
      <c r="H152" s="104" t="s">
        <v>492</v>
      </c>
      <c r="I152" s="396"/>
    </row>
    <row r="153" spans="1:9" ht="16.5">
      <c r="A153" s="248" t="s">
        <v>598</v>
      </c>
      <c r="B153" s="124">
        <v>5</v>
      </c>
      <c r="C153" s="169" t="s">
        <v>96</v>
      </c>
      <c r="D153" s="170" t="s">
        <v>325</v>
      </c>
      <c r="E153" s="397" t="s">
        <v>464</v>
      </c>
      <c r="F153" s="342" t="s">
        <v>144</v>
      </c>
      <c r="G153" s="343" t="s">
        <v>92</v>
      </c>
      <c r="H153" s="104" t="s">
        <v>615</v>
      </c>
      <c r="I153" s="396"/>
    </row>
    <row r="154" spans="1:9" ht="16.5">
      <c r="A154" s="248" t="s">
        <v>599</v>
      </c>
      <c r="B154" s="124">
        <v>5</v>
      </c>
      <c r="C154" s="169" t="s">
        <v>88</v>
      </c>
      <c r="D154" s="370" t="s">
        <v>333</v>
      </c>
      <c r="E154" s="371" t="s">
        <v>321</v>
      </c>
      <c r="F154" s="399" t="s">
        <v>89</v>
      </c>
      <c r="G154" s="125" t="s">
        <v>95</v>
      </c>
      <c r="H154" s="187" t="s">
        <v>431</v>
      </c>
      <c r="I154" s="396"/>
    </row>
    <row r="155" spans="1:9" ht="16.5">
      <c r="A155" s="248" t="s">
        <v>600</v>
      </c>
      <c r="B155" s="124">
        <v>5</v>
      </c>
      <c r="C155" s="169" t="s">
        <v>96</v>
      </c>
      <c r="D155" s="344" t="s">
        <v>325</v>
      </c>
      <c r="E155" s="351" t="s">
        <v>321</v>
      </c>
      <c r="F155" s="345" t="s">
        <v>122</v>
      </c>
      <c r="G155" s="343" t="s">
        <v>97</v>
      </c>
      <c r="H155" s="104" t="s">
        <v>504</v>
      </c>
      <c r="I155" s="396"/>
    </row>
    <row r="156" spans="1:9" ht="16.5">
      <c r="A156" s="248" t="s">
        <v>601</v>
      </c>
      <c r="B156" s="124">
        <v>5</v>
      </c>
      <c r="C156" s="169" t="s">
        <v>129</v>
      </c>
      <c r="D156" s="344" t="s">
        <v>351</v>
      </c>
      <c r="E156" s="351" t="s">
        <v>321</v>
      </c>
      <c r="F156" s="345" t="s">
        <v>360</v>
      </c>
      <c r="G156" s="343" t="s">
        <v>607</v>
      </c>
      <c r="H156" s="104" t="s">
        <v>616</v>
      </c>
      <c r="I156" s="396"/>
    </row>
    <row r="157" spans="1:9" ht="16.5">
      <c r="A157" s="248" t="s">
        <v>602</v>
      </c>
      <c r="B157" s="124">
        <v>5</v>
      </c>
      <c r="C157" s="169" t="s">
        <v>129</v>
      </c>
      <c r="D157" s="344" t="s">
        <v>351</v>
      </c>
      <c r="E157" s="351" t="s">
        <v>321</v>
      </c>
      <c r="F157" s="345" t="s">
        <v>360</v>
      </c>
      <c r="G157" s="343" t="s">
        <v>426</v>
      </c>
      <c r="H157" s="104" t="s">
        <v>616</v>
      </c>
      <c r="I157" s="396"/>
    </row>
    <row r="158" spans="1:9" ht="16.5">
      <c r="A158" s="248" t="s">
        <v>633</v>
      </c>
      <c r="B158" s="124">
        <v>5</v>
      </c>
      <c r="C158" s="169" t="s">
        <v>96</v>
      </c>
      <c r="D158" s="170" t="s">
        <v>325</v>
      </c>
      <c r="E158" s="351" t="s">
        <v>321</v>
      </c>
      <c r="F158" s="398" t="s">
        <v>89</v>
      </c>
      <c r="G158" s="343" t="s">
        <v>556</v>
      </c>
      <c r="H158" s="171" t="s">
        <v>634</v>
      </c>
      <c r="I158" s="396"/>
    </row>
    <row r="159" spans="1:9" ht="16.5">
      <c r="A159" s="248" t="s">
        <v>603</v>
      </c>
      <c r="B159" s="124">
        <v>5</v>
      </c>
      <c r="C159" s="169" t="s">
        <v>96</v>
      </c>
      <c r="D159" s="170" t="s">
        <v>325</v>
      </c>
      <c r="E159" s="351" t="s">
        <v>321</v>
      </c>
      <c r="F159" s="398" t="s">
        <v>94</v>
      </c>
      <c r="G159" s="343" t="s">
        <v>323</v>
      </c>
      <c r="H159" s="104" t="s">
        <v>505</v>
      </c>
      <c r="I159" s="396"/>
    </row>
    <row r="160" spans="1:9" ht="16.5">
      <c r="A160" s="248" t="s">
        <v>604</v>
      </c>
      <c r="B160" s="124">
        <v>5</v>
      </c>
      <c r="C160" s="169" t="s">
        <v>98</v>
      </c>
      <c r="D160" s="370" t="s">
        <v>333</v>
      </c>
      <c r="E160" s="351" t="s">
        <v>133</v>
      </c>
      <c r="F160" s="398" t="s">
        <v>89</v>
      </c>
      <c r="G160" s="343" t="s">
        <v>93</v>
      </c>
      <c r="H160" s="104" t="s">
        <v>617</v>
      </c>
      <c r="I160" s="396"/>
    </row>
    <row r="161" spans="1:9" ht="16.5">
      <c r="A161" s="248" t="s">
        <v>605</v>
      </c>
      <c r="B161" s="124">
        <v>5</v>
      </c>
      <c r="C161" s="169" t="s">
        <v>98</v>
      </c>
      <c r="D161" s="344" t="s">
        <v>351</v>
      </c>
      <c r="E161" s="351" t="s">
        <v>321</v>
      </c>
      <c r="F161" s="345" t="s">
        <v>360</v>
      </c>
      <c r="G161" s="343" t="s">
        <v>477</v>
      </c>
      <c r="H161" s="104" t="s">
        <v>618</v>
      </c>
      <c r="I161" s="396"/>
    </row>
    <row r="162" spans="1:9" ht="16.5">
      <c r="A162" s="248" t="s">
        <v>606</v>
      </c>
      <c r="B162" s="124">
        <v>5</v>
      </c>
      <c r="C162" s="169" t="s">
        <v>96</v>
      </c>
      <c r="D162" s="170" t="s">
        <v>320</v>
      </c>
      <c r="E162" s="351" t="s">
        <v>321</v>
      </c>
      <c r="F162" s="345" t="s">
        <v>360</v>
      </c>
      <c r="G162" s="343" t="s">
        <v>95</v>
      </c>
      <c r="H162" s="104" t="s">
        <v>435</v>
      </c>
      <c r="I162" s="396"/>
    </row>
    <row r="163" spans="1:9" ht="16.5">
      <c r="A163" s="248" t="s">
        <v>378</v>
      </c>
      <c r="B163" s="124">
        <v>6</v>
      </c>
      <c r="C163" s="169" t="s">
        <v>404</v>
      </c>
      <c r="D163" s="344" t="s">
        <v>320</v>
      </c>
      <c r="E163" s="351" t="s">
        <v>321</v>
      </c>
      <c r="F163" s="343" t="s">
        <v>173</v>
      </c>
      <c r="G163" s="343" t="s">
        <v>93</v>
      </c>
      <c r="H163" s="104" t="s">
        <v>512</v>
      </c>
    </row>
    <row r="164" spans="1:9" ht="16.5">
      <c r="A164" s="248" t="s">
        <v>689</v>
      </c>
      <c r="B164" s="124">
        <v>6</v>
      </c>
      <c r="C164" s="169" t="s">
        <v>129</v>
      </c>
      <c r="D164" s="344" t="s">
        <v>325</v>
      </c>
      <c r="E164" s="351" t="s">
        <v>321</v>
      </c>
      <c r="F164" s="343" t="s">
        <v>89</v>
      </c>
      <c r="G164" s="343" t="s">
        <v>95</v>
      </c>
      <c r="H164" s="104" t="s">
        <v>691</v>
      </c>
    </row>
    <row r="165" spans="1:9" ht="16.5">
      <c r="A165" s="248" t="s">
        <v>379</v>
      </c>
      <c r="B165" s="124">
        <v>6</v>
      </c>
      <c r="C165" s="169" t="s">
        <v>96</v>
      </c>
      <c r="D165" s="344" t="s">
        <v>325</v>
      </c>
      <c r="E165" s="125" t="s">
        <v>464</v>
      </c>
      <c r="F165" s="345" t="s">
        <v>122</v>
      </c>
      <c r="G165" s="125" t="s">
        <v>426</v>
      </c>
      <c r="H165" s="104" t="s">
        <v>513</v>
      </c>
    </row>
    <row r="166" spans="1:9" ht="17.25" thickBot="1">
      <c r="A166" s="353" t="s">
        <v>380</v>
      </c>
      <c r="B166" s="354">
        <v>7</v>
      </c>
      <c r="C166" s="355" t="s">
        <v>129</v>
      </c>
      <c r="D166" s="356" t="s">
        <v>325</v>
      </c>
      <c r="E166" s="357" t="s">
        <v>321</v>
      </c>
      <c r="F166" s="357" t="s">
        <v>122</v>
      </c>
      <c r="G166" s="357" t="s">
        <v>97</v>
      </c>
      <c r="H166" s="358" t="s">
        <v>512</v>
      </c>
    </row>
    <row r="167" spans="1:9" ht="16.5" thickTop="1"/>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ColWidth="13" defaultRowHeight="16.5"/>
  <cols>
    <col min="1" max="1" width="21.875" style="405" bestFit="1" customWidth="1"/>
    <col min="2" max="2" width="6.25" style="405" bestFit="1" customWidth="1"/>
    <col min="3" max="3" width="4.125" style="405" bestFit="1" customWidth="1"/>
    <col min="4" max="4" width="6.375" style="404" bestFit="1" customWidth="1"/>
    <col min="5" max="5" width="2.25" style="404" bestFit="1" customWidth="1"/>
    <col min="6" max="6" width="13.5" style="403" bestFit="1" customWidth="1"/>
    <col min="7" max="7" width="3.5" style="403" bestFit="1" customWidth="1"/>
    <col min="8" max="8" width="3.375" style="403" bestFit="1" customWidth="1"/>
    <col min="9" max="9" width="3.875" style="403" bestFit="1" customWidth="1"/>
    <col min="10" max="10" width="3.625" style="403" bestFit="1" customWidth="1"/>
    <col min="11" max="14" width="3.5" style="403" bestFit="1" customWidth="1"/>
    <col min="15" max="16384" width="13" style="403"/>
  </cols>
  <sheetData>
    <row r="1" spans="1:14" ht="24.75" thickTop="1" thickBot="1">
      <c r="A1" s="551" t="s">
        <v>126</v>
      </c>
      <c r="B1" s="401"/>
      <c r="C1" s="401"/>
      <c r="D1" s="402"/>
      <c r="E1" s="403"/>
      <c r="F1" s="527"/>
      <c r="G1" s="543" t="s">
        <v>881</v>
      </c>
      <c r="H1" s="529"/>
      <c r="I1" s="529"/>
      <c r="J1" s="528"/>
      <c r="K1" s="529"/>
      <c r="L1" s="529"/>
      <c r="M1" s="529"/>
      <c r="N1" s="528"/>
    </row>
    <row r="2" spans="1:14" ht="17.25" thickTop="1">
      <c r="A2" s="250" t="s">
        <v>102</v>
      </c>
      <c r="B2" s="251" t="s">
        <v>7</v>
      </c>
      <c r="C2" s="251" t="s">
        <v>186</v>
      </c>
      <c r="D2" s="252" t="s">
        <v>103</v>
      </c>
      <c r="E2" s="3"/>
      <c r="F2" s="527"/>
      <c r="G2" s="530" t="s">
        <v>882</v>
      </c>
      <c r="H2" s="531"/>
      <c r="I2" s="531"/>
      <c r="J2" s="531"/>
      <c r="K2" s="531"/>
      <c r="L2" s="531"/>
      <c r="M2" s="531"/>
      <c r="N2" s="532"/>
    </row>
    <row r="3" spans="1:14" ht="17.25" thickBot="1">
      <c r="A3" s="246" t="s">
        <v>519</v>
      </c>
      <c r="B3" s="120">
        <v>0</v>
      </c>
      <c r="C3" s="226">
        <f>10+B3+'Personal File'!$C$15</f>
        <v>14</v>
      </c>
      <c r="D3" s="121" t="s">
        <v>104</v>
      </c>
      <c r="E3" s="3"/>
      <c r="F3" s="527"/>
      <c r="G3" s="540" t="s">
        <v>883</v>
      </c>
      <c r="H3" s="541" t="s">
        <v>680</v>
      </c>
      <c r="I3" s="541" t="s">
        <v>681</v>
      </c>
      <c r="J3" s="541" t="s">
        <v>682</v>
      </c>
      <c r="K3" s="541" t="s">
        <v>683</v>
      </c>
      <c r="L3" s="541" t="s">
        <v>684</v>
      </c>
      <c r="M3" s="541" t="s">
        <v>685</v>
      </c>
      <c r="N3" s="542" t="s">
        <v>884</v>
      </c>
    </row>
    <row r="4" spans="1:14" ht="17.25" thickTop="1">
      <c r="A4" s="248" t="s">
        <v>986</v>
      </c>
      <c r="B4" s="120">
        <v>0</v>
      </c>
      <c r="C4" s="226">
        <f>10+B4+'Personal File'!$C$15</f>
        <v>14</v>
      </c>
      <c r="D4" s="121" t="s">
        <v>104</v>
      </c>
      <c r="E4" s="3"/>
      <c r="F4" s="533" t="s">
        <v>887</v>
      </c>
      <c r="G4" s="534">
        <v>6</v>
      </c>
      <c r="H4" s="535">
        <v>5</v>
      </c>
      <c r="I4" s="535">
        <v>4</v>
      </c>
      <c r="J4" s="535">
        <v>4</v>
      </c>
      <c r="K4" s="535">
        <v>3</v>
      </c>
      <c r="L4" s="549">
        <v>2</v>
      </c>
      <c r="M4" s="549">
        <v>1</v>
      </c>
      <c r="N4" s="546">
        <v>0</v>
      </c>
    </row>
    <row r="5" spans="1:14">
      <c r="A5" s="246" t="s">
        <v>570</v>
      </c>
      <c r="B5" s="120">
        <v>0</v>
      </c>
      <c r="C5" s="226">
        <f>10+B5+'Personal File'!$C$15</f>
        <v>14</v>
      </c>
      <c r="D5" s="121" t="s">
        <v>104</v>
      </c>
      <c r="E5" s="3"/>
      <c r="F5" s="536" t="s">
        <v>885</v>
      </c>
      <c r="G5" s="537">
        <v>0</v>
      </c>
      <c r="H5" s="538">
        <v>1</v>
      </c>
      <c r="I5" s="538">
        <v>1</v>
      </c>
      <c r="J5" s="538">
        <v>1</v>
      </c>
      <c r="K5" s="538">
        <v>1</v>
      </c>
      <c r="L5" s="550">
        <v>0</v>
      </c>
      <c r="M5" s="550">
        <v>0</v>
      </c>
      <c r="N5" s="547">
        <v>0</v>
      </c>
    </row>
    <row r="6" spans="1:14" ht="17.25" thickBot="1">
      <c r="A6" s="246" t="s">
        <v>670</v>
      </c>
      <c r="B6" s="120">
        <v>0</v>
      </c>
      <c r="C6" s="226">
        <f>10+B6+'Personal File'!$C$15</f>
        <v>14</v>
      </c>
      <c r="D6" s="121" t="s">
        <v>104</v>
      </c>
      <c r="E6" s="3"/>
      <c r="F6" s="539" t="s">
        <v>886</v>
      </c>
      <c r="G6" s="544">
        <f t="shared" ref="G6:N6" si="0">SUM(G4:G5)</f>
        <v>6</v>
      </c>
      <c r="H6" s="545">
        <f t="shared" si="0"/>
        <v>6</v>
      </c>
      <c r="I6" s="545">
        <f t="shared" si="0"/>
        <v>5</v>
      </c>
      <c r="J6" s="545">
        <f t="shared" si="0"/>
        <v>5</v>
      </c>
      <c r="K6" s="545">
        <f t="shared" si="0"/>
        <v>4</v>
      </c>
      <c r="L6" s="545">
        <f t="shared" si="0"/>
        <v>2</v>
      </c>
      <c r="M6" s="545">
        <f t="shared" si="0"/>
        <v>1</v>
      </c>
      <c r="N6" s="548">
        <f t="shared" si="0"/>
        <v>0</v>
      </c>
    </row>
    <row r="7" spans="1:14" ht="17.25" thickTop="1">
      <c r="A7" s="246" t="s">
        <v>522</v>
      </c>
      <c r="B7" s="120">
        <v>0</v>
      </c>
      <c r="C7" s="226">
        <f>10+B7+'Personal File'!$C$15</f>
        <v>14</v>
      </c>
      <c r="D7" s="121" t="s">
        <v>104</v>
      </c>
      <c r="E7" s="3"/>
    </row>
    <row r="8" spans="1:14">
      <c r="A8" s="247" t="s">
        <v>577</v>
      </c>
      <c r="B8" s="174">
        <v>0</v>
      </c>
      <c r="C8" s="227">
        <f>10+B8+'Personal File'!$C$15</f>
        <v>14</v>
      </c>
      <c r="D8" s="122" t="s">
        <v>104</v>
      </c>
      <c r="E8" s="3"/>
    </row>
    <row r="9" spans="1:14">
      <c r="A9" s="246" t="s">
        <v>564</v>
      </c>
      <c r="B9" s="120">
        <v>1</v>
      </c>
      <c r="C9" s="226">
        <f>10+B9+'Personal File'!$C$15</f>
        <v>15</v>
      </c>
      <c r="D9" s="121" t="s">
        <v>104</v>
      </c>
      <c r="E9" s="3"/>
    </row>
    <row r="10" spans="1:14">
      <c r="A10" s="246" t="s">
        <v>671</v>
      </c>
      <c r="B10" s="120">
        <v>1</v>
      </c>
      <c r="C10" s="226">
        <f>10+B10+'Personal File'!$C$15</f>
        <v>15</v>
      </c>
      <c r="D10" s="121" t="s">
        <v>104</v>
      </c>
      <c r="E10" s="3"/>
    </row>
    <row r="11" spans="1:14">
      <c r="A11" s="246" t="s">
        <v>139</v>
      </c>
      <c r="B11" s="120">
        <v>1</v>
      </c>
      <c r="C11" s="226">
        <f>10+B11+'Personal File'!$C$15</f>
        <v>15</v>
      </c>
      <c r="D11" s="121" t="s">
        <v>104</v>
      </c>
      <c r="E11" s="3"/>
    </row>
    <row r="12" spans="1:14">
      <c r="A12" s="246" t="s">
        <v>672</v>
      </c>
      <c r="B12" s="120">
        <v>1</v>
      </c>
      <c r="C12" s="226">
        <f>10+B12+'Personal File'!$C$15</f>
        <v>15</v>
      </c>
      <c r="D12" s="121" t="s">
        <v>104</v>
      </c>
      <c r="E12" s="3"/>
    </row>
    <row r="13" spans="1:14">
      <c r="A13" s="246" t="s">
        <v>672</v>
      </c>
      <c r="B13" s="120">
        <v>1</v>
      </c>
      <c r="C13" s="226">
        <f>10+B13+'Personal File'!$C$15</f>
        <v>15</v>
      </c>
      <c r="D13" s="121" t="s">
        <v>104</v>
      </c>
      <c r="E13" s="3"/>
    </row>
    <row r="14" spans="1:14">
      <c r="A14" s="247" t="s">
        <v>564</v>
      </c>
      <c r="B14" s="174">
        <v>1</v>
      </c>
      <c r="C14" s="227">
        <f>10+B14+'Personal File'!$C$15</f>
        <v>15</v>
      </c>
      <c r="D14" s="122" t="s">
        <v>104</v>
      </c>
      <c r="E14" s="3"/>
    </row>
    <row r="15" spans="1:14">
      <c r="A15" s="248" t="s">
        <v>345</v>
      </c>
      <c r="B15" s="224">
        <v>2</v>
      </c>
      <c r="C15" s="228">
        <f>10+B15+'Personal File'!$C$15</f>
        <v>16</v>
      </c>
      <c r="D15" s="121" t="s">
        <v>104</v>
      </c>
      <c r="E15" s="3"/>
    </row>
    <row r="16" spans="1:14">
      <c r="A16" s="248" t="s">
        <v>673</v>
      </c>
      <c r="B16" s="224">
        <v>2</v>
      </c>
      <c r="C16" s="228">
        <f>10+B16+'Personal File'!$C$15</f>
        <v>16</v>
      </c>
      <c r="D16" s="121" t="s">
        <v>104</v>
      </c>
      <c r="E16" s="3"/>
    </row>
    <row r="17" spans="1:5">
      <c r="A17" s="248" t="s">
        <v>622</v>
      </c>
      <c r="B17" s="224">
        <v>2</v>
      </c>
      <c r="C17" s="228">
        <f>10+B17+'Personal File'!$C$15</f>
        <v>16</v>
      </c>
      <c r="D17" s="121" t="s">
        <v>104</v>
      </c>
      <c r="E17" s="3"/>
    </row>
    <row r="18" spans="1:5">
      <c r="A18" s="248" t="s">
        <v>987</v>
      </c>
      <c r="B18" s="224">
        <v>2</v>
      </c>
      <c r="C18" s="228">
        <f>10+B18+'Personal File'!$C$15</f>
        <v>16</v>
      </c>
      <c r="D18" s="121" t="s">
        <v>104</v>
      </c>
      <c r="E18" s="3"/>
    </row>
    <row r="19" spans="1:5">
      <c r="A19" s="249" t="s">
        <v>388</v>
      </c>
      <c r="B19" s="225">
        <v>2</v>
      </c>
      <c r="C19" s="229">
        <f>10+B19+'Personal File'!$C$15</f>
        <v>16</v>
      </c>
      <c r="D19" s="122" t="s">
        <v>104</v>
      </c>
      <c r="E19" s="3"/>
    </row>
    <row r="20" spans="1:5">
      <c r="A20" s="248" t="s">
        <v>526</v>
      </c>
      <c r="B20" s="224">
        <v>3</v>
      </c>
      <c r="C20" s="228">
        <f>10+B20+'Personal File'!$C$15</f>
        <v>17</v>
      </c>
      <c r="D20" s="121" t="s">
        <v>104</v>
      </c>
      <c r="E20" s="3"/>
    </row>
    <row r="21" spans="1:5">
      <c r="A21" s="248" t="s">
        <v>414</v>
      </c>
      <c r="B21" s="224">
        <v>3</v>
      </c>
      <c r="C21" s="228">
        <f>10+B21+'Personal File'!$C$15</f>
        <v>17</v>
      </c>
      <c r="D21" s="121" t="s">
        <v>104</v>
      </c>
    </row>
    <row r="22" spans="1:5">
      <c r="A22" s="248" t="s">
        <v>988</v>
      </c>
      <c r="B22" s="224">
        <v>3</v>
      </c>
      <c r="C22" s="228">
        <f>10+B22+'Personal File'!$C$15</f>
        <v>17</v>
      </c>
      <c r="D22" s="121" t="s">
        <v>104</v>
      </c>
    </row>
    <row r="23" spans="1:5">
      <c r="A23" s="248" t="s">
        <v>687</v>
      </c>
      <c r="B23" s="224">
        <v>3</v>
      </c>
      <c r="C23" s="228">
        <f>10+B23+'Personal File'!$C$15</f>
        <v>17</v>
      </c>
      <c r="D23" s="121" t="s">
        <v>104</v>
      </c>
      <c r="E23" s="3"/>
    </row>
    <row r="24" spans="1:5">
      <c r="A24" s="249" t="s">
        <v>988</v>
      </c>
      <c r="B24" s="225">
        <v>3</v>
      </c>
      <c r="C24" s="229">
        <f>10+B24+'Personal File'!$C$15</f>
        <v>17</v>
      </c>
      <c r="D24" s="122" t="s">
        <v>104</v>
      </c>
      <c r="E24" s="3"/>
    </row>
    <row r="25" spans="1:5">
      <c r="A25" s="248" t="s">
        <v>989</v>
      </c>
      <c r="B25" s="224">
        <v>4</v>
      </c>
      <c r="C25" s="228">
        <f>10+B25+'Personal File'!$C$15</f>
        <v>18</v>
      </c>
      <c r="D25" s="121" t="s">
        <v>104</v>
      </c>
    </row>
    <row r="26" spans="1:5">
      <c r="A26" s="248" t="s">
        <v>566</v>
      </c>
      <c r="B26" s="224">
        <v>4</v>
      </c>
      <c r="C26" s="228">
        <f>10+B26+'Personal File'!$C$15</f>
        <v>18</v>
      </c>
      <c r="D26" s="121" t="s">
        <v>104</v>
      </c>
    </row>
    <row r="27" spans="1:5">
      <c r="A27" s="248" t="s">
        <v>990</v>
      </c>
      <c r="B27" s="224">
        <v>4</v>
      </c>
      <c r="C27" s="228">
        <f>10+B27+'Personal File'!$C$15</f>
        <v>18</v>
      </c>
      <c r="D27" s="121" t="s">
        <v>104</v>
      </c>
    </row>
    <row r="28" spans="1:5">
      <c r="A28" s="249" t="s">
        <v>688</v>
      </c>
      <c r="B28" s="225">
        <v>4</v>
      </c>
      <c r="C28" s="229">
        <f>10+B28+'Personal File'!$C$15</f>
        <v>18</v>
      </c>
      <c r="D28" s="122" t="s">
        <v>104</v>
      </c>
    </row>
    <row r="29" spans="1:5">
      <c r="A29" s="248" t="s">
        <v>621</v>
      </c>
      <c r="B29" s="224">
        <v>5</v>
      </c>
      <c r="C29" s="228">
        <f>10+B29+'Personal File'!$C$15</f>
        <v>19</v>
      </c>
      <c r="D29" s="121" t="s">
        <v>104</v>
      </c>
    </row>
    <row r="30" spans="1:5">
      <c r="A30" s="249" t="s">
        <v>690</v>
      </c>
      <c r="B30" s="225">
        <v>5</v>
      </c>
      <c r="C30" s="229">
        <f>10+B30+'Personal File'!$C$15</f>
        <v>19</v>
      </c>
      <c r="D30" s="122" t="s">
        <v>104</v>
      </c>
    </row>
    <row r="31" spans="1:5" ht="17.25" thickBot="1">
      <c r="A31" s="359" t="s">
        <v>379</v>
      </c>
      <c r="B31" s="270">
        <v>6</v>
      </c>
      <c r="C31" s="271">
        <f>10+B31+'Personal File'!$C$15</f>
        <v>20</v>
      </c>
      <c r="D31" s="123" t="s">
        <v>104</v>
      </c>
    </row>
    <row r="32" spans="1:5" ht="17.25" thickTop="1"/>
  </sheetData>
  <conditionalFormatting sqref="D3:D26">
    <cfRule type="cellIs" dxfId="28" priority="26" stopIfTrue="1" operator="equal">
      <formula>"þ"</formula>
    </cfRule>
  </conditionalFormatting>
  <conditionalFormatting sqref="D28">
    <cfRule type="cellIs" dxfId="27" priority="25" stopIfTrue="1" operator="equal">
      <formula>"þ"</formula>
    </cfRule>
  </conditionalFormatting>
  <conditionalFormatting sqref="D25:D29">
    <cfRule type="cellIs" dxfId="26" priority="24" stopIfTrue="1" operator="equal">
      <formula>"þ"</formula>
    </cfRule>
  </conditionalFormatting>
  <conditionalFormatting sqref="D24">
    <cfRule type="cellIs" dxfId="25" priority="23" stopIfTrue="1" operator="equal">
      <formula>"þ"</formula>
    </cfRule>
  </conditionalFormatting>
  <conditionalFormatting sqref="D27">
    <cfRule type="cellIs" dxfId="24" priority="22" stopIfTrue="1" operator="equal">
      <formula>"þ"</formula>
    </cfRule>
  </conditionalFormatting>
  <conditionalFormatting sqref="D29">
    <cfRule type="cellIs" dxfId="23" priority="21" stopIfTrue="1" operator="equal">
      <formula>"þ"</formula>
    </cfRule>
  </conditionalFormatting>
  <conditionalFormatting sqref="D25">
    <cfRule type="cellIs" dxfId="22" priority="20" stopIfTrue="1" operator="equal">
      <formula>"þ"</formula>
    </cfRule>
  </conditionalFormatting>
  <conditionalFormatting sqref="D28">
    <cfRule type="cellIs" dxfId="21" priority="19" stopIfTrue="1" operator="equal">
      <formula>"þ"</formula>
    </cfRule>
  </conditionalFormatting>
  <conditionalFormatting sqref="D29">
    <cfRule type="cellIs" dxfId="20" priority="18" stopIfTrue="1" operator="equal">
      <formula>"þ"</formula>
    </cfRule>
  </conditionalFormatting>
  <conditionalFormatting sqref="D25">
    <cfRule type="cellIs" dxfId="19" priority="17" stopIfTrue="1" operator="equal">
      <formula>"þ"</formula>
    </cfRule>
  </conditionalFormatting>
  <conditionalFormatting sqref="D28">
    <cfRule type="cellIs" dxfId="18" priority="16" stopIfTrue="1" operator="equal">
      <formula>"þ"</formula>
    </cfRule>
  </conditionalFormatting>
  <conditionalFormatting sqref="D30">
    <cfRule type="cellIs" dxfId="17" priority="15" stopIfTrue="1" operator="equal">
      <formula>"þ"</formula>
    </cfRule>
  </conditionalFormatting>
  <conditionalFormatting sqref="D26">
    <cfRule type="cellIs" dxfId="16" priority="14" stopIfTrue="1" operator="equal">
      <formula>"þ"</formula>
    </cfRule>
  </conditionalFormatting>
  <conditionalFormatting sqref="D29">
    <cfRule type="cellIs" dxfId="15" priority="13" stopIfTrue="1" operator="equal">
      <formula>"þ"</formula>
    </cfRule>
  </conditionalFormatting>
  <conditionalFormatting sqref="D29">
    <cfRule type="cellIs" dxfId="14" priority="12" stopIfTrue="1" operator="equal">
      <formula>"þ"</formula>
    </cfRule>
  </conditionalFormatting>
  <conditionalFormatting sqref="D25">
    <cfRule type="cellIs" dxfId="13" priority="11" stopIfTrue="1" operator="equal">
      <formula>"þ"</formula>
    </cfRule>
  </conditionalFormatting>
  <conditionalFormatting sqref="D28">
    <cfRule type="cellIs" dxfId="12" priority="10" stopIfTrue="1" operator="equal">
      <formula>"þ"</formula>
    </cfRule>
  </conditionalFormatting>
  <conditionalFormatting sqref="D30">
    <cfRule type="cellIs" dxfId="11" priority="9" stopIfTrue="1" operator="equal">
      <formula>"þ"</formula>
    </cfRule>
  </conditionalFormatting>
  <conditionalFormatting sqref="D26">
    <cfRule type="cellIs" dxfId="10" priority="8" stopIfTrue="1" operator="equal">
      <formula>"þ"</formula>
    </cfRule>
  </conditionalFormatting>
  <conditionalFormatting sqref="D29">
    <cfRule type="cellIs" dxfId="9" priority="7" stopIfTrue="1" operator="equal">
      <formula>"þ"</formula>
    </cfRule>
  </conditionalFormatting>
  <conditionalFormatting sqref="D30">
    <cfRule type="cellIs" dxfId="8" priority="6" stopIfTrue="1" operator="equal">
      <formula>"þ"</formula>
    </cfRule>
  </conditionalFormatting>
  <conditionalFormatting sqref="D26">
    <cfRule type="cellIs" dxfId="7" priority="5" stopIfTrue="1" operator="equal">
      <formula>"þ"</formula>
    </cfRule>
  </conditionalFormatting>
  <conditionalFormatting sqref="D29">
    <cfRule type="cellIs" dxfId="6" priority="4" stopIfTrue="1" operator="equal">
      <formula>"þ"</formula>
    </cfRule>
  </conditionalFormatting>
  <conditionalFormatting sqref="D31">
    <cfRule type="cellIs" dxfId="5" priority="3" stopIfTrue="1" operator="equal">
      <formula>"þ"</formula>
    </cfRule>
  </conditionalFormatting>
  <conditionalFormatting sqref="D27">
    <cfRule type="cellIs" dxfId="4" priority="2" stopIfTrue="1" operator="equal">
      <formula>"þ"</formula>
    </cfRule>
  </conditionalFormatting>
  <conditionalFormatting sqref="D30">
    <cfRule type="cellIs" dxfId="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showGridLines="0" workbookViewId="0"/>
  </sheetViews>
  <sheetFormatPr defaultColWidth="13" defaultRowHeight="16.5"/>
  <cols>
    <col min="1" max="1" width="27" style="404" bestFit="1" customWidth="1"/>
    <col min="2" max="2" width="1.875" style="405" customWidth="1"/>
    <col min="3" max="3" width="30.5" style="403" bestFit="1" customWidth="1"/>
    <col min="4" max="4" width="17.75" style="601" bestFit="1" customWidth="1"/>
    <col min="5" max="16384" width="13" style="403"/>
  </cols>
  <sheetData>
    <row r="1" spans="1:4" ht="18.75" thickTop="1" thickBot="1">
      <c r="A1" s="406" t="s">
        <v>178</v>
      </c>
      <c r="B1" s="403"/>
      <c r="C1" s="406" t="s">
        <v>182</v>
      </c>
    </row>
    <row r="2" spans="1:4">
      <c r="A2" s="369" t="s">
        <v>198</v>
      </c>
      <c r="B2" s="403"/>
      <c r="C2" s="262" t="s">
        <v>202</v>
      </c>
    </row>
    <row r="3" spans="1:4">
      <c r="A3" s="369" t="s">
        <v>542</v>
      </c>
      <c r="B3" s="403"/>
      <c r="C3" s="597" t="s">
        <v>979</v>
      </c>
    </row>
    <row r="4" spans="1:4">
      <c r="A4" s="360" t="s">
        <v>620</v>
      </c>
      <c r="B4" s="403"/>
      <c r="C4" s="599" t="s">
        <v>983</v>
      </c>
    </row>
    <row r="5" spans="1:4">
      <c r="A5" s="360" t="s">
        <v>543</v>
      </c>
      <c r="B5" s="403"/>
      <c r="C5" s="598" t="s">
        <v>641</v>
      </c>
    </row>
    <row r="6" spans="1:4">
      <c r="A6" s="412" t="s">
        <v>639</v>
      </c>
      <c r="B6" s="403"/>
      <c r="C6" s="598" t="s">
        <v>640</v>
      </c>
    </row>
    <row r="7" spans="1:4" ht="17.25" thickBot="1">
      <c r="A7" s="214" t="s">
        <v>199</v>
      </c>
      <c r="B7" s="403"/>
      <c r="C7" s="262" t="s">
        <v>150</v>
      </c>
    </row>
    <row r="8" spans="1:4" ht="18" thickTop="1" thickBot="1">
      <c r="B8" s="403"/>
      <c r="C8" s="597" t="s">
        <v>980</v>
      </c>
    </row>
    <row r="9" spans="1:4" ht="18.75" thickTop="1" thickBot="1">
      <c r="A9" s="411" t="s">
        <v>179</v>
      </c>
      <c r="B9" s="403"/>
      <c r="C9" s="597" t="s">
        <v>981</v>
      </c>
    </row>
    <row r="10" spans="1:4">
      <c r="A10" s="598" t="s">
        <v>541</v>
      </c>
      <c r="B10" s="403"/>
      <c r="C10" s="262" t="s">
        <v>530</v>
      </c>
    </row>
    <row r="11" spans="1:4" ht="17.25" thickBot="1">
      <c r="A11" s="214"/>
      <c r="B11" s="403"/>
      <c r="C11" s="262" t="s">
        <v>203</v>
      </c>
    </row>
    <row r="12" spans="1:4" ht="18" thickTop="1" thickBot="1">
      <c r="A12" s="403"/>
      <c r="C12" s="262" t="s">
        <v>587</v>
      </c>
    </row>
    <row r="13" spans="1:4" ht="18.75" thickTop="1" thickBot="1">
      <c r="A13" s="410" t="s">
        <v>181</v>
      </c>
      <c r="C13" s="262" t="s">
        <v>151</v>
      </c>
    </row>
    <row r="14" spans="1:4" ht="17.25" thickBot="1">
      <c r="A14" s="369" t="s">
        <v>517</v>
      </c>
      <c r="C14" s="602" t="s">
        <v>709</v>
      </c>
      <c r="D14" s="607" t="s">
        <v>982</v>
      </c>
    </row>
    <row r="15" spans="1:4" ht="17.25" thickBot="1">
      <c r="A15" s="214" t="s">
        <v>518</v>
      </c>
      <c r="C15" s="603" t="s">
        <v>710</v>
      </c>
      <c r="D15" s="605">
        <v>0</v>
      </c>
    </row>
    <row r="16" spans="1:4" ht="18" thickTop="1" thickBot="1">
      <c r="A16" s="403"/>
      <c r="C16" s="603" t="s">
        <v>711</v>
      </c>
      <c r="D16" s="605">
        <v>0</v>
      </c>
    </row>
    <row r="17" spans="1:4" ht="18.75" thickTop="1" thickBot="1">
      <c r="A17" s="409" t="s">
        <v>180</v>
      </c>
      <c r="C17" s="604" t="s">
        <v>857</v>
      </c>
      <c r="D17" s="606">
        <v>0</v>
      </c>
    </row>
    <row r="18" spans="1:4" ht="17.25" thickBot="1">
      <c r="A18" s="400" t="s">
        <v>635</v>
      </c>
      <c r="C18" s="600" t="s">
        <v>204</v>
      </c>
    </row>
    <row r="19" spans="1:4" ht="18" thickTop="1" thickBot="1">
      <c r="A19" s="214" t="s">
        <v>637</v>
      </c>
      <c r="C19" s="404"/>
    </row>
    <row r="20" spans="1:4" ht="18.75" thickTop="1" thickBot="1">
      <c r="C20" s="407" t="s">
        <v>105</v>
      </c>
    </row>
    <row r="21" spans="1:4" ht="18.75" thickTop="1" thickBot="1">
      <c r="A21" s="408" t="s">
        <v>187</v>
      </c>
      <c r="C21" s="241" t="s">
        <v>171</v>
      </c>
    </row>
    <row r="22" spans="1:4" ht="17.25" thickBot="1">
      <c r="A22" s="241" t="s">
        <v>188</v>
      </c>
      <c r="C22" s="243" t="s">
        <v>200</v>
      </c>
    </row>
    <row r="23" spans="1:4" ht="17.25" thickTop="1">
      <c r="A23" s="244" t="s">
        <v>189</v>
      </c>
      <c r="C23" s="405"/>
    </row>
    <row r="24" spans="1:4">
      <c r="A24" s="242" t="s">
        <v>190</v>
      </c>
    </row>
    <row r="25" spans="1:4" ht="17.25" thickBot="1">
      <c r="A25" s="245" t="s">
        <v>183</v>
      </c>
    </row>
    <row r="26" spans="1:4" ht="17.25" thickTop="1"/>
    <row r="27" spans="1:4">
      <c r="A27" s="3" t="s">
        <v>858</v>
      </c>
    </row>
    <row r="28" spans="1:4">
      <c r="A28" s="3" t="s">
        <v>702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
  <sheetViews>
    <sheetView showGridLines="0" workbookViewId="0"/>
  </sheetViews>
  <sheetFormatPr defaultColWidth="13" defaultRowHeight="15.75"/>
  <cols>
    <col min="1" max="1" width="23.25" style="29" customWidth="1"/>
    <col min="2" max="2" width="8.625" style="29" customWidth="1"/>
    <col min="3" max="3" width="6.125" style="29" customWidth="1"/>
    <col min="4" max="4" width="8.25" style="29" customWidth="1"/>
    <col min="5" max="5" width="8.375" style="29" customWidth="1"/>
    <col min="6" max="6" width="8.375" style="29" bestFit="1" customWidth="1"/>
    <col min="7" max="8" width="5.625" style="29" customWidth="1"/>
    <col min="9" max="9" width="26.625" style="29" customWidth="1"/>
    <col min="10" max="16384" width="13" style="1"/>
  </cols>
  <sheetData>
    <row r="1" spans="1:9" ht="24" thickBot="1">
      <c r="A1" s="24" t="s">
        <v>31</v>
      </c>
      <c r="B1" s="24"/>
      <c r="C1" s="24"/>
      <c r="D1" s="24"/>
      <c r="E1" s="24"/>
      <c r="F1" s="24"/>
      <c r="G1" s="24"/>
      <c r="H1" s="24"/>
      <c r="I1" s="24"/>
    </row>
    <row r="2" spans="1:9" ht="17.25" thickTop="1" thickBot="1">
      <c r="A2" s="40" t="s">
        <v>9</v>
      </c>
      <c r="B2" s="41" t="s">
        <v>10</v>
      </c>
      <c r="C2" s="41" t="s">
        <v>35</v>
      </c>
      <c r="D2" s="41" t="s">
        <v>36</v>
      </c>
      <c r="E2" s="42" t="s">
        <v>81</v>
      </c>
      <c r="F2" s="41" t="s">
        <v>32</v>
      </c>
      <c r="G2" s="41" t="s">
        <v>37</v>
      </c>
      <c r="H2" s="230" t="s">
        <v>191</v>
      </c>
      <c r="I2" s="43" t="s">
        <v>8</v>
      </c>
    </row>
    <row r="3" spans="1:9">
      <c r="A3" s="363" t="s">
        <v>706</v>
      </c>
      <c r="B3" s="364" t="s">
        <v>537</v>
      </c>
      <c r="C3" s="365">
        <v>1</v>
      </c>
      <c r="D3" s="366">
        <v>1</v>
      </c>
      <c r="E3" s="366" t="s">
        <v>538</v>
      </c>
      <c r="F3" s="367" t="s">
        <v>539</v>
      </c>
      <c r="G3" s="368">
        <v>4</v>
      </c>
      <c r="H3" s="231" t="str">
        <f>CONCATENATE("+",RIGHT('Personal File'!$E$7,1)+RIGHT('Personal File'!$C$11)+D3)</f>
        <v>+10</v>
      </c>
      <c r="I3" s="25"/>
    </row>
    <row r="4" spans="1:9">
      <c r="A4" s="269" t="s">
        <v>205</v>
      </c>
      <c r="B4" s="263" t="s">
        <v>537</v>
      </c>
      <c r="C4" s="264">
        <v>0</v>
      </c>
      <c r="D4" s="265" t="s">
        <v>72</v>
      </c>
      <c r="E4" s="265" t="s">
        <v>172</v>
      </c>
      <c r="F4" s="266" t="s">
        <v>540</v>
      </c>
      <c r="G4" s="267">
        <v>1</v>
      </c>
      <c r="H4" s="268" t="str">
        <f>CONCATENATE("+",RIGHT('Personal File'!$E$7,1)+RIGHT('Personal File'!$C$11)+D4)</f>
        <v>+9</v>
      </c>
      <c r="I4" s="503"/>
    </row>
    <row r="5" spans="1:9">
      <c r="A5" s="498" t="s">
        <v>859</v>
      </c>
      <c r="B5" s="499"/>
      <c r="C5" s="499"/>
      <c r="D5" s="499"/>
      <c r="E5" s="499"/>
      <c r="F5" s="500"/>
      <c r="G5" s="501"/>
      <c r="H5" s="501"/>
      <c r="I5" s="502"/>
    </row>
    <row r="6" spans="1:9">
      <c r="A6" s="576" t="s">
        <v>860</v>
      </c>
      <c r="B6" s="577" t="s">
        <v>705</v>
      </c>
      <c r="C6" s="577" t="s">
        <v>701</v>
      </c>
      <c r="D6" s="577" t="s">
        <v>701</v>
      </c>
      <c r="E6" s="577" t="s">
        <v>705</v>
      </c>
      <c r="F6" s="578" t="s">
        <v>700</v>
      </c>
      <c r="G6" s="579">
        <v>0</v>
      </c>
      <c r="H6" s="580" t="str">
        <f>CONCATENATE("+",RIGHT('Personal File'!$E$7,1)+RIGHT('Personal File'!$C$11)+D6)</f>
        <v>+10</v>
      </c>
      <c r="I6" s="581"/>
    </row>
    <row r="7" spans="1:9" ht="16.5" thickBot="1">
      <c r="A7" s="493" t="s">
        <v>861</v>
      </c>
      <c r="B7" s="494" t="s">
        <v>705</v>
      </c>
      <c r="C7" s="494" t="s">
        <v>701</v>
      </c>
      <c r="D7" s="494" t="s">
        <v>701</v>
      </c>
      <c r="E7" s="494" t="s">
        <v>705</v>
      </c>
      <c r="F7" s="494" t="s">
        <v>540</v>
      </c>
      <c r="G7" s="495">
        <v>0</v>
      </c>
      <c r="H7" s="496" t="str">
        <f>CONCATENATE("+",RIGHT('Personal File'!$E$7,1)+RIGHT('Personal File'!$C$11)+D7)</f>
        <v>+10</v>
      </c>
      <c r="I7" s="497"/>
    </row>
    <row r="8" spans="1:9" ht="6" customHeight="1" thickTop="1" thickBot="1"/>
    <row r="9" spans="1:9" ht="17.25" thickTop="1" thickBot="1">
      <c r="A9" s="40" t="s">
        <v>12</v>
      </c>
      <c r="B9" s="41" t="s">
        <v>13</v>
      </c>
      <c r="C9" s="41" t="s">
        <v>35</v>
      </c>
      <c r="D9" s="41" t="s">
        <v>36</v>
      </c>
      <c r="E9" s="42" t="s">
        <v>81</v>
      </c>
      <c r="F9" s="41" t="s">
        <v>14</v>
      </c>
      <c r="G9" s="41" t="s">
        <v>37</v>
      </c>
      <c r="H9" s="230" t="s">
        <v>191</v>
      </c>
      <c r="I9" s="43" t="s">
        <v>8</v>
      </c>
    </row>
    <row r="10" spans="1:9" ht="16.5" thickBot="1">
      <c r="A10" s="489" t="s">
        <v>854</v>
      </c>
      <c r="B10" s="434" t="s">
        <v>537</v>
      </c>
      <c r="C10" s="490" t="s">
        <v>701</v>
      </c>
      <c r="D10" s="490" t="s">
        <v>701</v>
      </c>
      <c r="E10" s="434" t="s">
        <v>538</v>
      </c>
      <c r="F10" s="490" t="s">
        <v>855</v>
      </c>
      <c r="G10" s="30">
        <v>0</v>
      </c>
      <c r="H10" s="232" t="str">
        <f>CONCATENATE("+",RIGHT('Personal File'!$E$7,1)+RIGHT('Personal File'!$C$12)+D10)</f>
        <v>+9</v>
      </c>
      <c r="I10" s="28"/>
    </row>
    <row r="11" spans="1:9" ht="6" customHeight="1" thickTop="1" thickBot="1">
      <c r="D11" s="31"/>
      <c r="E11" s="31"/>
      <c r="G11" s="32"/>
      <c r="H11" s="32"/>
    </row>
    <row r="12" spans="1:9" ht="17.25" thickTop="1" thickBot="1">
      <c r="A12" s="40" t="s">
        <v>86</v>
      </c>
      <c r="B12" s="41" t="s">
        <v>25</v>
      </c>
      <c r="C12" s="41" t="s">
        <v>44</v>
      </c>
      <c r="D12" s="41" t="s">
        <v>117</v>
      </c>
      <c r="E12" s="41" t="s">
        <v>118</v>
      </c>
      <c r="F12" s="41" t="s">
        <v>119</v>
      </c>
      <c r="G12" s="41" t="s">
        <v>37</v>
      </c>
      <c r="H12" s="46" t="s">
        <v>8</v>
      </c>
      <c r="I12" s="234"/>
    </row>
    <row r="13" spans="1:9">
      <c r="A13" s="429" t="s">
        <v>697</v>
      </c>
      <c r="B13" s="33">
        <v>1</v>
      </c>
      <c r="C13" s="178">
        <v>1</v>
      </c>
      <c r="D13" s="431" t="s">
        <v>668</v>
      </c>
      <c r="E13" s="432" t="s">
        <v>668</v>
      </c>
      <c r="F13" s="433" t="s">
        <v>668</v>
      </c>
      <c r="G13" s="61">
        <v>1.5</v>
      </c>
      <c r="H13" s="430" t="s">
        <v>776</v>
      </c>
      <c r="I13" s="235"/>
    </row>
    <row r="14" spans="1:9" ht="16.5" thickBot="1">
      <c r="A14" s="26" t="s">
        <v>698</v>
      </c>
      <c r="B14" s="27">
        <v>2</v>
      </c>
      <c r="C14" s="179">
        <v>6</v>
      </c>
      <c r="D14" s="27">
        <v>0</v>
      </c>
      <c r="E14" s="180">
        <v>0.1</v>
      </c>
      <c r="F14" s="434" t="s">
        <v>173</v>
      </c>
      <c r="G14" s="30">
        <v>15</v>
      </c>
      <c r="H14" s="233"/>
      <c r="I14" s="236"/>
    </row>
    <row r="15" spans="1:9" ht="6.75" customHeight="1" thickTop="1" thickBot="1"/>
    <row r="16" spans="1:9" ht="17.25" thickTop="1" thickBot="1">
      <c r="A16" s="34" t="s">
        <v>15</v>
      </c>
      <c r="B16" s="32">
        <f>SUM(G3:G17)</f>
        <v>22.5</v>
      </c>
      <c r="D16" s="44" t="s">
        <v>87</v>
      </c>
      <c r="E16" s="45"/>
      <c r="F16" s="46" t="s">
        <v>11</v>
      </c>
      <c r="G16" s="41" t="s">
        <v>37</v>
      </c>
      <c r="H16" s="230" t="s">
        <v>191</v>
      </c>
      <c r="I16" s="43" t="s">
        <v>8</v>
      </c>
    </row>
    <row r="17" spans="1:9" ht="16.5" thickBot="1">
      <c r="A17" s="34"/>
      <c r="B17" s="32"/>
      <c r="D17" s="491" t="s">
        <v>856</v>
      </c>
      <c r="E17" s="94"/>
      <c r="F17" s="95">
        <v>10</v>
      </c>
      <c r="G17" s="96">
        <v>1</v>
      </c>
      <c r="H17" s="492" t="s">
        <v>72</v>
      </c>
      <c r="I17" s="97"/>
    </row>
    <row r="18" spans="1:9"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7"/>
  <sheetViews>
    <sheetView showGridLines="0" workbookViewId="0"/>
  </sheetViews>
  <sheetFormatPr defaultColWidth="13" defaultRowHeight="15.75"/>
  <cols>
    <col min="1" max="1" width="27.25" style="29" bestFit="1" customWidth="1"/>
    <col min="2" max="2" width="5.625" style="32" bestFit="1" customWidth="1"/>
    <col min="3" max="4" width="26.625" style="1" customWidth="1"/>
    <col min="5" max="16384" width="13" style="1"/>
  </cols>
  <sheetData>
    <row r="1" spans="1:4" ht="24" thickBot="1">
      <c r="A1" s="24" t="s">
        <v>109</v>
      </c>
      <c r="B1" s="129"/>
      <c r="C1" s="24"/>
      <c r="D1" s="24"/>
    </row>
    <row r="2" spans="1:4" s="29" customFormat="1" ht="16.5" thickBot="1">
      <c r="A2" s="130" t="s">
        <v>110</v>
      </c>
      <c r="B2" s="131" t="s">
        <v>111</v>
      </c>
      <c r="C2" s="132" t="s">
        <v>112</v>
      </c>
      <c r="D2" s="133" t="s">
        <v>113</v>
      </c>
    </row>
    <row r="3" spans="1:4">
      <c r="A3" s="134" t="s">
        <v>210</v>
      </c>
      <c r="B3" s="135">
        <v>2</v>
      </c>
      <c r="C3" s="136" t="s">
        <v>533</v>
      </c>
      <c r="D3" s="137"/>
    </row>
    <row r="4" spans="1:4">
      <c r="A4" s="134" t="s">
        <v>233</v>
      </c>
      <c r="B4" s="135">
        <v>1</v>
      </c>
      <c r="C4" s="136" t="s">
        <v>532</v>
      </c>
      <c r="D4" s="137"/>
    </row>
    <row r="5" spans="1:4">
      <c r="A5" s="134" t="s">
        <v>206</v>
      </c>
      <c r="B5" s="135">
        <v>1</v>
      </c>
      <c r="C5" s="136" t="s">
        <v>531</v>
      </c>
      <c r="D5" s="137"/>
    </row>
    <row r="6" spans="1:4">
      <c r="A6" s="138" t="s">
        <v>208</v>
      </c>
      <c r="B6" s="139">
        <v>0.5</v>
      </c>
      <c r="C6" s="140" t="s">
        <v>534</v>
      </c>
      <c r="D6" s="141"/>
    </row>
    <row r="7" spans="1:4">
      <c r="A7" s="138" t="s">
        <v>238</v>
      </c>
      <c r="B7" s="139">
        <v>0</v>
      </c>
      <c r="C7" s="140" t="s">
        <v>240</v>
      </c>
      <c r="D7" s="141"/>
    </row>
    <row r="8" spans="1:4">
      <c r="A8" s="138" t="s">
        <v>236</v>
      </c>
      <c r="B8" s="139">
        <v>2</v>
      </c>
      <c r="C8" s="140"/>
      <c r="D8" s="141"/>
    </row>
    <row r="9" spans="1:4">
      <c r="A9" s="435" t="s">
        <v>699</v>
      </c>
      <c r="B9" s="436">
        <v>0</v>
      </c>
      <c r="C9" s="361" t="s">
        <v>703</v>
      </c>
      <c r="D9" s="437"/>
    </row>
    <row r="10" spans="1:4">
      <c r="A10" s="138" t="s">
        <v>237</v>
      </c>
      <c r="B10" s="139">
        <v>0</v>
      </c>
      <c r="C10" s="140"/>
      <c r="D10" s="141"/>
    </row>
    <row r="11" spans="1:4">
      <c r="A11" s="138" t="s">
        <v>234</v>
      </c>
      <c r="B11" s="139">
        <v>0</v>
      </c>
      <c r="C11" s="140"/>
      <c r="D11" s="141"/>
    </row>
    <row r="12" spans="1:4">
      <c r="A12" s="374" t="s">
        <v>704</v>
      </c>
      <c r="B12" s="139">
        <v>0.5</v>
      </c>
      <c r="C12" s="140"/>
      <c r="D12" s="141"/>
    </row>
    <row r="13" spans="1:4">
      <c r="A13" s="138" t="s">
        <v>235</v>
      </c>
      <c r="B13" s="139">
        <v>0.5</v>
      </c>
      <c r="C13" s="140"/>
      <c r="D13" s="141"/>
    </row>
    <row r="14" spans="1:4" ht="16.5" thickBot="1">
      <c r="A14" s="142" t="s">
        <v>207</v>
      </c>
      <c r="B14" s="143">
        <v>0</v>
      </c>
      <c r="C14" s="144"/>
      <c r="D14" s="145"/>
    </row>
    <row r="15" spans="1:4" ht="24.75" thickTop="1" thickBot="1">
      <c r="A15" s="24" t="s">
        <v>114</v>
      </c>
      <c r="B15" s="146"/>
      <c r="C15" s="24"/>
      <c r="D15" s="147"/>
    </row>
    <row r="16" spans="1:4" ht="16.5" thickBot="1">
      <c r="A16" s="130" t="s">
        <v>110</v>
      </c>
      <c r="B16" s="131" t="s">
        <v>111</v>
      </c>
      <c r="C16" s="132" t="s">
        <v>112</v>
      </c>
      <c r="D16" s="133" t="s">
        <v>113</v>
      </c>
    </row>
    <row r="17" spans="1:4">
      <c r="A17" s="134" t="s">
        <v>209</v>
      </c>
      <c r="B17" s="135">
        <v>1</v>
      </c>
      <c r="C17" s="136">
        <v>2</v>
      </c>
      <c r="D17" s="137"/>
    </row>
    <row r="18" spans="1:4">
      <c r="A18" s="134" t="s">
        <v>211</v>
      </c>
      <c r="B18" s="135">
        <v>1.5</v>
      </c>
      <c r="C18" s="361" t="s">
        <v>535</v>
      </c>
      <c r="D18" s="137"/>
    </row>
    <row r="19" spans="1:4">
      <c r="A19" s="138" t="s">
        <v>238</v>
      </c>
      <c r="B19" s="139">
        <v>0</v>
      </c>
      <c r="C19" s="140" t="s">
        <v>239</v>
      </c>
      <c r="D19" s="141"/>
    </row>
    <row r="20" spans="1:4">
      <c r="A20" s="374" t="s">
        <v>559</v>
      </c>
      <c r="B20" s="139">
        <v>0</v>
      </c>
      <c r="C20" s="140"/>
      <c r="D20" s="141"/>
    </row>
    <row r="21" spans="1:4">
      <c r="A21" s="134" t="s">
        <v>212</v>
      </c>
      <c r="B21" s="135">
        <v>3</v>
      </c>
      <c r="C21" s="136"/>
      <c r="D21" s="137"/>
    </row>
    <row r="22" spans="1:4">
      <c r="A22" s="134" t="s">
        <v>214</v>
      </c>
      <c r="B22" s="135">
        <v>0</v>
      </c>
      <c r="C22" s="136"/>
      <c r="D22" s="137"/>
    </row>
    <row r="23" spans="1:4">
      <c r="A23" s="134" t="s">
        <v>215</v>
      </c>
      <c r="B23" s="135">
        <v>0</v>
      </c>
      <c r="C23" s="136"/>
      <c r="D23" s="137"/>
    </row>
    <row r="24" spans="1:4">
      <c r="A24" s="134" t="s">
        <v>216</v>
      </c>
      <c r="B24" s="135">
        <v>0</v>
      </c>
      <c r="C24" s="136"/>
      <c r="D24" s="137"/>
    </row>
    <row r="25" spans="1:4">
      <c r="A25" s="134" t="s">
        <v>241</v>
      </c>
      <c r="B25" s="135">
        <v>2</v>
      </c>
      <c r="C25" s="136"/>
      <c r="D25" s="137"/>
    </row>
    <row r="26" spans="1:4">
      <c r="A26" s="138" t="s">
        <v>219</v>
      </c>
      <c r="B26" s="139">
        <v>0.5</v>
      </c>
      <c r="C26" s="140" t="s">
        <v>220</v>
      </c>
      <c r="D26" s="141"/>
    </row>
    <row r="27" spans="1:4">
      <c r="A27" s="138" t="s">
        <v>218</v>
      </c>
      <c r="B27" s="139">
        <v>0.5</v>
      </c>
      <c r="C27" s="140" t="s">
        <v>221</v>
      </c>
      <c r="D27" s="141"/>
    </row>
    <row r="28" spans="1:4">
      <c r="A28" s="138" t="s">
        <v>226</v>
      </c>
      <c r="B28" s="139">
        <v>4</v>
      </c>
      <c r="C28" s="362" t="s">
        <v>536</v>
      </c>
      <c r="D28" s="141"/>
    </row>
    <row r="29" spans="1:4">
      <c r="A29" s="138" t="s">
        <v>227</v>
      </c>
      <c r="B29" s="139">
        <v>2</v>
      </c>
      <c r="C29" s="140">
        <v>11</v>
      </c>
      <c r="D29" s="141"/>
    </row>
    <row r="30" spans="1:4">
      <c r="A30" s="138" t="s">
        <v>229</v>
      </c>
      <c r="B30" s="139">
        <v>1</v>
      </c>
      <c r="C30" s="140"/>
      <c r="D30" s="141"/>
    </row>
    <row r="31" spans="1:4">
      <c r="A31" s="138" t="s">
        <v>230</v>
      </c>
      <c r="B31" s="139">
        <v>0.5</v>
      </c>
      <c r="C31" s="140"/>
      <c r="D31" s="141"/>
    </row>
    <row r="32" spans="1:4">
      <c r="A32" s="138" t="s">
        <v>231</v>
      </c>
      <c r="B32" s="139">
        <v>0</v>
      </c>
      <c r="C32" s="140"/>
      <c r="D32" s="141"/>
    </row>
    <row r="33" spans="1:4">
      <c r="A33" s="138" t="s">
        <v>232</v>
      </c>
      <c r="B33" s="139">
        <v>0</v>
      </c>
      <c r="C33" s="140"/>
      <c r="D33" s="141"/>
    </row>
    <row r="34" spans="1:4">
      <c r="A34" s="138" t="s">
        <v>228</v>
      </c>
      <c r="B34" s="139">
        <v>1</v>
      </c>
      <c r="C34" s="140"/>
      <c r="D34" s="141"/>
    </row>
    <row r="35" spans="1:4">
      <c r="A35" s="138" t="s">
        <v>225</v>
      </c>
      <c r="B35" s="139">
        <v>0</v>
      </c>
      <c r="C35" s="140"/>
      <c r="D35" s="141"/>
    </row>
    <row r="36" spans="1:4">
      <c r="A36" s="138" t="s">
        <v>224</v>
      </c>
      <c r="B36" s="139">
        <v>1</v>
      </c>
      <c r="C36" s="140"/>
      <c r="D36" s="141"/>
    </row>
    <row r="37" spans="1:4">
      <c r="A37" s="138" t="s">
        <v>223</v>
      </c>
      <c r="B37" s="139">
        <v>1</v>
      </c>
      <c r="C37" s="140"/>
      <c r="D37" s="141"/>
    </row>
    <row r="38" spans="1:4">
      <c r="A38" s="138" t="s">
        <v>222</v>
      </c>
      <c r="B38" s="139">
        <v>0</v>
      </c>
      <c r="C38" s="140"/>
      <c r="D38" s="141"/>
    </row>
    <row r="39" spans="1:4" ht="16.5" thickBot="1">
      <c r="A39" s="142" t="s">
        <v>217</v>
      </c>
      <c r="B39" s="143">
        <v>0</v>
      </c>
      <c r="C39" s="144"/>
      <c r="D39" s="145"/>
    </row>
    <row r="40" spans="1:4" ht="24.75" thickTop="1" thickBot="1">
      <c r="A40" s="21" t="s">
        <v>115</v>
      </c>
      <c r="B40" s="32">
        <f>SUM(B3:B39)</f>
        <v>26.5</v>
      </c>
      <c r="C40" s="504" t="s">
        <v>864</v>
      </c>
      <c r="D40" s="147"/>
    </row>
    <row r="41" spans="1:4" s="29" customFormat="1" ht="16.5" thickBot="1">
      <c r="A41" s="130" t="s">
        <v>110</v>
      </c>
      <c r="B41" s="131" t="s">
        <v>111</v>
      </c>
      <c r="C41" s="132" t="s">
        <v>112</v>
      </c>
      <c r="D41" s="133" t="s">
        <v>113</v>
      </c>
    </row>
    <row r="42" spans="1:4">
      <c r="A42" s="505" t="s">
        <v>865</v>
      </c>
      <c r="B42" s="506">
        <f>C42/100</f>
        <v>500</v>
      </c>
      <c r="C42" s="507">
        <v>50000</v>
      </c>
      <c r="D42" s="508"/>
    </row>
    <row r="43" spans="1:4">
      <c r="A43" s="435"/>
      <c r="B43" s="436"/>
      <c r="C43" s="361"/>
      <c r="D43" s="437"/>
    </row>
    <row r="44" spans="1:4">
      <c r="A44" s="435"/>
      <c r="B44" s="436"/>
      <c r="C44" s="361"/>
      <c r="D44" s="437"/>
    </row>
    <row r="45" spans="1:4">
      <c r="A45" s="435"/>
      <c r="B45" s="436"/>
      <c r="C45" s="361"/>
      <c r="D45" s="437"/>
    </row>
    <row r="46" spans="1:4" ht="16.5" thickBot="1">
      <c r="A46" s="509"/>
      <c r="B46" s="510"/>
      <c r="C46" s="511"/>
      <c r="D46" s="512"/>
    </row>
    <row r="47" spans="1:4" ht="24.75" thickTop="1" thickBot="1">
      <c r="A47" s="21" t="s">
        <v>866</v>
      </c>
      <c r="B47" s="513">
        <f>(SUM(B42:B46)/600)*5</f>
        <v>4.166666666666667</v>
      </c>
      <c r="C47" s="148" t="s">
        <v>185</v>
      </c>
      <c r="D47" s="147"/>
    </row>
    <row r="48" spans="1:4" ht="16.5" thickBot="1">
      <c r="A48" s="130" t="s">
        <v>110</v>
      </c>
      <c r="B48" s="131" t="s">
        <v>111</v>
      </c>
      <c r="C48" s="132" t="s">
        <v>112</v>
      </c>
      <c r="D48" s="133" t="s">
        <v>113</v>
      </c>
    </row>
    <row r="49" spans="1:4">
      <c r="A49" s="151"/>
      <c r="B49" s="152"/>
      <c r="C49" s="153"/>
      <c r="D49" s="149"/>
    </row>
    <row r="50" spans="1:4">
      <c r="A50" s="151"/>
      <c r="B50" s="154"/>
      <c r="C50" s="155"/>
      <c r="D50" s="150"/>
    </row>
    <row r="51" spans="1:4">
      <c r="A51" s="151"/>
      <c r="B51" s="154"/>
      <c r="C51" s="155"/>
      <c r="D51" s="150"/>
    </row>
    <row r="52" spans="1:4">
      <c r="A52" s="151"/>
      <c r="B52" s="154"/>
      <c r="C52" s="155"/>
      <c r="D52" s="150"/>
    </row>
    <row r="53" spans="1:4" ht="16.5" thickBot="1">
      <c r="A53" s="142"/>
      <c r="B53" s="143"/>
      <c r="C53" s="144"/>
      <c r="D53" s="145"/>
    </row>
    <row r="54" spans="1:4" ht="24.75" thickTop="1" thickBot="1">
      <c r="A54" s="21" t="s">
        <v>116</v>
      </c>
      <c r="B54" s="32">
        <f>SUM(B49:B53)</f>
        <v>0</v>
      </c>
      <c r="C54" s="148" t="s">
        <v>707</v>
      </c>
      <c r="D54" s="147"/>
    </row>
    <row r="55" spans="1:4" s="29" customFormat="1" ht="16.5" thickBot="1">
      <c r="A55" s="130" t="s">
        <v>110</v>
      </c>
      <c r="B55" s="131" t="s">
        <v>111</v>
      </c>
      <c r="C55" s="132" t="s">
        <v>112</v>
      </c>
      <c r="D55" s="133" t="s">
        <v>113</v>
      </c>
    </row>
    <row r="56" spans="1:4">
      <c r="A56" s="151"/>
      <c r="B56" s="152"/>
      <c r="C56" s="153"/>
      <c r="D56" s="149"/>
    </row>
    <row r="57" spans="1:4">
      <c r="A57" s="151"/>
      <c r="B57" s="154"/>
      <c r="C57" s="155"/>
      <c r="D57" s="150"/>
    </row>
    <row r="58" spans="1:4">
      <c r="A58" s="134"/>
      <c r="B58" s="135"/>
      <c r="C58" s="155"/>
      <c r="D58" s="150"/>
    </row>
    <row r="59" spans="1:4">
      <c r="A59" s="151"/>
      <c r="B59" s="154"/>
      <c r="C59" s="155"/>
      <c r="D59" s="150"/>
    </row>
    <row r="60" spans="1:4">
      <c r="A60" s="151"/>
      <c r="B60" s="154"/>
      <c r="C60" s="155"/>
      <c r="D60" s="150"/>
    </row>
    <row r="61" spans="1:4">
      <c r="A61" s="151"/>
      <c r="B61" s="154"/>
      <c r="C61" s="155"/>
      <c r="D61" s="150"/>
    </row>
    <row r="62" spans="1:4">
      <c r="A62" s="151"/>
      <c r="B62" s="154"/>
      <c r="C62" s="155"/>
      <c r="D62" s="150"/>
    </row>
    <row r="63" spans="1:4">
      <c r="A63" s="151"/>
      <c r="B63" s="154"/>
      <c r="C63" s="155"/>
      <c r="D63" s="150"/>
    </row>
    <row r="64" spans="1:4">
      <c r="A64" s="151"/>
      <c r="B64" s="154"/>
      <c r="C64" s="155"/>
      <c r="D64" s="150"/>
    </row>
    <row r="65" spans="1:4" ht="16.5" thickBot="1">
      <c r="A65" s="142"/>
      <c r="B65" s="143"/>
      <c r="C65" s="144"/>
      <c r="D65" s="145"/>
    </row>
    <row r="66" spans="1:4" ht="16.5" thickTop="1"/>
    <row r="67" spans="1:4">
      <c r="A67" s="1"/>
    </row>
  </sheetData>
  <sortState ref="A3:D13">
    <sortCondition ref="A3:A13"/>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75"/>
  <cols>
    <col min="1" max="1" width="22.625" style="21" customWidth="1"/>
    <col min="2" max="2" width="10" style="22" customWidth="1"/>
    <col min="3" max="3" width="4.625" style="22" customWidth="1"/>
    <col min="4" max="4" width="13.75" style="21" bestFit="1" customWidth="1"/>
    <col min="5" max="5" width="9.625" style="22" bestFit="1" customWidth="1"/>
    <col min="6" max="6" width="14.875" style="21" customWidth="1"/>
    <col min="7" max="7" width="17.875" style="22" customWidth="1"/>
    <col min="8" max="16384" width="13" style="1"/>
  </cols>
  <sheetData>
    <row r="1" spans="1:7" ht="29.25" thickTop="1" thickBot="1">
      <c r="A1" s="283" t="s">
        <v>821</v>
      </c>
      <c r="B1" s="284"/>
      <c r="C1" s="285"/>
      <c r="D1" s="286"/>
      <c r="E1" s="287"/>
      <c r="F1" s="288"/>
      <c r="G1" s="289" t="s">
        <v>202</v>
      </c>
    </row>
    <row r="2" spans="1:7" ht="17.25" thickTop="1">
      <c r="A2" s="2" t="s">
        <v>0</v>
      </c>
      <c r="B2" s="290" t="s">
        <v>822</v>
      </c>
      <c r="C2" s="51"/>
      <c r="D2" s="4" t="s">
        <v>1</v>
      </c>
      <c r="E2" s="66" t="s">
        <v>726</v>
      </c>
      <c r="F2" s="4"/>
      <c r="G2" s="291"/>
    </row>
    <row r="3" spans="1:7" ht="17.25" thickBot="1">
      <c r="A3" s="292" t="s">
        <v>277</v>
      </c>
      <c r="B3" s="293" t="s">
        <v>278</v>
      </c>
      <c r="C3" s="294"/>
      <c r="D3" s="295" t="s">
        <v>279</v>
      </c>
      <c r="E3" s="296" t="s">
        <v>823</v>
      </c>
      <c r="F3" s="295" t="s">
        <v>280</v>
      </c>
      <c r="G3" s="297" t="s">
        <v>173</v>
      </c>
    </row>
    <row r="4" spans="1:7" ht="17.25" thickTop="1">
      <c r="A4" s="37" t="s">
        <v>4</v>
      </c>
      <c r="B4" s="298">
        <v>14</v>
      </c>
      <c r="C4" s="299" t="s">
        <v>125</v>
      </c>
      <c r="D4" s="300" t="s">
        <v>22</v>
      </c>
      <c r="E4" s="301">
        <v>56</v>
      </c>
      <c r="F4" s="302"/>
      <c r="G4" s="303"/>
    </row>
    <row r="5" spans="1:7" ht="16.5">
      <c r="A5" s="8" t="s">
        <v>5</v>
      </c>
      <c r="B5" s="304">
        <v>12</v>
      </c>
      <c r="C5" s="305" t="s">
        <v>124</v>
      </c>
      <c r="D5" s="300" t="s">
        <v>74</v>
      </c>
      <c r="E5" s="306">
        <v>56</v>
      </c>
      <c r="F5" s="307"/>
      <c r="G5" s="308"/>
    </row>
    <row r="6" spans="1:7" ht="16.5">
      <c r="A6" s="35" t="s">
        <v>20</v>
      </c>
      <c r="B6" s="304">
        <v>14</v>
      </c>
      <c r="C6" s="305" t="s">
        <v>125</v>
      </c>
      <c r="D6" s="309" t="s">
        <v>281</v>
      </c>
      <c r="E6" s="91" t="s">
        <v>826</v>
      </c>
      <c r="F6" s="310"/>
      <c r="G6" s="308"/>
    </row>
    <row r="7" spans="1:7" ht="16.5">
      <c r="A7" s="7" t="s">
        <v>21</v>
      </c>
      <c r="B7" s="304">
        <v>2</v>
      </c>
      <c r="C7" s="305" t="s">
        <v>824</v>
      </c>
      <c r="D7" s="300" t="s">
        <v>282</v>
      </c>
      <c r="E7" s="311">
        <v>0</v>
      </c>
      <c r="F7" s="307"/>
      <c r="G7" s="308"/>
    </row>
    <row r="8" spans="1:7" ht="16.5">
      <c r="A8" s="36" t="s">
        <v>23</v>
      </c>
      <c r="B8" s="304">
        <v>12</v>
      </c>
      <c r="C8" s="305" t="s">
        <v>124</v>
      </c>
      <c r="D8" s="312" t="s">
        <v>283</v>
      </c>
      <c r="E8" s="91" t="s">
        <v>827</v>
      </c>
      <c r="F8" s="307"/>
      <c r="G8" s="308"/>
    </row>
    <row r="9" spans="1:7" ht="17.25" thickBot="1">
      <c r="A9" s="39" t="s">
        <v>19</v>
      </c>
      <c r="B9" s="313">
        <v>7</v>
      </c>
      <c r="C9" s="314" t="s">
        <v>825</v>
      </c>
      <c r="D9" s="315" t="s">
        <v>284</v>
      </c>
      <c r="E9" s="316">
        <v>1</v>
      </c>
      <c r="F9" s="307"/>
      <c r="G9" s="308"/>
    </row>
    <row r="10" spans="1:7" ht="17.25" thickTop="1">
      <c r="A10" s="2"/>
      <c r="B10" s="3"/>
      <c r="C10" s="3"/>
      <c r="D10" s="3"/>
      <c r="E10" s="5"/>
      <c r="F10" s="307"/>
      <c r="G10" s="308"/>
    </row>
    <row r="11" spans="1:7" ht="16.5">
      <c r="A11" s="115"/>
      <c r="B11" s="3"/>
      <c r="C11" s="3"/>
      <c r="D11" s="3"/>
      <c r="E11" s="5"/>
      <c r="F11" s="3"/>
      <c r="G11" s="5"/>
    </row>
    <row r="12" spans="1:7" ht="17.25" thickBot="1">
      <c r="A12" s="18"/>
      <c r="B12" s="19"/>
      <c r="C12" s="19"/>
      <c r="D12" s="19"/>
      <c r="E12" s="20"/>
      <c r="F12" s="19"/>
      <c r="G12" s="20"/>
    </row>
    <row r="13" spans="1:7" ht="16.5" thickTop="1"/>
  </sheetData>
  <conditionalFormatting sqref="E5">
    <cfRule type="cellIs" dxfId="2" priority="1" stopIfTrue="1" operator="greaterThan">
      <formula>$E$4/2</formula>
    </cfRule>
    <cfRule type="cellIs" dxfId="1"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0"/>
  <sheetViews>
    <sheetView showGridLines="0" workbookViewId="0">
      <selection activeCell="B1" sqref="B1"/>
    </sheetView>
  </sheetViews>
  <sheetFormatPr defaultColWidth="9.375" defaultRowHeight="15.75"/>
  <cols>
    <col min="1" max="1" width="32.125" style="321" bestFit="1" customWidth="1"/>
    <col min="2" max="2" width="21.25" style="320" bestFit="1" customWidth="1"/>
    <col min="3" max="3" width="9.375" style="320"/>
    <col min="4" max="4" width="6.125" style="320" bestFit="1" customWidth="1"/>
    <col min="5" max="5" width="4.75" style="320" bestFit="1" customWidth="1"/>
    <col min="6" max="6" width="5.375" style="320" bestFit="1" customWidth="1"/>
    <col min="7" max="7" width="5.625" style="320" bestFit="1" customWidth="1"/>
    <col min="8" max="8" width="9.375" style="320"/>
    <col min="9" max="9" width="14.375" style="320" bestFit="1" customWidth="1"/>
    <col min="10" max="10" width="4.75" style="320" bestFit="1" customWidth="1"/>
    <col min="11" max="11" width="11" style="320" bestFit="1" customWidth="1"/>
    <col min="12" max="12" width="9.375" style="320"/>
    <col min="13" max="14" width="9.375" style="323"/>
    <col min="15" max="16384" width="9.375" style="320"/>
  </cols>
  <sheetData>
    <row r="1" spans="1:11" ht="16.5" thickBot="1">
      <c r="A1" s="321" t="s">
        <v>715</v>
      </c>
      <c r="B1" s="322" t="s">
        <v>732</v>
      </c>
      <c r="D1" s="424" t="s">
        <v>686</v>
      </c>
      <c r="E1" s="424"/>
      <c r="F1" s="424"/>
      <c r="G1" s="424"/>
      <c r="I1" s="424" t="s">
        <v>840</v>
      </c>
      <c r="J1" s="468"/>
      <c r="K1" s="468"/>
    </row>
    <row r="2" spans="1:11" ht="17.25" thickTop="1" thickBot="1">
      <c r="A2" s="321" t="s">
        <v>714</v>
      </c>
      <c r="B2" s="322" t="s">
        <v>733</v>
      </c>
      <c r="D2" s="423" t="s">
        <v>7</v>
      </c>
      <c r="E2" s="423" t="s">
        <v>677</v>
      </c>
      <c r="F2" s="423" t="s">
        <v>678</v>
      </c>
      <c r="G2" s="423" t="s">
        <v>679</v>
      </c>
      <c r="I2" s="469" t="s">
        <v>841</v>
      </c>
      <c r="J2" s="470" t="s">
        <v>842</v>
      </c>
      <c r="K2" s="471" t="s">
        <v>843</v>
      </c>
    </row>
    <row r="3" spans="1:11" ht="16.5" thickTop="1">
      <c r="A3" s="321" t="s">
        <v>716</v>
      </c>
      <c r="B3" s="322" t="s">
        <v>721</v>
      </c>
      <c r="D3" s="452" t="s">
        <v>680</v>
      </c>
      <c r="E3" s="453">
        <v>20</v>
      </c>
      <c r="F3" s="454">
        <f>COUNTIF(Leadership!$D$2:$D$33,1)</f>
        <v>20</v>
      </c>
      <c r="G3" s="455">
        <f t="shared" ref="G3:G9" si="0">E3-F3</f>
        <v>0</v>
      </c>
      <c r="I3" s="472" t="s">
        <v>848</v>
      </c>
      <c r="J3" s="473">
        <v>7</v>
      </c>
      <c r="K3" s="474" t="s">
        <v>853</v>
      </c>
    </row>
    <row r="4" spans="1:11">
      <c r="A4" s="321" t="s">
        <v>663</v>
      </c>
      <c r="B4" s="322">
        <f>ROUNDUP((B9-10)*2,0)-2</f>
        <v>2</v>
      </c>
      <c r="D4" s="456" t="s">
        <v>681</v>
      </c>
      <c r="E4" s="457">
        <v>5</v>
      </c>
      <c r="F4" s="458">
        <f>COUNTIF(Leadership!$D$2:$D$33,2)</f>
        <v>5</v>
      </c>
      <c r="G4" s="459">
        <f t="shared" si="0"/>
        <v>0</v>
      </c>
      <c r="I4" s="475" t="s">
        <v>849</v>
      </c>
      <c r="J4" s="476">
        <v>1</v>
      </c>
      <c r="K4" s="478" t="s">
        <v>744</v>
      </c>
    </row>
    <row r="5" spans="1:11">
      <c r="A5" s="321" t="s">
        <v>717</v>
      </c>
      <c r="B5" s="322">
        <f>ROUNDUP($B$4/4,0)</f>
        <v>1</v>
      </c>
      <c r="D5" s="456" t="s">
        <v>682</v>
      </c>
      <c r="E5" s="457">
        <v>4</v>
      </c>
      <c r="F5" s="458">
        <f>COUNTIF(Leadership!$D$2:$D$33,3)</f>
        <v>4</v>
      </c>
      <c r="G5" s="459">
        <f t="shared" si="0"/>
        <v>0</v>
      </c>
      <c r="I5" s="475" t="s">
        <v>851</v>
      </c>
      <c r="J5" s="476">
        <v>1</v>
      </c>
      <c r="K5" s="477" t="s">
        <v>724</v>
      </c>
    </row>
    <row r="6" spans="1:11">
      <c r="A6" s="321" t="s">
        <v>718</v>
      </c>
      <c r="B6" s="322">
        <f>ROUNDUP($B$4/4,0)</f>
        <v>1</v>
      </c>
      <c r="D6" s="456" t="s">
        <v>683</v>
      </c>
      <c r="E6" s="457">
        <v>2</v>
      </c>
      <c r="F6" s="458">
        <f>COUNTIF(Leadership!$D$2:$D$33,4)</f>
        <v>2</v>
      </c>
      <c r="G6" s="459">
        <f t="shared" si="0"/>
        <v>0</v>
      </c>
      <c r="I6" s="475" t="s">
        <v>852</v>
      </c>
      <c r="J6" s="476">
        <v>1</v>
      </c>
      <c r="K6" s="477" t="s">
        <v>148</v>
      </c>
    </row>
    <row r="7" spans="1:11">
      <c r="A7" s="321" t="s">
        <v>719</v>
      </c>
      <c r="B7" s="322">
        <f>ROUNDUP($B$4/2,0)</f>
        <v>1</v>
      </c>
      <c r="D7" s="456" t="s">
        <v>684</v>
      </c>
      <c r="E7" s="457">
        <v>1</v>
      </c>
      <c r="F7" s="458">
        <f>COUNTIF(Leadership!$D$2:$D$33,5)</f>
        <v>1</v>
      </c>
      <c r="G7" s="459">
        <f t="shared" si="0"/>
        <v>0</v>
      </c>
      <c r="I7" s="475" t="s">
        <v>745</v>
      </c>
      <c r="J7" s="476">
        <v>1</v>
      </c>
      <c r="K7" s="478" t="s">
        <v>731</v>
      </c>
    </row>
    <row r="8" spans="1:11" ht="16.5" thickBot="1">
      <c r="A8" s="321" t="s">
        <v>720</v>
      </c>
      <c r="B8" s="322" t="s">
        <v>734</v>
      </c>
      <c r="D8" s="460" t="s">
        <v>685</v>
      </c>
      <c r="E8" s="461">
        <v>0</v>
      </c>
      <c r="F8" s="462">
        <f>COUNTIF(Leadership!$D$2:$D$33,6)</f>
        <v>0</v>
      </c>
      <c r="G8" s="463">
        <f t="shared" si="0"/>
        <v>0</v>
      </c>
      <c r="I8" s="475" t="s">
        <v>746</v>
      </c>
      <c r="J8" s="476">
        <v>1</v>
      </c>
      <c r="K8" s="478" t="s">
        <v>743</v>
      </c>
    </row>
    <row r="9" spans="1:11" ht="16.5" thickBot="1">
      <c r="A9" s="321" t="s">
        <v>262</v>
      </c>
      <c r="B9" s="322">
        <f>'Personal File'!E3+'Personal File'!C16</f>
        <v>12</v>
      </c>
      <c r="D9" s="464" t="s">
        <v>79</v>
      </c>
      <c r="E9" s="465">
        <f>SUM(E3:E8)</f>
        <v>32</v>
      </c>
      <c r="F9" s="466">
        <f>SUM(F3:F8)</f>
        <v>32</v>
      </c>
      <c r="G9" s="467">
        <f t="shared" si="0"/>
        <v>0</v>
      </c>
      <c r="H9" s="425"/>
      <c r="I9" s="479" t="s">
        <v>850</v>
      </c>
      <c r="J9" s="480">
        <v>1</v>
      </c>
      <c r="K9" s="481" t="s">
        <v>836</v>
      </c>
    </row>
    <row r="10" spans="1:11" ht="16.5" thickTop="1">
      <c r="A10" s="321" t="s">
        <v>664</v>
      </c>
      <c r="B10" s="322" t="s">
        <v>669</v>
      </c>
      <c r="I10" s="482" t="s">
        <v>844</v>
      </c>
      <c r="J10" s="483">
        <f>AVERAGE(J3:J9)</f>
        <v>1.8571428571428572</v>
      </c>
      <c r="K10" s="478"/>
    </row>
    <row r="11" spans="1:11">
      <c r="A11" s="321" t="s">
        <v>665</v>
      </c>
      <c r="B11" s="322" t="s">
        <v>722</v>
      </c>
      <c r="D11" s="424" t="s">
        <v>840</v>
      </c>
      <c r="E11" s="424"/>
      <c r="F11" s="424"/>
      <c r="G11" s="424"/>
      <c r="I11" s="482" t="s">
        <v>845</v>
      </c>
      <c r="J11" s="484">
        <f>SUM(J3:J9)</f>
        <v>13</v>
      </c>
      <c r="K11" s="478"/>
    </row>
    <row r="12" spans="1:11" ht="16.5" thickBot="1">
      <c r="A12" s="321" t="s">
        <v>666</v>
      </c>
      <c r="B12" s="322"/>
      <c r="D12" s="423" t="s">
        <v>7</v>
      </c>
      <c r="E12" s="423" t="s">
        <v>677</v>
      </c>
      <c r="F12" s="423" t="s">
        <v>678</v>
      </c>
      <c r="G12" s="423" t="s">
        <v>679</v>
      </c>
      <c r="I12" s="482" t="s">
        <v>846</v>
      </c>
      <c r="J12" s="485">
        <f>COUNT(J3:J9)</f>
        <v>7</v>
      </c>
      <c r="K12" s="478"/>
    </row>
    <row r="13" spans="1:11" ht="17.25" thickTop="1" thickBot="1">
      <c r="A13" s="321" t="s">
        <v>732</v>
      </c>
      <c r="B13" s="322">
        <f>ROUNDDOWN('Personal File'!$E$3/2,0)+8</f>
        <v>13</v>
      </c>
      <c r="D13" s="452" t="s">
        <v>680</v>
      </c>
      <c r="E13" s="453">
        <v>6</v>
      </c>
      <c r="F13" s="454">
        <f>COUNTIF($J$3:$J$9,1)</f>
        <v>6</v>
      </c>
      <c r="G13" s="455">
        <f t="shared" ref="G13:G19" si="1">E13-F13</f>
        <v>0</v>
      </c>
      <c r="I13" s="486" t="s">
        <v>847</v>
      </c>
      <c r="J13" s="487">
        <f>((J10)*(J12/4))</f>
        <v>3.25</v>
      </c>
      <c r="K13" s="488"/>
    </row>
    <row r="14" spans="1:11" ht="16.5" thickTop="1">
      <c r="A14" s="321" t="s">
        <v>667</v>
      </c>
      <c r="B14" s="322">
        <f>ROUNDDOWN('Personal File'!$E$3/2,0)+3</f>
        <v>8</v>
      </c>
      <c r="D14" s="456" t="s">
        <v>681</v>
      </c>
      <c r="E14" s="457">
        <v>0</v>
      </c>
      <c r="F14" s="458">
        <f>COUNTIF($J$3:$J$9,2)</f>
        <v>0</v>
      </c>
      <c r="G14" s="459">
        <f t="shared" si="1"/>
        <v>0</v>
      </c>
    </row>
    <row r="15" spans="1:11">
      <c r="D15" s="456" t="s">
        <v>682</v>
      </c>
      <c r="E15" s="457">
        <v>0</v>
      </c>
      <c r="F15" s="458">
        <f>COUNTIF($J$3:$J$9,3)</f>
        <v>0</v>
      </c>
      <c r="G15" s="459">
        <f t="shared" si="1"/>
        <v>0</v>
      </c>
    </row>
    <row r="16" spans="1:11">
      <c r="D16" s="456" t="s">
        <v>683</v>
      </c>
      <c r="E16" s="457">
        <v>0</v>
      </c>
      <c r="F16" s="458">
        <f>COUNTIF($J$3:$J$9,4)</f>
        <v>0</v>
      </c>
      <c r="G16" s="459">
        <f t="shared" si="1"/>
        <v>0</v>
      </c>
    </row>
    <row r="17" spans="4:7">
      <c r="D17" s="456" t="s">
        <v>684</v>
      </c>
      <c r="E17" s="457">
        <v>0</v>
      </c>
      <c r="F17" s="458">
        <f>COUNTIF($J$3:$J$9,5)</f>
        <v>0</v>
      </c>
      <c r="G17" s="459">
        <f t="shared" si="1"/>
        <v>0</v>
      </c>
    </row>
    <row r="18" spans="4:7" ht="16.5" thickBot="1">
      <c r="D18" s="460" t="s">
        <v>685</v>
      </c>
      <c r="E18" s="461">
        <v>0</v>
      </c>
      <c r="F18" s="462">
        <f>COUNTIF($J$3:$J$9,6)</f>
        <v>0</v>
      </c>
      <c r="G18" s="463">
        <f t="shared" si="1"/>
        <v>0</v>
      </c>
    </row>
    <row r="19" spans="4:7" ht="16.5" thickBot="1">
      <c r="D19" s="464" t="s">
        <v>79</v>
      </c>
      <c r="E19" s="465">
        <f>SUM(E13:E18)</f>
        <v>6</v>
      </c>
      <c r="F19" s="466">
        <f>SUM(F13:F18)</f>
        <v>6</v>
      </c>
      <c r="G19" s="467">
        <f t="shared" si="1"/>
        <v>0</v>
      </c>
    </row>
    <row r="20" spans="4:7" ht="16.5" thickTop="1"/>
  </sheetData>
  <sortState ref="I4:K9">
    <sortCondition ref="I4:I9"/>
  </sortState>
  <pageMargins left="0.15" right="0.75" top="0.32" bottom="0.33" header="0.25" footer="0.25"/>
  <pageSetup orientation="landscape" horizontalDpi="4294967293"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Personal File</vt:lpstr>
      <vt:lpstr>Skills</vt:lpstr>
      <vt:lpstr>Silvanus</vt:lpstr>
      <vt:lpstr>Spells</vt:lpstr>
      <vt:lpstr>Feats</vt:lpstr>
      <vt:lpstr>Martial</vt:lpstr>
      <vt:lpstr>Equipment</vt:lpstr>
      <vt:lpstr>Animal</vt:lpstr>
      <vt:lpstr>Organization</vt:lpstr>
      <vt:lpstr>Leadership</vt:lpstr>
      <vt:lpstr>Kinship</vt:lpstr>
      <vt:lpstr>XP Awards</vt:lpstr>
      <vt:lpstr>Feats!OLE_LINK1</vt:lpstr>
      <vt:lpstr>Animal!Print_Area</vt:lpstr>
      <vt:lpstr>'Personal File'!Print_Area</vt:lpstr>
      <vt:lpstr>Silvanus!Print_Area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2012-09-23T20:38:46Z</cp:lastPrinted>
  <dcterms:created xsi:type="dcterms:W3CDTF">2000-10-24T15:39:59Z</dcterms:created>
  <dcterms:modified xsi:type="dcterms:W3CDTF">2014-05-12T15:22:34Z</dcterms:modified>
</cp:coreProperties>
</file>