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5" yWindow="-15" windowWidth="7650" windowHeight="9615" tabRatio="638"/>
  </bookViews>
  <sheets>
    <sheet name="Personal File" sheetId="4" r:id="rId1"/>
    <sheet name="Skills" sheetId="15" r:id="rId2"/>
    <sheet name="Spells" sheetId="21" r:id="rId3"/>
    <sheet name="Feats" sheetId="23" r:id="rId4"/>
    <sheet name="Martial" sheetId="6" r:id="rId5"/>
    <sheet name="Equipment" sheetId="19" r:id="rId6"/>
  </sheets>
  <definedNames>
    <definedName name="_xlnm._FilterDatabase" localSheetId="5" hidden="1">Equipment!$A$9:$D$29</definedName>
    <definedName name="OLE_LINK1" localSheetId="3">Feats!$F$11</definedName>
    <definedName name="_xlnm.Print_Area" localSheetId="5">Equipment!#REF!</definedName>
    <definedName name="_xlnm.Print_Area" localSheetId="3">Feats!#REF!</definedName>
    <definedName name="_xlnm.Print_Area" localSheetId="4">Martial!#REF!</definedName>
    <definedName name="_xlnm.Print_Area" localSheetId="0">'Personal File'!$A$1:$H$64</definedName>
    <definedName name="_xlnm.Print_Area" localSheetId="1">Skills!$A$1:$I$27</definedName>
    <definedName name="_xlnm.Print_Area" localSheetId="2">Spells!$A$1:$I$18</definedName>
  </definedNames>
  <calcPr calcId="145621"/>
</workbook>
</file>

<file path=xl/calcChain.xml><?xml version="1.0" encoding="utf-8"?>
<calcChain xmlns="http://schemas.openxmlformats.org/spreadsheetml/2006/main">
  <c r="C16" i="4" l="1"/>
  <c r="C15" i="4"/>
  <c r="C14" i="4"/>
  <c r="C13" i="4"/>
  <c r="C12" i="4"/>
  <c r="C11" i="4"/>
  <c r="B33" i="19" l="1"/>
  <c r="B32" i="19"/>
  <c r="B42" i="15"/>
  <c r="E42" i="15"/>
  <c r="E13" i="4"/>
  <c r="E4" i="4" l="1"/>
  <c r="C9" i="4" l="1"/>
  <c r="C8" i="4"/>
  <c r="C7" i="4"/>
  <c r="F9" i="23" l="1"/>
  <c r="D10" i="15" l="1"/>
  <c r="E10" i="15" s="1"/>
  <c r="G10" i="15" s="1"/>
  <c r="D9" i="15"/>
  <c r="E9" i="15" s="1"/>
  <c r="G9" i="15" s="1"/>
  <c r="C3" i="23" l="1"/>
  <c r="C4" i="23"/>
  <c r="C5" i="23"/>
  <c r="C6" i="23"/>
  <c r="D23" i="15"/>
  <c r="E23" i="15" s="1"/>
  <c r="G23" i="15" s="1"/>
  <c r="D18" i="15"/>
  <c r="E18" i="15" s="1"/>
  <c r="G18" i="15" s="1"/>
  <c r="D40" i="15"/>
  <c r="E40" i="15" s="1"/>
  <c r="G40" i="15" s="1"/>
  <c r="D39" i="15"/>
  <c r="E39" i="15" s="1"/>
  <c r="G39" i="15" s="1"/>
  <c r="D38" i="15"/>
  <c r="E38" i="15" s="1"/>
  <c r="G38" i="15" s="1"/>
  <c r="D37" i="15"/>
  <c r="E37" i="15" s="1"/>
  <c r="G37" i="15" s="1"/>
  <c r="D36" i="15"/>
  <c r="E36" i="15" s="1"/>
  <c r="G36" i="15" s="1"/>
  <c r="D35" i="15"/>
  <c r="E35" i="15" s="1"/>
  <c r="G35" i="15" s="1"/>
  <c r="D34" i="15"/>
  <c r="E34" i="15" s="1"/>
  <c r="D33" i="15"/>
  <c r="E33" i="15" s="1"/>
  <c r="G33" i="15" s="1"/>
  <c r="D32" i="15"/>
  <c r="E32" i="15" s="1"/>
  <c r="G32" i="15" s="1"/>
  <c r="D31" i="15"/>
  <c r="E31" i="15" s="1"/>
  <c r="G31" i="15" s="1"/>
  <c r="D30" i="15"/>
  <c r="E30" i="15" s="1"/>
  <c r="G30" i="15" s="1"/>
  <c r="D29" i="15"/>
  <c r="E29" i="15" s="1"/>
  <c r="G29" i="15" s="1"/>
  <c r="D28" i="15"/>
  <c r="E28" i="15" s="1"/>
  <c r="G28" i="15" s="1"/>
  <c r="D27" i="15"/>
  <c r="E27" i="15" s="1"/>
  <c r="G27" i="15" s="1"/>
  <c r="D26" i="15"/>
  <c r="E26" i="15" s="1"/>
  <c r="G26" i="15" s="1"/>
  <c r="D25" i="15"/>
  <c r="E25" i="15" s="1"/>
  <c r="G25" i="15" s="1"/>
  <c r="D24" i="15"/>
  <c r="E24" i="15" s="1"/>
  <c r="G24" i="15" s="1"/>
  <c r="D11" i="15"/>
  <c r="E11" i="15" s="1"/>
  <c r="G11" i="15" s="1"/>
  <c r="E15" i="4"/>
  <c r="E16" i="4" s="1"/>
  <c r="D13" i="15"/>
  <c r="E13" i="15" s="1"/>
  <c r="G13" i="15" s="1"/>
  <c r="D12" i="15"/>
  <c r="E12" i="15" s="1"/>
  <c r="G12" i="15" s="1"/>
  <c r="G16" i="6"/>
  <c r="B15" i="6" s="1"/>
  <c r="B30" i="19"/>
  <c r="B37" i="19"/>
  <c r="B43" i="19"/>
  <c r="D41" i="15"/>
  <c r="E41" i="15" s="1"/>
  <c r="G41" i="15" s="1"/>
  <c r="D22" i="15"/>
  <c r="E22" i="15" s="1"/>
  <c r="G22" i="15" s="1"/>
  <c r="D21" i="15"/>
  <c r="E21" i="15" s="1"/>
  <c r="G21" i="15" s="1"/>
  <c r="D20" i="15"/>
  <c r="E20" i="15" s="1"/>
  <c r="G20" i="15" s="1"/>
  <c r="D19" i="15"/>
  <c r="E19" i="15" s="1"/>
  <c r="G19" i="15" s="1"/>
  <c r="D17" i="15"/>
  <c r="E17" i="15" s="1"/>
  <c r="G17" i="15" s="1"/>
  <c r="D16" i="15"/>
  <c r="E16" i="15" s="1"/>
  <c r="G16" i="15" s="1"/>
  <c r="D15" i="15"/>
  <c r="E15" i="15" s="1"/>
  <c r="G15" i="15" s="1"/>
  <c r="D14" i="15"/>
  <c r="E14" i="15" s="1"/>
  <c r="G14" i="15" s="1"/>
  <c r="D8" i="15"/>
  <c r="E8" i="15" s="1"/>
  <c r="G8" i="15" s="1"/>
  <c r="D7" i="15"/>
  <c r="E7" i="15" s="1"/>
  <c r="G7" i="15" s="1"/>
  <c r="D6" i="15"/>
  <c r="E6" i="15" s="1"/>
  <c r="G6" i="15" s="1"/>
  <c r="D5" i="15"/>
  <c r="E5" i="15" s="1"/>
  <c r="G5" i="15" s="1"/>
  <c r="D4" i="15"/>
  <c r="E4" i="15" s="1"/>
  <c r="G4" i="15" s="1"/>
  <c r="D3" i="15"/>
  <c r="E3" i="15" s="1"/>
  <c r="G3" i="15" s="1"/>
  <c r="E12" i="4" l="1"/>
</calcChain>
</file>

<file path=xl/comments1.xml><?xml version="1.0" encoding="utf-8"?>
<comments xmlns="http://schemas.openxmlformats.org/spreadsheetml/2006/main">
  <authors>
    <author>Alexis Álvarez</author>
  </authors>
  <commentList>
    <comment ref="E13" authorId="0">
      <text>
        <r>
          <rPr>
            <sz val="12"/>
            <color indexed="81"/>
            <rFont val="Times New Roman"/>
            <family val="1"/>
          </rPr>
          <t>[(11 * 10 Fighter) * 75%] + (11 * 2 Con)</t>
        </r>
      </text>
    </comment>
  </commentList>
</comments>
</file>

<file path=xl/comments2.xml><?xml version="1.0" encoding="utf-8"?>
<comments xmlns="http://schemas.openxmlformats.org/spreadsheetml/2006/main">
  <authors>
    <author>Alexis Álvarez</author>
  </authors>
  <commentList>
    <comment ref="F6" authorId="0">
      <text>
        <r>
          <rPr>
            <sz val="12"/>
            <rFont val="Times New Roman"/>
            <family val="1"/>
          </rPr>
          <t>Dragonstriding Boots</t>
        </r>
      </text>
    </comment>
    <comment ref="F22" authorId="0">
      <text>
        <r>
          <rPr>
            <sz val="12"/>
            <rFont val="Times New Roman"/>
            <family val="1"/>
          </rPr>
          <t>Dragonstriding Boots</t>
        </r>
      </text>
    </comment>
    <comment ref="F35" authorId="0">
      <text>
        <r>
          <rPr>
            <sz val="12"/>
            <rFont val="Times New Roman"/>
            <family val="1"/>
          </rPr>
          <t>Magical Aptitude feat</t>
        </r>
      </text>
    </comment>
    <comment ref="F40" authorId="0">
      <text>
        <r>
          <rPr>
            <sz val="12"/>
            <rFont val="Times New Roman"/>
            <family val="1"/>
          </rPr>
          <t>Magical Aptitude feat +2
Skill Focus +3</t>
        </r>
      </text>
    </comment>
  </commentList>
</comments>
</file>

<file path=xl/comments3.xml><?xml version="1.0" encoding="utf-8"?>
<comments xmlns="http://schemas.openxmlformats.org/spreadsheetml/2006/main">
  <authors>
    <author>Alexis Álvarez</author>
  </authors>
  <commentList>
    <comment ref="D7" authorId="0">
      <text>
        <r>
          <rPr>
            <sz val="12"/>
            <color indexed="81"/>
            <rFont val="Times New Roman"/>
            <family val="1"/>
          </rPr>
          <t>Copper wire</t>
        </r>
      </text>
    </comment>
    <comment ref="D8" authorId="0">
      <text>
        <r>
          <rPr>
            <sz val="12"/>
            <color indexed="81"/>
            <rFont val="Times New Roman"/>
            <family val="1"/>
          </rPr>
          <t>Prism, lens, or monocle</t>
        </r>
      </text>
    </comment>
    <comment ref="D9" authorId="0">
      <text>
        <r>
          <rPr>
            <sz val="12"/>
            <color indexed="81"/>
            <rFont val="Times New Roman"/>
            <family val="1"/>
          </rPr>
          <t>See description</t>
        </r>
      </text>
    </comment>
    <comment ref="D11" authorId="0">
      <text/>
    </comment>
    <comment ref="D12" authorId="0">
      <text>
        <r>
          <rPr>
            <sz val="12"/>
            <color indexed="81"/>
            <rFont val="Times New Roman"/>
            <family val="1"/>
          </rPr>
          <t>piece of string &amp; bit of wood</t>
        </r>
      </text>
    </comment>
    <comment ref="D13" authorId="0">
      <text>
        <r>
          <rPr>
            <sz val="12"/>
            <color indexed="81"/>
            <rFont val="Times New Roman"/>
            <family val="1"/>
          </rPr>
          <t>Eagle feathers or droppings</t>
        </r>
      </text>
    </comment>
    <comment ref="D14" authorId="0">
      <text/>
    </comment>
    <comment ref="D16" authorId="0">
      <text>
        <r>
          <rPr>
            <sz val="12"/>
            <color indexed="81"/>
            <rFont val="Times New Roman"/>
            <family val="1"/>
          </rPr>
          <t>Musical Instrument</t>
        </r>
      </text>
    </comment>
    <comment ref="D18" authorId="0">
      <text>
        <r>
          <rPr>
            <sz val="12"/>
            <color indexed="81"/>
            <rFont val="Times New Roman"/>
            <family val="1"/>
          </rPr>
          <t>Musical Instrument</t>
        </r>
      </text>
    </comment>
  </commentList>
</comments>
</file>

<file path=xl/comments4.xml><?xml version="1.0" encoding="utf-8"?>
<comments xmlns="http://schemas.openxmlformats.org/spreadsheetml/2006/main">
  <authors>
    <author>Alexis Álvarez</author>
  </authors>
  <commentList>
    <comment ref="F2" authorId="0">
      <text>
        <r>
          <rPr>
            <sz val="12"/>
            <rFont val="Times New Roman"/>
            <family val="1"/>
          </rPr>
          <t xml:space="preserve">You are skilled at making well-placed shots with ranged weapons at close range.
</t>
        </r>
        <r>
          <rPr>
            <b/>
            <sz val="12"/>
            <color indexed="81"/>
            <rFont val="Times New Roman"/>
            <family val="1"/>
          </rPr>
          <t xml:space="preserve">Benefit:  </t>
        </r>
        <r>
          <rPr>
            <sz val="12"/>
            <rFont val="Times New Roman"/>
            <family val="1"/>
          </rPr>
          <t xml:space="preserve">You get a +1 bonus on attack and damage rolls with ranged weapons at ranges of up to 30 feet.
</t>
        </r>
        <r>
          <rPr>
            <b/>
            <sz val="12"/>
            <color indexed="81"/>
            <rFont val="Times New Roman"/>
            <family val="1"/>
          </rPr>
          <t xml:space="preserve">Special: </t>
        </r>
        <r>
          <rPr>
            <sz val="12"/>
            <rFont val="Times New Roman"/>
            <family val="1"/>
          </rPr>
          <t xml:space="preserve"> A fighter may select Point Blank Shot as one of his fighter bonus feats (see page 38).
PHB 98</t>
        </r>
      </text>
    </comment>
    <comment ref="H2" authorId="0">
      <text>
        <r>
          <rPr>
            <sz val="12"/>
            <rFont val="Times New Roman"/>
            <family val="1"/>
          </rPr>
          <t xml:space="preserve">You can track down the location of missing persons or wanted individuals within communities.
</t>
        </r>
        <r>
          <rPr>
            <b/>
            <sz val="12"/>
            <color indexed="81"/>
            <rFont val="Times New Roman"/>
            <family val="1"/>
          </rPr>
          <t xml:space="preserve">Benefit:  </t>
        </r>
        <r>
          <rPr>
            <sz val="12"/>
            <rFont val="Times New Roman"/>
            <family val="1"/>
          </rPr>
          <t xml:space="preserve">To find an individual’s trail, or to follow a trail for 1 hour, requires a Gather Information check.
You must make another Gather Information check every hour you search, as well as each time the trail becomes more difficult to follow, such as when it takes you to a different part of town.  The DC of the check, and the number of checks required to track down your quarry, depends on on the community size and the prevailing conditions.  If you fail a check, you can retry after 1 hour of questioning; the DM should roll the number of checks required secretly, so that the player doesn’t know exactly how much time the task will require.  You can cut the time between Gather Information checks in half (from 1 hour to 30 minutes), but you take a –5 penalty on the check.  Obviously, this feat will not allow you to locate someone who has gone beyond the boundaries of the community, but it could inform you that they’ve done so.
</t>
        </r>
        <r>
          <rPr>
            <b/>
            <sz val="12"/>
            <color indexed="81"/>
            <rFont val="Times New Roman"/>
            <family val="1"/>
          </rPr>
          <t xml:space="preserve">Normal:  </t>
        </r>
        <r>
          <rPr>
            <sz val="12"/>
            <rFont val="Times New Roman"/>
            <family val="1"/>
          </rPr>
          <t xml:space="preserve">Characters without this feat can use Gather Information to find out about specifi c individuals, but each check takes 1d4+1 hours and doesn’t allow for effective trailing.
</t>
        </r>
        <r>
          <rPr>
            <b/>
            <sz val="12"/>
            <color indexed="81"/>
            <rFont val="Times New Roman"/>
            <family val="1"/>
          </rPr>
          <t xml:space="preserve">Special:  </t>
        </r>
        <r>
          <rPr>
            <sz val="12"/>
            <rFont val="Times New Roman"/>
            <family val="1"/>
          </rPr>
          <t>A character with 5 ranks in Knowledge (local) gains a +2 bonus on the Gather Information check to use this feat.
Table on Cityscape 64</t>
        </r>
      </text>
    </comment>
    <comment ref="F3" authorId="0">
      <text>
        <r>
          <rPr>
            <sz val="12"/>
            <rFont val="Times New Roman"/>
            <family val="1"/>
          </rPr>
          <t xml:space="preserve">You can use ranged weapons with exceptional speed.
</t>
        </r>
        <r>
          <rPr>
            <b/>
            <sz val="12"/>
            <color indexed="81"/>
            <rFont val="Times New Roman"/>
            <family val="1"/>
          </rPr>
          <t xml:space="preserve">Prerequisites:  </t>
        </r>
        <r>
          <rPr>
            <sz val="12"/>
            <rFont val="Times New Roman"/>
            <family val="1"/>
          </rPr>
          <t xml:space="preserve">Dex 13, Point Blank Shot.
</t>
        </r>
        <r>
          <rPr>
            <b/>
            <sz val="12"/>
            <color indexed="81"/>
            <rFont val="Times New Roman"/>
            <family val="1"/>
          </rPr>
          <t xml:space="preserve">Benefit:  </t>
        </r>
        <r>
          <rPr>
            <sz val="12"/>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F4" authorId="0">
      <text>
        <r>
          <rPr>
            <sz val="12"/>
            <rFont val="Times New Roman"/>
            <family val="1"/>
          </rPr>
          <t xml:space="preserve">Choose a skill, such as Move Silently. You have a special knack with that skill.
</t>
        </r>
        <r>
          <rPr>
            <b/>
            <sz val="12"/>
            <color indexed="81"/>
            <rFont val="Times New Roman"/>
            <family val="1"/>
          </rPr>
          <t xml:space="preserve">Benefit:  </t>
        </r>
        <r>
          <rPr>
            <sz val="12"/>
            <rFont val="Times New Roman"/>
            <family val="1"/>
          </rPr>
          <t xml:space="preserve">You get a +3 bonus on all checks involving that skill.
</t>
        </r>
        <r>
          <rPr>
            <b/>
            <sz val="12"/>
            <color indexed="81"/>
            <rFont val="Times New Roman"/>
            <family val="1"/>
          </rPr>
          <t xml:space="preserve">Special:  </t>
        </r>
        <r>
          <rPr>
            <sz val="12"/>
            <rFont val="Times New Roman"/>
            <family val="1"/>
          </rPr>
          <t>You can gain this feat multiple times. Its effects do not stack. Each time you take the feat, it applies to a new skill.
PHB 100</t>
        </r>
      </text>
    </comment>
    <comment ref="F5" authorId="0">
      <text>
        <r>
          <rPr>
            <sz val="12"/>
            <rFont val="Times New Roman"/>
            <family val="1"/>
          </rPr>
          <t xml:space="preserve">You have a knack for magical endeavors.
</t>
        </r>
        <r>
          <rPr>
            <b/>
            <sz val="12"/>
            <color indexed="81"/>
            <rFont val="Times New Roman"/>
            <family val="1"/>
          </rPr>
          <t xml:space="preserve">Benefit: </t>
        </r>
        <r>
          <rPr>
            <sz val="12"/>
            <rFont val="Times New Roman"/>
            <family val="1"/>
          </rPr>
          <t xml:space="preserve"> You get a +2 bonus on all Spellcraft checks and Use Magic Device checks.
PHB 97</t>
        </r>
      </text>
    </comment>
    <comment ref="H6" authorId="0">
      <text>
        <r>
          <rPr>
            <sz val="12"/>
            <rFont val="Times New Roman"/>
            <family val="1"/>
          </rPr>
          <t xml:space="preserve">You can use the force of gravity to make your ranged attacks deal extra damage if your target is below you.
</t>
        </r>
        <r>
          <rPr>
            <b/>
            <sz val="12"/>
            <color indexed="81"/>
            <rFont val="Times New Roman"/>
            <family val="1"/>
          </rPr>
          <t xml:space="preserve">Prerequisites:  </t>
        </r>
        <r>
          <rPr>
            <sz val="12"/>
            <rFont val="Times New Roman"/>
            <family val="1"/>
          </rPr>
          <t xml:space="preserve">Dex 13, Point Blank Shot.
</t>
        </r>
        <r>
          <rPr>
            <b/>
            <sz val="12"/>
            <color indexed="81"/>
            <rFont val="Times New Roman"/>
            <family val="1"/>
          </rPr>
          <t xml:space="preserve">Benefit:  </t>
        </r>
        <r>
          <rPr>
            <sz val="12"/>
            <rFont val="Times New Roman"/>
            <family val="1"/>
          </rPr>
          <t>If your target is at least 30 feet lower than you, you deal an extra 1d6 points of damage with a thrown or projectile weapon.
Races of the Wild 152</t>
        </r>
      </text>
    </comment>
    <comment ref="F8" authorId="0">
      <text>
        <r>
          <rPr>
            <sz val="12"/>
            <rFont val="Times New Roman"/>
            <family val="1"/>
          </rPr>
          <t>A bard picks up a lot of stray knowledge while wandering the land and learning stories from other bards.  He may make a special bardic knowledge check with a bonus equal to his bard level + his Intelligence modifier to see whether he knows some relevant information about local notable people, legendary items, or noteworthy places.
MORE on PHB 28 - 29</t>
        </r>
      </text>
    </comment>
    <comment ref="F9" authorId="0">
      <text>
        <r>
          <rPr>
            <sz val="12"/>
            <rFont val="Times New Roman"/>
            <family val="1"/>
          </rPr>
          <t>Once per day per bard level, a bard can use his song or poetics to produce magical effects on those around him (usually including himself, if desired). While these abilities fall under the category of bardic music and the descriptions discuss singing or playing instruments, they can all be activated by reciting poetry, chanting, singing lyrical songs, singing melodies (fa-la-la, and so forth), whistling, playing an instrument, or playing an instrument in combination with some spoken performance. Each ability requires both a minimum bard level and a minimum number of ranks in the Perform skill to qualify; if a bard does not have the required number of ranks in at least one Perform skill, he does not gain the bardic music ability until he acquires the needed ranks.
MORE ON PHB 29</t>
        </r>
      </text>
    </comment>
    <comment ref="F10" authorId="0">
      <text>
        <r>
          <rPr>
            <b/>
            <sz val="12"/>
            <color indexed="81"/>
            <rFont val="Times New Roman"/>
            <family val="1"/>
          </rPr>
          <t xml:space="preserve">Countersong (Su):  </t>
        </r>
        <r>
          <rPr>
            <sz val="12"/>
            <rFont val="Times New Roman"/>
            <family val="1"/>
          </rPr>
          <t>A bard with 3 or more ranks in a Perform skill can use his music or poetics to counter magical effects that depend on sound (but not spells that simply have verbal components).  Each round of the countersong, he makes a Perform check.  Any creature within 30 feet of the bard (including the bard himself ) that is affected by a sonic or language-dependent magical attack (such as a sound burst or command spell) may use the bard’s Perform check result in place of its saving throw if, after the saving throw is rolled, the Perform check result proves to be higher.  If a creature within range of the countersong is already under the effect of a noninstantaneous sonic or language-dependent magical attack, it gains another saving throw against the effect each round it hears the countersong, but it must use the bard’s Perform check result for the save.  Countersong has no effect against effects that don’t allow saves.  The bard may keep up the countersong for 10 rounds.
PHB 29</t>
        </r>
      </text>
    </comment>
    <comment ref="H10" authorId="0">
      <text>
        <r>
          <rPr>
            <sz val="12"/>
            <rFont val="Times New Roman"/>
            <family val="1"/>
          </rPr>
          <t xml:space="preserve">You have mastered a style of fighting that uses a melee weapon and a torch to devastating effect.  You can dazzle and burn your opponent with the open flame.
</t>
        </r>
        <r>
          <rPr>
            <b/>
            <sz val="12"/>
            <color indexed="81"/>
            <rFont val="Times New Roman"/>
            <family val="1"/>
          </rPr>
          <t xml:space="preserve">Benefit:  </t>
        </r>
        <r>
          <rPr>
            <sz val="12"/>
            <rFont val="Times New Roman"/>
            <family val="1"/>
          </rPr>
          <t>While fighting with a one-handed melee weapon and holding a lit torch in the other hand, you can make a special attack as a full-round action. Attack once with your melee weapon.  If the attack hits, you also sweep your torch across your foe’s eyes, dealing 1d6 points of fire damage and dazzling him for 1d4 rounds.  You can also use this feat while wielding a lit lantern, a sunrod, or an everburning torch in your off hand, although items that do not give off heat do not deal fire damage.
Dungeonscape 47</t>
        </r>
      </text>
    </comment>
    <comment ref="F11" authorId="0">
      <text>
        <r>
          <rPr>
            <b/>
            <sz val="12"/>
            <color indexed="81"/>
            <rFont val="Times New Roman"/>
            <family val="1"/>
          </rPr>
          <t xml:space="preserve">Fascinate (Sp): </t>
        </r>
        <r>
          <rPr>
            <sz val="12"/>
            <rFont val="Times New Roman"/>
            <family val="1"/>
          </rPr>
          <t xml:space="preserve"> A bard with 3 or more ranks in a Perform skill can use his music or poetics to cause one or more creatures to become fascinated with him.  Each creature to be fascinated must be within 90 feet, able to see and hear the bard, and able to pay attention to him.  The bard must also be able to see the creature.  The distraction of a nearby combat or other dangers prevents the ability from working.  For every three levels a bard attains beyond 1st, he can target one additional creature with a single use of this ability (two at 4th level, three at 7th level, and so on).
MORE ON PHB 29</t>
        </r>
      </text>
    </comment>
    <comment ref="F12" authorId="0">
      <text>
        <r>
          <rPr>
            <b/>
            <sz val="12"/>
            <color indexed="81"/>
            <rFont val="Times New Roman"/>
            <family val="1"/>
          </rPr>
          <t xml:space="preserve">Inspire Competence (Su):  </t>
        </r>
        <r>
          <rPr>
            <sz val="12"/>
            <rFont val="Times New Roman"/>
            <family val="1"/>
          </rPr>
          <t>A bard of 3rd level or higher with 6 or more ranks in a Perform skill can use his music or poetics to help an ally succeed at a task.  The ally must be within 30 feet and able to see and hear the bard.  The bard must also be able to see the ally.  Depending on the task that the ally has at hand, the bard may use his bardic music to lift the ally’s spirits, to help him or her focus mentally, or in some other way.  The ally gets a +2 competence bonus on skill checks with a particular skill as long as he or she continues to hear the bard’s music.  The DM may rule that certain uses of this ability are infeasible—chanting to make a rogue move more quietly, for example, is self-defeating.  The effect lasts as long as the bard concentrates, up to a maximum of 2 minutes.  A bard can’t inspire competence in himself.  Inspire competence is a mind-affecting ability.
PHB 29</t>
        </r>
      </text>
    </comment>
    <comment ref="F13" authorId="0">
      <text>
        <r>
          <rPr>
            <sz val="12"/>
            <rFont val="Times New Roman"/>
            <family val="1"/>
          </rPr>
          <t xml:space="preserve">Your people are as comfortable riding as walking.
</t>
        </r>
        <r>
          <rPr>
            <b/>
            <sz val="12"/>
            <color indexed="81"/>
            <rFont val="Times New Roman"/>
            <family val="1"/>
          </rPr>
          <t xml:space="preserve">Regions:  </t>
        </r>
        <r>
          <rPr>
            <sz val="12"/>
            <rFont val="Times New Roman"/>
            <family val="1"/>
          </rPr>
          <t xml:space="preserve">Cormyr, Hordelands, Narfell, the North, Western Heartlands.
</t>
        </r>
        <r>
          <rPr>
            <b/>
            <sz val="12"/>
            <color indexed="81"/>
            <rFont val="Times New Roman"/>
            <family val="1"/>
          </rPr>
          <t xml:space="preserve">Benefit:  </t>
        </r>
        <r>
          <rPr>
            <sz val="12"/>
            <rFont val="Times New Roman"/>
            <family val="1"/>
          </rPr>
          <t>You receive a +3 bonus on all Ride checks.
FRCS 37</t>
        </r>
      </text>
    </comment>
    <comment ref="F14" authorId="0">
      <text>
        <r>
          <rPr>
            <b/>
            <sz val="12"/>
            <color indexed="81"/>
            <rFont val="Times New Roman"/>
            <family val="1"/>
          </rPr>
          <t xml:space="preserve">Inspire Courage (Su):  </t>
        </r>
        <r>
          <rPr>
            <sz val="12"/>
            <rFont val="Times New Roman"/>
            <family val="1"/>
          </rPr>
          <t>A bard with 3 or more ranks in a Perform skill can use song or poetics to inspire courage in his allies (including himself ), bolstering them against fear and improving their combat abilities.  To be affected, an ally must be able to hear the bard sing.  The effect lasts for as long as the ally hears the bard sing and for 5 rounds thereafter.  An affected ally receives a +1 morale bonus on saving throws against charm and fear effects and a +1 morale bonus on attack and weapon damage rolls.  At 8th level, and every six bard levels thereafter, this bonus increases by 1 (+2 at 8th, +3 at 14th, and +4 at 20th).  Inspire courage is a mind-affecting ability.
PHB 29</t>
        </r>
      </text>
    </comment>
    <comment ref="F15" authorId="0">
      <text>
        <r>
          <rPr>
            <b/>
            <sz val="12"/>
            <color indexed="81"/>
            <rFont val="Times New Roman"/>
            <family val="1"/>
          </rPr>
          <t xml:space="preserve">Suggestion (Sp): </t>
        </r>
        <r>
          <rPr>
            <sz val="12"/>
            <rFont val="Times New Roman"/>
            <family val="1"/>
          </rPr>
          <t xml:space="preserve"> A bard of 6th level or higher with 9 or more ranks in a Perform skill can make a suggestion (as the spell) to a creature that he has already fascinated (see above).  Using this ability does not break the bard’s concentration on the fascinate effect, nor does it allow a second saving throw against the fascinate effect.  Making a suggestion doesn’t count against a bard’s daily limit on bardic music performances.  A Will saving throw (DC 10 + 1/2 bard’s level + bard’s Cha modifier) negates the effect.  This ability affects only a single creature (but see mass suggestion, below).  Suggestion is an enchantment (compulsion), mind-affecting, language dependent ability.
PHB 29</t>
        </r>
      </text>
    </comment>
  </commentList>
</comments>
</file>

<file path=xl/comments5.xml><?xml version="1.0" encoding="utf-8"?>
<comments xmlns="http://schemas.openxmlformats.org/spreadsheetml/2006/main">
  <authors>
    <author>Alexis Álvarez</author>
  </authors>
  <commentList>
    <comment ref="A9" authorId="0">
      <text>
        <r>
          <rPr>
            <sz val="12"/>
            <rFont val="Times New Roman"/>
            <family val="1"/>
          </rPr>
          <t>A fighting net has small barbs in the weave and a trailing rope to control netted opponents. You use it to entangle enemies.
When you throw a net, you make a ranged touch attack against your target.  A net’s maximum range is 10 feet.  If you hit, the target is entangled. An entangled creature takes a –2 penalty on attack rolls and a –4 penalty on Dexterity, can move at only half speed, and
cannot charge or run.  If you control the trailing rope by succeeding on an opposed Strength check while holding it, the entangled creature can move only within the limits that the rope allows.  If the entangled creature attempts to cast a spell, it must make a DC 15 Concentration check or be unable to cast the spell.
An entangled creature can escape with a DC 20 Escape Artist check (a full-round action). The net has 5 hit points and can be burst with a DC 25 Strength check (also a full-round action).
A net is useful only against creatures within one size category of you.  For instance, a Small character wielding a net can entangle Tiny, Small, or Medium creatures.  A net must be folded to be thrown effectively.  The first time you throw your net in a fight, you make a normal ranged touch attack roll.  After the net is unfolded, you take a –4 penalty on attack rolls with it.  It takes 2 rounds for a proficient user to fold a net and twice that long for a nonproficient one to do so.
DMG 119</t>
        </r>
      </text>
    </comment>
  </commentList>
</comments>
</file>

<file path=xl/comments6.xml><?xml version="1.0" encoding="utf-8"?>
<comments xmlns="http://schemas.openxmlformats.org/spreadsheetml/2006/main">
  <authors>
    <author>Alexis Álvarez</author>
  </authors>
  <commentList>
    <comment ref="A4" authorId="0">
      <text>
        <r>
          <rPr>
            <sz val="12"/>
            <rFont val="Times New Roman"/>
            <family val="1"/>
          </rPr>
          <t>This apparently normal hat allows its wearer to alter her appearance as with a disguise self spell.  As part of the disguise, the hat can be changed to appear as a comb, ribbon, headband, cap, coif, hood, helmet, and so on.
Illusion; CL 5th; Craft Wondrous Item, disguise self; Price 18,000 gp.
adapted from DMG 258</t>
        </r>
      </text>
    </comment>
    <comment ref="A5" authorId="0">
      <text>
        <r>
          <rPr>
            <b/>
            <sz val="12"/>
            <color indexed="81"/>
            <rFont val="Times New Roman"/>
            <family val="1"/>
          </rPr>
          <t xml:space="preserve">Price (Item Level):  </t>
        </r>
        <r>
          <rPr>
            <sz val="12"/>
            <rFont val="Times New Roman"/>
            <family val="1"/>
          </rPr>
          <t xml:space="preserve">3,600 gp (8th)
</t>
        </r>
        <r>
          <rPr>
            <b/>
            <sz val="12"/>
            <color indexed="81"/>
            <rFont val="Times New Roman"/>
            <family val="1"/>
          </rPr>
          <t xml:space="preserve">Body Slot:  </t>
        </r>
        <r>
          <rPr>
            <sz val="12"/>
            <rFont val="Times New Roman"/>
            <family val="1"/>
          </rPr>
          <t xml:space="preserve">Waist
</t>
        </r>
        <r>
          <rPr>
            <b/>
            <sz val="12"/>
            <color indexed="81"/>
            <rFont val="Times New Roman"/>
            <family val="1"/>
          </rPr>
          <t xml:space="preserve">Caster Level:  </t>
        </r>
        <r>
          <rPr>
            <sz val="12"/>
            <rFont val="Times New Roman"/>
            <family val="1"/>
          </rPr>
          <t xml:space="preserve">9th
</t>
        </r>
        <r>
          <rPr>
            <b/>
            <sz val="12"/>
            <color indexed="81"/>
            <rFont val="Times New Roman"/>
            <family val="1"/>
          </rPr>
          <t xml:space="preserve">Aura:  </t>
        </r>
        <r>
          <rPr>
            <sz val="12"/>
            <rFont val="Times New Roman"/>
            <family val="1"/>
          </rPr>
          <t xml:space="preserve">Moderate; (DC 19) transmutation
</t>
        </r>
        <r>
          <rPr>
            <b/>
            <sz val="12"/>
            <color indexed="81"/>
            <rFont val="Times New Roman"/>
            <family val="1"/>
          </rPr>
          <t xml:space="preserve">Activation:  </t>
        </r>
        <r>
          <rPr>
            <sz val="12"/>
            <rFont val="Times New Roman"/>
            <family val="1"/>
          </rPr>
          <t xml:space="preserve">Swift (command)
</t>
        </r>
        <r>
          <rPr>
            <b/>
            <sz val="12"/>
            <color indexed="81"/>
            <rFont val="Times New Roman"/>
            <family val="1"/>
          </rPr>
          <t xml:space="preserve">Weight:  </t>
        </r>
        <r>
          <rPr>
            <sz val="12"/>
            <rFont val="Times New Roman"/>
            <family val="1"/>
          </rPr>
          <t xml:space="preserve">—
This simple cloth belt is a braid of black, green, and gold threads.
A belt of ultimate athleticism allows you to reliably perform normal athletic feats, or occasionally pull off a truly amazing stunt.  When you activate the belt, you can take 10 on all Balance, Climb, Jump, Swim, and Tumble checks made in that round, even if you are in a stressful situation.
In addition, once per day, you can activate the belt to treat the next Balance, Climb, Jump, Swim, or Tumble check you attempt as if you had rolled a 20.
</t>
        </r>
        <r>
          <rPr>
            <b/>
            <sz val="12"/>
            <color indexed="81"/>
            <rFont val="Times New Roman"/>
            <family val="1"/>
          </rPr>
          <t xml:space="preserve">Prerequisites:  </t>
        </r>
        <r>
          <rPr>
            <sz val="12"/>
            <rFont val="Times New Roman"/>
            <family val="1"/>
          </rPr>
          <t>Craft Wondrous Item, bull’s strength, cat’s grace.
Cost to Create: 1,800 gp, 144 XP, 4 days.
MIC 75</t>
        </r>
      </text>
    </comment>
    <comment ref="A6" authorId="0">
      <text>
        <r>
          <rPr>
            <b/>
            <sz val="12"/>
            <color indexed="81"/>
            <rFont val="Times New Roman"/>
            <family val="1"/>
          </rPr>
          <t xml:space="preserve">Price (Item Level):  </t>
        </r>
        <r>
          <rPr>
            <sz val="12"/>
            <rFont val="Times New Roman"/>
            <family val="1"/>
          </rPr>
          <t xml:space="preserve">2,500 gp (7th)
</t>
        </r>
        <r>
          <rPr>
            <b/>
            <sz val="12"/>
            <color indexed="81"/>
            <rFont val="Times New Roman"/>
            <family val="1"/>
          </rPr>
          <t xml:space="preserve">Body Slot:  </t>
        </r>
        <r>
          <rPr>
            <sz val="12"/>
            <rFont val="Times New Roman"/>
            <family val="1"/>
          </rPr>
          <t xml:space="preserve">Face
</t>
        </r>
        <r>
          <rPr>
            <b/>
            <sz val="12"/>
            <color indexed="81"/>
            <rFont val="Times New Roman"/>
            <family val="1"/>
          </rPr>
          <t xml:space="preserve">Caster Level:  </t>
        </r>
        <r>
          <rPr>
            <sz val="12"/>
            <rFont val="Times New Roman"/>
            <family val="1"/>
          </rPr>
          <t xml:space="preserve">3rd
</t>
        </r>
        <r>
          <rPr>
            <b/>
            <sz val="12"/>
            <color indexed="81"/>
            <rFont val="Times New Roman"/>
            <family val="1"/>
          </rPr>
          <t xml:space="preserve">Aura:  </t>
        </r>
        <r>
          <rPr>
            <sz val="12"/>
            <rFont val="Times New Roman"/>
            <family val="1"/>
          </rPr>
          <t xml:space="preserve">Faint; (DC 16) divination
</t>
        </r>
        <r>
          <rPr>
            <b/>
            <sz val="12"/>
            <color indexed="81"/>
            <rFont val="Times New Roman"/>
            <family val="1"/>
          </rPr>
          <t xml:space="preserve">Activation:  </t>
        </r>
        <r>
          <rPr>
            <sz val="12"/>
            <rFont val="Times New Roman"/>
            <family val="1"/>
          </rPr>
          <t xml:space="preserve">—
</t>
        </r>
        <r>
          <rPr>
            <b/>
            <sz val="12"/>
            <color indexed="81"/>
            <rFont val="Times New Roman"/>
            <family val="1"/>
          </rPr>
          <t xml:space="preserve">Weight:  </t>
        </r>
        <r>
          <rPr>
            <sz val="12"/>
            <rFont val="Times New Roman"/>
            <family val="1"/>
          </rPr>
          <t xml:space="preserve">1/2 lb.
This cobalt mask covers only the lower portion of the face.  Light brown leather straps hold it in place.
Each of the various crystal masks of languages grants you the ability to speak, read, and write five different languages.  For example, a mask might grant the ability to speak, read, and write Celestial, Draconic, Dwarven, Elven, and Infernal.
</t>
        </r>
        <r>
          <rPr>
            <b/>
            <sz val="12"/>
            <color indexed="81"/>
            <rFont val="Times New Roman"/>
            <family val="1"/>
          </rPr>
          <t xml:space="preserve">Prerequisites:  </t>
        </r>
        <r>
          <rPr>
            <sz val="12"/>
            <rFont val="Times New Roman"/>
            <family val="1"/>
          </rPr>
          <t xml:space="preserve">Craft Wondrous Item, speak, read, and write all five languages.
</t>
        </r>
        <r>
          <rPr>
            <b/>
            <sz val="12"/>
            <color indexed="81"/>
            <rFont val="Times New Roman"/>
            <family val="1"/>
          </rPr>
          <t xml:space="preserve">Cost to Create:  </t>
        </r>
        <r>
          <rPr>
            <sz val="12"/>
            <rFont val="Times New Roman"/>
            <family val="1"/>
          </rPr>
          <t xml:space="preserve">1,250 gp, 100 XP, 3 days.
MIC 91
</t>
        </r>
      </text>
    </comment>
    <comment ref="A7" authorId="0">
      <text>
        <r>
          <rPr>
            <b/>
            <sz val="12"/>
            <color indexed="81"/>
            <rFont val="Times New Roman"/>
            <family val="1"/>
          </rPr>
          <t xml:space="preserve">Price (Item Level):  </t>
        </r>
        <r>
          <rPr>
            <sz val="12"/>
            <rFont val="Times New Roman"/>
            <family val="1"/>
          </rPr>
          <t xml:space="preserve">1,500 gp (5th)
</t>
        </r>
        <r>
          <rPr>
            <b/>
            <sz val="12"/>
            <color indexed="81"/>
            <rFont val="Times New Roman"/>
            <family val="1"/>
          </rPr>
          <t xml:space="preserve">Body Slot:  </t>
        </r>
        <r>
          <rPr>
            <sz val="12"/>
            <rFont val="Times New Roman"/>
            <family val="1"/>
          </rPr>
          <t xml:space="preserve">Feet
</t>
        </r>
        <r>
          <rPr>
            <b/>
            <sz val="12"/>
            <color indexed="81"/>
            <rFont val="Times New Roman"/>
            <family val="1"/>
          </rPr>
          <t xml:space="preserve">Caster Level:  </t>
        </r>
        <r>
          <rPr>
            <sz val="12"/>
            <rFont val="Times New Roman"/>
            <family val="1"/>
          </rPr>
          <t xml:space="preserve">9th
</t>
        </r>
        <r>
          <rPr>
            <b/>
            <sz val="12"/>
            <color indexed="81"/>
            <rFont val="Times New Roman"/>
            <family val="1"/>
          </rPr>
          <t xml:space="preserve">Aura:  </t>
        </r>
        <r>
          <rPr>
            <sz val="12"/>
            <rFont val="Times New Roman"/>
            <family val="1"/>
          </rPr>
          <t xml:space="preserve">Moderate; (DC 19) transmutation
</t>
        </r>
        <r>
          <rPr>
            <b/>
            <sz val="12"/>
            <color indexed="81"/>
            <rFont val="Times New Roman"/>
            <family val="1"/>
          </rPr>
          <t xml:space="preserve">Activation:  </t>
        </r>
        <r>
          <rPr>
            <sz val="12"/>
            <rFont val="Times New Roman"/>
            <family val="1"/>
          </rPr>
          <t xml:space="preserve">— and swift (mental)
</t>
        </r>
        <r>
          <rPr>
            <b/>
            <sz val="12"/>
            <color indexed="81"/>
            <rFont val="Times New Roman"/>
            <family val="1"/>
          </rPr>
          <t xml:space="preserve">Weight:  </t>
        </r>
        <r>
          <rPr>
            <sz val="12"/>
            <rFont val="Times New Roman"/>
            <family val="1"/>
          </rPr>
          <t xml:space="preserve">1 lb.
These boots have a scaly look, as though they were made from reptile hide.
You gain a +2 competence bonus on Climb and Jump checks while wearing these boots.  This is a continuous effect and requires no activation.  Once per day, you can activate boots of dragonstriding to gain a climb speed equal to your land speed for 10 rounds.
</t>
        </r>
        <r>
          <rPr>
            <b/>
            <sz val="12"/>
            <color indexed="81"/>
            <rFont val="Times New Roman"/>
            <family val="1"/>
          </rPr>
          <t xml:space="preserve">Prerequisites:  </t>
        </r>
        <r>
          <rPr>
            <sz val="12"/>
            <rFont val="Times New Roman"/>
            <family val="1"/>
          </rPr>
          <t xml:space="preserve">Craft Wondrous Item, jump, spider climb.
</t>
        </r>
        <r>
          <rPr>
            <b/>
            <sz val="12"/>
            <color indexed="81"/>
            <rFont val="Times New Roman"/>
            <family val="1"/>
          </rPr>
          <t xml:space="preserve">Cost to Create:  </t>
        </r>
        <r>
          <rPr>
            <sz val="12"/>
            <rFont val="Times New Roman"/>
            <family val="1"/>
          </rPr>
          <t>750 gp, 60 XP, 2 days.
MIC 77</t>
        </r>
      </text>
    </comment>
    <comment ref="A14" authorId="0">
      <text>
        <r>
          <rPr>
            <sz val="12"/>
            <rFont val="Times New Roman"/>
            <family val="1"/>
          </rPr>
          <t>A chime of opening is a hollow mithral tube about 1 foot long.  When struck, it sends forth magical vibrations that cause locks, lids, doors, valves, and portals to open.  The device functions against normal bars, shackles, chains, bolts, and so on.  A chime of opening also automatically dispels a hold portal spell or even an arcane lock cast by a wizard of lower than 15th level.  The chime must be pointed at the item or gate to be loosed or opened (which must be visible and known to the user).  The chime is then struck, a clear tone rings forth, and in 1 round the target lock is unlocked, the shackle is loosed, the secret door is opened, or the lid of the chest is lifted. Each sounding only opens one form  of locking, so if a chest is chained, padlocked, locked, and arcane locked, it takes four uses of a chime of opening to get it open.  A silence spell negates the power of the device.  A brand-new chime can be used a total of ten times before it cracks and becomes useless.
Moderate transmutation; CL 11th; Craft Wondrous Item, knock; Price 3,000 gp; Weight 1 lb.
DMG 252</t>
        </r>
      </text>
    </comment>
    <comment ref="A15" authorId="0">
      <text>
        <r>
          <rPr>
            <sz val="12"/>
            <color indexed="81"/>
            <rFont val="Times New Roman"/>
            <family val="1"/>
          </rPr>
          <t>These garments offer magic protection in the form of a +1 to +5 resistance bonus on all saving throws (Fortitude, Reflex, and Will).
Faint abjuration; CL 5th; Craft Wondrous Item, resistance, creator’s caster level must be at least three times the cloak’s bonus; Price 1,000 gp (+1), 4,000 gp (+2), 9,000 gp (+3), 16,000 gp (+4), 25,000 gp (+5);Weight 1 lb.</t>
        </r>
      </text>
    </comment>
    <comment ref="A18" authorId="0">
      <text>
        <r>
          <rPr>
            <sz val="12"/>
            <rFont val="Times New Roman"/>
            <family val="1"/>
          </rPr>
          <t>This substance has the unique property of being able to dissolve sovereign glue (see page 266), tanglefoot bags (see page 128 of the Player’s Handbook), and the adhesive created by a kuo-toa (see page 163 of the Monster Manual).  Applying the solvent is a standard action.
Strong transmutation; CL 20th; Craft Wondrous Item, disintegrate; Price 50 gp.
DMG 268</t>
        </r>
      </text>
    </comment>
    <comment ref="A19" authorId="0">
      <text>
        <r>
          <rPr>
            <sz val="12"/>
            <color indexed="81"/>
            <rFont val="Times New Roman"/>
            <family val="1"/>
          </rPr>
          <t>This device is a conch shell that can be blown once per day except by a triton (see page 245 of the Monster Manual), which can sound it three times per day.  A horn of the tritons can perform any one of the following functions when blown.
• Calm rough waters in a 1-mile radius. This effect dispels a summoned water elemental if it fails a DC 16 Will save.
• Attract 5d4 Large sharks (01–30 on d%), 5d6 Medium sharks (31–80), or 1d10 sea lions (81–100) if the character is in a body of water in which such creatures dwell. The creatures are friendly and obey, to the best of their ability, the one who sounded the horn.
• Causes aquatic creatures with Intelligence scores of 1 or 2 within 500 feet to become panicked as if they had been targeted by a fear spell (Will DC 16 partial).  Those who successfully save are shaken for 3d6 rounds.
Any sounding of a horn of the tritons can be heard by all tritons within a 3-mile radius.
Moderate conjuration and transmutation; CL 8th; Craft Wondrous Item, fear, summon monster V, control water, creator must be a triton or get construction aid from a triton; Price 15,100 gp; Weight 2 lb.
DMG 262</t>
        </r>
      </text>
    </comment>
    <comment ref="A22" authorId="0">
      <text>
        <r>
          <rPr>
            <sz val="12"/>
            <color indexed="81"/>
            <rFont val="Times New Roman"/>
            <family val="1"/>
          </rPr>
          <t>This magic item appears to be a small set of pan pipes.  When played by a person who succeeds on a DC 15 Perform (wind instruments) check, the pipes create an eerie, spellbinding tune. Those within 30 feet who hear the tune must succeed on a DC 13 Will save or become frightened for 4 rounds.
Creatures with 6 or more Hit Dice are unaffected. Pipes of haunting can be sounded twice a day.
DMG 266</t>
        </r>
      </text>
    </comment>
    <comment ref="A23" authorId="0">
      <text>
        <r>
          <rPr>
            <sz val="12"/>
            <color indexed="81"/>
            <rFont val="Times New Roman"/>
            <family val="1"/>
          </rPr>
          <t>When played by a character who has the Perform (wind instruments) skill, these pipes create a variety of sounds.  The figment sounds are the equivalent of ghost sound (caster level 2nd).
Faint illusion; CL 2nd; Craft Wondrous Item, ghost sound; Price
1,800 gp;Weight 3 lb.</t>
        </r>
      </text>
    </comment>
    <comment ref="A24" authorId="0">
      <text>
        <r>
          <rPr>
            <sz val="12"/>
            <color indexed="81"/>
            <rFont val="Times New Roman"/>
            <family val="1"/>
          </rPr>
          <t>These wooden pipes appear ordinary, but if the possessor learns the proper tune, he can attract 1d3 rat swarms (see page 239 of the Monster Manual) if rats are within 400 feet.  For each 50-foot distance the rats have to travel, there is a 1-round delay.  The piper must continue playing until the rats appear, and when they do so, the piper must make a DC 10 Perform (wind instruments) check. Success means that they obey the piper’s telepathic commands so long as he continues to play.  Failure indicates that they turn on the piper.  If for any reason the piper ceases playing, the rats leave immediately. If they are called again within a day, the Perform check DC is 15.  If the rats are under the control of another creature, add the HD of the controller to the Perform check DC. Once control is assumed, another check is required each round to maintain it if the other creature is actively seeking to reassert its control.
Faint conjuration; CL 2nd; Craft Wondrous Item, charm animal, summon nature’s ally I, wild empathy ability; Price 1,150 gp;Weight 3 lb.</t>
        </r>
      </text>
    </comment>
  </commentList>
</comments>
</file>

<file path=xl/sharedStrings.xml><?xml version="1.0" encoding="utf-8"?>
<sst xmlns="http://schemas.openxmlformats.org/spreadsheetml/2006/main" count="388" uniqueCount="279">
  <si>
    <t>Race:</t>
  </si>
  <si>
    <t>Sex:</t>
  </si>
  <si>
    <t>Height:</t>
  </si>
  <si>
    <t>Weight:</t>
  </si>
  <si>
    <t>Strength:</t>
  </si>
  <si>
    <t>Dexterity:</t>
  </si>
  <si>
    <t>Skill</t>
  </si>
  <si>
    <t>Level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</si>
  <si>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</si>
  <si>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</si>
  <si>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</si>
  <si>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</si>
  <si>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</si>
  <si>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</si>
  <si>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</si>
  <si>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</si>
  <si>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</si>
  <si>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</si>
  <si>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</si>
  <si>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</si>
  <si>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</si>
  <si>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</si>
  <si>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</si>
  <si>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</si>
  <si>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</si>
  <si>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</si>
  <si>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</si>
  <si>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</si>
  <si>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</si>
  <si>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</si>
  <si>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</si>
  <si>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</si>
  <si>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</si>
  <si>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</si>
  <si>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</si>
  <si>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</si>
  <si>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</si>
  <si>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</si>
  <si>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</si>
  <si>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</si>
  <si>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</si>
  <si>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</si>
  <si>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</si>
  <si>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</si>
  <si>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</si>
  <si>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</si>
  <si>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</si>
  <si>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</si>
  <si>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</si>
  <si>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</si>
  <si>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</si>
  <si>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</si>
  <si>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</si>
  <si>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</si>
  <si>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</si>
  <si>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</si>
  <si>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</si>
  <si>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</si>
  <si>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</si>
  <si>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</si>
  <si>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</si>
  <si>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</si>
  <si>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</si>
  <si>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</si>
  <si>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</si>
  <si>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</si>
  <si>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</si>
  <si>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</si>
  <si>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</si>
  <si>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</si>
  <si>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</si>
  <si>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</si>
  <si>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</si>
  <si>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</si>
  <si>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</si>
  <si>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</si>
  <si>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</si>
  <si>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</si>
  <si>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</si>
  <si>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</si>
  <si>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Fortitude</t>
  </si>
  <si>
    <t>Reflex</t>
  </si>
  <si>
    <t>Will</t>
  </si>
  <si>
    <t>Armor &amp; Shield</t>
  </si>
  <si>
    <t>Missiles</t>
  </si>
  <si>
    <t>Lb. Capacity:</t>
  </si>
  <si>
    <t>Lb. Carried:</t>
  </si>
  <si>
    <t>Base Speed:</t>
  </si>
  <si>
    <t>30'</t>
  </si>
  <si>
    <t>Spell</t>
  </si>
  <si>
    <t>Cast?</t>
  </si>
  <si>
    <t>Languages</t>
  </si>
  <si>
    <t>Equipment Worn</t>
  </si>
  <si>
    <t>Item</t>
  </si>
  <si>
    <t>Mass</t>
  </si>
  <si>
    <t>Effects/</t>
  </si>
  <si>
    <t>Notes</t>
  </si>
  <si>
    <t>Equipment Carried</t>
  </si>
  <si>
    <t>Weight on Hand:</t>
  </si>
  <si>
    <t>Horse Encumbrance:</t>
  </si>
  <si>
    <t>Check</t>
  </si>
  <si>
    <t>Arcane</t>
  </si>
  <si>
    <t>Speed</t>
  </si>
  <si>
    <t>Age:</t>
  </si>
  <si>
    <t>Region:</t>
  </si>
  <si>
    <t>Speak Language</t>
  </si>
  <si>
    <t>Male</t>
  </si>
  <si>
    <t>Right</t>
  </si>
  <si>
    <t>Sleight of Hand</t>
  </si>
  <si>
    <t>Survival</t>
  </si>
  <si>
    <t>Touch AC:</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</si>
  <si>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</si>
  <si>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Bard</t>
  </si>
  <si>
    <t>Knowledge:  History</t>
  </si>
  <si>
    <t>Countersong</t>
  </si>
  <si>
    <t>Fascinate</t>
  </si>
  <si>
    <t>Inspire Courage +1</t>
  </si>
  <si>
    <t>School</t>
  </si>
  <si>
    <t>Components</t>
  </si>
  <si>
    <t>Casting</t>
  </si>
  <si>
    <t>Range</t>
  </si>
  <si>
    <t>Duration</t>
  </si>
  <si>
    <t>Spells Known</t>
  </si>
  <si>
    <t>Bardic Knowledge 1d20+6</t>
  </si>
  <si>
    <t>Arrows</t>
  </si>
  <si>
    <t>Available</t>
  </si>
  <si>
    <t>Daily Spells</t>
  </si>
  <si>
    <t>Detect Magic</t>
  </si>
  <si>
    <t>Mage Hand</t>
  </si>
  <si>
    <t>Universal</t>
  </si>
  <si>
    <t>V S</t>
  </si>
  <si>
    <t>1 SA</t>
  </si>
  <si>
    <t>60’</t>
  </si>
  <si>
    <t>1 min/lvl</t>
  </si>
  <si>
    <t>must concentrate</t>
  </si>
  <si>
    <t>Transmut.</t>
  </si>
  <si>
    <t>25’ + 2½’/lvl</t>
  </si>
  <si>
    <t>Concent.</t>
  </si>
  <si>
    <t>Divination</t>
  </si>
  <si>
    <t>Touch</t>
  </si>
  <si>
    <t>Human</t>
  </si>
  <si>
    <t>Knowledge:  Royalty/Nobility</t>
  </si>
  <si>
    <t>Inspire Competence</t>
  </si>
  <si>
    <t>Song &amp; Silence</t>
  </si>
  <si>
    <t>Know Direction</t>
  </si>
  <si>
    <t>Message</t>
  </si>
  <si>
    <t>Ambient Song</t>
  </si>
  <si>
    <t>Eagle’s Splendor</t>
  </si>
  <si>
    <t>Personal</t>
  </si>
  <si>
    <t>Instant</t>
  </si>
  <si>
    <t>V S F</t>
  </si>
  <si>
    <t>100’ + 10’/lvl</t>
  </si>
  <si>
    <t>10 min/lvl</t>
  </si>
  <si>
    <t>V S M/DF</t>
  </si>
  <si>
    <t>Illusion</t>
  </si>
  <si>
    <t>V S M</t>
  </si>
  <si>
    <t>PHB 246</t>
  </si>
  <si>
    <t>PHB 249</t>
  </si>
  <si>
    <t>PHB 253</t>
  </si>
  <si>
    <t>PHB 225</t>
  </si>
  <si>
    <t>Attack Bonus:</t>
  </si>
  <si>
    <t>Deity:</t>
  </si>
  <si>
    <t>General Feats</t>
  </si>
  <si>
    <t>Urban Feats</t>
  </si>
  <si>
    <t>Dungeon Feats</t>
  </si>
  <si>
    <t>Wilderness Feats</t>
  </si>
  <si>
    <t>Class Features</t>
  </si>
  <si>
    <t>(see PHB 28 for details)</t>
  </si>
  <si>
    <t>Bag Encumbrance:</t>
  </si>
  <si>
    <t>DC</t>
  </si>
  <si>
    <t>n/a</t>
  </si>
  <si>
    <t>Weapon Proficiencies</t>
  </si>
  <si>
    <t>Shields (not tower)</t>
  </si>
  <si>
    <t>Armor (Light)</t>
  </si>
  <si>
    <t>Simple Weapons</t>
  </si>
  <si>
    <t>Bard Weapons</t>
  </si>
  <si>
    <t>PHB 243</t>
  </si>
  <si>
    <t>Identify</t>
  </si>
  <si>
    <t>Played by Mike Brown</t>
  </si>
  <si>
    <t>Mortimer</t>
  </si>
  <si>
    <t>5’ 11”</t>
  </si>
  <si>
    <t>200 lbs.</t>
  </si>
  <si>
    <t>Chaotic Good</t>
  </si>
  <si>
    <t>Cormyr</t>
  </si>
  <si>
    <t>Craft:  Calligraphy</t>
  </si>
  <si>
    <t>Craft:  Leatherworking</t>
  </si>
  <si>
    <t>Craft:  Trapmaking</t>
  </si>
  <si>
    <t>Profession:  Scribe</t>
  </si>
  <si>
    <t>Common</t>
  </si>
  <si>
    <t>Suggestion</t>
  </si>
  <si>
    <t>Point Blank Shot</t>
  </si>
  <si>
    <t>Rapid Shot</t>
  </si>
  <si>
    <t>Skill Focus:  Use Magic Device</t>
  </si>
  <si>
    <t>Urban Tracking</t>
  </si>
  <si>
    <t>Weapon and Torch</t>
  </si>
  <si>
    <t>Plunging Shot</t>
  </si>
  <si>
    <t>Regional Feat:  Saddleback</t>
  </si>
  <si>
    <t>Perform:  Wind Instruments</t>
  </si>
  <si>
    <t>2</t>
  </si>
  <si>
    <t>5</t>
  </si>
  <si>
    <t xml:space="preserve"> </t>
  </si>
  <si>
    <t>Read Magic</t>
  </si>
  <si>
    <t>Dancing Lights</t>
  </si>
  <si>
    <t>Summon Monster I</t>
  </si>
  <si>
    <t>Unseen Servant</t>
  </si>
  <si>
    <t>Summon Monster II</t>
  </si>
  <si>
    <t>Tongues</t>
  </si>
  <si>
    <t>Studded Leather Barding</t>
  </si>
  <si>
    <t>Bit and Bridle</t>
  </si>
  <si>
    <t>Military Saddle</t>
  </si>
  <si>
    <t>Saddlebags</t>
  </si>
  <si>
    <t>+3 AC</t>
  </si>
  <si>
    <t>Traveler’s Outfit</t>
  </si>
  <si>
    <t>Backpack</t>
  </si>
  <si>
    <t>Bedroll</t>
  </si>
  <si>
    <t>Candles</t>
  </si>
  <si>
    <t>Fishhooks</t>
  </si>
  <si>
    <t>Flint and Steel</t>
  </si>
  <si>
    <t>Grappling Hook</t>
  </si>
  <si>
    <t>Small Steel Mirror</t>
  </si>
  <si>
    <t>50' Silk Rope</t>
  </si>
  <si>
    <t>Sewing Needles</t>
  </si>
  <si>
    <t>Waterskins</t>
  </si>
  <si>
    <t>Thieves’ Tools</t>
  </si>
  <si>
    <t>Ink (1 oz vial)</t>
  </si>
  <si>
    <t>3 Ink Pens</t>
  </si>
  <si>
    <t>Bell</t>
  </si>
  <si>
    <t>Signal Whistle</t>
  </si>
  <si>
    <t>Whetstone</t>
  </si>
  <si>
    <t>1 pint</t>
  </si>
  <si>
    <t>Oil Flask</t>
  </si>
  <si>
    <t>Pipes of Haunting</t>
  </si>
  <si>
    <t>Horn of Fog</t>
  </si>
  <si>
    <t>Pipes of Sounding</t>
  </si>
  <si>
    <t>Pipes of the Sewers</t>
  </si>
  <si>
    <t>Cloak of Resistance +1</t>
  </si>
  <si>
    <t>PHB 269</t>
  </si>
  <si>
    <t>1 minute</t>
  </si>
  <si>
    <t>3-m radius</t>
  </si>
  <si>
    <t>Conjuration</t>
  </si>
  <si>
    <t>1 FR</t>
  </si>
  <si>
    <t>1 rnd/lvl</t>
  </si>
  <si>
    <t>1 1st-level monster, p. 285</t>
  </si>
  <si>
    <t>1 hr/lvl</t>
  </si>
  <si>
    <t>PHB 297</t>
  </si>
  <si>
    <t>1 2nd-l., or 1d3 1st-l., p. 287</t>
  </si>
  <si>
    <t>V M/DF</t>
  </si>
  <si>
    <t>PHB 294</t>
  </si>
  <si>
    <t>Hlal</t>
  </si>
  <si>
    <t>Trail Rations</t>
  </si>
  <si>
    <t>Belt of Ultimate Athleticism</t>
  </si>
  <si>
    <t>Crystal Mask of Languages</t>
  </si>
  <si>
    <t>Chime of Opening</t>
  </si>
  <si>
    <t>Universal Solvent</t>
  </si>
  <si>
    <t>Boots of Dragonstriding</t>
  </si>
  <si>
    <r>
      <t>On Heavy Warhorse</t>
    </r>
    <r>
      <rPr>
        <i/>
        <sz val="18"/>
        <color rgb="FFFF0000"/>
        <rFont val="Times New Roman"/>
        <family val="1"/>
      </rPr>
      <t xml:space="preserve"> (mare)</t>
    </r>
  </si>
  <si>
    <t>Drow, Duergar, Snirfeblin, Troglodyte, Kuo-Toa</t>
  </si>
  <si>
    <t>Maskerrand’s Netting-veiled Hat</t>
  </si>
  <si>
    <t>Like Hat of Disguise, but higher level version, Chaotic characters only</t>
  </si>
  <si>
    <t>Lodges in an opponent who fails a Reflex saving throw (DC 10 + damage dealt)</t>
  </si>
  <si>
    <t>1d10</t>
  </si>
  <si>
    <t>x2</t>
  </si>
  <si>
    <t>Net</t>
  </si>
  <si>
    <t>Harpoon</t>
  </si>
  <si>
    <t>10'</t>
  </si>
  <si>
    <t>n.a.</t>
  </si>
  <si>
    <t>Entangle</t>
  </si>
  <si>
    <t>Stash:  See Cutter’s File</t>
  </si>
  <si>
    <t>Base 2</t>
  </si>
  <si>
    <t>Base 5</t>
  </si>
  <si>
    <t>+5</t>
  </si>
  <si>
    <t>HF:  Magical Aptitude</t>
  </si>
  <si>
    <t>Actual</t>
  </si>
  <si>
    <t>Allowed</t>
  </si>
  <si>
    <t>Heward’s Greater Haverpack</t>
  </si>
  <si>
    <t>Simple +1</t>
  </si>
  <si>
    <t>Summon Swarm</t>
  </si>
  <si>
    <t>Summon Monster III</t>
  </si>
  <si>
    <t>Remove curse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</si>
</sst>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i/>
      <sz val="18"/>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i/>
      <sz val="14"/>
      <color indexed="57"/>
      <name val="Times New Roman"/>
      <family val="1"/>
    </font>
    <font>
      <b/>
      <sz val="13"/>
      <color indexed="13"/>
      <name val="Times New Roman"/>
      <family val="1"/>
    </font>
    <font>
      <i/>
      <sz val="12"/>
      <color indexed="42"/>
      <name val="Times New Roman"/>
      <family val="1"/>
    </font>
    <font>
      <i/>
      <sz val="22"/>
      <color indexed="11"/>
      <name val="Times New Roman"/>
      <family val="1"/>
    </font>
    <font>
      <sz val="12"/>
      <color indexed="81"/>
      <name val="Times New Roman"/>
      <family val="1"/>
    </font>
    <font>
      <i/>
      <sz val="18"/>
      <color indexed="20"/>
      <name val="Times New Roman"/>
      <family val="1"/>
    </font>
    <font>
      <sz val="13"/>
      <color indexed="20"/>
      <name val="Times New Roman"/>
      <family val="1"/>
    </font>
    <font>
      <b/>
      <i/>
      <sz val="13"/>
      <color indexed="17"/>
      <name val="Times New Roman"/>
      <family val="1"/>
    </font>
    <font>
      <sz val="13"/>
      <color indexed="22"/>
      <name val="Times New Roman"/>
      <family val="1"/>
    </font>
    <font>
      <i/>
      <sz val="18"/>
      <color indexed="9"/>
      <name val="Times New Roman"/>
      <family val="1"/>
    </font>
    <font>
      <i/>
      <sz val="14"/>
      <color indexed="10"/>
      <name val="Times New Roman"/>
      <family val="1"/>
    </font>
    <font>
      <i/>
      <sz val="17"/>
      <name val="Times New Roman"/>
      <family val="1"/>
    </font>
    <font>
      <sz val="13"/>
      <color rgb="FFFF0000"/>
      <name val="Times New Roman"/>
      <family val="1"/>
    </font>
    <font>
      <sz val="13"/>
      <color rgb="FF008000"/>
      <name val="Times New Roman"/>
      <family val="1"/>
    </font>
    <font>
      <i/>
      <sz val="14"/>
      <color rgb="FF008000"/>
      <name val="Times New Roman"/>
      <family val="1"/>
    </font>
    <font>
      <b/>
      <sz val="12"/>
      <color indexed="81"/>
      <name val="Times New Roman"/>
      <family val="1"/>
    </font>
    <font>
      <i/>
      <sz val="18"/>
      <color rgb="FFFF0000"/>
      <name val="Times New Roman"/>
      <family val="1"/>
    </font>
    <font>
      <sz val="13"/>
      <color rgb="FF0000FF"/>
      <name val="Times New Roman"/>
      <family val="1"/>
    </font>
    <font>
      <b/>
      <sz val="13"/>
      <color rgb="FF00CC00"/>
      <name val="Times New Roman"/>
      <family val="1"/>
    </font>
  </fonts>
  <fills count="16">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
      <patternFill patternType="solid">
        <fgColor rgb="FF99FF99"/>
        <bgColor indexed="64"/>
      </patternFill>
    </fill>
    <fill>
      <patternFill patternType="solid">
        <fgColor rgb="FFFF0000"/>
        <bgColor indexed="64"/>
      </patternFill>
    </fill>
    <fill>
      <patternFill patternType="solid">
        <fgColor theme="7" tint="0.39997558519241921"/>
        <bgColor indexed="64"/>
      </patternFill>
    </fill>
    <fill>
      <patternFill patternType="solid">
        <fgColor rgb="FF0070C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s>
  <borders count="9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hair">
        <color indexed="64"/>
      </top>
      <bottom style="hair">
        <color indexed="64"/>
      </bottom>
      <diagonal/>
    </border>
    <border>
      <left/>
      <right/>
      <top style="double">
        <color indexed="64"/>
      </top>
      <bottom style="thick">
        <color indexed="46"/>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ck">
        <color indexed="46"/>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9"/>
      </bottom>
      <diagonal/>
    </border>
    <border>
      <left/>
      <right style="double">
        <color indexed="64"/>
      </right>
      <top style="double">
        <color indexed="64"/>
      </top>
      <bottom style="thick">
        <color theme="7" tint="0.39994506668294322"/>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double">
        <color indexed="64"/>
      </right>
      <top style="hair">
        <color indexed="64"/>
      </top>
      <bottom/>
      <diagonal/>
    </border>
  </borders>
  <cellStyleXfs count="3">
    <xf numFmtId="0" fontId="0" fillId="0" borderId="0"/>
    <xf numFmtId="0" fontId="33" fillId="0" borderId="0" applyNumberFormat="0" applyFill="0" applyBorder="0" applyAlignment="0" applyProtection="0">
      <alignment vertical="top"/>
      <protection locked="0"/>
    </xf>
    <xf numFmtId="9" fontId="1" fillId="0" borderId="0" applyFont="0" applyFill="0" applyBorder="0" applyAlignment="0" applyProtection="0"/>
  </cellStyleXfs>
  <cellXfs count="362">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Border="1" applyAlignment="1">
      <alignment horizontal="center"/>
    </xf>
    <xf numFmtId="164" fontId="4" fillId="0" borderId="13"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5" xfId="0"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6" xfId="0" applyFont="1" applyFill="1" applyBorder="1" applyAlignment="1">
      <alignment horizontal="right"/>
    </xf>
    <xf numFmtId="0" fontId="8" fillId="0" borderId="17" xfId="0" applyFont="1" applyBorder="1" applyAlignment="1">
      <alignment horizontal="center"/>
    </xf>
    <xf numFmtId="0" fontId="6" fillId="0" borderId="18" xfId="0" applyFont="1" applyBorder="1" applyAlignment="1">
      <alignment horizontal="center"/>
    </xf>
    <xf numFmtId="0" fontId="13" fillId="2" borderId="19" xfId="0" applyFont="1" applyFill="1" applyBorder="1" applyAlignment="1">
      <alignment horizontal="right"/>
    </xf>
    <xf numFmtId="0" fontId="3" fillId="0" borderId="0" xfId="0" applyFont="1" applyBorder="1" applyAlignment="1">
      <alignment horizontal="right" wrapText="1"/>
    </xf>
    <xf numFmtId="0" fontId="4" fillId="0" borderId="0" xfId="0" applyFont="1" applyBorder="1" applyAlignment="1">
      <alignment horizontal="left" wrapText="1"/>
    </xf>
    <xf numFmtId="0" fontId="21" fillId="3" borderId="20" xfId="0" applyFont="1" applyFill="1" applyBorder="1" applyAlignment="1">
      <alignment horizontal="center"/>
    </xf>
    <xf numFmtId="0" fontId="21" fillId="3" borderId="21" xfId="0" applyFont="1" applyFill="1" applyBorder="1" applyAlignment="1">
      <alignment horizontal="center"/>
    </xf>
    <xf numFmtId="49" fontId="21" fillId="3" borderId="21" xfId="0" applyNumberFormat="1" applyFont="1" applyFill="1" applyBorder="1" applyAlignment="1">
      <alignment horizontal="center"/>
    </xf>
    <xf numFmtId="0" fontId="21" fillId="3" borderId="22" xfId="0" applyFont="1" applyFill="1" applyBorder="1" applyAlignment="1">
      <alignment horizontal="center"/>
    </xf>
    <xf numFmtId="0" fontId="21" fillId="3" borderId="23" xfId="0" applyFont="1" applyFill="1" applyBorder="1" applyAlignment="1">
      <alignment horizontal="centerContinuous"/>
    </xf>
    <xf numFmtId="0" fontId="21" fillId="3" borderId="24" xfId="0" applyFont="1" applyFill="1" applyBorder="1" applyAlignment="1">
      <alignment horizontal="centerContinuous"/>
    </xf>
    <xf numFmtId="0" fontId="21" fillId="3" borderId="25" xfId="0" applyFont="1" applyFill="1" applyBorder="1" applyAlignment="1">
      <alignment horizontal="centerContinuous"/>
    </xf>
    <xf numFmtId="0" fontId="11" fillId="4" borderId="26" xfId="0" applyFont="1" applyFill="1" applyBorder="1" applyAlignment="1">
      <alignment horizontal="centerContinuous"/>
    </xf>
    <xf numFmtId="0" fontId="11" fillId="4" borderId="27" xfId="0" applyFont="1" applyFill="1" applyBorder="1" applyAlignment="1">
      <alignment horizontal="center"/>
    </xf>
    <xf numFmtId="0" fontId="11" fillId="4" borderId="28" xfId="0" applyFont="1" applyFill="1" applyBorder="1" applyAlignment="1">
      <alignment horizontal="center"/>
    </xf>
    <xf numFmtId="0" fontId="25" fillId="0" borderId="29"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31"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7" xfId="0" applyFont="1" applyFill="1" applyBorder="1" applyAlignment="1">
      <alignment horizontal="center" wrapText="1"/>
    </xf>
    <xf numFmtId="49" fontId="26" fillId="0" borderId="17" xfId="0" applyNumberFormat="1" applyFont="1" applyBorder="1" applyAlignment="1">
      <alignment horizontal="center"/>
    </xf>
    <xf numFmtId="164" fontId="4" fillId="0" borderId="32"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4" borderId="27" xfId="0" applyNumberFormat="1" applyFont="1" applyFill="1" applyBorder="1" applyAlignment="1">
      <alignment horizontal="center" wrapText="1"/>
    </xf>
    <xf numFmtId="0" fontId="4" fillId="0" borderId="0" xfId="0" applyNumberFormat="1" applyFont="1" applyBorder="1" applyAlignment="1">
      <alignment horizontal="left"/>
    </xf>
    <xf numFmtId="0" fontId="3" fillId="5" borderId="33" xfId="0" applyFont="1" applyFill="1" applyBorder="1" applyAlignment="1">
      <alignment horizontal="right"/>
    </xf>
    <xf numFmtId="0" fontId="6" fillId="0" borderId="0" xfId="0" applyFont="1" applyBorder="1" applyAlignment="1">
      <alignment horizontal="center"/>
    </xf>
    <xf numFmtId="0" fontId="5" fillId="0" borderId="35" xfId="0" applyFont="1" applyBorder="1" applyAlignment="1">
      <alignment horizontal="center"/>
    </xf>
    <xf numFmtId="49" fontId="6" fillId="0" borderId="35" xfId="0" applyNumberFormat="1" applyFont="1" applyBorder="1" applyAlignment="1">
      <alignment horizontal="center"/>
    </xf>
    <xf numFmtId="49" fontId="6" fillId="0" borderId="14" xfId="0" applyNumberFormat="1" applyFont="1" applyBorder="1" applyAlignment="1">
      <alignment horizontal="center"/>
    </xf>
    <xf numFmtId="164" fontId="5" fillId="6" borderId="39" xfId="0" applyNumberFormat="1" applyFont="1" applyFill="1" applyBorder="1" applyAlignment="1">
      <alignment horizontal="center"/>
    </xf>
    <xf numFmtId="0" fontId="4" fillId="0" borderId="40" xfId="0" quotePrefix="1" applyFont="1" applyBorder="1" applyAlignment="1">
      <alignment horizontal="center"/>
    </xf>
    <xf numFmtId="0" fontId="4" fillId="0" borderId="41" xfId="0" applyFont="1" applyFill="1" applyBorder="1" applyAlignment="1">
      <alignment horizontal="centerContinuous"/>
    </xf>
    <xf numFmtId="0" fontId="4" fillId="0" borderId="42" xfId="0" applyFont="1" applyFill="1" applyBorder="1" applyAlignment="1">
      <alignment horizontal="centerContinuous"/>
    </xf>
    <xf numFmtId="0" fontId="4" fillId="0" borderId="31" xfId="0" applyFont="1" applyFill="1" applyBorder="1" applyAlignment="1">
      <alignment horizontal="centerContinuous"/>
    </xf>
    <xf numFmtId="164" fontId="4" fillId="0" borderId="13" xfId="0" applyNumberFormat="1"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3" fillId="0" borderId="0" xfId="0" applyFont="1" applyBorder="1" applyAlignment="1">
      <alignment horizontal="center"/>
    </xf>
    <xf numFmtId="0" fontId="6" fillId="0" borderId="36" xfId="0" applyNumberFormat="1" applyFont="1" applyFill="1" applyBorder="1" applyAlignment="1">
      <alignment horizontal="center"/>
    </xf>
    <xf numFmtId="49" fontId="6" fillId="0" borderId="37" xfId="0" applyNumberFormat="1" applyFont="1" applyFill="1" applyBorder="1" applyAlignment="1">
      <alignment horizontal="center"/>
    </xf>
    <xf numFmtId="0" fontId="6" fillId="0" borderId="38" xfId="0" applyNumberFormat="1" applyFont="1" applyFill="1" applyBorder="1" applyAlignment="1">
      <alignment horizontal="center"/>
    </xf>
    <xf numFmtId="0" fontId="22" fillId="0" borderId="1" xfId="0" applyFont="1" applyFill="1" applyBorder="1" applyAlignment="1"/>
    <xf numFmtId="49" fontId="28" fillId="0" borderId="36" xfId="0" applyNumberFormat="1" applyFont="1" applyFill="1" applyBorder="1" applyAlignment="1">
      <alignment horizontal="center"/>
    </xf>
    <xf numFmtId="0" fontId="28" fillId="0" borderId="37"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31" xfId="0" quotePrefix="1" applyFont="1" applyBorder="1" applyAlignment="1">
      <alignment horizontal="center"/>
    </xf>
    <xf numFmtId="0" fontId="35" fillId="0" borderId="43" xfId="0" applyFont="1" applyBorder="1" applyAlignment="1">
      <alignment horizontal="centerContinuous"/>
    </xf>
    <xf numFmtId="0" fontId="11" fillId="7" borderId="44" xfId="0" applyFont="1" applyFill="1" applyBorder="1" applyAlignment="1">
      <alignment horizontal="centerContinuous" wrapText="1"/>
    </xf>
    <xf numFmtId="0" fontId="11" fillId="7" borderId="45" xfId="0" applyFont="1" applyFill="1" applyBorder="1" applyAlignment="1">
      <alignment horizontal="center" wrapText="1"/>
    </xf>
    <xf numFmtId="0" fontId="11" fillId="7" borderId="46" xfId="0" applyFont="1" applyFill="1" applyBorder="1" applyAlignment="1">
      <alignment horizontal="center" wrapText="1"/>
    </xf>
    <xf numFmtId="0" fontId="10" fillId="0" borderId="1" xfId="0" applyFont="1" applyFill="1" applyBorder="1" applyAlignment="1"/>
    <xf numFmtId="49" fontId="16" fillId="0" borderId="36" xfId="0" applyNumberFormat="1" applyFont="1" applyFill="1" applyBorder="1" applyAlignment="1">
      <alignment horizontal="center"/>
    </xf>
    <xf numFmtId="0" fontId="16" fillId="0" borderId="37"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47" xfId="0" applyFont="1" applyFill="1" applyBorder="1" applyAlignment="1">
      <alignment horizontal="center"/>
    </xf>
    <xf numFmtId="164" fontId="21" fillId="4" borderId="48" xfId="0" applyNumberFormat="1" applyFont="1" applyFill="1" applyBorder="1" applyAlignment="1">
      <alignment horizontal="center"/>
    </xf>
    <xf numFmtId="0" fontId="21" fillId="4" borderId="47" xfId="0" applyFont="1" applyFill="1" applyBorder="1" applyAlignment="1">
      <alignment horizontal="right"/>
    </xf>
    <xf numFmtId="0" fontId="21" fillId="4" borderId="49" xfId="0" applyFont="1" applyFill="1" applyBorder="1" applyAlignment="1"/>
    <xf numFmtId="164" fontId="4" fillId="0" borderId="50" xfId="0" applyNumberFormat="1" applyFont="1" applyBorder="1" applyAlignment="1">
      <alignment horizontal="center" shrinkToFit="1"/>
    </xf>
    <xf numFmtId="0" fontId="4" fillId="0" borderId="51" xfId="0" applyFont="1" applyBorder="1" applyAlignment="1">
      <alignment horizontal="left" shrinkToFit="1"/>
    </xf>
    <xf numFmtId="164" fontId="4" fillId="0" borderId="52" xfId="0" applyNumberFormat="1" applyFont="1" applyBorder="1" applyAlignment="1">
      <alignment horizontal="center" shrinkToFit="1"/>
    </xf>
    <xf numFmtId="0" fontId="4" fillId="0" borderId="53"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4" xfId="0" applyFont="1" applyBorder="1" applyAlignment="1">
      <alignment horizontal="left" shrinkToFit="1"/>
    </xf>
    <xf numFmtId="0" fontId="22" fillId="0" borderId="37" xfId="0" applyNumberFormat="1" applyFont="1" applyFill="1" applyBorder="1" applyAlignment="1">
      <alignment horizontal="center"/>
    </xf>
    <xf numFmtId="0" fontId="6" fillId="5" borderId="8" xfId="0" applyFont="1" applyFill="1" applyBorder="1" applyAlignment="1">
      <alignment horizontal="center" shrinkToFit="1"/>
    </xf>
    <xf numFmtId="0" fontId="6" fillId="5" borderId="55" xfId="0" applyFont="1" applyFill="1" applyBorder="1" applyAlignment="1">
      <alignment horizontal="center"/>
    </xf>
    <xf numFmtId="0" fontId="5" fillId="0" borderId="0" xfId="0" applyFont="1" applyBorder="1" applyAlignment="1">
      <alignment horizontal="centerContinuous"/>
    </xf>
    <xf numFmtId="0" fontId="6" fillId="0" borderId="2" xfId="0" applyFont="1" applyBorder="1" applyAlignment="1">
      <alignment horizontal="centerContinuous"/>
    </xf>
    <xf numFmtId="0" fontId="10" fillId="0" borderId="37" xfId="0" applyNumberFormat="1" applyFont="1" applyFill="1" applyBorder="1" applyAlignment="1">
      <alignment horizontal="center"/>
    </xf>
    <xf numFmtId="0" fontId="27" fillId="0" borderId="57" xfId="0" applyFont="1" applyBorder="1" applyAlignment="1">
      <alignment horizontal="centerContinuous"/>
    </xf>
    <xf numFmtId="0" fontId="4" fillId="0" borderId="54" xfId="0" applyFont="1" applyFill="1" applyBorder="1" applyAlignment="1">
      <alignment horizontal="centerContinuous" shrinkToFit="1"/>
    </xf>
    <xf numFmtId="0" fontId="4" fillId="0" borderId="53" xfId="0" applyFont="1" applyFill="1" applyBorder="1" applyAlignment="1">
      <alignment horizontal="left" shrinkToFit="1"/>
    </xf>
    <xf numFmtId="0" fontId="4" fillId="0" borderId="12" xfId="0" applyFont="1" applyFill="1" applyBorder="1" applyAlignment="1">
      <alignment horizontal="center"/>
    </xf>
    <xf numFmtId="0" fontId="4" fillId="0" borderId="14" xfId="0" quotePrefix="1" applyFont="1" applyFill="1" applyBorder="1" applyAlignment="1">
      <alignment horizontal="center" shrinkToFit="1"/>
    </xf>
    <xf numFmtId="0" fontId="20" fillId="2" borderId="58" xfId="0" applyFont="1" applyFill="1" applyBorder="1" applyAlignment="1">
      <alignment horizontal="left"/>
    </xf>
    <xf numFmtId="0" fontId="3" fillId="2" borderId="58" xfId="0" applyFont="1" applyFill="1" applyBorder="1" applyAlignment="1">
      <alignment horizontal="centerContinuous"/>
    </xf>
    <xf numFmtId="0" fontId="4" fillId="2" borderId="58" xfId="0" applyFont="1" applyFill="1" applyBorder="1" applyAlignment="1">
      <alignment horizontal="centerContinuous"/>
    </xf>
    <xf numFmtId="49" fontId="16" fillId="0" borderId="59" xfId="0" applyNumberFormat="1" applyFont="1" applyFill="1" applyBorder="1" applyAlignment="1">
      <alignment horizontal="center" shrinkToFit="1"/>
    </xf>
    <xf numFmtId="0" fontId="13" fillId="0" borderId="1" xfId="0" applyFont="1" applyFill="1" applyBorder="1" applyAlignment="1"/>
    <xf numFmtId="49" fontId="23" fillId="0" borderId="36" xfId="0" applyNumberFormat="1" applyFont="1" applyFill="1" applyBorder="1" applyAlignment="1">
      <alignment horizontal="center"/>
    </xf>
    <xf numFmtId="0" fontId="23" fillId="0" borderId="37" xfId="0" applyNumberFormat="1" applyFont="1" applyFill="1" applyBorder="1" applyAlignment="1">
      <alignment horizontal="center"/>
    </xf>
    <xf numFmtId="0" fontId="13" fillId="0" borderId="37" xfId="0" applyNumberFormat="1" applyFont="1" applyFill="1" applyBorder="1" applyAlignment="1">
      <alignment horizontal="center"/>
    </xf>
    <xf numFmtId="0" fontId="6" fillId="0" borderId="37" xfId="0" applyNumberFormat="1" applyFont="1" applyFill="1" applyBorder="1" applyAlignment="1">
      <alignment horizontal="center"/>
    </xf>
    <xf numFmtId="0" fontId="12" fillId="0" borderId="1" xfId="0" applyFont="1" applyFill="1" applyBorder="1" applyAlignment="1"/>
    <xf numFmtId="49" fontId="24" fillId="0" borderId="36" xfId="0" applyNumberFormat="1" applyFont="1" applyFill="1" applyBorder="1" applyAlignment="1">
      <alignment horizontal="center"/>
    </xf>
    <xf numFmtId="0" fontId="24" fillId="0" borderId="37" xfId="0" applyNumberFormat="1" applyFont="1" applyFill="1" applyBorder="1" applyAlignment="1">
      <alignment horizontal="center"/>
    </xf>
    <xf numFmtId="0" fontId="12" fillId="0" borderId="37" xfId="0" applyNumberFormat="1" applyFont="1" applyFill="1" applyBorder="1" applyAlignment="1">
      <alignment horizontal="center"/>
    </xf>
    <xf numFmtId="0" fontId="12" fillId="0" borderId="8" xfId="0" applyFont="1" applyFill="1" applyBorder="1" applyAlignment="1"/>
    <xf numFmtId="0" fontId="6" fillId="0" borderId="55" xfId="0" applyNumberFormat="1" applyFont="1" applyFill="1" applyBorder="1" applyAlignment="1">
      <alignment horizontal="center"/>
    </xf>
    <xf numFmtId="49" fontId="24" fillId="0" borderId="55" xfId="0" applyNumberFormat="1" applyFont="1" applyFill="1" applyBorder="1" applyAlignment="1">
      <alignment horizontal="center"/>
    </xf>
    <xf numFmtId="0" fontId="24" fillId="0" borderId="60" xfId="0" applyNumberFormat="1" applyFont="1" applyFill="1" applyBorder="1" applyAlignment="1">
      <alignment horizontal="center"/>
    </xf>
    <xf numFmtId="0" fontId="12" fillId="0" borderId="60" xfId="0" applyNumberFormat="1" applyFont="1" applyFill="1" applyBorder="1" applyAlignment="1">
      <alignment horizontal="center"/>
    </xf>
    <xf numFmtId="49" fontId="6" fillId="0" borderId="60" xfId="0" applyNumberFormat="1" applyFont="1" applyFill="1" applyBorder="1" applyAlignment="1">
      <alignment horizontal="center"/>
    </xf>
    <xf numFmtId="0" fontId="6" fillId="0" borderId="61" xfId="0" applyNumberFormat="1" applyFont="1" applyFill="1" applyBorder="1" applyAlignment="1">
      <alignment horizontal="center"/>
    </xf>
    <xf numFmtId="49" fontId="4" fillId="0" borderId="13" xfId="2" applyNumberFormat="1" applyFont="1" applyFill="1" applyBorder="1" applyAlignment="1">
      <alignment horizontal="center"/>
    </xf>
    <xf numFmtId="0" fontId="4" fillId="0" borderId="32" xfId="0" applyFont="1" applyBorder="1" applyAlignment="1">
      <alignment horizontal="center" vertical="center"/>
    </xf>
    <xf numFmtId="0" fontId="4" fillId="0" borderId="32" xfId="0" quotePrefix="1" applyFont="1" applyBorder="1" applyAlignment="1">
      <alignment horizontal="center" vertical="center" wrapText="1"/>
    </xf>
    <xf numFmtId="49" fontId="4" fillId="0" borderId="32" xfId="2" applyNumberFormat="1" applyFont="1" applyBorder="1" applyAlignment="1">
      <alignment horizontal="center" vertical="center"/>
    </xf>
    <xf numFmtId="0" fontId="4" fillId="0" borderId="32" xfId="0" applyFont="1" applyBorder="1" applyAlignment="1">
      <alignment horizontal="center" vertical="center" shrinkToFit="1"/>
    </xf>
    <xf numFmtId="164" fontId="4" fillId="0" borderId="32" xfId="0" applyNumberFormat="1" applyFont="1" applyBorder="1" applyAlignment="1">
      <alignment horizontal="center" vertical="center"/>
    </xf>
    <xf numFmtId="0" fontId="4" fillId="0" borderId="40" xfId="0" quotePrefix="1" applyFont="1" applyBorder="1" applyAlignment="1">
      <alignment horizontal="center" vertical="center" shrinkToFit="1"/>
    </xf>
    <xf numFmtId="0" fontId="43" fillId="2" borderId="62" xfId="0" applyFont="1" applyFill="1" applyBorder="1" applyAlignment="1">
      <alignment horizontal="right"/>
    </xf>
    <xf numFmtId="0" fontId="43" fillId="2" borderId="58" xfId="0" applyFont="1" applyFill="1" applyBorder="1" applyAlignment="1">
      <alignment horizontal="left"/>
    </xf>
    <xf numFmtId="0" fontId="6" fillId="0" borderId="44" xfId="0" applyFont="1" applyFill="1" applyBorder="1" applyAlignment="1">
      <alignment horizontal="center" shrinkToFit="1"/>
    </xf>
    <xf numFmtId="0" fontId="6" fillId="0" borderId="63" xfId="0" applyFont="1" applyFill="1" applyBorder="1" applyAlignment="1">
      <alignment horizontal="center"/>
    </xf>
    <xf numFmtId="0" fontId="45" fillId="0" borderId="29" xfId="0" applyFont="1" applyBorder="1" applyAlignment="1">
      <alignment horizontal="centerContinuous" wrapText="1"/>
    </xf>
    <xf numFmtId="0" fontId="15" fillId="0" borderId="0" xfId="0" applyFont="1" applyBorder="1" applyAlignment="1">
      <alignment horizontal="centerContinuous" wrapText="1"/>
    </xf>
    <xf numFmtId="0" fontId="11" fillId="8" borderId="26" xfId="0" applyFont="1" applyFill="1" applyBorder="1" applyAlignment="1">
      <alignment horizontal="centerContinuous" wrapText="1"/>
    </xf>
    <xf numFmtId="0" fontId="11" fillId="8" borderId="27" xfId="0" applyFont="1" applyFill="1" applyBorder="1" applyAlignment="1">
      <alignment horizontal="center" wrapText="1"/>
    </xf>
    <xf numFmtId="0" fontId="21" fillId="8" borderId="27" xfId="0" applyFont="1" applyFill="1" applyBorder="1" applyAlignment="1">
      <alignment horizontal="center" wrapText="1"/>
    </xf>
    <xf numFmtId="0" fontId="21" fillId="8" borderId="27" xfId="0" applyNumberFormat="1" applyFont="1" applyFill="1" applyBorder="1" applyAlignment="1">
      <alignment horizontal="center" wrapText="1"/>
    </xf>
    <xf numFmtId="0" fontId="11" fillId="8" borderId="28" xfId="0" applyFont="1" applyFill="1" applyBorder="1" applyAlignment="1">
      <alignment horizontal="centerContinuous" wrapText="1"/>
    </xf>
    <xf numFmtId="0" fontId="3" fillId="0" borderId="0" xfId="0" applyFont="1" applyBorder="1" applyAlignment="1">
      <alignment wrapText="1"/>
    </xf>
    <xf numFmtId="0" fontId="46" fillId="0" borderId="1" xfId="0" applyFont="1" applyBorder="1" applyAlignment="1">
      <alignment horizontal="center" shrinkToFit="1"/>
    </xf>
    <xf numFmtId="0" fontId="6" fillId="0" borderId="36" xfId="0" applyFont="1" applyBorder="1" applyAlignment="1">
      <alignment horizontal="center" wrapText="1"/>
    </xf>
    <xf numFmtId="0" fontId="6" fillId="0" borderId="36" xfId="0" applyFont="1" applyBorder="1" applyAlignment="1">
      <alignment horizontal="center" vertical="center" shrinkToFit="1"/>
    </xf>
    <xf numFmtId="9" fontId="6" fillId="0" borderId="37" xfId="2" applyFont="1" applyBorder="1" applyAlignment="1">
      <alignment horizontal="center" vertical="center" shrinkToFit="1"/>
    </xf>
    <xf numFmtId="0" fontId="6" fillId="0" borderId="37" xfId="2" applyNumberFormat="1" applyFont="1" applyBorder="1" applyAlignment="1">
      <alignment horizontal="center" vertical="center" shrinkToFit="1"/>
    </xf>
    <xf numFmtId="49" fontId="6" fillId="0" borderId="38" xfId="0" applyNumberFormat="1" applyFont="1" applyBorder="1" applyAlignment="1">
      <alignment horizontal="center" vertical="center" wrapText="1"/>
    </xf>
    <xf numFmtId="0" fontId="46" fillId="0" borderId="44" xfId="0" applyFont="1" applyBorder="1" applyAlignment="1">
      <alignment horizontal="center" shrinkToFit="1"/>
    </xf>
    <xf numFmtId="0" fontId="6" fillId="0" borderId="63" xfId="0" applyFont="1" applyBorder="1" applyAlignment="1">
      <alignment horizontal="center" wrapText="1"/>
    </xf>
    <xf numFmtId="0" fontId="47" fillId="0" borderId="0" xfId="0" applyFont="1" applyFill="1" applyBorder="1" applyAlignment="1">
      <alignment wrapText="1"/>
    </xf>
    <xf numFmtId="0" fontId="6" fillId="0" borderId="0" xfId="0" applyFont="1" applyFill="1" applyBorder="1" applyAlignment="1">
      <alignment horizontal="center" wrapText="1"/>
    </xf>
    <xf numFmtId="0" fontId="27" fillId="0" borderId="57" xfId="0" applyFont="1" applyFill="1" applyBorder="1" applyAlignment="1">
      <alignment horizontal="center" shrinkToFit="1"/>
    </xf>
    <xf numFmtId="0" fontId="4" fillId="0" borderId="32" xfId="0" applyFont="1" applyFill="1" applyBorder="1" applyAlignment="1">
      <alignment horizontal="center"/>
    </xf>
    <xf numFmtId="0" fontId="34" fillId="0" borderId="65" xfId="0" applyFont="1" applyBorder="1" applyAlignment="1">
      <alignment horizontal="centerContinuous" wrapText="1"/>
    </xf>
    <xf numFmtId="0" fontId="15" fillId="0" borderId="66" xfId="0" applyFont="1" applyBorder="1" applyAlignment="1">
      <alignment horizontal="centerContinuous" wrapText="1"/>
    </xf>
    <xf numFmtId="0" fontId="15" fillId="0" borderId="67" xfId="0" applyFont="1" applyBorder="1" applyAlignment="1">
      <alignment horizontal="centerContinuous" wrapText="1"/>
    </xf>
    <xf numFmtId="0" fontId="6" fillId="6" borderId="59" xfId="2" applyNumberFormat="1" applyFont="1" applyFill="1" applyBorder="1" applyAlignment="1">
      <alignment horizontal="center" shrinkToFit="1"/>
    </xf>
    <xf numFmtId="0" fontId="6" fillId="5" borderId="61" xfId="2" applyNumberFormat="1" applyFont="1" applyFill="1" applyBorder="1" applyAlignment="1">
      <alignment horizontal="center" shrinkToFit="1"/>
    </xf>
    <xf numFmtId="0" fontId="6" fillId="0" borderId="36" xfId="0" applyFont="1" applyFill="1" applyBorder="1" applyAlignment="1">
      <alignment horizontal="center" vertical="center" shrinkToFit="1"/>
    </xf>
    <xf numFmtId="9" fontId="6" fillId="0" borderId="37" xfId="2" applyFont="1" applyFill="1" applyBorder="1" applyAlignment="1">
      <alignment horizontal="center" vertical="center" shrinkToFit="1"/>
    </xf>
    <xf numFmtId="0" fontId="4" fillId="0" borderId="37" xfId="0" applyFont="1" applyFill="1" applyBorder="1" applyAlignment="1">
      <alignment horizontal="center" wrapText="1"/>
    </xf>
    <xf numFmtId="0" fontId="6" fillId="0" borderId="37" xfId="2" applyNumberFormat="1" applyFont="1" applyFill="1" applyBorder="1" applyAlignment="1">
      <alignment horizontal="center" shrinkToFit="1"/>
    </xf>
    <xf numFmtId="49" fontId="6" fillId="0" borderId="38" xfId="0" applyNumberFormat="1" applyFont="1" applyFill="1" applyBorder="1" applyAlignment="1">
      <alignment horizontal="center" wrapText="1"/>
    </xf>
    <xf numFmtId="0" fontId="6" fillId="0" borderId="37" xfId="2" applyNumberFormat="1" applyFont="1" applyFill="1" applyBorder="1" applyAlignment="1">
      <alignment horizontal="center" vertical="center" shrinkToFit="1"/>
    </xf>
    <xf numFmtId="0" fontId="6" fillId="5" borderId="36" xfId="0" applyNumberFormat="1" applyFont="1" applyFill="1" applyBorder="1" applyAlignment="1">
      <alignment horizontal="center"/>
    </xf>
    <xf numFmtId="49" fontId="6" fillId="5" borderId="37" xfId="0" applyNumberFormat="1" applyFont="1" applyFill="1" applyBorder="1" applyAlignment="1">
      <alignment horizontal="center"/>
    </xf>
    <xf numFmtId="0" fontId="6" fillId="5" borderId="38" xfId="0" applyNumberFormat="1" applyFont="1" applyFill="1" applyBorder="1" applyAlignment="1">
      <alignment horizontal="center"/>
    </xf>
    <xf numFmtId="0" fontId="10" fillId="5" borderId="1" xfId="0" applyFont="1" applyFill="1" applyBorder="1" applyAlignment="1"/>
    <xf numFmtId="49" fontId="16" fillId="5" borderId="36" xfId="0" applyNumberFormat="1" applyFont="1" applyFill="1" applyBorder="1" applyAlignment="1">
      <alignment horizontal="center"/>
    </xf>
    <xf numFmtId="0" fontId="16" fillId="5" borderId="37" xfId="0" applyNumberFormat="1" applyFont="1" applyFill="1" applyBorder="1" applyAlignment="1">
      <alignment horizontal="center"/>
    </xf>
    <xf numFmtId="0" fontId="10" fillId="5" borderId="37" xfId="0" applyNumberFormat="1" applyFont="1" applyFill="1" applyBorder="1" applyAlignment="1">
      <alignment horizontal="center"/>
    </xf>
    <xf numFmtId="49" fontId="48" fillId="5" borderId="37" xfId="0" applyNumberFormat="1" applyFont="1" applyFill="1" applyBorder="1" applyAlignment="1">
      <alignment horizontal="center"/>
    </xf>
    <xf numFmtId="0" fontId="46" fillId="0" borderId="1" xfId="0" applyFont="1" applyFill="1" applyBorder="1" applyAlignment="1">
      <alignment horizontal="center" shrinkToFit="1"/>
    </xf>
    <xf numFmtId="0" fontId="6" fillId="0" borderId="36" xfId="0" applyFont="1" applyFill="1" applyBorder="1" applyAlignment="1">
      <alignment horizontal="center" wrapText="1"/>
    </xf>
    <xf numFmtId="9" fontId="6" fillId="0" borderId="36" xfId="2" applyFont="1" applyFill="1" applyBorder="1" applyAlignment="1">
      <alignment horizontal="center" shrinkToFit="1"/>
    </xf>
    <xf numFmtId="9" fontId="6" fillId="0" borderId="37" xfId="2" applyFont="1" applyFill="1" applyBorder="1" applyAlignment="1">
      <alignment horizontal="center" shrinkToFit="1"/>
    </xf>
    <xf numFmtId="0" fontId="6" fillId="0" borderId="38" xfId="0" applyNumberFormat="1" applyFont="1" applyFill="1" applyBorder="1" applyAlignment="1">
      <alignment horizontal="center" wrapText="1"/>
    </xf>
    <xf numFmtId="9" fontId="6" fillId="0" borderId="17" xfId="2" applyFont="1" applyFill="1" applyBorder="1" applyAlignment="1">
      <alignment horizontal="center" vertical="center" shrinkToFit="1"/>
    </xf>
    <xf numFmtId="0" fontId="6" fillId="0" borderId="17" xfId="2" applyNumberFormat="1" applyFont="1" applyFill="1" applyBorder="1" applyAlignment="1">
      <alignment horizontal="center" shrinkToFit="1"/>
    </xf>
    <xf numFmtId="0" fontId="6" fillId="0" borderId="59" xfId="0" applyNumberFormat="1" applyFont="1" applyFill="1" applyBorder="1" applyAlignment="1">
      <alignment horizontal="center" wrapText="1"/>
    </xf>
    <xf numFmtId="0" fontId="6" fillId="0" borderId="38" xfId="0" applyNumberFormat="1" applyFont="1" applyFill="1" applyBorder="1" applyAlignment="1">
      <alignment horizontal="center" vertical="center" wrapText="1"/>
    </xf>
    <xf numFmtId="0" fontId="6" fillId="0" borderId="63" xfId="0" applyFont="1" applyFill="1" applyBorder="1" applyAlignment="1">
      <alignment horizontal="center" wrapText="1"/>
    </xf>
    <xf numFmtId="0" fontId="4" fillId="0" borderId="15" xfId="0" applyFont="1" applyBorder="1" applyAlignment="1">
      <alignment horizontal="center" vertical="center"/>
    </xf>
    <xf numFmtId="0" fontId="46" fillId="0" borderId="44" xfId="0" applyFont="1" applyFill="1" applyBorder="1" applyAlignment="1">
      <alignment horizontal="center" shrinkToFit="1"/>
    </xf>
    <xf numFmtId="9" fontId="6" fillId="0" borderId="63" xfId="2" applyFont="1" applyFill="1" applyBorder="1" applyAlignment="1">
      <alignment horizontal="center" shrinkToFit="1"/>
    </xf>
    <xf numFmtId="9" fontId="6" fillId="0" borderId="36" xfId="2" applyFont="1" applyFill="1" applyBorder="1" applyAlignment="1">
      <alignment horizontal="center" vertical="center" shrinkToFit="1"/>
    </xf>
    <xf numFmtId="164" fontId="4" fillId="0" borderId="68" xfId="0" applyNumberFormat="1" applyFont="1" applyBorder="1" applyAlignment="1">
      <alignment horizontal="center" shrinkToFit="1"/>
    </xf>
    <xf numFmtId="0" fontId="4" fillId="0" borderId="69" xfId="0" applyFont="1" applyBorder="1" applyAlignment="1">
      <alignment horizontal="center" shrinkToFit="1"/>
    </xf>
    <xf numFmtId="0" fontId="4" fillId="0" borderId="50" xfId="0" applyFont="1" applyBorder="1" applyAlignment="1">
      <alignment horizontal="left"/>
    </xf>
    <xf numFmtId="0" fontId="4" fillId="0" borderId="70" xfId="0" applyFont="1" applyBorder="1" applyAlignment="1">
      <alignment horizontal="center" shrinkToFit="1"/>
    </xf>
    <xf numFmtId="0" fontId="4" fillId="0" borderId="52" xfId="0" applyFont="1" applyBorder="1" applyAlignment="1">
      <alignment horizontal="left"/>
    </xf>
    <xf numFmtId="0" fontId="4" fillId="0" borderId="68" xfId="0" applyFont="1" applyBorder="1" applyAlignment="1">
      <alignment horizontal="left"/>
    </xf>
    <xf numFmtId="0" fontId="4" fillId="0" borderId="51" xfId="0" applyFont="1" applyFill="1" applyBorder="1" applyAlignment="1">
      <alignment horizontal="left" shrinkToFit="1"/>
    </xf>
    <xf numFmtId="0" fontId="4" fillId="0" borderId="52" xfId="0" applyFont="1" applyFill="1" applyBorder="1" applyAlignment="1">
      <alignment horizontal="left"/>
    </xf>
    <xf numFmtId="0" fontId="4" fillId="0" borderId="50" xfId="0" quotePrefix="1" applyFont="1" applyBorder="1" applyAlignment="1">
      <alignment horizontal="left"/>
    </xf>
    <xf numFmtId="0" fontId="36" fillId="0" borderId="71" xfId="0" applyFont="1" applyFill="1" applyBorder="1" applyAlignment="1">
      <alignment horizontal="centerContinuous"/>
    </xf>
    <xf numFmtId="0" fontId="37" fillId="0" borderId="72" xfId="0" applyNumberFormat="1" applyFont="1" applyBorder="1" applyAlignment="1">
      <alignment horizontal="center"/>
    </xf>
    <xf numFmtId="49" fontId="6" fillId="0" borderId="74" xfId="0" applyNumberFormat="1" applyFont="1" applyFill="1" applyBorder="1" applyAlignment="1">
      <alignment horizontal="center"/>
    </xf>
    <xf numFmtId="0" fontId="38" fillId="0" borderId="64" xfId="0" applyNumberFormat="1" applyFont="1" applyFill="1" applyBorder="1" applyAlignment="1">
      <alignment horizontal="centerContinuous"/>
    </xf>
    <xf numFmtId="0" fontId="37" fillId="0" borderId="11" xfId="0" applyNumberFormat="1" applyFont="1" applyBorder="1" applyAlignment="1">
      <alignment horizontal="center"/>
    </xf>
    <xf numFmtId="49" fontId="6" fillId="0" borderId="56" xfId="0" applyNumberFormat="1" applyFont="1" applyBorder="1" applyAlignment="1">
      <alignment horizontal="center"/>
    </xf>
    <xf numFmtId="0" fontId="39" fillId="0" borderId="12" xfId="0" applyNumberFormat="1" applyFont="1" applyFill="1" applyBorder="1" applyAlignment="1">
      <alignment horizontal="centerContinuous"/>
    </xf>
    <xf numFmtId="0" fontId="37" fillId="0" borderId="13" xfId="0" applyNumberFormat="1" applyFont="1" applyBorder="1" applyAlignment="1">
      <alignment horizontal="center"/>
    </xf>
    <xf numFmtId="49" fontId="6" fillId="0" borderId="14" xfId="0" applyNumberFormat="1" applyFont="1" applyFill="1" applyBorder="1" applyAlignment="1">
      <alignment horizontal="center" shrinkToFit="1"/>
    </xf>
    <xf numFmtId="0" fontId="49" fillId="7" borderId="43" xfId="0" applyFont="1" applyFill="1" applyBorder="1" applyAlignment="1">
      <alignment horizontal="centerContinuous"/>
    </xf>
    <xf numFmtId="0" fontId="16" fillId="0" borderId="75" xfId="0" applyFont="1" applyFill="1" applyBorder="1" applyAlignment="1">
      <alignment horizontal="center" shrinkToFit="1"/>
    </xf>
    <xf numFmtId="0" fontId="49" fillId="2" borderId="43" xfId="0" applyFont="1" applyFill="1" applyBorder="1" applyAlignment="1">
      <alignment horizontal="centerContinuous"/>
    </xf>
    <xf numFmtId="0" fontId="49" fillId="4" borderId="43" xfId="0" applyFont="1" applyFill="1" applyBorder="1" applyAlignment="1">
      <alignment horizontal="centerContinuous"/>
    </xf>
    <xf numFmtId="0" fontId="40" fillId="0" borderId="76" xfId="0" applyFont="1" applyBorder="1" applyAlignment="1">
      <alignment horizontal="centerContinuous" vertical="center" wrapText="1"/>
    </xf>
    <xf numFmtId="0" fontId="40" fillId="0" borderId="77" xfId="0" applyFont="1" applyBorder="1" applyAlignment="1">
      <alignment horizontal="centerContinuous" vertical="center" wrapText="1"/>
    </xf>
    <xf numFmtId="0" fontId="6" fillId="0" borderId="78" xfId="0" applyFont="1" applyFill="1" applyBorder="1" applyAlignment="1">
      <alignment horizontal="centerContinuous"/>
    </xf>
    <xf numFmtId="0" fontId="6" fillId="0" borderId="79" xfId="0" applyFont="1" applyFill="1" applyBorder="1" applyAlignment="1">
      <alignment horizontal="centerContinuous"/>
    </xf>
    <xf numFmtId="0" fontId="6" fillId="0" borderId="80" xfId="0" applyFont="1" applyFill="1" applyBorder="1" applyAlignment="1">
      <alignment horizontal="centerContinuous"/>
    </xf>
    <xf numFmtId="0" fontId="6" fillId="0" borderId="81" xfId="0" applyFont="1" applyFill="1" applyBorder="1" applyAlignment="1">
      <alignment horizontal="centerContinuous"/>
    </xf>
    <xf numFmtId="0" fontId="6" fillId="0" borderId="82" xfId="0" applyFont="1" applyFill="1" applyBorder="1" applyAlignment="1">
      <alignment horizontal="centerContinuous"/>
    </xf>
    <xf numFmtId="0" fontId="6" fillId="0" borderId="83" xfId="0" applyFont="1" applyFill="1" applyBorder="1" applyAlignment="1">
      <alignment horizontal="centerContinuous"/>
    </xf>
    <xf numFmtId="0" fontId="6" fillId="0" borderId="8" xfId="0" applyFont="1" applyFill="1" applyBorder="1" applyAlignment="1">
      <alignment horizontal="centerContinuous"/>
    </xf>
    <xf numFmtId="0" fontId="6" fillId="0" borderId="9" xfId="0" applyFont="1" applyFill="1" applyBorder="1" applyAlignment="1">
      <alignment horizontal="centerContinuous"/>
    </xf>
    <xf numFmtId="0" fontId="6" fillId="0" borderId="10" xfId="0" applyFont="1" applyFill="1" applyBorder="1" applyAlignment="1">
      <alignment horizontal="centerContinuous"/>
    </xf>
    <xf numFmtId="0" fontId="50" fillId="0" borderId="23" xfId="0" applyFont="1" applyBorder="1" applyAlignment="1">
      <alignment horizontal="centerContinuous" vertical="center" wrapText="1"/>
    </xf>
    <xf numFmtId="0" fontId="6" fillId="0" borderId="84" xfId="0" applyFont="1" applyFill="1" applyBorder="1" applyAlignment="1">
      <alignment horizontal="centerContinuous"/>
    </xf>
    <xf numFmtId="0" fontId="6" fillId="0" borderId="85" xfId="0" applyFont="1" applyFill="1" applyBorder="1" applyAlignment="1">
      <alignment horizontal="centerContinuous"/>
    </xf>
    <xf numFmtId="0" fontId="6" fillId="0" borderId="86" xfId="0" applyFont="1" applyFill="1" applyBorder="1" applyAlignment="1">
      <alignment horizontal="centerContinuous"/>
    </xf>
    <xf numFmtId="0" fontId="5" fillId="5" borderId="87" xfId="0" applyFont="1" applyFill="1" applyBorder="1" applyAlignment="1">
      <alignment horizontal="right"/>
    </xf>
    <xf numFmtId="0" fontId="5" fillId="5" borderId="88" xfId="0" applyFont="1" applyFill="1" applyBorder="1" applyAlignment="1">
      <alignment horizontal="right"/>
    </xf>
    <xf numFmtId="0" fontId="5" fillId="5" borderId="89" xfId="0" applyFont="1" applyFill="1" applyBorder="1" applyAlignment="1">
      <alignment horizontal="right"/>
    </xf>
    <xf numFmtId="0" fontId="41" fillId="5" borderId="90" xfId="0" applyFont="1" applyFill="1" applyBorder="1" applyAlignment="1">
      <alignment horizontal="right"/>
    </xf>
    <xf numFmtId="0" fontId="7" fillId="5" borderId="91" xfId="0" applyFont="1" applyFill="1" applyBorder="1" applyAlignment="1">
      <alignment horizontal="right"/>
    </xf>
    <xf numFmtId="0" fontId="7" fillId="5" borderId="88" xfId="0" applyFont="1" applyFill="1" applyBorder="1" applyAlignment="1">
      <alignment horizontal="right"/>
    </xf>
    <xf numFmtId="0" fontId="10" fillId="5" borderId="88" xfId="0" applyFont="1" applyFill="1" applyBorder="1" applyAlignment="1">
      <alignment horizontal="right"/>
    </xf>
    <xf numFmtId="0" fontId="10" fillId="5" borderId="89" xfId="0" applyFont="1" applyFill="1" applyBorder="1" applyAlignment="1">
      <alignment horizontal="right"/>
    </xf>
    <xf numFmtId="49" fontId="6" fillId="0" borderId="63" xfId="0" applyNumberFormat="1" applyFont="1" applyFill="1" applyBorder="1" applyAlignment="1">
      <alignment horizontal="center"/>
    </xf>
    <xf numFmtId="49" fontId="6" fillId="5" borderId="55" xfId="0" applyNumberFormat="1" applyFont="1" applyFill="1" applyBorder="1" applyAlignment="1">
      <alignment horizontal="center"/>
    </xf>
    <xf numFmtId="0" fontId="27" fillId="0" borderId="75" xfId="0" applyFont="1" applyFill="1" applyBorder="1" applyAlignment="1">
      <alignment horizontal="center" shrinkToFit="1"/>
    </xf>
    <xf numFmtId="0" fontId="42" fillId="2" borderId="92" xfId="1" applyFont="1" applyFill="1" applyBorder="1" applyAlignment="1" applyProtection="1">
      <alignment horizontal="right"/>
    </xf>
    <xf numFmtId="0" fontId="12" fillId="9" borderId="1" xfId="0" applyFont="1" applyFill="1" applyBorder="1" applyAlignment="1"/>
    <xf numFmtId="0" fontId="6" fillId="9" borderId="36" xfId="0" applyNumberFormat="1" applyFont="1" applyFill="1" applyBorder="1" applyAlignment="1">
      <alignment horizontal="center"/>
    </xf>
    <xf numFmtId="49" fontId="24" fillId="9" borderId="36" xfId="0" applyNumberFormat="1" applyFont="1" applyFill="1" applyBorder="1" applyAlignment="1">
      <alignment horizontal="center"/>
    </xf>
    <xf numFmtId="0" fontId="24" fillId="9" borderId="37" xfId="0" applyNumberFormat="1" applyFont="1" applyFill="1" applyBorder="1" applyAlignment="1">
      <alignment horizontal="center"/>
    </xf>
    <xf numFmtId="0" fontId="12" fillId="9" borderId="37" xfId="0" applyNumberFormat="1" applyFont="1" applyFill="1" applyBorder="1" applyAlignment="1">
      <alignment horizontal="center"/>
    </xf>
    <xf numFmtId="49" fontId="6" fillId="9" borderId="37" xfId="0" applyNumberFormat="1" applyFont="1" applyFill="1" applyBorder="1" applyAlignment="1">
      <alignment horizontal="center"/>
    </xf>
    <xf numFmtId="0" fontId="6" fillId="9" borderId="38" xfId="0" applyNumberFormat="1" applyFont="1" applyFill="1" applyBorder="1" applyAlignment="1">
      <alignment horizontal="center"/>
    </xf>
    <xf numFmtId="0" fontId="13" fillId="9" borderId="1" xfId="0" applyFont="1" applyFill="1" applyBorder="1" applyAlignment="1"/>
    <xf numFmtId="49" fontId="23" fillId="9" borderId="36" xfId="0" applyNumberFormat="1" applyFont="1" applyFill="1" applyBorder="1" applyAlignment="1">
      <alignment horizontal="center"/>
    </xf>
    <xf numFmtId="0" fontId="23" fillId="9" borderId="37" xfId="0" applyNumberFormat="1" applyFont="1" applyFill="1" applyBorder="1" applyAlignment="1">
      <alignment horizontal="center"/>
    </xf>
    <xf numFmtId="0" fontId="13" fillId="9" borderId="37" xfId="0" applyNumberFormat="1" applyFont="1" applyFill="1" applyBorder="1" applyAlignment="1">
      <alignment horizontal="center"/>
    </xf>
    <xf numFmtId="0" fontId="7" fillId="9" borderId="1" xfId="0" applyFont="1" applyFill="1" applyBorder="1" applyAlignment="1"/>
    <xf numFmtId="49" fontId="17" fillId="9" borderId="36" xfId="0" applyNumberFormat="1" applyFont="1" applyFill="1" applyBorder="1" applyAlignment="1">
      <alignment horizontal="center"/>
    </xf>
    <xf numFmtId="0" fontId="17" fillId="9" borderId="37" xfId="0" applyNumberFormat="1" applyFont="1" applyFill="1" applyBorder="1" applyAlignment="1">
      <alignment horizontal="center"/>
    </xf>
    <xf numFmtId="0" fontId="7" fillId="9" borderId="37" xfId="0" applyNumberFormat="1" applyFont="1" applyFill="1" applyBorder="1" applyAlignment="1">
      <alignment horizontal="center"/>
    </xf>
    <xf numFmtId="0" fontId="9" fillId="9" borderId="1" xfId="0" applyFont="1" applyFill="1" applyBorder="1" applyAlignment="1"/>
    <xf numFmtId="49" fontId="27" fillId="9" borderId="36" xfId="0" applyNumberFormat="1" applyFont="1" applyFill="1" applyBorder="1" applyAlignment="1">
      <alignment horizontal="center"/>
    </xf>
    <xf numFmtId="0" fontId="27" fillId="9" borderId="37" xfId="0" applyNumberFormat="1" applyFont="1" applyFill="1" applyBorder="1" applyAlignment="1">
      <alignment horizontal="center"/>
    </xf>
    <xf numFmtId="0" fontId="9" fillId="9" borderId="37" xfId="0" applyNumberFormat="1" applyFont="1" applyFill="1" applyBorder="1" applyAlignment="1">
      <alignment horizontal="center"/>
    </xf>
    <xf numFmtId="0" fontId="10" fillId="9" borderId="1" xfId="0" applyFont="1" applyFill="1" applyBorder="1" applyAlignment="1"/>
    <xf numFmtId="49" fontId="16" fillId="9" borderId="36" xfId="0" applyNumberFormat="1" applyFont="1" applyFill="1" applyBorder="1" applyAlignment="1">
      <alignment horizontal="center"/>
    </xf>
    <xf numFmtId="0" fontId="16" fillId="9" borderId="37" xfId="0" applyNumberFormat="1" applyFont="1" applyFill="1" applyBorder="1" applyAlignment="1">
      <alignment horizontal="center"/>
    </xf>
    <xf numFmtId="0" fontId="10" fillId="9" borderId="37" xfId="0" applyNumberFormat="1" applyFont="1" applyFill="1" applyBorder="1" applyAlignment="1">
      <alignment horizontal="center"/>
    </xf>
    <xf numFmtId="0" fontId="22" fillId="9" borderId="1" xfId="0" applyFont="1" applyFill="1" applyBorder="1" applyAlignment="1"/>
    <xf numFmtId="49" fontId="28" fillId="9" borderId="36" xfId="0" applyNumberFormat="1" applyFont="1" applyFill="1" applyBorder="1" applyAlignment="1">
      <alignment horizontal="center"/>
    </xf>
    <xf numFmtId="0" fontId="28" fillId="9" borderId="37" xfId="0" applyNumberFormat="1" applyFont="1" applyFill="1" applyBorder="1" applyAlignment="1">
      <alignment horizontal="center"/>
    </xf>
    <xf numFmtId="0" fontId="22" fillId="9" borderId="37" xfId="0" applyNumberFormat="1" applyFont="1" applyFill="1" applyBorder="1" applyAlignment="1">
      <alignment horizontal="center"/>
    </xf>
    <xf numFmtId="0" fontId="6" fillId="9" borderId="38" xfId="0" quotePrefix="1" applyNumberFormat="1" applyFont="1" applyFill="1" applyBorder="1" applyAlignment="1">
      <alignment horizontal="center"/>
    </xf>
    <xf numFmtId="0" fontId="6" fillId="0" borderId="93" xfId="0" applyFont="1" applyFill="1" applyBorder="1" applyAlignment="1">
      <alignment horizontal="centerContinuous"/>
    </xf>
    <xf numFmtId="0" fontId="6" fillId="0" borderId="94" xfId="0" applyFont="1" applyFill="1" applyBorder="1" applyAlignment="1">
      <alignment horizontal="centerContinuous"/>
    </xf>
    <xf numFmtId="0" fontId="51" fillId="0" borderId="0" xfId="0" applyFont="1" applyBorder="1" applyAlignment="1"/>
    <xf numFmtId="0" fontId="52" fillId="0" borderId="57" xfId="0" applyFont="1" applyBorder="1" applyAlignment="1">
      <alignment horizontal="centerContinuous"/>
    </xf>
    <xf numFmtId="0" fontId="53" fillId="0" borderId="57" xfId="0" applyFont="1" applyFill="1" applyBorder="1" applyAlignment="1">
      <alignment horizontal="center" shrinkToFit="1"/>
    </xf>
    <xf numFmtId="0" fontId="53" fillId="0" borderId="57" xfId="0" applyFont="1" applyBorder="1" applyAlignment="1">
      <alignment horizontal="centerContinuous"/>
    </xf>
    <xf numFmtId="0" fontId="54" fillId="0" borderId="43" xfId="0" applyFont="1" applyBorder="1" applyAlignment="1">
      <alignment horizontal="centerContinuous" vertical="center" wrapText="1"/>
    </xf>
    <xf numFmtId="9" fontId="4" fillId="0" borderId="32" xfId="0" applyNumberFormat="1" applyFont="1" applyFill="1" applyBorder="1" applyAlignment="1">
      <alignment horizontal="center"/>
    </xf>
    <xf numFmtId="9" fontId="4" fillId="0" borderId="13" xfId="0" applyNumberFormat="1" applyFont="1" applyFill="1" applyBorder="1" applyAlignment="1">
      <alignment horizontal="center"/>
    </xf>
    <xf numFmtId="0" fontId="1" fillId="0" borderId="84" xfId="0" applyFont="1" applyBorder="1" applyAlignment="1">
      <alignment horizontal="center" shrinkToFit="1"/>
    </xf>
    <xf numFmtId="0" fontId="1" fillId="0" borderId="68" xfId="0" quotePrefix="1" applyFont="1" applyBorder="1" applyAlignment="1">
      <alignment horizontal="left"/>
    </xf>
    <xf numFmtId="0" fontId="1" fillId="0" borderId="81" xfId="0" applyFont="1" applyBorder="1" applyAlignment="1">
      <alignment horizontal="center" shrinkToFit="1"/>
    </xf>
    <xf numFmtId="164" fontId="1" fillId="0" borderId="50" xfId="0" applyNumberFormat="1" applyFont="1" applyBorder="1" applyAlignment="1">
      <alignment horizontal="center" shrinkToFit="1"/>
    </xf>
    <xf numFmtId="0" fontId="1" fillId="0" borderId="95" xfId="0" applyFont="1" applyBorder="1" applyAlignment="1">
      <alignment horizontal="left"/>
    </xf>
    <xf numFmtId="0" fontId="4" fillId="0" borderId="81" xfId="0" applyFont="1" applyBorder="1" applyAlignment="1">
      <alignment horizontal="center" shrinkToFit="1"/>
    </xf>
    <xf numFmtId="0" fontId="1" fillId="0" borderId="69" xfId="0" applyFont="1" applyBorder="1" applyAlignment="1">
      <alignment horizontal="center" shrinkToFit="1"/>
    </xf>
    <xf numFmtId="0" fontId="4" fillId="0" borderId="95" xfId="0" applyFont="1" applyBorder="1" applyAlignment="1">
      <alignment horizontal="left"/>
    </xf>
    <xf numFmtId="0" fontId="1" fillId="0" borderId="50" xfId="0" applyFont="1" applyBorder="1" applyAlignment="1">
      <alignment horizontal="left"/>
    </xf>
    <xf numFmtId="0" fontId="1" fillId="0" borderId="37" xfId="0" applyFont="1" applyFill="1" applyBorder="1" applyAlignment="1">
      <alignment horizontal="center" shrinkToFit="1"/>
    </xf>
    <xf numFmtId="0" fontId="1" fillId="0" borderId="37" xfId="2" applyNumberFormat="1" applyFont="1" applyFill="1" applyBorder="1" applyAlignment="1">
      <alignment horizontal="center" vertical="center" shrinkToFit="1"/>
    </xf>
    <xf numFmtId="49" fontId="6" fillId="0" borderId="38" xfId="0" applyNumberFormat="1" applyFont="1" applyFill="1" applyBorder="1" applyAlignment="1">
      <alignment horizontal="center" vertical="center" wrapText="1"/>
    </xf>
    <xf numFmtId="49" fontId="6" fillId="0" borderId="38" xfId="0" applyNumberFormat="1" applyFont="1" applyFill="1" applyBorder="1" applyAlignment="1">
      <alignment horizontal="center" vertical="center" shrinkToFit="1"/>
    </xf>
    <xf numFmtId="9" fontId="6" fillId="0" borderId="17" xfId="2" applyFont="1" applyFill="1" applyBorder="1" applyAlignment="1">
      <alignment horizontal="center" shrinkToFit="1"/>
    </xf>
    <xf numFmtId="0" fontId="1" fillId="0" borderId="17" xfId="0" applyFont="1" applyFill="1" applyBorder="1" applyAlignment="1">
      <alignment horizontal="center" shrinkToFit="1"/>
    </xf>
    <xf numFmtId="0" fontId="1" fillId="0" borderId="17" xfId="2" applyNumberFormat="1" applyFont="1" applyFill="1" applyBorder="1" applyAlignment="1">
      <alignment horizontal="center" shrinkToFit="1"/>
    </xf>
    <xf numFmtId="0" fontId="1" fillId="0" borderId="17" xfId="2" applyNumberFormat="1" applyFont="1" applyFill="1" applyBorder="1" applyAlignment="1">
      <alignment horizontal="center" vertical="center" shrinkToFit="1"/>
    </xf>
    <xf numFmtId="0" fontId="6" fillId="0" borderId="59" xfId="0" applyNumberFormat="1" applyFont="1" applyFill="1" applyBorder="1" applyAlignment="1">
      <alignment horizontal="center" vertical="center" wrapText="1"/>
    </xf>
    <xf numFmtId="0" fontId="57" fillId="0" borderId="75" xfId="0" applyFont="1" applyFill="1" applyBorder="1" applyAlignment="1">
      <alignment horizontal="center" shrinkToFit="1"/>
    </xf>
    <xf numFmtId="49" fontId="5" fillId="10" borderId="73" xfId="0" applyNumberFormat="1" applyFont="1" applyFill="1" applyBorder="1" applyAlignment="1">
      <alignment horizontal="centerContinuous"/>
    </xf>
    <xf numFmtId="49" fontId="5" fillId="11" borderId="3" xfId="0" applyNumberFormat="1" applyFont="1" applyFill="1" applyBorder="1" applyAlignment="1">
      <alignment horizontal="centerContinuous"/>
    </xf>
    <xf numFmtId="49" fontId="5" fillId="12" borderId="31" xfId="0" applyNumberFormat="1" applyFont="1" applyFill="1" applyBorder="1" applyAlignment="1">
      <alignment horizontal="centerContinuous"/>
    </xf>
    <xf numFmtId="0" fontId="1" fillId="0" borderId="70" xfId="0" applyFont="1" applyBorder="1" applyAlignment="1">
      <alignment horizontal="center" shrinkToFit="1"/>
    </xf>
    <xf numFmtId="0" fontId="1" fillId="0" borderId="50" xfId="0" quotePrefix="1" applyFont="1" applyBorder="1" applyAlignment="1">
      <alignment horizontal="left"/>
    </xf>
    <xf numFmtId="0" fontId="1" fillId="0" borderId="56" xfId="0" quotePrefix="1" applyFont="1" applyFill="1" applyBorder="1" applyAlignment="1">
      <alignment horizontal="center" vertical="center" wrapText="1" shrinkToFit="1"/>
    </xf>
    <xf numFmtId="0" fontId="1" fillId="0" borderId="15" xfId="0" applyFont="1" applyBorder="1" applyAlignment="1">
      <alignment horizontal="center" vertical="center"/>
    </xf>
    <xf numFmtId="0" fontId="4" fillId="0" borderId="32" xfId="0" applyFont="1" applyFill="1" applyBorder="1" applyAlignment="1">
      <alignment horizontal="center" vertical="center"/>
    </xf>
    <xf numFmtId="9" fontId="4" fillId="0" borderId="32" xfId="0" applyNumberFormat="1" applyFont="1" applyFill="1" applyBorder="1" applyAlignment="1">
      <alignment horizontal="center" vertical="center"/>
    </xf>
    <xf numFmtId="0" fontId="1" fillId="0" borderId="32" xfId="0" applyFont="1" applyFill="1" applyBorder="1" applyAlignment="1">
      <alignment horizontal="center" vertical="center"/>
    </xf>
    <xf numFmtId="164" fontId="4" fillId="0" borderId="32" xfId="0" applyNumberFormat="1" applyFont="1" applyFill="1" applyBorder="1" applyAlignment="1">
      <alignment horizontal="center" vertical="center"/>
    </xf>
    <xf numFmtId="0" fontId="3" fillId="0" borderId="12" xfId="0" applyFont="1" applyBorder="1" applyAlignment="1">
      <alignment horizontal="center" vertical="center"/>
    </xf>
    <xf numFmtId="0" fontId="1" fillId="0" borderId="13" xfId="0" applyFont="1" applyBorder="1" applyAlignment="1">
      <alignment horizontal="center" vertical="center"/>
    </xf>
    <xf numFmtId="49" fontId="1" fillId="0" borderId="13" xfId="0" applyNumberFormat="1" applyFont="1" applyBorder="1" applyAlignment="1">
      <alignment horizontal="center" vertical="center"/>
    </xf>
    <xf numFmtId="164"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14" borderId="70" xfId="0" applyFont="1" applyFill="1" applyBorder="1" applyAlignment="1">
      <alignment horizontal="center" shrinkToFit="1"/>
    </xf>
    <xf numFmtId="164" fontId="4" fillId="14" borderId="52" xfId="0" applyNumberFormat="1" applyFont="1" applyFill="1" applyBorder="1" applyAlignment="1">
      <alignment horizontal="center" shrinkToFit="1"/>
    </xf>
    <xf numFmtId="0" fontId="4" fillId="14" borderId="52" xfId="0" applyFont="1" applyFill="1" applyBorder="1" applyAlignment="1">
      <alignment horizontal="left"/>
    </xf>
    <xf numFmtId="0" fontId="4" fillId="14" borderId="53" xfId="0" applyFont="1" applyFill="1" applyBorder="1" applyAlignment="1">
      <alignment horizontal="left" shrinkToFit="1"/>
    </xf>
    <xf numFmtId="0" fontId="5" fillId="0" borderId="35" xfId="0" applyNumberFormat="1" applyFont="1" applyBorder="1" applyAlignment="1">
      <alignment horizontal="center"/>
    </xf>
    <xf numFmtId="49" fontId="6" fillId="14" borderId="34" xfId="0" applyNumberFormat="1" applyFont="1" applyFill="1" applyBorder="1" applyAlignment="1">
      <alignment horizontal="centerContinuous"/>
    </xf>
    <xf numFmtId="0" fontId="6" fillId="14" borderId="30" xfId="0" applyFont="1" applyFill="1" applyBorder="1" applyAlignment="1">
      <alignment horizontal="centerContinuous"/>
    </xf>
    <xf numFmtId="0" fontId="46" fillId="13" borderId="1" xfId="0" applyFont="1" applyFill="1" applyBorder="1" applyAlignment="1">
      <alignment horizontal="center" shrinkToFit="1"/>
    </xf>
    <xf numFmtId="0" fontId="6" fillId="13" borderId="36" xfId="0" applyFont="1" applyFill="1" applyBorder="1" applyAlignment="1">
      <alignment horizontal="center" wrapText="1"/>
    </xf>
    <xf numFmtId="9" fontId="6" fillId="13" borderId="36" xfId="2" applyFont="1" applyFill="1" applyBorder="1" applyAlignment="1">
      <alignment horizontal="center" shrinkToFit="1"/>
    </xf>
    <xf numFmtId="9" fontId="6" fillId="13" borderId="37" xfId="2" applyFont="1" applyFill="1" applyBorder="1" applyAlignment="1">
      <alignment horizontal="center" shrinkToFit="1"/>
    </xf>
    <xf numFmtId="0" fontId="4" fillId="13" borderId="37" xfId="0" applyFont="1" applyFill="1" applyBorder="1" applyAlignment="1">
      <alignment horizontal="center" wrapText="1"/>
    </xf>
    <xf numFmtId="0" fontId="6" fillId="13" borderId="37" xfId="2" applyNumberFormat="1" applyFont="1" applyFill="1" applyBorder="1" applyAlignment="1">
      <alignment horizontal="center" shrinkToFit="1"/>
    </xf>
    <xf numFmtId="0" fontId="6" fillId="13" borderId="38" xfId="0" applyNumberFormat="1" applyFont="1" applyFill="1" applyBorder="1" applyAlignment="1">
      <alignment horizontal="center" wrapText="1"/>
    </xf>
    <xf numFmtId="0" fontId="46" fillId="13" borderId="8" xfId="0" applyFont="1" applyFill="1" applyBorder="1" applyAlignment="1">
      <alignment horizontal="center" shrinkToFit="1"/>
    </xf>
    <xf numFmtId="0" fontId="6" fillId="13" borderId="55" xfId="0" applyFont="1" applyFill="1" applyBorder="1" applyAlignment="1">
      <alignment horizontal="center" wrapText="1"/>
    </xf>
    <xf numFmtId="9" fontId="6" fillId="13" borderId="55" xfId="2" applyFont="1" applyFill="1" applyBorder="1" applyAlignment="1">
      <alignment horizontal="center" shrinkToFit="1"/>
    </xf>
    <xf numFmtId="9" fontId="6" fillId="13" borderId="60" xfId="2" applyFont="1" applyFill="1" applyBorder="1" applyAlignment="1">
      <alignment horizontal="center" shrinkToFit="1"/>
    </xf>
    <xf numFmtId="0" fontId="4" fillId="13" borderId="60" xfId="0" applyFont="1" applyFill="1" applyBorder="1" applyAlignment="1">
      <alignment horizontal="center" wrapText="1"/>
    </xf>
    <xf numFmtId="0" fontId="6" fillId="13" borderId="60" xfId="2" applyNumberFormat="1" applyFont="1" applyFill="1" applyBorder="1" applyAlignment="1">
      <alignment horizontal="center" shrinkToFit="1"/>
    </xf>
    <xf numFmtId="0" fontId="6" fillId="13" borderId="61" xfId="0" applyNumberFormat="1" applyFont="1" applyFill="1" applyBorder="1" applyAlignment="1">
      <alignment horizontal="center" wrapText="1"/>
    </xf>
    <xf numFmtId="9" fontId="6" fillId="13" borderId="37" xfId="2" applyFont="1" applyFill="1" applyBorder="1" applyAlignment="1">
      <alignment horizontal="center" vertical="center" shrinkToFit="1"/>
    </xf>
    <xf numFmtId="0" fontId="1" fillId="0" borderId="96" xfId="0" applyFont="1" applyBorder="1" applyAlignment="1">
      <alignment horizontal="left"/>
    </xf>
    <xf numFmtId="0" fontId="4" fillId="0" borderId="97" xfId="0" applyFont="1" applyFill="1" applyBorder="1" applyAlignment="1">
      <alignment horizontal="left" shrinkToFit="1"/>
    </xf>
    <xf numFmtId="0" fontId="1" fillId="13" borderId="64" xfId="0" applyFont="1" applyFill="1" applyBorder="1" applyAlignment="1">
      <alignment horizontal="center" vertical="center"/>
    </xf>
    <xf numFmtId="0" fontId="1" fillId="13" borderId="11" xfId="0" applyFont="1" applyFill="1" applyBorder="1" applyAlignment="1">
      <alignment horizontal="center" vertical="center"/>
    </xf>
    <xf numFmtId="0" fontId="1" fillId="13" borderId="11" xfId="0" quotePrefix="1" applyFont="1" applyFill="1" applyBorder="1" applyAlignment="1">
      <alignment horizontal="center" vertical="center" wrapText="1"/>
    </xf>
    <xf numFmtId="49" fontId="1" fillId="13" borderId="11" xfId="2" applyNumberFormat="1" applyFont="1" applyFill="1" applyBorder="1" applyAlignment="1">
      <alignment horizontal="center" vertical="center"/>
    </xf>
    <xf numFmtId="0" fontId="1" fillId="13" borderId="11" xfId="0" applyFont="1" applyFill="1" applyBorder="1" applyAlignment="1">
      <alignment horizontal="center" vertical="center" shrinkToFit="1"/>
    </xf>
    <xf numFmtId="164" fontId="4" fillId="13" borderId="11" xfId="0" applyNumberFormat="1" applyFont="1" applyFill="1" applyBorder="1" applyAlignment="1">
      <alignment horizontal="center" vertical="center"/>
    </xf>
    <xf numFmtId="0" fontId="1" fillId="13" borderId="56" xfId="0" quotePrefix="1" applyFont="1" applyFill="1" applyBorder="1" applyAlignment="1">
      <alignment horizontal="center" vertical="center" wrapText="1" shrinkToFit="1"/>
    </xf>
    <xf numFmtId="49" fontId="6" fillId="15" borderId="37" xfId="0" applyNumberFormat="1" applyFont="1" applyFill="1" applyBorder="1" applyAlignment="1">
      <alignment horizontal="center"/>
    </xf>
    <xf numFmtId="0" fontId="58" fillId="2" borderId="4" xfId="0" applyFont="1" applyFill="1" applyBorder="1" applyAlignment="1">
      <alignment horizontal="right"/>
    </xf>
    <xf numFmtId="0" fontId="26" fillId="0" borderId="17" xfId="0" applyNumberFormat="1" applyFont="1" applyBorder="1" applyAlignment="1">
      <alignment horizontal="center"/>
    </xf>
  </cellXfs>
  <cellStyles count="3">
    <cellStyle name="Hyperlink" xfId="1" builtinId="8"/>
    <cellStyle name="Normal" xfId="0" builtinId="0"/>
    <cellStyle name="Percent" xfId="2" builtinId="5"/>
  </cellStyles>
  <dxfs count="6">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0000FF"/>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66675</xdr:colOff>
      <xdr:row>14</xdr:row>
      <xdr:rowOff>190500</xdr:rowOff>
    </xdr:from>
    <xdr:to>
      <xdr:col>6</xdr:col>
      <xdr:colOff>1238250</xdr:colOff>
      <xdr:row>16</xdr:row>
      <xdr:rowOff>247650</xdr:rowOff>
    </xdr:to>
    <xdr:sp macro="" textlink="">
      <xdr:nvSpPr>
        <xdr:cNvPr id="1089" name="Text Box 65"/>
        <xdr:cNvSpPr txBox="1">
          <a:spLocks noChangeArrowheads="1"/>
        </xdr:cNvSpPr>
      </xdr:nvSpPr>
      <xdr:spPr bwMode="auto">
        <a:xfrm>
          <a:off x="4695825" y="3343275"/>
          <a:ext cx="2247900" cy="4857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Current status:</a:t>
          </a:r>
          <a:r>
            <a:rPr lang="en-US" sz="1200" b="0" i="0" u="none" strike="noStrike" baseline="0">
              <a:solidFill>
                <a:srgbClr val="000000"/>
              </a:solidFill>
              <a:latin typeface="Times New Roman"/>
              <a:cs typeface="Times New Roman"/>
            </a:rPr>
            <a:t>  </a:t>
          </a:r>
        </a:p>
      </xdr:txBody>
    </xdr:sp>
    <xdr:clientData/>
  </xdr:twoCellAnchor>
  <xdr:twoCellAnchor editAs="oneCell">
    <xdr:from>
      <xdr:col>5</xdr:col>
      <xdr:colOff>285750</xdr:colOff>
      <xdr:row>1</xdr:row>
      <xdr:rowOff>19050</xdr:rowOff>
    </xdr:from>
    <xdr:to>
      <xdr:col>6</xdr:col>
      <xdr:colOff>1057275</xdr:colOff>
      <xdr:row>14</xdr:row>
      <xdr:rowOff>155408</xdr:rowOff>
    </xdr:to>
    <xdr:pic>
      <xdr:nvPicPr>
        <xdr:cNvPr id="3" name="Picture 2" descr="C:\Users\Rebecca\Desktop\AAA\A\RPG\SoF\Images\NPC\Primes\Humans\Rogues &amp; Commoners\bard drunk.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4900" y="390525"/>
          <a:ext cx="1847850" cy="2917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3403" name="Rectangle 1"/>
        <xdr:cNvSpPr>
          <a:spLocks noChangeArrowheads="1"/>
        </xdr:cNvSpPr>
      </xdr:nvSpPr>
      <xdr:spPr bwMode="auto">
        <a:xfrm>
          <a:off x="460057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9478" name="Rectangle 1"/>
        <xdr:cNvSpPr>
          <a:spLocks noChangeArrowheads="1"/>
        </xdr:cNvSpPr>
      </xdr:nvSpPr>
      <xdr:spPr bwMode="auto">
        <a:xfrm>
          <a:off x="5619750"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20490" name="Rectangle 1"/>
        <xdr:cNvSpPr>
          <a:spLocks noChangeArrowheads="1"/>
        </xdr:cNvSpPr>
      </xdr:nvSpPr>
      <xdr:spPr bwMode="auto">
        <a:xfrm>
          <a:off x="508635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bfrontiers@gmail.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5"/>
  <sheetViews>
    <sheetView showGridLines="0" tabSelected="1" workbookViewId="0">
      <selection activeCell="C11" sqref="C11:C16"/>
    </sheetView>
  </sheetViews>
  <sheetFormatPr defaultColWidth="13" defaultRowHeight="15.75"/>
  <cols>
    <col min="1" max="1" width="22.625" style="20" customWidth="1"/>
    <col min="2" max="2" width="10" style="21" customWidth="1"/>
    <col min="3" max="3" width="5.125" style="21" customWidth="1"/>
    <col min="4" max="4" width="13.75" style="20" bestFit="1" customWidth="1"/>
    <col min="5" max="5" width="9.25" style="21" customWidth="1"/>
    <col min="6" max="6" width="14.125" style="20" customWidth="1"/>
    <col min="7" max="7" width="17.125" style="21" customWidth="1"/>
    <col min="8" max="16384" width="13" style="1"/>
  </cols>
  <sheetData>
    <row r="1" spans="1:7" ht="29.25" thickTop="1" thickBot="1">
      <c r="A1" s="150" t="s">
        <v>179</v>
      </c>
      <c r="B1" s="151"/>
      <c r="C1" s="123"/>
      <c r="D1" s="124"/>
      <c r="E1" s="125"/>
      <c r="F1" s="124"/>
      <c r="G1" s="255" t="s">
        <v>178</v>
      </c>
    </row>
    <row r="2" spans="1:7" ht="17.25" thickTop="1">
      <c r="A2" s="2" t="s">
        <v>0</v>
      </c>
      <c r="B2" s="16" t="s">
        <v>140</v>
      </c>
      <c r="C2" s="53"/>
      <c r="D2" s="4" t="s">
        <v>1</v>
      </c>
      <c r="E2" s="68" t="s">
        <v>106</v>
      </c>
      <c r="F2"/>
      <c r="G2" s="5"/>
    </row>
    <row r="3" spans="1:7" ht="16.5">
      <c r="A3" s="2" t="s">
        <v>74</v>
      </c>
      <c r="B3" s="16" t="s">
        <v>112</v>
      </c>
      <c r="C3" s="53"/>
      <c r="D3" s="4" t="s">
        <v>75</v>
      </c>
      <c r="E3" s="68">
        <v>7</v>
      </c>
      <c r="F3" s="4"/>
      <c r="G3" s="5"/>
    </row>
    <row r="4" spans="1:7" ht="16.5">
      <c r="A4" s="2" t="s">
        <v>104</v>
      </c>
      <c r="B4" s="16" t="s">
        <v>183</v>
      </c>
      <c r="C4" s="68"/>
      <c r="D4" s="4" t="s">
        <v>103</v>
      </c>
      <c r="E4" s="68">
        <f>1374-1348</f>
        <v>26</v>
      </c>
      <c r="F4" s="4"/>
      <c r="G4" s="5"/>
    </row>
    <row r="5" spans="1:7" ht="16.5">
      <c r="A5" s="2" t="s">
        <v>76</v>
      </c>
      <c r="B5" s="16" t="s">
        <v>182</v>
      </c>
      <c r="C5" s="68"/>
      <c r="D5" s="4" t="s">
        <v>2</v>
      </c>
      <c r="E5" s="68" t="s">
        <v>180</v>
      </c>
      <c r="F5" s="115"/>
      <c r="G5" s="116"/>
    </row>
    <row r="6" spans="1:7" ht="17.25" thickBot="1">
      <c r="A6" s="2" t="s">
        <v>77</v>
      </c>
      <c r="B6" s="16" t="s">
        <v>107</v>
      </c>
      <c r="C6" s="53"/>
      <c r="D6" s="4" t="s">
        <v>3</v>
      </c>
      <c r="E6" s="68" t="s">
        <v>181</v>
      </c>
      <c r="F6" s="115"/>
      <c r="G6" s="116"/>
    </row>
    <row r="7" spans="1:7" ht="17.25" thickTop="1">
      <c r="A7" s="216" t="s">
        <v>80</v>
      </c>
      <c r="B7" s="217" t="s">
        <v>268</v>
      </c>
      <c r="C7" s="312">
        <f>RIGHT(B7,1)+C13</f>
        <v>2</v>
      </c>
      <c r="D7" s="244" t="s">
        <v>160</v>
      </c>
      <c r="E7" s="218" t="s">
        <v>270</v>
      </c>
      <c r="F7" s="115"/>
      <c r="G7" s="116"/>
    </row>
    <row r="8" spans="1:7" ht="16.5">
      <c r="A8" s="219" t="s">
        <v>81</v>
      </c>
      <c r="B8" s="220" t="s">
        <v>269</v>
      </c>
      <c r="C8" s="313">
        <f>RIGHT(B8,1)+C12</f>
        <v>7</v>
      </c>
      <c r="D8" s="245" t="s">
        <v>87</v>
      </c>
      <c r="E8" s="221" t="s">
        <v>88</v>
      </c>
      <c r="F8" s="115"/>
      <c r="G8" s="116"/>
    </row>
    <row r="9" spans="1:7" ht="17.25" thickBot="1">
      <c r="A9" s="222" t="s">
        <v>82</v>
      </c>
      <c r="B9" s="223" t="s">
        <v>269</v>
      </c>
      <c r="C9" s="314">
        <f>RIGHT(B9,1)+C15</f>
        <v>6</v>
      </c>
      <c r="D9" s="246" t="s">
        <v>161</v>
      </c>
      <c r="E9" s="224" t="s">
        <v>248</v>
      </c>
      <c r="F9" s="115"/>
      <c r="G9" s="116"/>
    </row>
    <row r="10" spans="1:7" ht="18" thickTop="1" thickBot="1">
      <c r="A10" s="67" t="s">
        <v>17</v>
      </c>
      <c r="B10" s="333"/>
      <c r="C10" s="334"/>
      <c r="D10" s="247" t="s">
        <v>16</v>
      </c>
      <c r="E10" s="38">
        <v>186</v>
      </c>
      <c r="F10" s="115"/>
      <c r="G10" s="116"/>
    </row>
    <row r="11" spans="1:7" ht="16.5">
      <c r="A11" s="36" t="s">
        <v>4</v>
      </c>
      <c r="B11" s="37">
        <v>10</v>
      </c>
      <c r="C11" s="361" t="str">
        <f t="shared" ref="C11:C16" si="0">IF(B11&gt;9.9,CONCATENATE("+",ROUNDDOWN((B11-10)/2,0)),ROUNDUP((B11-10)/2,0))</f>
        <v>+0</v>
      </c>
      <c r="D11" s="248" t="s">
        <v>85</v>
      </c>
      <c r="E11" s="126" t="s">
        <v>111</v>
      </c>
      <c r="F11" s="3"/>
      <c r="G11" s="5"/>
    </row>
    <row r="12" spans="1:7" ht="16.5">
      <c r="A12" s="7" t="s">
        <v>5</v>
      </c>
      <c r="B12" s="89">
        <v>14</v>
      </c>
      <c r="C12" s="62" t="str">
        <f t="shared" si="0"/>
        <v>+2</v>
      </c>
      <c r="D12" s="249" t="s">
        <v>86</v>
      </c>
      <c r="E12" s="72">
        <f>Martial!B15+Equipment!B30+('Personal File'!E10/50)</f>
        <v>50.72</v>
      </c>
      <c r="F12" s="3"/>
      <c r="G12" s="5"/>
    </row>
    <row r="13" spans="1:7" ht="16.5">
      <c r="A13" s="34" t="s">
        <v>20</v>
      </c>
      <c r="B13" s="90">
        <v>10</v>
      </c>
      <c r="C13" s="54" t="str">
        <f t="shared" si="0"/>
        <v>+0</v>
      </c>
      <c r="D13" s="249" t="s">
        <v>22</v>
      </c>
      <c r="E13" s="332">
        <f>ROUNDUP(((E3*10)*0.75)+(E3*C13),0)</f>
        <v>53</v>
      </c>
      <c r="F13" s="3"/>
      <c r="G13" s="5"/>
    </row>
    <row r="14" spans="1:7" ht="16.5">
      <c r="A14" s="360" t="s">
        <v>21</v>
      </c>
      <c r="B14" s="90">
        <v>14</v>
      </c>
      <c r="C14" s="62" t="str">
        <f t="shared" si="0"/>
        <v>+2</v>
      </c>
      <c r="D14" s="249" t="s">
        <v>73</v>
      </c>
      <c r="E14" s="69">
        <v>53</v>
      </c>
      <c r="F14" s="2"/>
      <c r="G14" s="5"/>
    </row>
    <row r="15" spans="1:7" ht="16.5">
      <c r="A15" s="35" t="s">
        <v>23</v>
      </c>
      <c r="B15" s="6">
        <v>12</v>
      </c>
      <c r="C15" s="62" t="str">
        <f t="shared" si="0"/>
        <v>+1</v>
      </c>
      <c r="D15" s="250" t="s">
        <v>110</v>
      </c>
      <c r="E15" s="70">
        <f>10+C12</f>
        <v>12</v>
      </c>
      <c r="F15" s="3"/>
      <c r="G15" s="5"/>
    </row>
    <row r="16" spans="1:7" ht="17.25" thickBot="1">
      <c r="A16" s="39" t="s">
        <v>19</v>
      </c>
      <c r="B16" s="91">
        <v>14</v>
      </c>
      <c r="C16" s="55" t="str">
        <f t="shared" si="0"/>
        <v>+2</v>
      </c>
      <c r="D16" s="251" t="s">
        <v>72</v>
      </c>
      <c r="E16" s="71">
        <f>E15+SUM(Martial!B12:B13)</f>
        <v>12</v>
      </c>
      <c r="F16" s="3"/>
      <c r="G16" s="5"/>
    </row>
    <row r="17" spans="1:7" ht="24.75" thickTop="1" thickBot="1">
      <c r="A17" s="8" t="s">
        <v>33</v>
      </c>
      <c r="B17" s="9"/>
      <c r="C17" s="9"/>
      <c r="D17" s="10"/>
      <c r="E17" s="10"/>
      <c r="F17" s="10"/>
      <c r="G17" s="11"/>
    </row>
    <row r="18" spans="1:7" s="15" customFormat="1" ht="17.25" thickTop="1">
      <c r="A18" s="12"/>
      <c r="B18" s="13"/>
      <c r="C18" s="13"/>
      <c r="D18" s="13"/>
      <c r="E18" s="13"/>
      <c r="F18" s="13"/>
      <c r="G18" s="14"/>
    </row>
    <row r="19" spans="1:7" s="15" customFormat="1" ht="16.5">
      <c r="A19" s="87"/>
      <c r="B19" s="16"/>
      <c r="C19" s="16"/>
      <c r="D19" s="16"/>
      <c r="E19" s="16"/>
      <c r="F19" s="16"/>
      <c r="G19" s="88"/>
    </row>
    <row r="20" spans="1:7" s="15" customFormat="1" ht="16.5">
      <c r="A20" s="87"/>
      <c r="B20" s="16"/>
      <c r="C20" s="16"/>
      <c r="D20" s="16"/>
      <c r="E20" s="16"/>
      <c r="F20" s="16"/>
      <c r="G20" s="88"/>
    </row>
    <row r="21" spans="1:7" s="15" customFormat="1" ht="16.5">
      <c r="A21" s="87"/>
      <c r="B21" s="16"/>
      <c r="C21" s="16"/>
      <c r="D21" s="16"/>
      <c r="E21" s="16"/>
      <c r="F21" s="16"/>
      <c r="G21" s="88"/>
    </row>
    <row r="22" spans="1:7" s="15" customFormat="1" ht="16.5">
      <c r="A22" s="87"/>
      <c r="B22" s="16"/>
      <c r="C22" s="16"/>
      <c r="D22" s="16"/>
      <c r="E22" s="16"/>
      <c r="F22" s="16"/>
      <c r="G22" s="88"/>
    </row>
    <row r="23" spans="1:7" s="15" customFormat="1" ht="16.5">
      <c r="A23" s="87"/>
      <c r="B23" s="16"/>
      <c r="C23" s="16"/>
      <c r="D23" s="16"/>
      <c r="E23" s="16"/>
      <c r="F23" s="16"/>
      <c r="G23" s="88"/>
    </row>
    <row r="24" spans="1:7" s="15" customFormat="1" ht="16.5">
      <c r="A24" s="87"/>
      <c r="B24" s="16"/>
      <c r="C24" s="16"/>
      <c r="D24" s="16"/>
      <c r="E24" s="16"/>
      <c r="F24" s="16"/>
      <c r="G24" s="88"/>
    </row>
    <row r="25" spans="1:7" s="15" customFormat="1" ht="16.5">
      <c r="A25" s="87"/>
      <c r="B25" s="16"/>
      <c r="C25" s="16"/>
      <c r="D25" s="16"/>
      <c r="E25" s="16"/>
      <c r="F25" s="16"/>
      <c r="G25" s="88"/>
    </row>
    <row r="26" spans="1:7" s="15" customFormat="1" ht="16.5">
      <c r="A26" s="87"/>
      <c r="B26" s="16"/>
      <c r="C26" s="16"/>
      <c r="D26" s="16"/>
      <c r="E26" s="16"/>
      <c r="F26" s="16"/>
      <c r="G26" s="88"/>
    </row>
    <row r="27" spans="1:7" s="15" customFormat="1" ht="16.5">
      <c r="A27" s="87"/>
      <c r="B27" s="16"/>
      <c r="C27" s="16"/>
      <c r="D27" s="16"/>
      <c r="E27" s="16"/>
      <c r="F27" s="16"/>
      <c r="G27" s="88"/>
    </row>
    <row r="28" spans="1:7" s="15" customFormat="1" ht="16.5">
      <c r="A28" s="87"/>
      <c r="B28" s="16"/>
      <c r="C28" s="16"/>
      <c r="D28" s="16"/>
      <c r="E28" s="16"/>
      <c r="F28" s="16"/>
      <c r="G28" s="88"/>
    </row>
    <row r="29" spans="1:7" s="15" customFormat="1" ht="16.5">
      <c r="A29" s="87"/>
      <c r="B29" s="16"/>
      <c r="C29" s="16"/>
      <c r="D29" s="16"/>
      <c r="E29" s="16"/>
      <c r="F29" s="16"/>
      <c r="G29" s="88"/>
    </row>
    <row r="30" spans="1:7" s="15" customFormat="1" ht="16.5">
      <c r="A30" s="87"/>
      <c r="B30" s="16"/>
      <c r="C30" s="16"/>
      <c r="D30" s="16"/>
      <c r="E30" s="16"/>
      <c r="F30" s="16"/>
      <c r="G30" s="88"/>
    </row>
    <row r="31" spans="1:7" s="15" customFormat="1" ht="16.5">
      <c r="A31" s="87"/>
      <c r="B31" s="16"/>
      <c r="C31" s="16"/>
      <c r="D31" s="16"/>
      <c r="E31" s="16"/>
      <c r="F31" s="16"/>
      <c r="G31" s="88"/>
    </row>
    <row r="32" spans="1:7" s="15" customFormat="1" ht="16.5">
      <c r="A32" s="87"/>
      <c r="B32" s="16"/>
      <c r="C32" s="16"/>
      <c r="D32" s="16"/>
      <c r="E32" s="16"/>
      <c r="F32" s="16"/>
      <c r="G32" s="88"/>
    </row>
    <row r="33" spans="1:7" s="15" customFormat="1" ht="16.5">
      <c r="A33" s="87"/>
      <c r="B33" s="16"/>
      <c r="C33" s="16"/>
      <c r="D33" s="16"/>
      <c r="E33" s="16"/>
      <c r="F33" s="16"/>
      <c r="G33" s="88"/>
    </row>
    <row r="34" spans="1:7" s="15" customFormat="1" ht="16.5">
      <c r="A34" s="87"/>
      <c r="B34" s="16"/>
      <c r="C34" s="16"/>
      <c r="D34" s="16"/>
      <c r="E34" s="16"/>
      <c r="F34" s="16"/>
      <c r="G34" s="88"/>
    </row>
    <row r="35" spans="1:7" s="15" customFormat="1" ht="16.5">
      <c r="A35" s="87"/>
      <c r="B35" s="16"/>
      <c r="C35" s="16"/>
      <c r="D35" s="16"/>
      <c r="E35" s="16"/>
      <c r="F35" s="16"/>
      <c r="G35" s="88"/>
    </row>
    <row r="36" spans="1:7" s="15" customFormat="1" ht="16.5">
      <c r="A36" s="87"/>
      <c r="B36" s="16"/>
      <c r="C36" s="16"/>
      <c r="D36" s="16"/>
      <c r="E36" s="16"/>
      <c r="F36" s="16"/>
      <c r="G36" s="88"/>
    </row>
    <row r="37" spans="1:7" s="15" customFormat="1" ht="16.5">
      <c r="A37" s="87"/>
      <c r="B37" s="16"/>
      <c r="C37" s="16"/>
      <c r="D37" s="16"/>
      <c r="E37" s="16"/>
      <c r="F37" s="16"/>
      <c r="G37" s="88"/>
    </row>
    <row r="38" spans="1:7" s="15" customFormat="1" ht="16.5">
      <c r="A38" s="87"/>
      <c r="B38" s="16"/>
      <c r="C38" s="16"/>
      <c r="D38" s="16"/>
      <c r="E38" s="16"/>
      <c r="F38" s="16"/>
      <c r="G38" s="88"/>
    </row>
    <row r="39" spans="1:7" s="15" customFormat="1" ht="16.5">
      <c r="A39" s="87"/>
      <c r="B39" s="16"/>
      <c r="C39" s="16"/>
      <c r="D39" s="16"/>
      <c r="E39" s="16"/>
      <c r="F39" s="16"/>
      <c r="G39" s="88"/>
    </row>
    <row r="40" spans="1:7" s="15" customFormat="1" ht="16.5">
      <c r="A40" s="87"/>
      <c r="B40" s="16"/>
      <c r="C40" s="16"/>
      <c r="D40" s="16"/>
      <c r="E40" s="16"/>
      <c r="F40" s="16"/>
      <c r="G40" s="88"/>
    </row>
    <row r="41" spans="1:7" s="15" customFormat="1" ht="16.5">
      <c r="A41" s="87"/>
      <c r="B41" s="16"/>
      <c r="C41" s="16"/>
      <c r="D41" s="16"/>
      <c r="E41" s="16"/>
      <c r="F41" s="16"/>
      <c r="G41" s="88"/>
    </row>
    <row r="42" spans="1:7" s="15" customFormat="1" ht="16.5">
      <c r="A42" s="87"/>
      <c r="B42" s="16"/>
      <c r="C42" s="16"/>
      <c r="D42" s="16"/>
      <c r="E42" s="16"/>
      <c r="F42" s="16"/>
      <c r="G42" s="88"/>
    </row>
    <row r="43" spans="1:7" s="15" customFormat="1" ht="16.5">
      <c r="A43" s="87"/>
      <c r="B43" s="16"/>
      <c r="C43" s="16"/>
      <c r="D43" s="16"/>
      <c r="E43" s="16"/>
      <c r="F43" s="16"/>
      <c r="G43" s="88"/>
    </row>
    <row r="44" spans="1:7" s="15" customFormat="1" ht="16.5">
      <c r="A44" s="87"/>
      <c r="B44" s="16"/>
      <c r="C44" s="16"/>
      <c r="D44" s="16"/>
      <c r="E44" s="16"/>
      <c r="F44" s="16"/>
      <c r="G44" s="88"/>
    </row>
    <row r="45" spans="1:7" s="15" customFormat="1" ht="16.5">
      <c r="A45" s="87"/>
      <c r="B45" s="16"/>
      <c r="C45" s="16"/>
      <c r="D45" s="16"/>
      <c r="E45" s="16"/>
      <c r="F45" s="16"/>
      <c r="G45" s="88"/>
    </row>
    <row r="46" spans="1:7" s="15" customFormat="1" ht="16.5">
      <c r="A46" s="87"/>
      <c r="B46" s="16"/>
      <c r="C46" s="16"/>
      <c r="D46" s="16"/>
      <c r="E46" s="16"/>
      <c r="F46" s="16"/>
      <c r="G46" s="88"/>
    </row>
    <row r="47" spans="1:7" s="15" customFormat="1" ht="16.5">
      <c r="A47" s="87"/>
      <c r="B47" s="16"/>
      <c r="C47" s="16"/>
      <c r="D47" s="16"/>
      <c r="E47" s="16"/>
      <c r="F47" s="16"/>
      <c r="G47" s="88"/>
    </row>
    <row r="48" spans="1:7" s="15" customFormat="1" ht="16.5">
      <c r="A48" s="87"/>
      <c r="B48" s="16"/>
      <c r="C48" s="16"/>
      <c r="D48" s="16"/>
      <c r="E48" s="16"/>
      <c r="F48" s="16"/>
      <c r="G48" s="88"/>
    </row>
    <row r="49" spans="1:7" s="15" customFormat="1" ht="16.5">
      <c r="A49" s="87"/>
      <c r="B49" s="16"/>
      <c r="C49" s="16"/>
      <c r="D49" s="16"/>
      <c r="E49" s="16"/>
      <c r="F49" s="16"/>
      <c r="G49" s="88"/>
    </row>
    <row r="50" spans="1:7" s="15" customFormat="1" ht="16.5">
      <c r="A50" s="87"/>
      <c r="B50" s="16"/>
      <c r="C50" s="16"/>
      <c r="D50" s="16"/>
      <c r="E50" s="16"/>
      <c r="F50" s="16"/>
      <c r="G50" s="88"/>
    </row>
    <row r="51" spans="1:7" s="15" customFormat="1" ht="16.5">
      <c r="A51" s="87"/>
      <c r="B51" s="16"/>
      <c r="C51" s="16"/>
      <c r="D51" s="16"/>
      <c r="E51" s="16"/>
      <c r="F51" s="16"/>
      <c r="G51" s="88"/>
    </row>
    <row r="52" spans="1:7" s="15" customFormat="1" ht="16.5">
      <c r="A52" s="87"/>
      <c r="B52" s="16"/>
      <c r="C52" s="16"/>
      <c r="D52" s="16"/>
      <c r="E52" s="16"/>
      <c r="F52" s="16"/>
      <c r="G52" s="88"/>
    </row>
    <row r="53" spans="1:7" s="15" customFormat="1" ht="16.5">
      <c r="A53" s="87"/>
      <c r="B53" s="16"/>
      <c r="C53" s="16"/>
      <c r="D53" s="16"/>
      <c r="E53" s="16"/>
      <c r="F53" s="16"/>
      <c r="G53" s="88"/>
    </row>
    <row r="54" spans="1:7" s="15" customFormat="1" ht="16.5">
      <c r="A54" s="87"/>
      <c r="B54" s="16"/>
      <c r="C54" s="16"/>
      <c r="D54" s="16"/>
      <c r="E54" s="16"/>
      <c r="F54" s="16"/>
      <c r="G54" s="88"/>
    </row>
    <row r="55" spans="1:7" s="15" customFormat="1" ht="16.5">
      <c r="A55" s="87"/>
      <c r="B55" s="16"/>
      <c r="C55" s="16"/>
      <c r="D55" s="16"/>
      <c r="E55" s="16"/>
      <c r="F55" s="16"/>
      <c r="G55" s="88"/>
    </row>
    <row r="56" spans="1:7" s="15" customFormat="1" ht="16.5">
      <c r="A56" s="87"/>
      <c r="B56" s="16"/>
      <c r="C56" s="16"/>
      <c r="D56" s="16"/>
      <c r="E56" s="16"/>
      <c r="F56" s="16"/>
      <c r="G56" s="88"/>
    </row>
    <row r="57" spans="1:7" s="15" customFormat="1" ht="16.5">
      <c r="A57" s="87"/>
      <c r="B57" s="16"/>
      <c r="C57" s="16"/>
      <c r="D57" s="16"/>
      <c r="E57" s="16"/>
      <c r="F57" s="16"/>
      <c r="G57" s="88"/>
    </row>
    <row r="58" spans="1:7" s="15" customFormat="1" ht="16.5">
      <c r="A58" s="87"/>
      <c r="B58" s="16"/>
      <c r="C58" s="16"/>
      <c r="D58" s="16"/>
      <c r="E58" s="16"/>
      <c r="F58" s="16"/>
      <c r="G58" s="88"/>
    </row>
    <row r="59" spans="1:7" s="15" customFormat="1" ht="16.5">
      <c r="A59" s="87"/>
      <c r="B59" s="16"/>
      <c r="C59" s="16"/>
      <c r="D59" s="16"/>
      <c r="E59" s="16"/>
      <c r="F59" s="16"/>
      <c r="G59" s="88"/>
    </row>
    <row r="60" spans="1:7" s="15" customFormat="1" ht="16.5">
      <c r="A60" s="87"/>
      <c r="B60" s="16"/>
      <c r="C60" s="16"/>
      <c r="D60" s="16"/>
      <c r="E60" s="16"/>
      <c r="F60" s="16"/>
      <c r="G60" s="88"/>
    </row>
    <row r="61" spans="1:7" s="15" customFormat="1" ht="16.5">
      <c r="A61" s="87"/>
      <c r="B61" s="16"/>
      <c r="C61" s="16"/>
      <c r="D61" s="16"/>
      <c r="E61" s="16"/>
      <c r="F61" s="16"/>
      <c r="G61" s="88"/>
    </row>
    <row r="62" spans="1:7" s="15" customFormat="1" ht="16.5">
      <c r="A62" s="87"/>
      <c r="B62" s="16"/>
      <c r="C62" s="16"/>
      <c r="D62" s="16"/>
      <c r="E62" s="16"/>
      <c r="F62" s="16"/>
      <c r="G62" s="88"/>
    </row>
    <row r="63" spans="1:7" s="15" customFormat="1" ht="16.5">
      <c r="A63" s="87"/>
      <c r="B63" s="16"/>
      <c r="C63" s="16"/>
      <c r="D63" s="16"/>
      <c r="E63" s="16"/>
      <c r="F63" s="16"/>
      <c r="G63" s="88"/>
    </row>
    <row r="64" spans="1:7" ht="17.25" thickBot="1">
      <c r="A64" s="17"/>
      <c r="B64" s="18"/>
      <c r="C64" s="18"/>
      <c r="D64" s="18"/>
      <c r="E64" s="18"/>
      <c r="F64" s="18"/>
      <c r="G64" s="19"/>
    </row>
    <row r="65" ht="16.5" thickTop="1"/>
  </sheetData>
  <phoneticPr fontId="0" type="noConversion"/>
  <conditionalFormatting sqref="E14">
    <cfRule type="cellIs" dxfId="5" priority="1" stopIfTrue="1" operator="lessThan">
      <formula>$E$13/3</formula>
    </cfRule>
    <cfRule type="cellIs" dxfId="4" priority="2" stopIfTrue="1" operator="between">
      <formula>$E$13/3</formula>
      <formula>$E$13/2</formula>
    </cfRule>
    <cfRule type="cellIs" dxfId="3" priority="3" stopIfTrue="1" operator="greaterThan">
      <formula>$E$13/2</formula>
    </cfRule>
  </conditionalFormatting>
  <conditionalFormatting sqref="E12">
    <cfRule type="cellIs" dxfId="2" priority="4" stopIfTrue="1" operator="greaterThan">
      <formula>100</formula>
    </cfRule>
    <cfRule type="cellIs" dxfId="1" priority="5" stopIfTrue="1" operator="between">
      <formula>66</formula>
      <formula>100</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3"/>
  <sheetViews>
    <sheetView showGridLines="0" workbookViewId="0">
      <pane ySplit="2" topLeftCell="A3" activePane="bottomLeft" state="frozen"/>
      <selection pane="bottomLeft" activeCell="A3" sqref="A3"/>
    </sheetView>
  </sheetViews>
  <sheetFormatPr defaultColWidth="13" defaultRowHeight="15.75"/>
  <cols>
    <col min="1" max="1" width="28.75" style="20" bestFit="1" customWidth="1"/>
    <col min="2" max="2" width="5.875" style="20" bestFit="1" customWidth="1"/>
    <col min="3" max="3" width="7.625" style="21" hidden="1" customWidth="1"/>
    <col min="4" max="4" width="5.875" style="21" hidden="1" customWidth="1"/>
    <col min="5" max="5" width="9.25" style="21" bestFit="1" customWidth="1"/>
    <col min="6" max="6" width="6.75" style="21" bestFit="1" customWidth="1"/>
    <col min="7" max="7" width="6.75" style="66" customWidth="1"/>
    <col min="8" max="8" width="40.625" style="20" customWidth="1"/>
    <col min="9" max="16384" width="13" style="1"/>
  </cols>
  <sheetData>
    <row r="1" spans="1:8" ht="24" thickBot="1">
      <c r="A1" s="52" t="s">
        <v>18</v>
      </c>
      <c r="B1" s="22"/>
      <c r="C1" s="22"/>
      <c r="D1" s="22"/>
      <c r="E1" s="22"/>
      <c r="F1" s="22"/>
      <c r="G1" s="64"/>
      <c r="H1" s="22"/>
    </row>
    <row r="2" spans="1:8" s="15" customFormat="1" ht="33">
      <c r="A2" s="49" t="s">
        <v>6</v>
      </c>
      <c r="B2" s="50" t="s">
        <v>38</v>
      </c>
      <c r="C2" s="50" t="s">
        <v>45</v>
      </c>
      <c r="D2" s="50" t="s">
        <v>37</v>
      </c>
      <c r="E2" s="61" t="s">
        <v>70</v>
      </c>
      <c r="F2" s="61" t="s">
        <v>46</v>
      </c>
      <c r="G2" s="65" t="s">
        <v>78</v>
      </c>
      <c r="H2" s="51" t="s">
        <v>8</v>
      </c>
    </row>
    <row r="3" spans="1:8" s="56" customFormat="1" ht="16.5">
      <c r="A3" s="96" t="s">
        <v>47</v>
      </c>
      <c r="B3" s="81">
        <v>0</v>
      </c>
      <c r="C3" s="97" t="s">
        <v>41</v>
      </c>
      <c r="D3" s="98" t="str">
        <f>IF(C3="Str",'Personal File'!$C$11,IF(C3="Dex",'Personal File'!$C$12,IF(C3="Con",'Personal File'!$C$13,IF(C3="Int",'Personal File'!$C$14,IF(C3="Wis",'Personal File'!$C$15,IF(C3="Cha",'Personal File'!$C$16))))))</f>
        <v>+2</v>
      </c>
      <c r="E3" s="117" t="str">
        <f t="shared" ref="E3:E41" si="0">CONCATENATE(C3," (",D3,")")</f>
        <v>Int (+2)</v>
      </c>
      <c r="F3" s="131">
        <v>0</v>
      </c>
      <c r="G3" s="82">
        <f t="shared" ref="G3:G18" si="1">B3+MID(E3,6,2)+F3</f>
        <v>2</v>
      </c>
      <c r="H3" s="83"/>
    </row>
    <row r="4" spans="1:8" s="60" customFormat="1" ht="16.5">
      <c r="A4" s="256" t="s">
        <v>48</v>
      </c>
      <c r="B4" s="257">
        <v>2</v>
      </c>
      <c r="C4" s="258" t="s">
        <v>43</v>
      </c>
      <c r="D4" s="259" t="str">
        <f>IF(C4="Str",'Personal File'!$C$11,IF(C4="Dex",'Personal File'!$C$12,IF(C4="Con",'Personal File'!$C$13,IF(C4="Int",'Personal File'!$C$14,IF(C4="Wis",'Personal File'!$C$15,IF(C4="Cha",'Personal File'!$C$16))))))</f>
        <v>+2</v>
      </c>
      <c r="E4" s="260" t="str">
        <f t="shared" si="0"/>
        <v>Dex (+2)</v>
      </c>
      <c r="F4" s="261">
        <v>0</v>
      </c>
      <c r="G4" s="261">
        <f t="shared" si="1"/>
        <v>4</v>
      </c>
      <c r="H4" s="262"/>
    </row>
    <row r="5" spans="1:8" s="58" customFormat="1" ht="16.5">
      <c r="A5" s="127" t="s">
        <v>49</v>
      </c>
      <c r="B5" s="81">
        <v>0</v>
      </c>
      <c r="C5" s="128" t="s">
        <v>39</v>
      </c>
      <c r="D5" s="129" t="str">
        <f>IF(C5="Str",'Personal File'!$C$11,IF(C5="Dex",'Personal File'!$C$12,IF(C5="Con",'Personal File'!$C$13,IF(C5="Int",'Personal File'!$C$14,IF(C5="Wis",'Personal File'!$C$15,IF(C5="Cha",'Personal File'!$C$16))))))</f>
        <v>+2</v>
      </c>
      <c r="E5" s="130" t="str">
        <f t="shared" si="0"/>
        <v>Cha (+2)</v>
      </c>
      <c r="F5" s="82">
        <v>0</v>
      </c>
      <c r="G5" s="82">
        <f t="shared" si="1"/>
        <v>2</v>
      </c>
      <c r="H5" s="83"/>
    </row>
    <row r="6" spans="1:8" s="57" customFormat="1" ht="16.5">
      <c r="A6" s="267" t="s">
        <v>50</v>
      </c>
      <c r="B6" s="257">
        <v>2</v>
      </c>
      <c r="C6" s="268" t="s">
        <v>44</v>
      </c>
      <c r="D6" s="269" t="str">
        <f>IF(C6="Str",'Personal File'!$C$11,IF(C6="Dex",'Personal File'!$C$12,IF(C6="Con",'Personal File'!$C$13,IF(C6="Int",'Personal File'!$C$14,IF(C6="Wis",'Personal File'!$C$15,IF(C6="Cha",'Personal File'!$C$16))))))</f>
        <v>+0</v>
      </c>
      <c r="E6" s="270" t="str">
        <f t="shared" si="0"/>
        <v>Str (+0)</v>
      </c>
      <c r="F6" s="359" t="s">
        <v>198</v>
      </c>
      <c r="G6" s="261">
        <f t="shared" si="1"/>
        <v>4</v>
      </c>
      <c r="H6" s="262"/>
    </row>
    <row r="7" spans="1:8" s="57" customFormat="1" ht="16.5">
      <c r="A7" s="271" t="s">
        <v>24</v>
      </c>
      <c r="B7" s="257">
        <v>6</v>
      </c>
      <c r="C7" s="272" t="s">
        <v>40</v>
      </c>
      <c r="D7" s="273" t="str">
        <f>IF(C7="Str",'Personal File'!$C$11,IF(C7="Dex",'Personal File'!$C$12,IF(C7="Con",'Personal File'!$C$13,IF(C7="Int",'Personal File'!$C$14,IF(C7="Wis",'Personal File'!$C$15,IF(C7="Cha",'Personal File'!$C$16))))))</f>
        <v>+0</v>
      </c>
      <c r="E7" s="274" t="str">
        <f t="shared" si="0"/>
        <v>Con (+0)</v>
      </c>
      <c r="F7" s="261">
        <v>0</v>
      </c>
      <c r="G7" s="261">
        <f t="shared" si="1"/>
        <v>6</v>
      </c>
      <c r="H7" s="262"/>
    </row>
    <row r="8" spans="1:8" s="56" customFormat="1" ht="16.5">
      <c r="A8" s="275" t="s">
        <v>184</v>
      </c>
      <c r="B8" s="257">
        <v>2</v>
      </c>
      <c r="C8" s="276" t="s">
        <v>41</v>
      </c>
      <c r="D8" s="277" t="str">
        <f>IF(C8="Str",'Personal File'!$C$11,IF(C8="Dex",'Personal File'!$C$12,IF(C8="Con",'Personal File'!$C$13,IF(C8="Int",'Personal File'!$C$14,IF(C8="Wis",'Personal File'!$C$15,IF(C8="Cha",'Personal File'!$C$16))))))</f>
        <v>+2</v>
      </c>
      <c r="E8" s="278" t="str">
        <f t="shared" si="0"/>
        <v>Int (+2)</v>
      </c>
      <c r="F8" s="261">
        <v>0</v>
      </c>
      <c r="G8" s="261">
        <f t="shared" si="1"/>
        <v>4</v>
      </c>
      <c r="H8" s="262"/>
    </row>
    <row r="9" spans="1:8" s="56" customFormat="1" ht="16.5">
      <c r="A9" s="275" t="s">
        <v>185</v>
      </c>
      <c r="B9" s="257">
        <v>2</v>
      </c>
      <c r="C9" s="276" t="s">
        <v>41</v>
      </c>
      <c r="D9" s="277" t="str">
        <f>IF(C9="Str",'Personal File'!$C$11,IF(C9="Dex",'Personal File'!$C$12,IF(C9="Con",'Personal File'!$C$13,IF(C9="Int",'Personal File'!$C$14,IF(C9="Wis",'Personal File'!$C$15,IF(C9="Cha",'Personal File'!$C$16))))))</f>
        <v>+2</v>
      </c>
      <c r="E9" s="278" t="str">
        <f t="shared" ref="E9:E10" si="2">CONCATENATE(C9," (",D9,")")</f>
        <v>Int (+2)</v>
      </c>
      <c r="F9" s="261">
        <v>0</v>
      </c>
      <c r="G9" s="261">
        <f t="shared" ref="G9:G11" si="3">B9+MID(E9,6,2)+F9</f>
        <v>4</v>
      </c>
      <c r="H9" s="262"/>
    </row>
    <row r="10" spans="1:8" s="56" customFormat="1" ht="16.5">
      <c r="A10" s="275" t="s">
        <v>186</v>
      </c>
      <c r="B10" s="257">
        <v>2</v>
      </c>
      <c r="C10" s="276" t="s">
        <v>41</v>
      </c>
      <c r="D10" s="277" t="str">
        <f>IF(C10="Str",'Personal File'!$C$11,IF(C10="Dex",'Personal File'!$C$12,IF(C10="Con",'Personal File'!$C$13,IF(C10="Int",'Personal File'!$C$14,IF(C10="Wis",'Personal File'!$C$15,IF(C10="Cha",'Personal File'!$C$16))))))</f>
        <v>+2</v>
      </c>
      <c r="E10" s="278" t="str">
        <f t="shared" si="2"/>
        <v>Int (+2)</v>
      </c>
      <c r="F10" s="261">
        <v>0</v>
      </c>
      <c r="G10" s="261">
        <f t="shared" si="3"/>
        <v>4</v>
      </c>
      <c r="H10" s="262"/>
    </row>
    <row r="11" spans="1:8" s="59" customFormat="1" ht="16.5">
      <c r="A11" s="275" t="s">
        <v>51</v>
      </c>
      <c r="B11" s="257">
        <v>2</v>
      </c>
      <c r="C11" s="276" t="s">
        <v>41</v>
      </c>
      <c r="D11" s="277" t="str">
        <f>IF(C11="Str",'Personal File'!$C$11,IF(C11="Dex",'Personal File'!$C$12,IF(C11="Con",'Personal File'!$C$13,IF(C11="Int",'Personal File'!$C$14,IF(C11="Wis",'Personal File'!$C$15,IF(C11="Cha",'Personal File'!$C$16))))))</f>
        <v>+2</v>
      </c>
      <c r="E11" s="278" t="str">
        <f t="shared" si="0"/>
        <v>Int (+2)</v>
      </c>
      <c r="F11" s="261">
        <v>0</v>
      </c>
      <c r="G11" s="261">
        <f t="shared" si="3"/>
        <v>4</v>
      </c>
      <c r="H11" s="262"/>
    </row>
    <row r="12" spans="1:8" s="60" customFormat="1" ht="16.5">
      <c r="A12" s="127" t="s">
        <v>52</v>
      </c>
      <c r="B12" s="81">
        <v>0</v>
      </c>
      <c r="C12" s="128" t="s">
        <v>39</v>
      </c>
      <c r="D12" s="129" t="str">
        <f>IF(C12="Str",'Personal File'!$C$11,IF(C12="Dex",'Personal File'!$C$12,IF(C12="Con",'Personal File'!$C$13,IF(C12="Int",'Personal File'!$C$14,IF(C12="Wis",'Personal File'!$C$15,IF(C12="Cha",'Personal File'!$C$16))))))</f>
        <v>+2</v>
      </c>
      <c r="E12" s="130" t="str">
        <f t="shared" si="0"/>
        <v>Cha (+2)</v>
      </c>
      <c r="F12" s="82">
        <v>0</v>
      </c>
      <c r="G12" s="82">
        <f t="shared" si="1"/>
        <v>2</v>
      </c>
      <c r="H12" s="83"/>
    </row>
    <row r="13" spans="1:8" s="60" customFormat="1" ht="16.5">
      <c r="A13" s="275" t="s">
        <v>53</v>
      </c>
      <c r="B13" s="257">
        <v>1</v>
      </c>
      <c r="C13" s="276" t="s">
        <v>41</v>
      </c>
      <c r="D13" s="277" t="str">
        <f>IF(C13="Str",'Personal File'!$C$11,IF(C13="Dex",'Personal File'!$C$12,IF(C13="Con",'Personal File'!$C$13,IF(C13="Int",'Personal File'!$C$14,IF(C13="Wis",'Personal File'!$C$15,IF(C13="Cha",'Personal File'!$C$16))))))</f>
        <v>+2</v>
      </c>
      <c r="E13" s="278" t="str">
        <f t="shared" si="0"/>
        <v>Int (+2)</v>
      </c>
      <c r="F13" s="261">
        <v>0</v>
      </c>
      <c r="G13" s="261">
        <f t="shared" si="1"/>
        <v>3</v>
      </c>
      <c r="H13" s="262"/>
    </row>
    <row r="14" spans="1:8" s="60" customFormat="1" ht="16.5">
      <c r="A14" s="263" t="s">
        <v>54</v>
      </c>
      <c r="B14" s="257">
        <v>2</v>
      </c>
      <c r="C14" s="264" t="s">
        <v>39</v>
      </c>
      <c r="D14" s="265" t="str">
        <f>IF(C14="Str",'Personal File'!$C$11,IF(C14="Dex",'Personal File'!$C$12,IF(C14="Con",'Personal File'!$C$13,IF(C14="Int",'Personal File'!$C$14,IF(C14="Wis",'Personal File'!$C$15,IF(C14="Cha",'Personal File'!$C$16))))))</f>
        <v>+2</v>
      </c>
      <c r="E14" s="266" t="str">
        <f t="shared" si="0"/>
        <v>Cha (+2)</v>
      </c>
      <c r="F14" s="261">
        <v>0</v>
      </c>
      <c r="G14" s="261">
        <f t="shared" si="1"/>
        <v>4</v>
      </c>
      <c r="H14" s="262"/>
    </row>
    <row r="15" spans="1:8" s="60" customFormat="1" ht="16.5">
      <c r="A15" s="256" t="s">
        <v>55</v>
      </c>
      <c r="B15" s="257">
        <v>2</v>
      </c>
      <c r="C15" s="258" t="s">
        <v>43</v>
      </c>
      <c r="D15" s="259" t="str">
        <f>IF(C15="Str",'Personal File'!$C$11,IF(C15="Dex",'Personal File'!$C$12,IF(C15="Con",'Personal File'!$C$13,IF(C15="Int",'Personal File'!$C$14,IF(C15="Wis",'Personal File'!$C$15,IF(C15="Cha",'Personal File'!$C$16))))))</f>
        <v>+2</v>
      </c>
      <c r="E15" s="260" t="str">
        <f t="shared" si="0"/>
        <v>Dex (+2)</v>
      </c>
      <c r="F15" s="261">
        <v>0</v>
      </c>
      <c r="G15" s="261">
        <f t="shared" si="1"/>
        <v>4</v>
      </c>
      <c r="H15" s="262"/>
    </row>
    <row r="16" spans="1:8" s="60" customFormat="1" ht="16.5">
      <c r="A16" s="96" t="s">
        <v>56</v>
      </c>
      <c r="B16" s="81">
        <v>0</v>
      </c>
      <c r="C16" s="97" t="s">
        <v>41</v>
      </c>
      <c r="D16" s="98" t="str">
        <f>IF(C16="Str",'Personal File'!$C$11,IF(C16="Dex",'Personal File'!$C$12,IF(C16="Con",'Personal File'!$C$13,IF(C16="Int",'Personal File'!$C$14,IF(C16="Wis",'Personal File'!$C$15,IF(C16="Cha",'Personal File'!$C$16))))))</f>
        <v>+2</v>
      </c>
      <c r="E16" s="117" t="str">
        <f t="shared" si="0"/>
        <v>Int (+2)</v>
      </c>
      <c r="F16" s="82">
        <v>0</v>
      </c>
      <c r="G16" s="82">
        <f t="shared" si="1"/>
        <v>2</v>
      </c>
      <c r="H16" s="83"/>
    </row>
    <row r="17" spans="1:8" s="60" customFormat="1" ht="16.5">
      <c r="A17" s="263" t="s">
        <v>57</v>
      </c>
      <c r="B17" s="257">
        <v>2</v>
      </c>
      <c r="C17" s="264" t="s">
        <v>39</v>
      </c>
      <c r="D17" s="265" t="str">
        <f>IF(C17="Str",'Personal File'!$C$11,IF(C17="Dex",'Personal File'!$C$12,IF(C17="Con",'Personal File'!$C$13,IF(C17="Int",'Personal File'!$C$14,IF(C17="Wis",'Personal File'!$C$15,IF(C17="Cha",'Personal File'!$C$16))))))</f>
        <v>+2</v>
      </c>
      <c r="E17" s="266" t="str">
        <f t="shared" si="0"/>
        <v>Cha (+2)</v>
      </c>
      <c r="F17" s="261">
        <v>0</v>
      </c>
      <c r="G17" s="261">
        <f t="shared" si="1"/>
        <v>4</v>
      </c>
      <c r="H17" s="262"/>
    </row>
    <row r="18" spans="1:8" s="60" customFormat="1" ht="16.5">
      <c r="A18" s="263" t="s">
        <v>26</v>
      </c>
      <c r="B18" s="257">
        <v>1</v>
      </c>
      <c r="C18" s="264" t="s">
        <v>39</v>
      </c>
      <c r="D18" s="265" t="str">
        <f>IF(C18="Str",'Personal File'!$C$11,IF(C18="Dex",'Personal File'!$C$12,IF(C18="Con",'Personal File'!$C$13,IF(C18="Int",'Personal File'!$C$14,IF(C18="Wis",'Personal File'!$C$15,IF(C18="Cha",'Personal File'!$C$16))))))</f>
        <v>+2</v>
      </c>
      <c r="E18" s="266" t="str">
        <f t="shared" si="0"/>
        <v>Cha (+2)</v>
      </c>
      <c r="F18" s="261">
        <v>0</v>
      </c>
      <c r="G18" s="261">
        <f t="shared" si="1"/>
        <v>3</v>
      </c>
      <c r="H18" s="262"/>
    </row>
    <row r="19" spans="1:8" s="60" customFormat="1" ht="16.5">
      <c r="A19" s="84" t="s">
        <v>58</v>
      </c>
      <c r="B19" s="81">
        <v>0</v>
      </c>
      <c r="C19" s="85" t="s">
        <v>42</v>
      </c>
      <c r="D19" s="86" t="str">
        <f>IF(C19="Str",'Personal File'!$C$11,IF(C19="Dex",'Personal File'!$C$12,IF(C19="Con",'Personal File'!$C$13,IF(C19="Int",'Personal File'!$C$14,IF(C19="Wis",'Personal File'!$C$15,IF(C19="Cha",'Personal File'!$C$16))))))</f>
        <v>+1</v>
      </c>
      <c r="E19" s="112" t="str">
        <f t="shared" si="0"/>
        <v>Wis (+1)</v>
      </c>
      <c r="F19" s="82">
        <v>0</v>
      </c>
      <c r="G19" s="82">
        <f>B19+MID(E19,6,2)+F19</f>
        <v>1</v>
      </c>
      <c r="H19" s="83"/>
    </row>
    <row r="20" spans="1:8" s="60" customFormat="1" ht="16.5">
      <c r="A20" s="256" t="s">
        <v>59</v>
      </c>
      <c r="B20" s="257">
        <v>2</v>
      </c>
      <c r="C20" s="258" t="s">
        <v>43</v>
      </c>
      <c r="D20" s="259" t="str">
        <f>IF(C20="Str",'Personal File'!$C$11,IF(C20="Dex",'Personal File'!$C$12,IF(C20="Con",'Personal File'!$C$13,IF(C20="Int",'Personal File'!$C$14,IF(C20="Wis",'Personal File'!$C$15,IF(C20="Cha",'Personal File'!$C$16))))))</f>
        <v>+2</v>
      </c>
      <c r="E20" s="260" t="str">
        <f t="shared" si="0"/>
        <v>Dex (+2)</v>
      </c>
      <c r="F20" s="261">
        <v>0</v>
      </c>
      <c r="G20" s="261">
        <f>B20+MID(E20,6,2)+F20</f>
        <v>4</v>
      </c>
      <c r="H20" s="262"/>
    </row>
    <row r="21" spans="1:8" s="60" customFormat="1" ht="16.5">
      <c r="A21" s="127" t="s">
        <v>60</v>
      </c>
      <c r="B21" s="81">
        <v>0</v>
      </c>
      <c r="C21" s="128" t="s">
        <v>39</v>
      </c>
      <c r="D21" s="129" t="str">
        <f>IF(C21="Str",'Personal File'!$C$11,IF(C21="Dex",'Personal File'!$C$12,IF(C21="Con",'Personal File'!$C$13,IF(C21="Int",'Personal File'!$C$14,IF(C21="Wis",'Personal File'!$C$15,IF(C21="Cha",'Personal File'!$C$16))))))</f>
        <v>+2</v>
      </c>
      <c r="E21" s="130" t="str">
        <f t="shared" si="0"/>
        <v>Cha (+2)</v>
      </c>
      <c r="F21" s="82">
        <v>0</v>
      </c>
      <c r="G21" s="82">
        <f>B21+MID(E21,6,2)+F21</f>
        <v>2</v>
      </c>
      <c r="H21" s="83"/>
    </row>
    <row r="22" spans="1:8" s="60" customFormat="1" ht="16.5">
      <c r="A22" s="267" t="s">
        <v>61</v>
      </c>
      <c r="B22" s="257">
        <v>2</v>
      </c>
      <c r="C22" s="268" t="s">
        <v>44</v>
      </c>
      <c r="D22" s="269" t="str">
        <f>IF(C22="Str",'Personal File'!$C$11,IF(C22="Dex",'Personal File'!$C$12,IF(C22="Con",'Personal File'!$C$13,IF(C22="Int",'Personal File'!$C$14,IF(C22="Wis",'Personal File'!$C$15,IF(C22="Cha",'Personal File'!$C$16))))))</f>
        <v>+0</v>
      </c>
      <c r="E22" s="270" t="str">
        <f t="shared" si="0"/>
        <v>Str (+0)</v>
      </c>
      <c r="F22" s="359" t="s">
        <v>198</v>
      </c>
      <c r="G22" s="261">
        <f>B22+MID(E22,6,2)+F22</f>
        <v>4</v>
      </c>
      <c r="H22" s="262"/>
    </row>
    <row r="23" spans="1:8" s="60" customFormat="1" ht="16.5">
      <c r="A23" s="275" t="s">
        <v>113</v>
      </c>
      <c r="B23" s="257">
        <v>2</v>
      </c>
      <c r="C23" s="276" t="s">
        <v>41</v>
      </c>
      <c r="D23" s="277" t="str">
        <f>IF(C23="Str",'Personal File'!$C$11,IF(C23="Dex",'Personal File'!$C$12,IF(C23="Con",'Personal File'!$C$13,IF(C23="Int",'Personal File'!$C$14,IF(C23="Wis",'Personal File'!$C$15,IF(C23="Cha",'Personal File'!$C$16))))))</f>
        <v>+2</v>
      </c>
      <c r="E23" s="278" t="str">
        <f>CONCATENATE(C23," (",D23,")")</f>
        <v>Int (+2)</v>
      </c>
      <c r="F23" s="261">
        <v>0</v>
      </c>
      <c r="G23" s="261">
        <f>B23+MID(E23,6,2)+F23</f>
        <v>4</v>
      </c>
      <c r="H23" s="262"/>
    </row>
    <row r="24" spans="1:8" s="60" customFormat="1" ht="16.5">
      <c r="A24" s="275" t="s">
        <v>141</v>
      </c>
      <c r="B24" s="257">
        <v>2</v>
      </c>
      <c r="C24" s="276" t="s">
        <v>41</v>
      </c>
      <c r="D24" s="277" t="str">
        <f>IF(C24="Str",'Personal File'!$C$11,IF(C24="Dex",'Personal File'!$C$12,IF(C24="Con",'Personal File'!$C$13,IF(C24="Int",'Personal File'!$C$14,IF(C24="Wis",'Personal File'!$C$15,IF(C24="Cha",'Personal File'!$C$16))))))</f>
        <v>+2</v>
      </c>
      <c r="E24" s="278" t="str">
        <f>CONCATENATE(C24," (",D24,")")</f>
        <v>Int (+2)</v>
      </c>
      <c r="F24" s="261">
        <v>0</v>
      </c>
      <c r="G24" s="261">
        <f t="shared" ref="G24:G40" si="4">B24+MID(E24,6,2)+F24</f>
        <v>4</v>
      </c>
      <c r="H24" s="262"/>
    </row>
    <row r="25" spans="1:8" s="60" customFormat="1" ht="16.5">
      <c r="A25" s="279" t="s">
        <v>62</v>
      </c>
      <c r="B25" s="257">
        <v>2</v>
      </c>
      <c r="C25" s="280" t="s">
        <v>42</v>
      </c>
      <c r="D25" s="281" t="str">
        <f>IF(C25="Str",'Personal File'!$C$11,IF(C25="Dex",'Personal File'!$C$12,IF(C25="Con",'Personal File'!$C$13,IF(C25="Int",'Personal File'!$C$14,IF(C25="Wis",'Personal File'!$C$15,IF(C25="Cha",'Personal File'!$C$16))))))</f>
        <v>+1</v>
      </c>
      <c r="E25" s="282" t="str">
        <f t="shared" si="0"/>
        <v>Wis (+1)</v>
      </c>
      <c r="F25" s="261">
        <v>0</v>
      </c>
      <c r="G25" s="261">
        <f t="shared" si="4"/>
        <v>3</v>
      </c>
      <c r="H25" s="262"/>
    </row>
    <row r="26" spans="1:8" s="60" customFormat="1" ht="16.5">
      <c r="A26" s="256" t="s">
        <v>27</v>
      </c>
      <c r="B26" s="257">
        <v>2</v>
      </c>
      <c r="C26" s="258" t="s">
        <v>43</v>
      </c>
      <c r="D26" s="259" t="str">
        <f>IF(C26="Str",'Personal File'!$C$11,IF(C26="Dex",'Personal File'!$C$12,IF(C26="Con",'Personal File'!$C$13,IF(C26="Int",'Personal File'!$C$14,IF(C26="Wis",'Personal File'!$C$15,IF(C26="Cha",'Personal File'!$C$16))))))</f>
        <v>+2</v>
      </c>
      <c r="E26" s="260" t="str">
        <f t="shared" si="0"/>
        <v>Dex (+2)</v>
      </c>
      <c r="F26" s="261">
        <v>0</v>
      </c>
      <c r="G26" s="261">
        <f t="shared" si="4"/>
        <v>4</v>
      </c>
      <c r="H26" s="262"/>
    </row>
    <row r="27" spans="1:8" s="60" customFormat="1" ht="16.5">
      <c r="A27" s="256" t="s">
        <v>63</v>
      </c>
      <c r="B27" s="257">
        <v>1</v>
      </c>
      <c r="C27" s="258" t="s">
        <v>43</v>
      </c>
      <c r="D27" s="259" t="str">
        <f>IF(C27="Str",'Personal File'!$C$11,IF(C27="Dex",'Personal File'!$C$12,IF(C27="Con",'Personal File'!$C$13,IF(C27="Int",'Personal File'!$C$14,IF(C27="Wis",'Personal File'!$C$15,IF(C27="Cha",'Personal File'!$C$16))))))</f>
        <v>+2</v>
      </c>
      <c r="E27" s="260" t="str">
        <f t="shared" si="0"/>
        <v>Dex (+2)</v>
      </c>
      <c r="F27" s="261">
        <v>0</v>
      </c>
      <c r="G27" s="261">
        <f t="shared" si="4"/>
        <v>3</v>
      </c>
      <c r="H27" s="262"/>
    </row>
    <row r="28" spans="1:8" ht="16.5">
      <c r="A28" s="263" t="s">
        <v>197</v>
      </c>
      <c r="B28" s="257">
        <v>8</v>
      </c>
      <c r="C28" s="264" t="s">
        <v>39</v>
      </c>
      <c r="D28" s="265" t="str">
        <f>IF(C28="Str",'Personal File'!$C$11,IF(C28="Dex",'Personal File'!$C$12,IF(C28="Con",'Personal File'!$C$13,IF(C28="Int",'Personal File'!$C$14,IF(C28="Wis",'Personal File'!$C$15,IF(C28="Cha",'Personal File'!$C$16))))))</f>
        <v>+2</v>
      </c>
      <c r="E28" s="266" t="str">
        <f t="shared" si="0"/>
        <v>Cha (+2)</v>
      </c>
      <c r="F28" s="261">
        <v>0</v>
      </c>
      <c r="G28" s="261">
        <f t="shared" si="4"/>
        <v>10</v>
      </c>
      <c r="H28" s="262"/>
    </row>
    <row r="29" spans="1:8" ht="16.5">
      <c r="A29" s="263" t="s">
        <v>187</v>
      </c>
      <c r="B29" s="257">
        <v>2</v>
      </c>
      <c r="C29" s="280" t="s">
        <v>42</v>
      </c>
      <c r="D29" s="281" t="str">
        <f>IF(C29="Str",'Personal File'!$C$11,IF(C29="Dex",'Personal File'!$C$12,IF(C29="Con",'Personal File'!$C$13,IF(C29="Int",'Personal File'!$C$14,IF(C29="Wis",'Personal File'!$C$15,IF(C29="Cha",'Personal File'!$C$16))))))</f>
        <v>+1</v>
      </c>
      <c r="E29" s="281" t="str">
        <f t="shared" si="0"/>
        <v>Wis (+1)</v>
      </c>
      <c r="F29" s="261">
        <v>0</v>
      </c>
      <c r="G29" s="261">
        <f t="shared" si="4"/>
        <v>3</v>
      </c>
      <c r="H29" s="262"/>
    </row>
    <row r="30" spans="1:8" ht="16.5">
      <c r="A30" s="132" t="s">
        <v>28</v>
      </c>
      <c r="B30" s="81">
        <v>0</v>
      </c>
      <c r="C30" s="133" t="s">
        <v>43</v>
      </c>
      <c r="D30" s="134" t="str">
        <f>IF(C30="Str",'Personal File'!$C$11,IF(C30="Dex",'Personal File'!$C$12,IF(C30="Con",'Personal File'!$C$13,IF(C30="Int",'Personal File'!$C$14,IF(C30="Wis",'Personal File'!$C$15,IF(C30="Cha",'Personal File'!$C$16))))))</f>
        <v>+2</v>
      </c>
      <c r="E30" s="135" t="str">
        <f t="shared" si="0"/>
        <v>Dex (+2)</v>
      </c>
      <c r="F30" s="82">
        <v>0</v>
      </c>
      <c r="G30" s="82">
        <f t="shared" si="4"/>
        <v>2</v>
      </c>
      <c r="H30" s="83"/>
    </row>
    <row r="31" spans="1:8" ht="16.5">
      <c r="A31" s="96" t="s">
        <v>29</v>
      </c>
      <c r="B31" s="81">
        <v>0</v>
      </c>
      <c r="C31" s="97" t="s">
        <v>41</v>
      </c>
      <c r="D31" s="98" t="str">
        <f>IF(C31="Str",'Personal File'!$C$11,IF(C31="Dex",'Personal File'!$C$12,IF(C31="Con",'Personal File'!$C$13,IF(C31="Int",'Personal File'!$C$14,IF(C31="Wis",'Personal File'!$C$15,IF(C31="Cha",'Personal File'!$C$16))))))</f>
        <v>+2</v>
      </c>
      <c r="E31" s="117" t="str">
        <f t="shared" si="0"/>
        <v>Int (+2)</v>
      </c>
      <c r="F31" s="82">
        <v>0</v>
      </c>
      <c r="G31" s="82">
        <f t="shared" si="4"/>
        <v>2</v>
      </c>
      <c r="H31" s="83"/>
    </row>
    <row r="32" spans="1:8" ht="16.5">
      <c r="A32" s="279" t="s">
        <v>64</v>
      </c>
      <c r="B32" s="257">
        <v>2</v>
      </c>
      <c r="C32" s="280" t="s">
        <v>42</v>
      </c>
      <c r="D32" s="281" t="str">
        <f>IF(C32="Str",'Personal File'!$C$11,IF(C32="Dex",'Personal File'!$C$12,IF(C32="Con",'Personal File'!$C$13,IF(C32="Int",'Personal File'!$C$14,IF(C32="Wis",'Personal File'!$C$15,IF(C32="Cha",'Personal File'!$C$16))))))</f>
        <v>+1</v>
      </c>
      <c r="E32" s="282" t="str">
        <f t="shared" si="0"/>
        <v>Wis (+1)</v>
      </c>
      <c r="F32" s="261">
        <v>0</v>
      </c>
      <c r="G32" s="261">
        <f t="shared" si="4"/>
        <v>3</v>
      </c>
      <c r="H32" s="262"/>
    </row>
    <row r="33" spans="1:8" ht="16.5">
      <c r="A33" s="256" t="s">
        <v>108</v>
      </c>
      <c r="B33" s="257">
        <v>2</v>
      </c>
      <c r="C33" s="258" t="s">
        <v>43</v>
      </c>
      <c r="D33" s="259" t="str">
        <f>IF(C33="Str",'Personal File'!$C$11,IF(C33="Dex",'Personal File'!$C$12,IF(C33="Con",'Personal File'!$C$13,IF(C33="Int",'Personal File'!$C$14,IF(C33="Wis",'Personal File'!$C$15,IF(C33="Cha",'Personal File'!$C$16))))))</f>
        <v>+2</v>
      </c>
      <c r="E33" s="260" t="str">
        <f t="shared" si="0"/>
        <v>Dex (+2)</v>
      </c>
      <c r="F33" s="261">
        <v>0</v>
      </c>
      <c r="G33" s="261">
        <f t="shared" si="4"/>
        <v>4</v>
      </c>
      <c r="H33" s="262"/>
    </row>
    <row r="34" spans="1:8" ht="16.5">
      <c r="A34" s="188" t="s">
        <v>105</v>
      </c>
      <c r="B34" s="185">
        <v>0</v>
      </c>
      <c r="C34" s="189" t="s">
        <v>41</v>
      </c>
      <c r="D34" s="190" t="str">
        <f>IF(C34="Str",'Personal File'!$C$11,IF(C34="Dex",'Personal File'!$C$12,IF(C34="Con",'Personal File'!$C$13,IF(C34="Int",'Personal File'!$C$14,IF(C34="Wis",'Personal File'!$C$15,IF(C34="Cha",'Personal File'!$C$16))))))</f>
        <v>+2</v>
      </c>
      <c r="E34" s="191" t="str">
        <f t="shared" si="0"/>
        <v>Int (+2)</v>
      </c>
      <c r="F34" s="186">
        <v>0</v>
      </c>
      <c r="G34" s="192" t="s">
        <v>71</v>
      </c>
      <c r="H34" s="187"/>
    </row>
    <row r="35" spans="1:8" ht="16.5">
      <c r="A35" s="275" t="s">
        <v>65</v>
      </c>
      <c r="B35" s="257">
        <v>2</v>
      </c>
      <c r="C35" s="276" t="s">
        <v>41</v>
      </c>
      <c r="D35" s="277" t="str">
        <f>IF(C35="Str",'Personal File'!$C$11,IF(C35="Dex",'Personal File'!$C$12,IF(C35="Con",'Personal File'!$C$13,IF(C35="Int",'Personal File'!$C$14,IF(C35="Wis",'Personal File'!$C$15,IF(C35="Cha",'Personal File'!$C$16))))))</f>
        <v>+2</v>
      </c>
      <c r="E35" s="278" t="str">
        <f t="shared" si="0"/>
        <v>Int (+2)</v>
      </c>
      <c r="F35" s="261" t="s">
        <v>198</v>
      </c>
      <c r="G35" s="261">
        <f t="shared" si="4"/>
        <v>6</v>
      </c>
      <c r="H35" s="283"/>
    </row>
    <row r="36" spans="1:8" ht="16.5">
      <c r="A36" s="84" t="s">
        <v>66</v>
      </c>
      <c r="B36" s="81">
        <v>0</v>
      </c>
      <c r="C36" s="85" t="s">
        <v>42</v>
      </c>
      <c r="D36" s="86" t="str">
        <f>IF(C36="Str",'Personal File'!$C$11,IF(C36="Dex",'Personal File'!$C$12,IF(C36="Con",'Personal File'!$C$13,IF(C36="Int",'Personal File'!$C$14,IF(C36="Wis",'Personal File'!$C$15,IF(C36="Cha",'Personal File'!$C$16))))))</f>
        <v>+1</v>
      </c>
      <c r="E36" s="112" t="str">
        <f t="shared" si="0"/>
        <v>Wis (+1)</v>
      </c>
      <c r="F36" s="82">
        <v>0</v>
      </c>
      <c r="G36" s="82">
        <f t="shared" si="4"/>
        <v>1</v>
      </c>
      <c r="H36" s="83"/>
    </row>
    <row r="37" spans="1:8" ht="16.5">
      <c r="A37" s="84" t="s">
        <v>109</v>
      </c>
      <c r="B37" s="81">
        <v>0</v>
      </c>
      <c r="C37" s="85" t="s">
        <v>42</v>
      </c>
      <c r="D37" s="86" t="str">
        <f>IF(C37="Str",'Personal File'!$C$11,IF(C37="Dex",'Personal File'!$C$12,IF(C37="Con",'Personal File'!$C$13,IF(C37="Int",'Personal File'!$C$14,IF(C37="Wis",'Personal File'!$C$15,IF(C37="Cha",'Personal File'!$C$16))))))</f>
        <v>+1</v>
      </c>
      <c r="E37" s="112" t="str">
        <f t="shared" si="0"/>
        <v>Wis (+1)</v>
      </c>
      <c r="F37" s="82">
        <v>0</v>
      </c>
      <c r="G37" s="82">
        <f t="shared" si="4"/>
        <v>1</v>
      </c>
      <c r="H37" s="83"/>
    </row>
    <row r="38" spans="1:8" ht="16.5">
      <c r="A38" s="267" t="s">
        <v>30</v>
      </c>
      <c r="B38" s="257">
        <v>2</v>
      </c>
      <c r="C38" s="268" t="s">
        <v>44</v>
      </c>
      <c r="D38" s="269" t="str">
        <f>IF(C38="Str",'Personal File'!$C$11,IF(C38="Dex",'Personal File'!$C$12,IF(C38="Con",'Personal File'!$C$13,IF(C38="Int",'Personal File'!$C$14,IF(C38="Wis",'Personal File'!$C$15,IF(C38="Cha",'Personal File'!$C$16))))))</f>
        <v>+0</v>
      </c>
      <c r="E38" s="270" t="str">
        <f t="shared" si="0"/>
        <v>Str (+0)</v>
      </c>
      <c r="F38" s="261">
        <v>0</v>
      </c>
      <c r="G38" s="261">
        <f t="shared" si="4"/>
        <v>2</v>
      </c>
      <c r="H38" s="262"/>
    </row>
    <row r="39" spans="1:8" ht="16.5">
      <c r="A39" s="256" t="s">
        <v>67</v>
      </c>
      <c r="B39" s="257">
        <v>2</v>
      </c>
      <c r="C39" s="258" t="s">
        <v>43</v>
      </c>
      <c r="D39" s="259" t="str">
        <f>IF(C39="Str",'Personal File'!$C$11,IF(C39="Dex",'Personal File'!$C$12,IF(C39="Con",'Personal File'!$C$13,IF(C39="Int",'Personal File'!$C$14,IF(C39="Wis",'Personal File'!$C$15,IF(C39="Cha",'Personal File'!$C$16))))))</f>
        <v>+2</v>
      </c>
      <c r="E39" s="260" t="str">
        <f t="shared" si="0"/>
        <v>Dex (+2)</v>
      </c>
      <c r="F39" s="261">
        <v>0</v>
      </c>
      <c r="G39" s="261">
        <f t="shared" si="4"/>
        <v>4</v>
      </c>
      <c r="H39" s="262"/>
    </row>
    <row r="40" spans="1:8" ht="16.5">
      <c r="A40" s="263" t="s">
        <v>68</v>
      </c>
      <c r="B40" s="257">
        <v>9</v>
      </c>
      <c r="C40" s="264" t="s">
        <v>39</v>
      </c>
      <c r="D40" s="265" t="str">
        <f>IF(C40="Str",'Personal File'!$C$11,IF(C40="Dex",'Personal File'!$C$12,IF(C40="Con",'Personal File'!$C$13,IF(C40="Int",'Personal File'!$C$14,IF(C40="Wis",'Personal File'!$C$15,IF(C40="Cha",'Personal File'!$C$16))))))</f>
        <v>+2</v>
      </c>
      <c r="E40" s="266" t="str">
        <f t="shared" si="0"/>
        <v>Cha (+2)</v>
      </c>
      <c r="F40" s="261" t="s">
        <v>199</v>
      </c>
      <c r="G40" s="261">
        <f t="shared" si="4"/>
        <v>16</v>
      </c>
      <c r="H40" s="262"/>
    </row>
    <row r="41" spans="1:8" ht="17.25" thickBot="1">
      <c r="A41" s="136" t="s">
        <v>69</v>
      </c>
      <c r="B41" s="137">
        <v>0</v>
      </c>
      <c r="C41" s="138" t="s">
        <v>43</v>
      </c>
      <c r="D41" s="139" t="str">
        <f>IF(C41="Str",'Personal File'!$C$11,IF(C41="Dex",'Personal File'!$C$12,IF(C41="Con",'Personal File'!$C$13,IF(C41="Int",'Personal File'!$C$14,IF(C41="Wis",'Personal File'!$C$15,IF(C41="Cha",'Personal File'!$C$16))))))</f>
        <v>+2</v>
      </c>
      <c r="E41" s="140" t="str">
        <f t="shared" si="0"/>
        <v>Dex (+2)</v>
      </c>
      <c r="F41" s="141">
        <v>0</v>
      </c>
      <c r="G41" s="141">
        <f>B41+MID(E41,6,2)+F41</f>
        <v>2</v>
      </c>
      <c r="H41" s="142"/>
    </row>
    <row r="42" spans="1:8" ht="16.5" thickTop="1">
      <c r="B42" s="80">
        <f>SUM(B3:B41)</f>
        <v>68</v>
      </c>
      <c r="E42" s="80">
        <f>((6+'Personal File'!C14)*4)+(6*('Personal File'!E3-1))</f>
        <v>68</v>
      </c>
    </row>
    <row r="43" spans="1:8">
      <c r="B43" s="80" t="s">
        <v>272</v>
      </c>
      <c r="E43" s="80" t="s">
        <v>273</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8"/>
  <sheetViews>
    <sheetView showGridLines="0" workbookViewId="0">
      <pane ySplit="2" topLeftCell="A3" activePane="bottomLeft" state="frozen"/>
      <selection pane="bottomLeft" activeCell="A3" sqref="A3"/>
    </sheetView>
  </sheetViews>
  <sheetFormatPr defaultColWidth="13" defaultRowHeight="15.75"/>
  <cols>
    <col min="1" max="1" width="15.875" style="40" customWidth="1"/>
    <col min="2" max="2" width="6.25" style="40" bestFit="1" customWidth="1"/>
    <col min="3" max="3" width="9.625" style="41" bestFit="1" customWidth="1"/>
    <col min="4" max="4" width="11.25" style="41" bestFit="1" customWidth="1"/>
    <col min="5" max="5" width="7.25" style="41" bestFit="1" customWidth="1"/>
    <col min="6" max="6" width="11" style="41" customWidth="1"/>
    <col min="7" max="7" width="9.5" style="41" bestFit="1" customWidth="1"/>
    <col min="8" max="8" width="29.875" style="40" customWidth="1"/>
    <col min="9" max="16384" width="13" style="33"/>
  </cols>
  <sheetData>
    <row r="1" spans="1:8" ht="24" thickBot="1">
      <c r="A1" s="154" t="s">
        <v>122</v>
      </c>
      <c r="B1" s="155"/>
      <c r="C1" s="155"/>
      <c r="D1" s="155"/>
      <c r="E1" s="155"/>
      <c r="F1" s="155"/>
      <c r="G1" s="155"/>
      <c r="H1" s="155"/>
    </row>
    <row r="2" spans="1:8" s="161" customFormat="1" ht="16.5">
      <c r="A2" s="156" t="s">
        <v>89</v>
      </c>
      <c r="B2" s="157" t="s">
        <v>7</v>
      </c>
      <c r="C2" s="157" t="s">
        <v>117</v>
      </c>
      <c r="D2" s="158" t="s">
        <v>118</v>
      </c>
      <c r="E2" s="159" t="s">
        <v>119</v>
      </c>
      <c r="F2" s="157" t="s">
        <v>120</v>
      </c>
      <c r="G2" s="157" t="s">
        <v>121</v>
      </c>
      <c r="H2" s="160" t="s">
        <v>8</v>
      </c>
    </row>
    <row r="3" spans="1:8" ht="16.5">
      <c r="A3" s="162" t="s">
        <v>202</v>
      </c>
      <c r="B3" s="163">
        <v>0</v>
      </c>
      <c r="C3" s="179" t="s">
        <v>154</v>
      </c>
      <c r="D3" s="180" t="s">
        <v>130</v>
      </c>
      <c r="E3" s="180" t="s">
        <v>131</v>
      </c>
      <c r="F3" s="303" t="s">
        <v>151</v>
      </c>
      <c r="G3" s="184" t="s">
        <v>237</v>
      </c>
      <c r="H3" s="304" t="s">
        <v>238</v>
      </c>
    </row>
    <row r="4" spans="1:8" ht="16.5">
      <c r="A4" s="162" t="s">
        <v>127</v>
      </c>
      <c r="B4" s="163">
        <v>0</v>
      </c>
      <c r="C4" s="164" t="s">
        <v>129</v>
      </c>
      <c r="D4" s="165" t="s">
        <v>130</v>
      </c>
      <c r="E4" s="166" t="s">
        <v>131</v>
      </c>
      <c r="F4" s="166" t="s">
        <v>132</v>
      </c>
      <c r="G4" s="166" t="s">
        <v>133</v>
      </c>
      <c r="H4" s="167" t="s">
        <v>134</v>
      </c>
    </row>
    <row r="5" spans="1:8" ht="16.5">
      <c r="A5" s="162" t="s">
        <v>144</v>
      </c>
      <c r="B5" s="163">
        <v>0</v>
      </c>
      <c r="C5" s="195" t="s">
        <v>138</v>
      </c>
      <c r="D5" s="196" t="s">
        <v>130</v>
      </c>
      <c r="E5" s="181" t="s">
        <v>131</v>
      </c>
      <c r="F5" s="182" t="s">
        <v>148</v>
      </c>
      <c r="G5" s="182" t="s">
        <v>149</v>
      </c>
      <c r="H5" s="201" t="s">
        <v>156</v>
      </c>
    </row>
    <row r="6" spans="1:8" ht="16.5">
      <c r="A6" s="162" t="s">
        <v>128</v>
      </c>
      <c r="B6" s="163">
        <v>0</v>
      </c>
      <c r="C6" s="179" t="s">
        <v>135</v>
      </c>
      <c r="D6" s="180" t="s">
        <v>130</v>
      </c>
      <c r="E6" s="181" t="s">
        <v>131</v>
      </c>
      <c r="F6" s="182" t="s">
        <v>136</v>
      </c>
      <c r="G6" s="182" t="s">
        <v>137</v>
      </c>
      <c r="H6" s="183" t="s">
        <v>157</v>
      </c>
    </row>
    <row r="7" spans="1:8" ht="16.5">
      <c r="A7" s="162" t="s">
        <v>145</v>
      </c>
      <c r="B7" s="163">
        <v>0</v>
      </c>
      <c r="C7" s="179" t="s">
        <v>135</v>
      </c>
      <c r="D7" s="180" t="s">
        <v>150</v>
      </c>
      <c r="E7" s="181" t="s">
        <v>131</v>
      </c>
      <c r="F7" s="184" t="s">
        <v>151</v>
      </c>
      <c r="G7" s="184" t="s">
        <v>152</v>
      </c>
      <c r="H7" s="197" t="s">
        <v>158</v>
      </c>
    </row>
    <row r="8" spans="1:8" ht="16.5">
      <c r="A8" s="168" t="s">
        <v>201</v>
      </c>
      <c r="B8" s="169">
        <v>0</v>
      </c>
      <c r="C8" s="205" t="s">
        <v>129</v>
      </c>
      <c r="D8" s="198" t="s">
        <v>150</v>
      </c>
      <c r="E8" s="307" t="s">
        <v>131</v>
      </c>
      <c r="F8" s="308" t="s">
        <v>148</v>
      </c>
      <c r="G8" s="199" t="s">
        <v>152</v>
      </c>
      <c r="H8" s="310" t="s">
        <v>236</v>
      </c>
    </row>
    <row r="9" spans="1:8" ht="16.5">
      <c r="A9" s="193" t="s">
        <v>146</v>
      </c>
      <c r="B9" s="194">
        <v>1</v>
      </c>
      <c r="C9" s="195" t="s">
        <v>154</v>
      </c>
      <c r="D9" s="180" t="s">
        <v>155</v>
      </c>
      <c r="E9" s="181" t="s">
        <v>131</v>
      </c>
      <c r="F9" s="184" t="s">
        <v>148</v>
      </c>
      <c r="G9" s="182" t="s">
        <v>133</v>
      </c>
      <c r="H9" s="197" t="s">
        <v>143</v>
      </c>
    </row>
    <row r="10" spans="1:8" ht="16.5">
      <c r="A10" s="193" t="s">
        <v>177</v>
      </c>
      <c r="B10" s="194">
        <v>1</v>
      </c>
      <c r="C10" s="195" t="s">
        <v>138</v>
      </c>
      <c r="D10" s="180" t="s">
        <v>130</v>
      </c>
      <c r="E10" s="181" t="s">
        <v>131</v>
      </c>
      <c r="F10" s="184" t="s">
        <v>139</v>
      </c>
      <c r="G10" s="182" t="s">
        <v>149</v>
      </c>
      <c r="H10" s="197" t="s">
        <v>176</v>
      </c>
    </row>
    <row r="11" spans="1:8" ht="16.5">
      <c r="A11" s="193" t="s">
        <v>203</v>
      </c>
      <c r="B11" s="194">
        <v>1</v>
      </c>
      <c r="C11" s="206" t="s">
        <v>239</v>
      </c>
      <c r="D11" s="180" t="s">
        <v>153</v>
      </c>
      <c r="E11" s="302" t="s">
        <v>240</v>
      </c>
      <c r="F11" s="303" t="s">
        <v>136</v>
      </c>
      <c r="G11" s="184" t="s">
        <v>241</v>
      </c>
      <c r="H11" s="305" t="s">
        <v>242</v>
      </c>
    </row>
    <row r="12" spans="1:8" ht="16.5">
      <c r="A12" s="204" t="s">
        <v>204</v>
      </c>
      <c r="B12" s="202">
        <v>1</v>
      </c>
      <c r="C12" s="205" t="s">
        <v>239</v>
      </c>
      <c r="D12" s="306" t="s">
        <v>155</v>
      </c>
      <c r="E12" s="307" t="s">
        <v>131</v>
      </c>
      <c r="F12" s="309" t="s">
        <v>136</v>
      </c>
      <c r="G12" s="199" t="s">
        <v>243</v>
      </c>
      <c r="H12" s="200" t="s">
        <v>244</v>
      </c>
    </row>
    <row r="13" spans="1:8" ht="16.5">
      <c r="A13" s="193" t="s">
        <v>147</v>
      </c>
      <c r="B13" s="194">
        <v>2</v>
      </c>
      <c r="C13" s="195" t="s">
        <v>135</v>
      </c>
      <c r="D13" s="196" t="s">
        <v>153</v>
      </c>
      <c r="E13" s="181" t="s">
        <v>131</v>
      </c>
      <c r="F13" s="182" t="s">
        <v>139</v>
      </c>
      <c r="G13" s="182" t="s">
        <v>133</v>
      </c>
      <c r="H13" s="197" t="s">
        <v>159</v>
      </c>
    </row>
    <row r="14" spans="1:8" ht="16.5">
      <c r="A14" s="193" t="s">
        <v>205</v>
      </c>
      <c r="B14" s="194">
        <v>2</v>
      </c>
      <c r="C14" s="195" t="s">
        <v>239</v>
      </c>
      <c r="D14" s="196" t="s">
        <v>153</v>
      </c>
      <c r="E14" s="181" t="s">
        <v>240</v>
      </c>
      <c r="F14" s="182" t="s">
        <v>136</v>
      </c>
      <c r="G14" s="182" t="s">
        <v>241</v>
      </c>
      <c r="H14" s="197" t="s">
        <v>245</v>
      </c>
    </row>
    <row r="15" spans="1:8" ht="16.5">
      <c r="A15" s="335" t="s">
        <v>276</v>
      </c>
      <c r="B15" s="336">
        <v>2</v>
      </c>
      <c r="C15" s="337"/>
      <c r="D15" s="349"/>
      <c r="E15" s="339"/>
      <c r="F15" s="340"/>
      <c r="G15" s="340"/>
      <c r="H15" s="341"/>
    </row>
    <row r="16" spans="1:8" ht="16.5">
      <c r="A16" s="204" t="s">
        <v>206</v>
      </c>
      <c r="B16" s="202">
        <v>2</v>
      </c>
      <c r="C16" s="205" t="s">
        <v>138</v>
      </c>
      <c r="D16" s="306" t="s">
        <v>246</v>
      </c>
      <c r="E16" s="307" t="s">
        <v>131</v>
      </c>
      <c r="F16" s="309" t="s">
        <v>139</v>
      </c>
      <c r="G16" s="199" t="s">
        <v>152</v>
      </c>
      <c r="H16" s="200" t="s">
        <v>247</v>
      </c>
    </row>
    <row r="17" spans="1:8" ht="16.5">
      <c r="A17" s="193" t="s">
        <v>277</v>
      </c>
      <c r="B17" s="336">
        <v>3</v>
      </c>
      <c r="C17" s="337"/>
      <c r="D17" s="338"/>
      <c r="E17" s="339"/>
      <c r="F17" s="340"/>
      <c r="G17" s="340"/>
      <c r="H17" s="341"/>
    </row>
    <row r="18" spans="1:8" ht="17.25" thickBot="1">
      <c r="A18" s="342" t="s">
        <v>278</v>
      </c>
      <c r="B18" s="343">
        <v>3</v>
      </c>
      <c r="C18" s="344"/>
      <c r="D18" s="345"/>
      <c r="E18" s="346"/>
      <c r="F18" s="347"/>
      <c r="G18" s="347"/>
      <c r="H18" s="348"/>
    </row>
    <row r="19" spans="1:8" ht="18" thickTop="1">
      <c r="A19" s="170"/>
      <c r="B19" s="171"/>
      <c r="C19" s="33"/>
      <c r="D19" s="33"/>
      <c r="E19" s="33"/>
      <c r="F19" s="33"/>
      <c r="G19" s="33"/>
      <c r="H19" s="33"/>
    </row>
    <row r="20" spans="1:8">
      <c r="A20" s="33"/>
      <c r="B20" s="33"/>
      <c r="C20" s="33"/>
      <c r="D20" s="33"/>
      <c r="E20" s="33"/>
      <c r="F20" s="33"/>
      <c r="G20" s="33"/>
      <c r="H20" s="33"/>
    </row>
    <row r="21" spans="1:8">
      <c r="A21" s="33"/>
      <c r="B21" s="33"/>
      <c r="C21" s="33"/>
      <c r="D21" s="33"/>
      <c r="E21" s="33"/>
      <c r="F21" s="33"/>
      <c r="G21" s="33"/>
      <c r="H21" s="33"/>
    </row>
    <row r="22" spans="1:8">
      <c r="A22" s="33"/>
      <c r="B22" s="33"/>
      <c r="C22" s="33"/>
      <c r="D22" s="33"/>
      <c r="E22" s="33"/>
      <c r="F22" s="33"/>
      <c r="G22" s="33"/>
      <c r="H22" s="33"/>
    </row>
    <row r="23" spans="1:8">
      <c r="A23" s="33"/>
      <c r="B23" s="33"/>
      <c r="C23" s="33"/>
      <c r="D23" s="33"/>
      <c r="E23" s="33"/>
      <c r="F23" s="33"/>
      <c r="G23" s="33"/>
      <c r="H23" s="33"/>
    </row>
    <row r="24" spans="1:8">
      <c r="A24" s="33"/>
      <c r="B24" s="33"/>
      <c r="C24" s="33"/>
      <c r="D24" s="33"/>
      <c r="E24" s="33"/>
      <c r="F24" s="33"/>
      <c r="G24" s="33"/>
      <c r="H24" s="33"/>
    </row>
    <row r="25" spans="1:8">
      <c r="A25" s="33"/>
      <c r="B25" s="33"/>
      <c r="C25" s="33"/>
      <c r="D25" s="33"/>
      <c r="E25" s="33"/>
      <c r="F25" s="33"/>
      <c r="G25" s="33"/>
      <c r="H25" s="33"/>
    </row>
    <row r="26" spans="1:8">
      <c r="A26" s="33"/>
      <c r="B26" s="33"/>
      <c r="C26" s="33"/>
      <c r="D26" s="33"/>
      <c r="E26" s="33"/>
      <c r="F26" s="33"/>
      <c r="G26" s="33"/>
      <c r="H26" s="33"/>
    </row>
    <row r="27" spans="1:8">
      <c r="A27" s="33"/>
      <c r="B27" s="33"/>
      <c r="C27" s="33"/>
      <c r="D27" s="33"/>
      <c r="E27" s="33"/>
      <c r="F27" s="33"/>
      <c r="G27" s="33"/>
      <c r="H27" s="33"/>
    </row>
    <row r="28" spans="1:8">
      <c r="A28" s="33"/>
      <c r="B28" s="33"/>
      <c r="C28" s="33"/>
      <c r="D28" s="33"/>
      <c r="E28" s="33"/>
      <c r="F28" s="33"/>
      <c r="G28" s="33"/>
      <c r="H28" s="33"/>
    </row>
    <row r="29" spans="1:8">
      <c r="A29" s="33"/>
      <c r="B29" s="33"/>
      <c r="C29" s="33"/>
      <c r="D29" s="33"/>
      <c r="E29" s="33"/>
      <c r="F29" s="33"/>
      <c r="G29" s="33"/>
      <c r="H29" s="33"/>
    </row>
    <row r="30" spans="1:8">
      <c r="A30" s="33"/>
      <c r="B30" s="33"/>
      <c r="C30" s="33"/>
      <c r="D30" s="33"/>
      <c r="E30" s="33"/>
      <c r="F30" s="33"/>
      <c r="G30" s="33"/>
      <c r="H30" s="33"/>
    </row>
    <row r="31" spans="1:8">
      <c r="A31" s="33"/>
      <c r="B31" s="33"/>
      <c r="C31" s="33"/>
      <c r="D31" s="33"/>
      <c r="E31" s="33"/>
      <c r="F31" s="33"/>
      <c r="G31" s="33"/>
      <c r="H31" s="33"/>
    </row>
    <row r="32" spans="1:8">
      <c r="A32" s="33"/>
      <c r="B32" s="33"/>
      <c r="C32" s="33"/>
      <c r="D32" s="33"/>
      <c r="E32" s="33"/>
      <c r="F32" s="33"/>
      <c r="G32" s="33"/>
    </row>
    <row r="33" spans="1:7">
      <c r="A33" s="33"/>
      <c r="B33" s="33"/>
      <c r="C33" s="33"/>
      <c r="D33" s="33"/>
      <c r="E33" s="33"/>
      <c r="F33" s="33"/>
      <c r="G33" s="33"/>
    </row>
    <row r="34" spans="1:7">
      <c r="A34" s="33"/>
      <c r="B34" s="33"/>
      <c r="C34" s="33"/>
      <c r="D34" s="33"/>
      <c r="E34" s="33"/>
      <c r="F34" s="33"/>
      <c r="G34" s="33"/>
    </row>
    <row r="35" spans="1:7">
      <c r="A35" s="33"/>
      <c r="B35" s="33"/>
      <c r="C35" s="33"/>
    </row>
    <row r="36" spans="1:7">
      <c r="A36" s="33"/>
      <c r="B36" s="33"/>
      <c r="C36" s="33"/>
    </row>
    <row r="37" spans="1:7">
      <c r="A37" s="33"/>
      <c r="B37" s="33"/>
      <c r="C37" s="33"/>
    </row>
    <row r="38" spans="1:7">
      <c r="A38" s="33"/>
      <c r="B38" s="33"/>
      <c r="C38" s="33"/>
    </row>
  </sheetData>
  <sortState ref="A3:H15">
    <sortCondition ref="B3:B15"/>
    <sortCondition ref="A3:A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showGridLines="0" workbookViewId="0"/>
  </sheetViews>
  <sheetFormatPr defaultColWidth="13" defaultRowHeight="15.75"/>
  <cols>
    <col min="1" max="1" width="18.125" style="40" bestFit="1" customWidth="1"/>
    <col min="2" max="2" width="9.875" style="40" bestFit="1" customWidth="1"/>
    <col min="3" max="3" width="4.125" style="40" bestFit="1" customWidth="1"/>
    <col min="4" max="4" width="6.375" style="41" bestFit="1" customWidth="1"/>
    <col min="5" max="5" width="1.875" style="41" customWidth="1"/>
    <col min="6" max="6" width="28.625" style="41" bestFit="1" customWidth="1"/>
    <col min="7" max="7" width="1.875" style="40" customWidth="1"/>
    <col min="8" max="8" width="22.75" style="33" bestFit="1" customWidth="1"/>
    <col min="9" max="16384" width="13" style="33"/>
  </cols>
  <sheetData>
    <row r="1" spans="1:8" ht="24.75" thickTop="1" thickBot="1">
      <c r="A1" s="174" t="s">
        <v>126</v>
      </c>
      <c r="B1" s="175"/>
      <c r="C1" s="175"/>
      <c r="D1" s="176"/>
      <c r="E1" s="33" t="s">
        <v>200</v>
      </c>
      <c r="F1" s="92" t="s">
        <v>162</v>
      </c>
      <c r="G1" s="33"/>
      <c r="H1" s="225" t="s">
        <v>163</v>
      </c>
    </row>
    <row r="2" spans="1:8" ht="17.25" thickTop="1">
      <c r="A2" s="93" t="s">
        <v>7</v>
      </c>
      <c r="B2" s="94" t="s">
        <v>125</v>
      </c>
      <c r="C2" s="94" t="s">
        <v>169</v>
      </c>
      <c r="D2" s="95" t="s">
        <v>90</v>
      </c>
      <c r="E2" s="21"/>
      <c r="F2" s="287" t="s">
        <v>190</v>
      </c>
      <c r="G2" s="33"/>
      <c r="H2" s="289" t="s">
        <v>193</v>
      </c>
    </row>
    <row r="3" spans="1:8" ht="17.25" thickBot="1">
      <c r="A3" s="152">
        <v>0</v>
      </c>
      <c r="B3" s="153">
        <v>3</v>
      </c>
      <c r="C3" s="252">
        <f>10+A3+'Personal File'!$C$16</f>
        <v>12</v>
      </c>
      <c r="D3" s="177">
        <v>1</v>
      </c>
      <c r="E3" s="21"/>
      <c r="F3" s="287" t="s">
        <v>191</v>
      </c>
      <c r="G3" s="33"/>
      <c r="H3" s="226"/>
    </row>
    <row r="4" spans="1:8" ht="18" thickTop="1" thickBot="1">
      <c r="A4" s="152">
        <v>1</v>
      </c>
      <c r="B4" s="153">
        <v>4</v>
      </c>
      <c r="C4" s="252">
        <f>10+A4+'Personal File'!$C$16</f>
        <v>13</v>
      </c>
      <c r="D4" s="177">
        <v>2</v>
      </c>
      <c r="E4" s="21"/>
      <c r="F4" s="118" t="s">
        <v>192</v>
      </c>
      <c r="G4" s="33"/>
    </row>
    <row r="5" spans="1:8" ht="24.75" thickTop="1" thickBot="1">
      <c r="A5" s="152">
        <v>2</v>
      </c>
      <c r="B5" s="153">
        <v>3</v>
      </c>
      <c r="C5" s="252">
        <f>10+A5+'Personal File'!$C$16</f>
        <v>14</v>
      </c>
      <c r="D5" s="177">
        <v>1</v>
      </c>
      <c r="E5" s="21"/>
      <c r="F5" s="311" t="s">
        <v>271</v>
      </c>
      <c r="G5" s="33"/>
      <c r="H5" s="228" t="s">
        <v>165</v>
      </c>
    </row>
    <row r="6" spans="1:8" ht="18" thickTop="1" thickBot="1">
      <c r="A6" s="113">
        <v>3</v>
      </c>
      <c r="B6" s="114">
        <v>0</v>
      </c>
      <c r="C6" s="253">
        <f>10+A6+'Personal File'!$C$16</f>
        <v>15</v>
      </c>
      <c r="D6" s="178" t="s">
        <v>170</v>
      </c>
      <c r="E6" s="21"/>
      <c r="G6" s="33"/>
      <c r="H6" s="287" t="s">
        <v>195</v>
      </c>
    </row>
    <row r="7" spans="1:8" ht="24.75" thickTop="1" thickBot="1">
      <c r="E7" s="21"/>
      <c r="F7" s="92" t="s">
        <v>166</v>
      </c>
      <c r="G7" s="33"/>
      <c r="H7" s="226"/>
    </row>
    <row r="8" spans="1:8" ht="20.25" thickTop="1" thickBot="1">
      <c r="A8" s="240" t="s">
        <v>171</v>
      </c>
      <c r="B8" s="229"/>
      <c r="C8" s="229"/>
      <c r="D8" s="230"/>
      <c r="E8" s="21"/>
      <c r="F8" s="118" t="s">
        <v>123</v>
      </c>
      <c r="G8" s="33"/>
    </row>
    <row r="9" spans="1:8" ht="24.75" thickTop="1" thickBot="1">
      <c r="A9" s="231" t="s">
        <v>172</v>
      </c>
      <c r="B9" s="232"/>
      <c r="C9" s="232"/>
      <c r="D9" s="233"/>
      <c r="E9" s="21"/>
      <c r="F9" s="118" t="str">
        <f>CONCATENATE("Bardic Music ",'Personal File'!E2,"x/day")</f>
        <v>Bardic Music Malex/day</v>
      </c>
      <c r="G9" s="33"/>
      <c r="H9" s="227" t="s">
        <v>164</v>
      </c>
    </row>
    <row r="10" spans="1:8" ht="16.5">
      <c r="A10" s="241" t="s">
        <v>173</v>
      </c>
      <c r="B10" s="242"/>
      <c r="C10" s="242"/>
      <c r="D10" s="243"/>
      <c r="E10" s="21"/>
      <c r="F10" s="118" t="s">
        <v>114</v>
      </c>
      <c r="G10" s="33"/>
      <c r="H10" s="287" t="s">
        <v>194</v>
      </c>
    </row>
    <row r="11" spans="1:8" ht="17.25" thickBot="1">
      <c r="A11" s="241" t="s">
        <v>174</v>
      </c>
      <c r="B11" s="242"/>
      <c r="C11" s="242"/>
      <c r="D11" s="243"/>
      <c r="E11" s="21"/>
      <c r="F11" s="118" t="s">
        <v>115</v>
      </c>
      <c r="G11" s="33"/>
      <c r="H11" s="226"/>
    </row>
    <row r="12" spans="1:8" ht="18" thickTop="1" thickBot="1">
      <c r="A12" s="234" t="s">
        <v>175</v>
      </c>
      <c r="B12" s="235"/>
      <c r="C12" s="235"/>
      <c r="D12" s="236"/>
      <c r="E12" s="21"/>
      <c r="F12" s="172" t="s">
        <v>142</v>
      </c>
    </row>
    <row r="13" spans="1:8" ht="20.25" thickTop="1" thickBot="1">
      <c r="A13" s="237" t="s">
        <v>167</v>
      </c>
      <c r="B13" s="238"/>
      <c r="C13" s="238"/>
      <c r="D13" s="239"/>
      <c r="E13" s="21"/>
      <c r="F13" s="288" t="s">
        <v>196</v>
      </c>
      <c r="H13" s="290" t="s">
        <v>91</v>
      </c>
    </row>
    <row r="14" spans="1:8" ht="17.25" thickTop="1">
      <c r="E14" s="21"/>
      <c r="F14" s="172" t="s">
        <v>116</v>
      </c>
      <c r="H14" s="284" t="s">
        <v>188</v>
      </c>
    </row>
    <row r="15" spans="1:8" ht="17.25" thickBot="1">
      <c r="E15" s="21"/>
      <c r="F15" s="254" t="s">
        <v>189</v>
      </c>
      <c r="H15" s="285"/>
    </row>
    <row r="16" spans="1:8" ht="16.5" thickTop="1">
      <c r="E16" s="21"/>
    </row>
    <row r="17" spans="5:5">
      <c r="E17" s="21"/>
    </row>
    <row r="18" spans="5:5">
      <c r="E18" s="21"/>
    </row>
    <row r="21" spans="5:5">
      <c r="E21" s="21"/>
    </row>
  </sheetData>
  <sortState ref="F9:F15">
    <sortCondition ref="F9:F15"/>
  </sortState>
  <phoneticPr fontId="0" type="noConversion"/>
  <conditionalFormatting sqref="D3:D6">
    <cfRule type="cellIs" dxfId="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7"/>
  <sheetViews>
    <sheetView showGridLines="0" workbookViewId="0"/>
  </sheetViews>
  <sheetFormatPr defaultColWidth="13" defaultRowHeight="15.75"/>
  <cols>
    <col min="1" max="1" width="22" style="27" customWidth="1"/>
    <col min="2" max="2" width="8.625" style="27" customWidth="1"/>
    <col min="3" max="3" width="6.125" style="27" customWidth="1"/>
    <col min="4" max="4" width="8.25" style="27" customWidth="1"/>
    <col min="5" max="5" width="8.375" style="27" customWidth="1"/>
    <col min="6" max="6" width="8.375" style="27" bestFit="1" customWidth="1"/>
    <col min="7" max="7" width="5.625" style="27" customWidth="1"/>
    <col min="8" max="8" width="32.75" style="27" customWidth="1"/>
    <col min="9" max="16384" width="13" style="1"/>
  </cols>
  <sheetData>
    <row r="1" spans="1:8" ht="24" thickBot="1">
      <c r="A1" s="23" t="s">
        <v>31</v>
      </c>
      <c r="B1" s="23"/>
      <c r="C1" s="23"/>
      <c r="D1" s="23"/>
      <c r="E1" s="23"/>
      <c r="F1" s="23"/>
      <c r="G1" s="23"/>
      <c r="H1" s="23"/>
    </row>
    <row r="2" spans="1:8" ht="17.25" thickTop="1" thickBot="1">
      <c r="A2" s="42" t="s">
        <v>9</v>
      </c>
      <c r="B2" s="43" t="s">
        <v>10</v>
      </c>
      <c r="C2" s="43" t="s">
        <v>34</v>
      </c>
      <c r="D2" s="43" t="s">
        <v>35</v>
      </c>
      <c r="E2" s="44" t="s">
        <v>79</v>
      </c>
      <c r="F2" s="43" t="s">
        <v>32</v>
      </c>
      <c r="G2" s="43" t="s">
        <v>36</v>
      </c>
      <c r="H2" s="45" t="s">
        <v>8</v>
      </c>
    </row>
    <row r="3" spans="1:8">
      <c r="A3" s="352" t="s">
        <v>275</v>
      </c>
      <c r="B3" s="353"/>
      <c r="C3" s="354"/>
      <c r="D3" s="355"/>
      <c r="E3" s="355"/>
      <c r="F3" s="356"/>
      <c r="G3" s="357"/>
      <c r="H3" s="358"/>
    </row>
    <row r="4" spans="1:8">
      <c r="A4" s="318"/>
      <c r="B4" s="144"/>
      <c r="C4" s="145"/>
      <c r="D4" s="146"/>
      <c r="E4" s="146"/>
      <c r="F4" s="147"/>
      <c r="G4" s="148"/>
      <c r="H4" s="149"/>
    </row>
    <row r="5" spans="1:8" ht="16.5" thickBot="1">
      <c r="A5" s="121"/>
      <c r="B5" s="79"/>
      <c r="C5" s="143"/>
      <c r="D5" s="79"/>
      <c r="E5" s="79"/>
      <c r="F5" s="79"/>
      <c r="G5" s="77"/>
      <c r="H5" s="122"/>
    </row>
    <row r="6" spans="1:8" ht="6" customHeight="1" thickTop="1" thickBot="1"/>
    <row r="7" spans="1:8" ht="17.25" thickTop="1" thickBot="1">
      <c r="A7" s="42" t="s">
        <v>12</v>
      </c>
      <c r="B7" s="43" t="s">
        <v>13</v>
      </c>
      <c r="C7" s="43" t="s">
        <v>34</v>
      </c>
      <c r="D7" s="43" t="s">
        <v>35</v>
      </c>
      <c r="E7" s="44" t="s">
        <v>79</v>
      </c>
      <c r="F7" s="43" t="s">
        <v>14</v>
      </c>
      <c r="G7" s="43" t="s">
        <v>36</v>
      </c>
      <c r="H7" s="45" t="s">
        <v>8</v>
      </c>
    </row>
    <row r="8" spans="1:8" ht="31.5">
      <c r="A8" s="203" t="s">
        <v>263</v>
      </c>
      <c r="B8" s="319" t="s">
        <v>260</v>
      </c>
      <c r="C8" s="319">
        <v>0</v>
      </c>
      <c r="D8" s="319">
        <v>0</v>
      </c>
      <c r="E8" s="320" t="s">
        <v>261</v>
      </c>
      <c r="F8" s="321" t="s">
        <v>88</v>
      </c>
      <c r="G8" s="322">
        <v>10</v>
      </c>
      <c r="H8" s="317" t="s">
        <v>259</v>
      </c>
    </row>
    <row r="9" spans="1:8" ht="16.5" thickBot="1">
      <c r="A9" s="323" t="s">
        <v>262</v>
      </c>
      <c r="B9" s="324" t="s">
        <v>266</v>
      </c>
      <c r="C9" s="325" t="s">
        <v>71</v>
      </c>
      <c r="D9" s="325" t="s">
        <v>71</v>
      </c>
      <c r="E9" s="324" t="s">
        <v>265</v>
      </c>
      <c r="F9" s="325" t="s">
        <v>264</v>
      </c>
      <c r="G9" s="326">
        <v>6</v>
      </c>
      <c r="H9" s="327"/>
    </row>
    <row r="10" spans="1:8" ht="6" customHeight="1" thickTop="1" thickBot="1">
      <c r="D10" s="29"/>
      <c r="E10" s="29"/>
      <c r="G10" s="30"/>
    </row>
    <row r="11" spans="1:8" ht="17.25" thickTop="1" thickBot="1">
      <c r="A11" s="42" t="s">
        <v>83</v>
      </c>
      <c r="B11" s="43" t="s">
        <v>25</v>
      </c>
      <c r="C11" s="43" t="s">
        <v>43</v>
      </c>
      <c r="D11" s="43" t="s">
        <v>100</v>
      </c>
      <c r="E11" s="43" t="s">
        <v>101</v>
      </c>
      <c r="F11" s="43" t="s">
        <v>102</v>
      </c>
      <c r="G11" s="43" t="s">
        <v>36</v>
      </c>
      <c r="H11" s="45" t="s">
        <v>8</v>
      </c>
    </row>
    <row r="12" spans="1:8">
      <c r="A12" s="31"/>
      <c r="B12" s="173"/>
      <c r="C12" s="173"/>
      <c r="D12" s="173"/>
      <c r="E12" s="291"/>
      <c r="F12" s="173"/>
      <c r="G12" s="63"/>
      <c r="H12" s="73"/>
    </row>
    <row r="13" spans="1:8" ht="16.5" thickBot="1">
      <c r="A13" s="24"/>
      <c r="B13" s="25"/>
      <c r="C13" s="25"/>
      <c r="D13" s="25"/>
      <c r="E13" s="292"/>
      <c r="F13" s="25"/>
      <c r="G13" s="28"/>
      <c r="H13" s="26"/>
    </row>
    <row r="14" spans="1:8" ht="6.75" customHeight="1" thickTop="1" thickBot="1"/>
    <row r="15" spans="1:8" ht="17.25" thickTop="1" thickBot="1">
      <c r="A15" s="32" t="s">
        <v>15</v>
      </c>
      <c r="B15" s="30">
        <f>SUM(G3:G16)</f>
        <v>22</v>
      </c>
      <c r="D15" s="46" t="s">
        <v>84</v>
      </c>
      <c r="E15" s="47"/>
      <c r="F15" s="48" t="s">
        <v>11</v>
      </c>
      <c r="G15" s="43" t="s">
        <v>36</v>
      </c>
      <c r="H15" s="45" t="s">
        <v>8</v>
      </c>
    </row>
    <row r="16" spans="1:8" ht="16.5" thickBot="1">
      <c r="A16" s="32"/>
      <c r="B16" s="30"/>
      <c r="D16" s="74" t="s">
        <v>124</v>
      </c>
      <c r="E16" s="75"/>
      <c r="F16" s="76">
        <v>60</v>
      </c>
      <c r="G16" s="77">
        <f>F16/10</f>
        <v>6</v>
      </c>
      <c r="H16" s="78"/>
    </row>
    <row r="17"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7"/>
  <sheetViews>
    <sheetView showGridLines="0" workbookViewId="0"/>
  </sheetViews>
  <sheetFormatPr defaultColWidth="13" defaultRowHeight="15.75"/>
  <cols>
    <col min="1" max="1" width="28.125" style="27" customWidth="1"/>
    <col min="2" max="2" width="5.625" style="30" bestFit="1" customWidth="1"/>
    <col min="3" max="4" width="26.625" style="1" customWidth="1"/>
    <col min="5" max="16384" width="13" style="1"/>
  </cols>
  <sheetData>
    <row r="1" spans="1:4" ht="24" thickBot="1">
      <c r="A1" s="23" t="s">
        <v>92</v>
      </c>
      <c r="B1" s="99"/>
      <c r="C1" s="23"/>
      <c r="D1" s="23"/>
    </row>
    <row r="2" spans="1:4" s="27" customFormat="1" ht="16.5" thickBot="1">
      <c r="A2" s="100" t="s">
        <v>93</v>
      </c>
      <c r="B2" s="101" t="s">
        <v>94</v>
      </c>
      <c r="C2" s="102" t="s">
        <v>95</v>
      </c>
      <c r="D2" s="103" t="s">
        <v>96</v>
      </c>
    </row>
    <row r="3" spans="1:4">
      <c r="A3" s="295" t="s">
        <v>212</v>
      </c>
      <c r="B3" s="296">
        <v>5</v>
      </c>
      <c r="C3" s="212"/>
      <c r="D3" s="111"/>
    </row>
    <row r="4" spans="1:4">
      <c r="A4" s="299" t="s">
        <v>257</v>
      </c>
      <c r="B4" s="104">
        <v>0</v>
      </c>
      <c r="C4" s="316" t="s">
        <v>258</v>
      </c>
      <c r="D4" s="105"/>
    </row>
    <row r="5" spans="1:4">
      <c r="A5" s="208" t="s">
        <v>250</v>
      </c>
      <c r="B5" s="104">
        <v>0</v>
      </c>
      <c r="C5" s="215"/>
      <c r="D5" s="105"/>
    </row>
    <row r="6" spans="1:4">
      <c r="A6" s="208" t="s">
        <v>251</v>
      </c>
      <c r="B6" s="104">
        <v>0.5</v>
      </c>
      <c r="C6" s="301" t="s">
        <v>256</v>
      </c>
      <c r="D6" s="105"/>
    </row>
    <row r="7" spans="1:4" ht="16.5" thickBot="1">
      <c r="A7" s="315" t="s">
        <v>254</v>
      </c>
      <c r="B7" s="106">
        <v>1</v>
      </c>
      <c r="C7" s="211"/>
      <c r="D7" s="107"/>
    </row>
    <row r="8" spans="1:4" ht="24.75" thickTop="1" thickBot="1">
      <c r="A8" s="23" t="s">
        <v>97</v>
      </c>
      <c r="B8" s="108"/>
      <c r="C8" s="23"/>
      <c r="D8" s="109"/>
    </row>
    <row r="9" spans="1:4" ht="16.5" thickBot="1">
      <c r="A9" s="100" t="s">
        <v>93</v>
      </c>
      <c r="B9" s="101" t="s">
        <v>94</v>
      </c>
      <c r="C9" s="102" t="s">
        <v>95</v>
      </c>
      <c r="D9" s="103" t="s">
        <v>96</v>
      </c>
    </row>
    <row r="10" spans="1:4">
      <c r="A10" s="298" t="s">
        <v>225</v>
      </c>
      <c r="B10" s="104">
        <v>0</v>
      </c>
      <c r="C10" s="300"/>
      <c r="D10" s="111"/>
    </row>
    <row r="11" spans="1:4">
      <c r="A11" s="295" t="s">
        <v>213</v>
      </c>
      <c r="B11" s="296">
        <v>2</v>
      </c>
      <c r="C11" s="297"/>
      <c r="D11" s="105"/>
    </row>
    <row r="12" spans="1:4">
      <c r="A12" s="298" t="s">
        <v>226</v>
      </c>
      <c r="B12" s="104">
        <v>0</v>
      </c>
      <c r="C12" s="300"/>
      <c r="D12" s="105"/>
    </row>
    <row r="13" spans="1:4">
      <c r="A13" s="295" t="s">
        <v>215</v>
      </c>
      <c r="B13" s="296">
        <v>0</v>
      </c>
      <c r="C13" s="297">
        <v>3</v>
      </c>
      <c r="D13" s="105"/>
    </row>
    <row r="14" spans="1:4">
      <c r="A14" s="295" t="s">
        <v>252</v>
      </c>
      <c r="B14" s="296">
        <v>1</v>
      </c>
      <c r="C14" s="297"/>
      <c r="D14" s="105"/>
    </row>
    <row r="15" spans="1:4">
      <c r="A15" s="295" t="s">
        <v>235</v>
      </c>
      <c r="B15" s="296">
        <v>1</v>
      </c>
      <c r="C15" s="297"/>
      <c r="D15" s="105"/>
    </row>
    <row r="16" spans="1:4">
      <c r="A16" s="295" t="s">
        <v>216</v>
      </c>
      <c r="B16" s="296">
        <v>0</v>
      </c>
      <c r="C16" s="297">
        <v>10</v>
      </c>
      <c r="D16" s="105"/>
    </row>
    <row r="17" spans="1:4">
      <c r="A17" s="295" t="s">
        <v>217</v>
      </c>
      <c r="B17" s="296">
        <v>0</v>
      </c>
      <c r="C17" s="297"/>
      <c r="D17" s="105"/>
    </row>
    <row r="18" spans="1:4">
      <c r="A18" s="295" t="s">
        <v>253</v>
      </c>
      <c r="B18" s="296">
        <v>0</v>
      </c>
      <c r="C18" s="297"/>
      <c r="D18" s="105"/>
    </row>
    <row r="19" spans="1:4">
      <c r="A19" s="295" t="s">
        <v>232</v>
      </c>
      <c r="B19" s="296">
        <v>2</v>
      </c>
      <c r="C19" s="297"/>
      <c r="D19" s="105"/>
    </row>
    <row r="20" spans="1:4">
      <c r="A20" s="298" t="s">
        <v>224</v>
      </c>
      <c r="B20" s="104">
        <v>0</v>
      </c>
      <c r="C20" s="300"/>
      <c r="D20" s="105"/>
    </row>
    <row r="21" spans="1:4">
      <c r="A21" s="295" t="s">
        <v>230</v>
      </c>
      <c r="B21" s="296">
        <v>1</v>
      </c>
      <c r="C21" s="297" t="s">
        <v>229</v>
      </c>
      <c r="D21" s="105"/>
    </row>
    <row r="22" spans="1:4">
      <c r="A22" s="295" t="s">
        <v>231</v>
      </c>
      <c r="B22" s="296">
        <v>3</v>
      </c>
      <c r="C22" s="297"/>
      <c r="D22" s="105"/>
    </row>
    <row r="23" spans="1:4">
      <c r="A23" s="295" t="s">
        <v>233</v>
      </c>
      <c r="B23" s="296">
        <v>3</v>
      </c>
      <c r="C23" s="301"/>
      <c r="D23" s="105"/>
    </row>
    <row r="24" spans="1:4">
      <c r="A24" s="295" t="s">
        <v>234</v>
      </c>
      <c r="B24" s="296">
        <v>3</v>
      </c>
      <c r="C24" s="301"/>
      <c r="D24" s="105"/>
    </row>
    <row r="25" spans="1:4">
      <c r="A25" s="208" t="s">
        <v>221</v>
      </c>
      <c r="B25" s="104">
        <v>0</v>
      </c>
      <c r="C25" s="209">
        <v>3</v>
      </c>
      <c r="D25" s="105"/>
    </row>
    <row r="26" spans="1:4">
      <c r="A26" s="208" t="s">
        <v>227</v>
      </c>
      <c r="B26" s="104">
        <v>0</v>
      </c>
      <c r="C26" s="209"/>
      <c r="D26" s="105"/>
    </row>
    <row r="27" spans="1:4">
      <c r="A27" s="299" t="s">
        <v>219</v>
      </c>
      <c r="B27" s="296">
        <v>0.5</v>
      </c>
      <c r="C27" s="301"/>
      <c r="D27" s="105"/>
    </row>
    <row r="28" spans="1:4">
      <c r="A28" s="208" t="s">
        <v>223</v>
      </c>
      <c r="B28" s="104">
        <v>1</v>
      </c>
      <c r="C28" s="209"/>
      <c r="D28" s="105"/>
    </row>
    <row r="29" spans="1:4" ht="16.5" thickBot="1">
      <c r="A29" s="210" t="s">
        <v>228</v>
      </c>
      <c r="B29" s="106">
        <v>1</v>
      </c>
      <c r="C29" s="211"/>
      <c r="D29" s="107"/>
    </row>
    <row r="30" spans="1:4" ht="24.75" thickTop="1" thickBot="1">
      <c r="A30" s="20" t="s">
        <v>98</v>
      </c>
      <c r="B30" s="30">
        <f>SUM(B3:B29)</f>
        <v>25</v>
      </c>
      <c r="C30" s="286" t="s">
        <v>274</v>
      </c>
      <c r="D30" s="109"/>
    </row>
    <row r="31" spans="1:4" s="27" customFormat="1" ht="16.5" thickBot="1">
      <c r="A31" s="100" t="s">
        <v>93</v>
      </c>
      <c r="B31" s="101" t="s">
        <v>94</v>
      </c>
      <c r="C31" s="102" t="s">
        <v>95</v>
      </c>
      <c r="D31" s="103" t="s">
        <v>96</v>
      </c>
    </row>
    <row r="32" spans="1:4">
      <c r="A32" s="208" t="s">
        <v>222</v>
      </c>
      <c r="B32" s="104">
        <f>4*C32</f>
        <v>12</v>
      </c>
      <c r="C32" s="209">
        <v>3</v>
      </c>
      <c r="D32" s="119"/>
    </row>
    <row r="33" spans="1:4">
      <c r="A33" s="295" t="s">
        <v>249</v>
      </c>
      <c r="B33" s="296">
        <f>C33</f>
        <v>12</v>
      </c>
      <c r="C33" s="297">
        <v>12</v>
      </c>
      <c r="D33" s="213"/>
    </row>
    <row r="34" spans="1:4">
      <c r="A34" s="295" t="s">
        <v>214</v>
      </c>
      <c r="B34" s="296">
        <v>5</v>
      </c>
      <c r="C34" s="350"/>
      <c r="D34" s="351"/>
    </row>
    <row r="35" spans="1:4">
      <c r="A35" s="295" t="s">
        <v>218</v>
      </c>
      <c r="B35" s="296">
        <v>4</v>
      </c>
      <c r="C35" s="350"/>
      <c r="D35" s="351"/>
    </row>
    <row r="36" spans="1:4" ht="16.5" thickBot="1">
      <c r="A36" s="210" t="s">
        <v>220</v>
      </c>
      <c r="B36" s="106">
        <v>5</v>
      </c>
      <c r="C36" s="214"/>
      <c r="D36" s="120"/>
    </row>
    <row r="37" spans="1:4" ht="24.75" thickTop="1" thickBot="1">
      <c r="A37" s="20" t="s">
        <v>168</v>
      </c>
      <c r="B37" s="30">
        <f>SUM(B32:B36)</f>
        <v>38</v>
      </c>
      <c r="C37" s="110" t="s">
        <v>255</v>
      </c>
      <c r="D37" s="109"/>
    </row>
    <row r="38" spans="1:4" ht="16.5" thickBot="1">
      <c r="A38" s="100" t="s">
        <v>93</v>
      </c>
      <c r="B38" s="101" t="s">
        <v>94</v>
      </c>
      <c r="C38" s="102" t="s">
        <v>95</v>
      </c>
      <c r="D38" s="103" t="s">
        <v>96</v>
      </c>
    </row>
    <row r="39" spans="1:4">
      <c r="A39" s="293" t="s">
        <v>207</v>
      </c>
      <c r="B39" s="207">
        <v>40</v>
      </c>
      <c r="C39" s="294" t="s">
        <v>211</v>
      </c>
      <c r="D39" s="111"/>
    </row>
    <row r="40" spans="1:4">
      <c r="A40" s="208" t="s">
        <v>208</v>
      </c>
      <c r="B40" s="104">
        <v>1</v>
      </c>
      <c r="C40" s="209"/>
      <c r="D40" s="105"/>
    </row>
    <row r="41" spans="1:4">
      <c r="A41" s="208" t="s">
        <v>209</v>
      </c>
      <c r="B41" s="104">
        <v>30</v>
      </c>
      <c r="C41" s="209"/>
      <c r="D41" s="105"/>
    </row>
    <row r="42" spans="1:4" ht="16.5" thickBot="1">
      <c r="A42" s="210" t="s">
        <v>210</v>
      </c>
      <c r="B42" s="106">
        <v>8</v>
      </c>
      <c r="C42" s="211"/>
      <c r="D42" s="107"/>
    </row>
    <row r="43" spans="1:4" ht="24.75" thickTop="1" thickBot="1">
      <c r="A43" s="20" t="s">
        <v>99</v>
      </c>
      <c r="B43" s="30">
        <f>SUM(B39:B42)</f>
        <v>79</v>
      </c>
      <c r="C43" s="110" t="s">
        <v>267</v>
      </c>
      <c r="D43" s="109"/>
    </row>
    <row r="44" spans="1:4" s="27" customFormat="1" ht="16.5" thickBot="1">
      <c r="A44" s="100" t="s">
        <v>93</v>
      </c>
      <c r="B44" s="101" t="s">
        <v>94</v>
      </c>
      <c r="C44" s="102" t="s">
        <v>95</v>
      </c>
      <c r="D44" s="103" t="s">
        <v>96</v>
      </c>
    </row>
    <row r="45" spans="1:4" ht="16.5" thickBot="1">
      <c r="A45" s="328"/>
      <c r="B45" s="329"/>
      <c r="C45" s="330"/>
      <c r="D45" s="331"/>
    </row>
    <row r="46" spans="1:4" ht="16.5" thickTop="1"/>
    <row r="47" spans="1:4">
      <c r="A47" s="1"/>
    </row>
  </sheetData>
  <sortState ref="A9:D31">
    <sortCondition ref="A9:A31"/>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Personal File</vt:lpstr>
      <vt:lpstr>Skills</vt:lpstr>
      <vt:lpstr>Spells</vt:lpstr>
      <vt:lpstr>Feats</vt:lpstr>
      <vt:lpstr>Martial</vt:lpstr>
      <vt:lpstr>Equipment</vt:lpstr>
      <vt:lpstr>Feats!OLE_LINK1</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Owner</cp:lastModifiedBy>
  <cp:lastPrinted>2008-10-25T01:39:44Z</cp:lastPrinted>
  <dcterms:created xsi:type="dcterms:W3CDTF">2000-10-24T15:39:59Z</dcterms:created>
  <dcterms:modified xsi:type="dcterms:W3CDTF">2012-11-06T18:49:21Z</dcterms:modified>
</cp:coreProperties>
</file>